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KAntosova\Desktop\VZpodlimitka\VZ Wellness a fitness 2. etapa II. část MSÚL\"/>
    </mc:Choice>
  </mc:AlternateContent>
  <xr:revisionPtr revIDLastSave="0" documentId="8_{50F5900F-D383-46B3-8EDF-3B4DFFE4C2AB}" xr6:coauthVersionLast="47" xr6:coauthVersionMax="47" xr10:uidLastSave="{00000000-0000-0000-0000-000000000000}"/>
  <bookViews>
    <workbookView xWindow="-120" yWindow="-120" windowWidth="29040" windowHeight="15720" xr2:uid="{00000000-000D-0000-FFFF-FFFF00000000}"/>
  </bookViews>
  <sheets>
    <sheet name="Rekapitulace stavby" sheetId="1" r:id="rId1"/>
    <sheet name="D.1.1a - Architektonicko ..." sheetId="2" r:id="rId2"/>
    <sheet name="D.1.1b - Architektonicko ..." sheetId="3" r:id="rId3"/>
    <sheet name="D.1-02.4.1 - Zařízení vzd..." sheetId="4" r:id="rId4"/>
    <sheet name="D.1-02.4.2 - Zařízení pro..." sheetId="5" r:id="rId5"/>
    <sheet name="D.1-02.4.3 - Zařízení zdr..." sheetId="6" r:id="rId6"/>
    <sheet name="D.1-02.4.4 - Zařízení sil..." sheetId="7" r:id="rId7"/>
    <sheet name="D.1-02.4.5 - Zařízení sla..." sheetId="8" r:id="rId8"/>
    <sheet name="D.1-02.5 - Vybavení inter..." sheetId="9" r:id="rId9"/>
    <sheet name="1 - Tropická 3,21" sheetId="10" r:id="rId10"/>
    <sheet name="2 - Ceremoniální 3,35" sheetId="11" r:id="rId11"/>
    <sheet name="3 - Pára 3,29" sheetId="12" r:id="rId12"/>
    <sheet name="4 - Technologie ochlazova..." sheetId="13" r:id="rId13"/>
    <sheet name="5 - Ledovače" sheetId="14" r:id="rId14"/>
    <sheet name="D.1-02.7 - Nerezový bazén" sheetId="15" r:id="rId15"/>
    <sheet name="99 - Vedlejší a ostatní n..." sheetId="16" r:id="rId16"/>
    <sheet name="Seznam figur" sheetId="17" r:id="rId17"/>
    <sheet name="Pokyny pro vyplnění" sheetId="18" r:id="rId18"/>
  </sheets>
  <definedNames>
    <definedName name="_xlnm._FilterDatabase" localSheetId="9" hidden="1">'1 - Tropická 3,21'!$C$92:$K$118</definedName>
    <definedName name="_xlnm._FilterDatabase" localSheetId="10" hidden="1">'2 - Ceremoniální 3,35'!$C$92:$K$127</definedName>
    <definedName name="_xlnm._FilterDatabase" localSheetId="11" hidden="1">'3 - Pára 3,29'!$C$92:$K$120</definedName>
    <definedName name="_xlnm._FilterDatabase" localSheetId="12" hidden="1">'4 - Technologie ochlazova...'!$C$91:$K$119</definedName>
    <definedName name="_xlnm._FilterDatabase" localSheetId="13" hidden="1">'5 - Ledovače'!$C$91:$K$100</definedName>
    <definedName name="_xlnm._FilterDatabase" localSheetId="15" hidden="1">'99 - Vedlejší a ostatní n...'!$C$83:$K$97</definedName>
    <definedName name="_xlnm._FilterDatabase" localSheetId="1" hidden="1">'D.1.1a - Architektonicko ...'!$C$109:$K$510</definedName>
    <definedName name="_xlnm._FilterDatabase" localSheetId="2" hidden="1">'D.1.1b - Architektonicko ...'!$C$115:$K$1199</definedName>
    <definedName name="_xlnm._FilterDatabase" localSheetId="3" hidden="1">'D.1-02.4.1 - Zařízení vzd...'!$C$97:$K$165</definedName>
    <definedName name="_xlnm._FilterDatabase" localSheetId="4" hidden="1">'D.1-02.4.2 - Zařízení pro...'!$C$95:$K$123</definedName>
    <definedName name="_xlnm._FilterDatabase" localSheetId="5" hidden="1">'D.1-02.4.3 - Zařízení zdr...'!$C$97:$K$504</definedName>
    <definedName name="_xlnm._FilterDatabase" localSheetId="6" hidden="1">'D.1-02.4.4 - Zařízení sil...'!$C$98:$K$224</definedName>
    <definedName name="_xlnm._FilterDatabase" localSheetId="7" hidden="1">'D.1-02.4.5 - Zařízení sla...'!$C$98:$K$212</definedName>
    <definedName name="_xlnm._FilterDatabase" localSheetId="8" hidden="1">'D.1-02.5 - Vybavení inter...'!$C$86:$K$136</definedName>
    <definedName name="_xlnm._FilterDatabase" localSheetId="14" hidden="1">'D.1-02.7 - Nerezový bazén'!$C$89:$K$127</definedName>
    <definedName name="_xlnm.Print_Titles" localSheetId="9">'1 - Tropická 3,21'!$92:$92</definedName>
    <definedName name="_xlnm.Print_Titles" localSheetId="10">'2 - Ceremoniální 3,35'!$92:$92</definedName>
    <definedName name="_xlnm.Print_Titles" localSheetId="11">'3 - Pára 3,29'!$92:$92</definedName>
    <definedName name="_xlnm.Print_Titles" localSheetId="12">'4 - Technologie ochlazova...'!$91:$91</definedName>
    <definedName name="_xlnm.Print_Titles" localSheetId="13">'5 - Ledovače'!$91:$91</definedName>
    <definedName name="_xlnm.Print_Titles" localSheetId="15">'99 - Vedlejší a ostatní n...'!$83:$83</definedName>
    <definedName name="_xlnm.Print_Titles" localSheetId="1">'D.1.1a - Architektonicko ...'!$109:$109</definedName>
    <definedName name="_xlnm.Print_Titles" localSheetId="2">'D.1.1b - Architektonicko ...'!$115:$115</definedName>
    <definedName name="_xlnm.Print_Titles" localSheetId="3">'D.1-02.4.1 - Zařízení vzd...'!$97:$97</definedName>
    <definedName name="_xlnm.Print_Titles" localSheetId="4">'D.1-02.4.2 - Zařízení pro...'!$95:$95</definedName>
    <definedName name="_xlnm.Print_Titles" localSheetId="5">'D.1-02.4.3 - Zařízení zdr...'!$97:$97</definedName>
    <definedName name="_xlnm.Print_Titles" localSheetId="6">'D.1-02.4.4 - Zařízení sil...'!$98:$98</definedName>
    <definedName name="_xlnm.Print_Titles" localSheetId="7">'D.1-02.4.5 - Zařízení sla...'!$98:$98</definedName>
    <definedName name="_xlnm.Print_Titles" localSheetId="8">'D.1-02.5 - Vybavení inter...'!$86:$86</definedName>
    <definedName name="_xlnm.Print_Titles" localSheetId="14">'D.1-02.7 - Nerezový bazén'!$89:$89</definedName>
    <definedName name="_xlnm.Print_Titles" localSheetId="0">'Rekapitulace stavby'!$52:$52</definedName>
    <definedName name="_xlnm.Print_Titles" localSheetId="16">'Seznam figur'!$9:$9</definedName>
    <definedName name="_xlnm.Print_Area" localSheetId="9">'1 - Tropická 3,21'!$C$4:$J$43,'1 - Tropická 3,21'!$C$49:$J$70,'1 - Tropická 3,21'!$C$76:$K$118</definedName>
    <definedName name="_xlnm.Print_Area" localSheetId="10">'2 - Ceremoniální 3,35'!$C$4:$J$43,'2 - Ceremoniální 3,35'!$C$49:$J$70,'2 - Ceremoniální 3,35'!$C$76:$K$127</definedName>
    <definedName name="_xlnm.Print_Area" localSheetId="11">'3 - Pára 3,29'!$C$4:$J$43,'3 - Pára 3,29'!$C$49:$J$70,'3 - Pára 3,29'!$C$76:$K$120</definedName>
    <definedName name="_xlnm.Print_Area" localSheetId="12">'4 - Technologie ochlazova...'!$C$4:$J$43,'4 - Technologie ochlazova...'!$C$49:$J$69,'4 - Technologie ochlazova...'!$C$75:$K$119</definedName>
    <definedName name="_xlnm.Print_Area" localSheetId="13">'5 - Ledovače'!$C$4:$J$43,'5 - Ledovače'!$C$49:$J$69,'5 - Ledovače'!$C$75:$K$100</definedName>
    <definedName name="_xlnm.Print_Area" localSheetId="15">'99 - Vedlejší a ostatní n...'!$C$4:$J$39,'99 - Vedlejší a ostatní n...'!$C$45:$J$65,'99 - Vedlejší a ostatní n...'!$C$71:$K$97</definedName>
    <definedName name="_xlnm.Print_Area" localSheetId="1">'D.1.1a - Architektonicko ...'!$C$4:$J$43,'D.1.1a - Architektonicko ...'!$C$49:$J$87,'D.1.1a - Architektonicko ...'!$C$93:$K$510</definedName>
    <definedName name="_xlnm.Print_Area" localSheetId="2">'D.1.1b - Architektonicko ...'!$C$4:$J$43,'D.1.1b - Architektonicko ...'!$C$49:$J$93,'D.1.1b - Architektonicko ...'!$C$99:$K$1199</definedName>
    <definedName name="_xlnm.Print_Area" localSheetId="3">'D.1-02.4.1 - Zařízení vzd...'!$C$4:$J$43,'D.1-02.4.1 - Zařízení vzd...'!$C$49:$J$75,'D.1-02.4.1 - Zařízení vzd...'!$C$81:$K$165</definedName>
    <definedName name="_xlnm.Print_Area" localSheetId="4">'D.1-02.4.2 - Zařízení pro...'!$C$4:$J$43,'D.1-02.4.2 - Zařízení pro...'!$C$49:$J$73,'D.1-02.4.2 - Zařízení pro...'!$C$79:$K$123</definedName>
    <definedName name="_xlnm.Print_Area" localSheetId="5">'D.1-02.4.3 - Zařízení zdr...'!$C$4:$J$43,'D.1-02.4.3 - Zařízení zdr...'!$C$49:$J$75,'D.1-02.4.3 - Zařízení zdr...'!$C$81:$K$504</definedName>
    <definedName name="_xlnm.Print_Area" localSheetId="6">'D.1-02.4.4 - Zařízení sil...'!$C$4:$J$43,'D.1-02.4.4 - Zařízení sil...'!$C$49:$J$76,'D.1-02.4.4 - Zařízení sil...'!$C$82:$K$224</definedName>
    <definedName name="_xlnm.Print_Area" localSheetId="7">'D.1-02.4.5 - Zařízení sla...'!$C$4:$J$43,'D.1-02.4.5 - Zařízení sla...'!$C$49:$J$76,'D.1-02.4.5 - Zařízení sla...'!$C$82:$K$212</definedName>
    <definedName name="_xlnm.Print_Area" localSheetId="8">'D.1-02.5 - Vybavení inter...'!$C$4:$J$41,'D.1-02.5 - Vybavení inter...'!$C$47:$J$66,'D.1-02.5 - Vybavení inter...'!$C$72:$K$136</definedName>
    <definedName name="_xlnm.Print_Area" localSheetId="14">'D.1-02.7 - Nerezový bazén'!$C$4:$J$41,'D.1-02.7 - Nerezový bazén'!$C$47:$J$69,'D.1-02.7 - Nerezový bazén'!$C$75:$K$127</definedName>
    <definedName name="_xlnm.Print_Area" localSheetId="17">'Pokyny pro vyplnění'!$B$2:$K$71,'Pokyny pro vyplnění'!$B$74:$K$118,'Pokyny pro vyplnění'!$B$121:$K$161,'Pokyny pro vyplnění'!$B$164:$K$219</definedName>
    <definedName name="_xlnm.Print_Area" localSheetId="0">'Rekapitulace stavby'!$D$4:$AO$36,'Rekapitulace stavby'!$C$42:$AQ$74</definedName>
    <definedName name="_xlnm.Print_Area" localSheetId="16">'Seznam figur'!$C$4:$G$241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17" l="1"/>
  <c r="J37" i="16"/>
  <c r="J36" i="16"/>
  <c r="AY73" i="1"/>
  <c r="J35" i="16"/>
  <c r="AX73" i="1"/>
  <c r="BI96" i="16"/>
  <c r="BH96" i="16"/>
  <c r="BG96" i="16"/>
  <c r="BF96" i="16"/>
  <c r="T96" i="16"/>
  <c r="T95" i="16"/>
  <c r="R96" i="16"/>
  <c r="R95" i="16"/>
  <c r="P96" i="16"/>
  <c r="P95" i="16"/>
  <c r="BI94" i="16"/>
  <c r="BH94" i="16"/>
  <c r="BG94" i="16"/>
  <c r="BF94" i="16"/>
  <c r="T94" i="16"/>
  <c r="R94" i="16"/>
  <c r="P94" i="16"/>
  <c r="BI91" i="16"/>
  <c r="BH91" i="16"/>
  <c r="BG91" i="16"/>
  <c r="BF91" i="16"/>
  <c r="T91" i="16"/>
  <c r="R91" i="16"/>
  <c r="P91" i="16"/>
  <c r="BI88" i="16"/>
  <c r="BH88" i="16"/>
  <c r="BG88" i="16"/>
  <c r="BF88" i="16"/>
  <c r="T88" i="16"/>
  <c r="R88" i="16"/>
  <c r="P88" i="16"/>
  <c r="BI87" i="16"/>
  <c r="BH87" i="16"/>
  <c r="BG87" i="16"/>
  <c r="BF87" i="16"/>
  <c r="T87" i="16"/>
  <c r="R87" i="16"/>
  <c r="P87" i="16"/>
  <c r="J81" i="16"/>
  <c r="J80" i="16"/>
  <c r="F80" i="16"/>
  <c r="F78" i="16"/>
  <c r="E76" i="16"/>
  <c r="J55" i="16"/>
  <c r="J54" i="16"/>
  <c r="F54" i="16"/>
  <c r="F52" i="16"/>
  <c r="E50" i="16"/>
  <c r="J18" i="16"/>
  <c r="E18" i="16"/>
  <c r="F55" i="16"/>
  <c r="J17" i="16"/>
  <c r="J12" i="16"/>
  <c r="J78" i="16"/>
  <c r="E7" i="16"/>
  <c r="E74" i="16"/>
  <c r="J39" i="15"/>
  <c r="J38" i="15"/>
  <c r="AY72" i="1" s="1"/>
  <c r="J37" i="15"/>
  <c r="AX72" i="1"/>
  <c r="BI126" i="15"/>
  <c r="BH126" i="15"/>
  <c r="BG126" i="15"/>
  <c r="BF126" i="15"/>
  <c r="T126" i="15"/>
  <c r="T125" i="15"/>
  <c r="R126" i="15"/>
  <c r="R125" i="15" s="1"/>
  <c r="P126" i="15"/>
  <c r="P125" i="15"/>
  <c r="BI123" i="15"/>
  <c r="BH123" i="15"/>
  <c r="BG123" i="15"/>
  <c r="BF123" i="15"/>
  <c r="T123" i="15"/>
  <c r="R123" i="15"/>
  <c r="P123" i="15"/>
  <c r="BI121" i="15"/>
  <c r="BH121" i="15"/>
  <c r="BG121" i="15"/>
  <c r="BF121" i="15"/>
  <c r="T121" i="15"/>
  <c r="R121" i="15"/>
  <c r="P121" i="15"/>
  <c r="BI119" i="15"/>
  <c r="BH119" i="15"/>
  <c r="BG119" i="15"/>
  <c r="BF119" i="15"/>
  <c r="T119" i="15"/>
  <c r="R119" i="15"/>
  <c r="P119" i="15"/>
  <c r="BI117" i="15"/>
  <c r="BH117" i="15"/>
  <c r="BG117" i="15"/>
  <c r="BF117" i="15"/>
  <c r="T117" i="15"/>
  <c r="R117" i="15"/>
  <c r="P117" i="15"/>
  <c r="BI114" i="15"/>
  <c r="BH114" i="15"/>
  <c r="BG114" i="15"/>
  <c r="BF114" i="15"/>
  <c r="T114" i="15"/>
  <c r="R114" i="15"/>
  <c r="P114" i="15"/>
  <c r="BI112" i="15"/>
  <c r="BH112" i="15"/>
  <c r="BG112" i="15"/>
  <c r="BF112" i="15"/>
  <c r="T112" i="15"/>
  <c r="R112" i="15"/>
  <c r="P112" i="15"/>
  <c r="BI110" i="15"/>
  <c r="BH110" i="15"/>
  <c r="BG110" i="15"/>
  <c r="BF110" i="15"/>
  <c r="T110" i="15"/>
  <c r="R110" i="15"/>
  <c r="P110" i="15"/>
  <c r="BI108" i="15"/>
  <c r="BH108" i="15"/>
  <c r="BG108" i="15"/>
  <c r="BF108" i="15"/>
  <c r="T108" i="15"/>
  <c r="R108" i="15"/>
  <c r="P108" i="15"/>
  <c r="BI105" i="15"/>
  <c r="BH105" i="15"/>
  <c r="BG105" i="15"/>
  <c r="BF105" i="15"/>
  <c r="T105" i="15"/>
  <c r="R105" i="15"/>
  <c r="P105" i="15"/>
  <c r="BI103" i="15"/>
  <c r="BH103" i="15"/>
  <c r="BG103" i="15"/>
  <c r="BF103" i="15"/>
  <c r="T103" i="15"/>
  <c r="R103" i="15"/>
  <c r="P103" i="15"/>
  <c r="BI101" i="15"/>
  <c r="BH101" i="15"/>
  <c r="BG101" i="15"/>
  <c r="BF101" i="15"/>
  <c r="T101" i="15"/>
  <c r="R101" i="15"/>
  <c r="P101" i="15"/>
  <c r="BI98" i="15"/>
  <c r="BH98" i="15"/>
  <c r="BG98" i="15"/>
  <c r="BF98" i="15"/>
  <c r="T98" i="15"/>
  <c r="R98" i="15"/>
  <c r="P98" i="15"/>
  <c r="BI96" i="15"/>
  <c r="BH96" i="15"/>
  <c r="BG96" i="15"/>
  <c r="BF96" i="15"/>
  <c r="T96" i="15"/>
  <c r="R96" i="15"/>
  <c r="P96" i="15"/>
  <c r="BI94" i="15"/>
  <c r="BH94" i="15"/>
  <c r="BG94" i="15"/>
  <c r="BF94" i="15"/>
  <c r="T94" i="15"/>
  <c r="R94" i="15"/>
  <c r="P94" i="15"/>
  <c r="BI92" i="15"/>
  <c r="BH92" i="15"/>
  <c r="BG92" i="15"/>
  <c r="BF92" i="15"/>
  <c r="T92" i="15"/>
  <c r="R92" i="15"/>
  <c r="P92" i="15"/>
  <c r="J87" i="15"/>
  <c r="J86" i="15"/>
  <c r="F86" i="15"/>
  <c r="F84" i="15"/>
  <c r="E82" i="15"/>
  <c r="J59" i="15"/>
  <c r="J58" i="15"/>
  <c r="F58" i="15"/>
  <c r="F56" i="15"/>
  <c r="E54" i="15"/>
  <c r="J20" i="15"/>
  <c r="E20" i="15"/>
  <c r="F59" i="15"/>
  <c r="J19" i="15"/>
  <c r="J14" i="15"/>
  <c r="J56" i="15" s="1"/>
  <c r="E7" i="15"/>
  <c r="E78" i="15" s="1"/>
  <c r="J41" i="14"/>
  <c r="J40" i="14"/>
  <c r="AY71" i="1"/>
  <c r="J39" i="14"/>
  <c r="AX71" i="1"/>
  <c r="BI100" i="14"/>
  <c r="BH100" i="14"/>
  <c r="BG100" i="14"/>
  <c r="BF100" i="14"/>
  <c r="T100" i="14"/>
  <c r="R100" i="14"/>
  <c r="P100" i="14"/>
  <c r="BI99" i="14"/>
  <c r="BH99" i="14"/>
  <c r="BG99" i="14"/>
  <c r="BF99" i="14"/>
  <c r="T99" i="14"/>
  <c r="R99" i="14"/>
  <c r="P99" i="14"/>
  <c r="BI98" i="14"/>
  <c r="BH98" i="14"/>
  <c r="BG98" i="14"/>
  <c r="BF98" i="14"/>
  <c r="T98" i="14"/>
  <c r="R98" i="14"/>
  <c r="P98" i="14"/>
  <c r="BI97" i="14"/>
  <c r="BH97" i="14"/>
  <c r="BG97" i="14"/>
  <c r="BF97" i="14"/>
  <c r="T97" i="14"/>
  <c r="R97" i="14"/>
  <c r="P97" i="14"/>
  <c r="BI96" i="14"/>
  <c r="BH96" i="14"/>
  <c r="BG96" i="14"/>
  <c r="BF96" i="14"/>
  <c r="T96" i="14"/>
  <c r="R96" i="14"/>
  <c r="P96" i="14"/>
  <c r="BI95" i="14"/>
  <c r="BH95" i="14"/>
  <c r="BG95" i="14"/>
  <c r="BF95" i="14"/>
  <c r="T95" i="14"/>
  <c r="R95" i="14"/>
  <c r="P95" i="14"/>
  <c r="BI94" i="14"/>
  <c r="BH94" i="14"/>
  <c r="BG94" i="14"/>
  <c r="BF94" i="14"/>
  <c r="T94" i="14"/>
  <c r="R94" i="14"/>
  <c r="P94" i="14"/>
  <c r="J89" i="14"/>
  <c r="J88" i="14"/>
  <c r="F88" i="14"/>
  <c r="F86" i="14"/>
  <c r="E84" i="14"/>
  <c r="J63" i="14"/>
  <c r="J62" i="14"/>
  <c r="F62" i="14"/>
  <c r="F60" i="14"/>
  <c r="E58" i="14"/>
  <c r="J22" i="14"/>
  <c r="E22" i="14"/>
  <c r="F89" i="14"/>
  <c r="J21" i="14"/>
  <c r="J16" i="14"/>
  <c r="J86" i="14" s="1"/>
  <c r="E7" i="14"/>
  <c r="E78" i="14"/>
  <c r="J41" i="13"/>
  <c r="J40" i="13"/>
  <c r="AY70" i="1"/>
  <c r="J39" i="13"/>
  <c r="AX70" i="1"/>
  <c r="BI119" i="13"/>
  <c r="BH119" i="13"/>
  <c r="BG119" i="13"/>
  <c r="BF119" i="13"/>
  <c r="T119" i="13"/>
  <c r="R119" i="13"/>
  <c r="P119" i="13"/>
  <c r="BI118" i="13"/>
  <c r="BH118" i="13"/>
  <c r="BG118" i="13"/>
  <c r="BF118" i="13"/>
  <c r="T118" i="13"/>
  <c r="R118" i="13"/>
  <c r="P118" i="13"/>
  <c r="BI117" i="13"/>
  <c r="BH117" i="13"/>
  <c r="BG117" i="13"/>
  <c r="BF117" i="13"/>
  <c r="T117" i="13"/>
  <c r="R117" i="13"/>
  <c r="P117" i="13"/>
  <c r="BI116" i="13"/>
  <c r="BH116" i="13"/>
  <c r="BG116" i="13"/>
  <c r="BF116" i="13"/>
  <c r="T116" i="13"/>
  <c r="R116" i="13"/>
  <c r="P116" i="13"/>
  <c r="BI115" i="13"/>
  <c r="BH115" i="13"/>
  <c r="BG115" i="13"/>
  <c r="BF115" i="13"/>
  <c r="T115" i="13"/>
  <c r="R115" i="13"/>
  <c r="P115" i="13"/>
  <c r="BI114" i="13"/>
  <c r="BH114" i="13"/>
  <c r="BG114" i="13"/>
  <c r="BF114" i="13"/>
  <c r="T114" i="13"/>
  <c r="R114" i="13"/>
  <c r="P114" i="13"/>
  <c r="BI113" i="13"/>
  <c r="BH113" i="13"/>
  <c r="BG113" i="13"/>
  <c r="BF113" i="13"/>
  <c r="T113" i="13"/>
  <c r="R113" i="13"/>
  <c r="P113" i="13"/>
  <c r="BI112" i="13"/>
  <c r="BH112" i="13"/>
  <c r="BG112" i="13"/>
  <c r="BF112" i="13"/>
  <c r="T112" i="13"/>
  <c r="R112" i="13"/>
  <c r="P112" i="13"/>
  <c r="BI111" i="13"/>
  <c r="BH111" i="13"/>
  <c r="BG111" i="13"/>
  <c r="BF111" i="13"/>
  <c r="T111" i="13"/>
  <c r="R111" i="13"/>
  <c r="P111" i="13"/>
  <c r="BI110" i="13"/>
  <c r="BH110" i="13"/>
  <c r="BG110" i="13"/>
  <c r="BF110" i="13"/>
  <c r="T110" i="13"/>
  <c r="R110" i="13"/>
  <c r="P110" i="13"/>
  <c r="BI109" i="13"/>
  <c r="BH109" i="13"/>
  <c r="BG109" i="13"/>
  <c r="BF109" i="13"/>
  <c r="T109" i="13"/>
  <c r="R109" i="13"/>
  <c r="P109" i="13"/>
  <c r="BI108" i="13"/>
  <c r="BH108" i="13"/>
  <c r="BG108" i="13"/>
  <c r="BF108" i="13"/>
  <c r="T108" i="13"/>
  <c r="R108" i="13"/>
  <c r="P108" i="13"/>
  <c r="BI107" i="13"/>
  <c r="BH107" i="13"/>
  <c r="BG107" i="13"/>
  <c r="BF107" i="13"/>
  <c r="T107" i="13"/>
  <c r="R107" i="13"/>
  <c r="P107" i="13"/>
  <c r="BI106" i="13"/>
  <c r="BH106" i="13"/>
  <c r="BG106" i="13"/>
  <c r="BF106" i="13"/>
  <c r="T106" i="13"/>
  <c r="R106" i="13"/>
  <c r="P106" i="13"/>
  <c r="BI105" i="13"/>
  <c r="BH105" i="13"/>
  <c r="BG105" i="13"/>
  <c r="BF105" i="13"/>
  <c r="T105" i="13"/>
  <c r="R105" i="13"/>
  <c r="P105" i="13"/>
  <c r="BI104" i="13"/>
  <c r="BH104" i="13"/>
  <c r="BG104" i="13"/>
  <c r="BF104" i="13"/>
  <c r="T104" i="13"/>
  <c r="R104" i="13"/>
  <c r="P104" i="13"/>
  <c r="BI102" i="13"/>
  <c r="BH102" i="13"/>
  <c r="BG102" i="13"/>
  <c r="BF102" i="13"/>
  <c r="T102" i="13"/>
  <c r="R102" i="13"/>
  <c r="P102" i="13"/>
  <c r="BI100" i="13"/>
  <c r="BH100" i="13"/>
  <c r="BG100" i="13"/>
  <c r="BF100" i="13"/>
  <c r="T100" i="13"/>
  <c r="R100" i="13"/>
  <c r="P100" i="13"/>
  <c r="BI98" i="13"/>
  <c r="BH98" i="13"/>
  <c r="BG98" i="13"/>
  <c r="BF98" i="13"/>
  <c r="T98" i="13"/>
  <c r="R98" i="13"/>
  <c r="P98" i="13"/>
  <c r="BI96" i="13"/>
  <c r="BH96" i="13"/>
  <c r="BG96" i="13"/>
  <c r="BF96" i="13"/>
  <c r="T96" i="13"/>
  <c r="R96" i="13"/>
  <c r="P96" i="13"/>
  <c r="BI94" i="13"/>
  <c r="BH94" i="13"/>
  <c r="BG94" i="13"/>
  <c r="BF94" i="13"/>
  <c r="T94" i="13"/>
  <c r="R94" i="13"/>
  <c r="P94" i="13"/>
  <c r="J89" i="13"/>
  <c r="J88" i="13"/>
  <c r="F88" i="13"/>
  <c r="F86" i="13"/>
  <c r="E84" i="13"/>
  <c r="J63" i="13"/>
  <c r="J62" i="13"/>
  <c r="F62" i="13"/>
  <c r="F60" i="13"/>
  <c r="E58" i="13"/>
  <c r="J22" i="13"/>
  <c r="E22" i="13"/>
  <c r="F89" i="13"/>
  <c r="J21" i="13"/>
  <c r="J16" i="13"/>
  <c r="J86" i="13"/>
  <c r="E7" i="13"/>
  <c r="E78" i="13" s="1"/>
  <c r="J94" i="12"/>
  <c r="J41" i="12"/>
  <c r="J40" i="12"/>
  <c r="AY69" i="1"/>
  <c r="J39" i="12"/>
  <c r="AX69" i="1" s="1"/>
  <c r="BI120" i="12"/>
  <c r="BH120" i="12"/>
  <c r="BG120" i="12"/>
  <c r="BF120" i="12"/>
  <c r="T120" i="12"/>
  <c r="R120" i="12"/>
  <c r="P120" i="12"/>
  <c r="BI119" i="12"/>
  <c r="BH119" i="12"/>
  <c r="BG119" i="12"/>
  <c r="BF119" i="12"/>
  <c r="T119" i="12"/>
  <c r="R119" i="12"/>
  <c r="P119" i="12"/>
  <c r="BI118" i="12"/>
  <c r="BH118" i="12"/>
  <c r="BG118" i="12"/>
  <c r="BF118" i="12"/>
  <c r="T118" i="12"/>
  <c r="R118" i="12"/>
  <c r="P118" i="12"/>
  <c r="BI117" i="12"/>
  <c r="BH117" i="12"/>
  <c r="BG117" i="12"/>
  <c r="BF117" i="12"/>
  <c r="T117" i="12"/>
  <c r="R117" i="12"/>
  <c r="P117" i="12"/>
  <c r="BI116" i="12"/>
  <c r="BH116" i="12"/>
  <c r="BG116" i="12"/>
  <c r="BF116" i="12"/>
  <c r="T116" i="12"/>
  <c r="R116" i="12"/>
  <c r="P116" i="12"/>
  <c r="BI115" i="12"/>
  <c r="BH115" i="12"/>
  <c r="BG115" i="12"/>
  <c r="BF115" i="12"/>
  <c r="T115" i="12"/>
  <c r="R115" i="12"/>
  <c r="P115" i="12"/>
  <c r="BI114" i="12"/>
  <c r="BH114" i="12"/>
  <c r="BG114" i="12"/>
  <c r="BF114" i="12"/>
  <c r="T114" i="12"/>
  <c r="R114" i="12"/>
  <c r="P114" i="12"/>
  <c r="BI113" i="12"/>
  <c r="BH113" i="12"/>
  <c r="BG113" i="12"/>
  <c r="BF113" i="12"/>
  <c r="T113" i="12"/>
  <c r="R113" i="12"/>
  <c r="P113" i="12"/>
  <c r="BI112" i="12"/>
  <c r="BH112" i="12"/>
  <c r="BG112" i="12"/>
  <c r="BF112" i="12"/>
  <c r="T112" i="12"/>
  <c r="R112" i="12"/>
  <c r="P112" i="12"/>
  <c r="BI111" i="12"/>
  <c r="BH111" i="12"/>
  <c r="BG111" i="12"/>
  <c r="BF111" i="12"/>
  <c r="T111" i="12"/>
  <c r="R111" i="12"/>
  <c r="P111" i="12"/>
  <c r="BI110" i="12"/>
  <c r="BH110" i="12"/>
  <c r="BG110" i="12"/>
  <c r="BF110" i="12"/>
  <c r="T110" i="12"/>
  <c r="R110" i="12"/>
  <c r="P110" i="12"/>
  <c r="BI109" i="12"/>
  <c r="BH109" i="12"/>
  <c r="BG109" i="12"/>
  <c r="BF109" i="12"/>
  <c r="T109" i="12"/>
  <c r="R109" i="12"/>
  <c r="P109" i="12"/>
  <c r="BI108" i="12"/>
  <c r="BH108" i="12"/>
  <c r="BG108" i="12"/>
  <c r="BF108" i="12"/>
  <c r="T108" i="12"/>
  <c r="R108" i="12"/>
  <c r="P108" i="12"/>
  <c r="BI107" i="12"/>
  <c r="BH107" i="12"/>
  <c r="BG107" i="12"/>
  <c r="BF107" i="12"/>
  <c r="T107" i="12"/>
  <c r="R107" i="12"/>
  <c r="P107" i="12"/>
  <c r="BI106" i="12"/>
  <c r="BH106" i="12"/>
  <c r="BG106" i="12"/>
  <c r="BF106" i="12"/>
  <c r="T106" i="12"/>
  <c r="R106" i="12"/>
  <c r="P106" i="12"/>
  <c r="BI105" i="12"/>
  <c r="BH105" i="12"/>
  <c r="BG105" i="12"/>
  <c r="BF105" i="12"/>
  <c r="T105" i="12"/>
  <c r="R105" i="12"/>
  <c r="P105" i="12"/>
  <c r="BI104" i="12"/>
  <c r="BH104" i="12"/>
  <c r="BG104" i="12"/>
  <c r="BF104" i="12"/>
  <c r="T104" i="12"/>
  <c r="R104" i="12"/>
  <c r="P104" i="12"/>
  <c r="BI103" i="12"/>
  <c r="BH103" i="12"/>
  <c r="BG103" i="12"/>
  <c r="BF103" i="12"/>
  <c r="T103" i="12"/>
  <c r="R103" i="12"/>
  <c r="P103" i="12"/>
  <c r="BI102" i="12"/>
  <c r="BH102" i="12"/>
  <c r="BG102" i="12"/>
  <c r="BF102" i="12"/>
  <c r="T102" i="12"/>
  <c r="R102" i="12"/>
  <c r="P102" i="12"/>
  <c r="BI101" i="12"/>
  <c r="BH101" i="12"/>
  <c r="BG101" i="12"/>
  <c r="BF101" i="12"/>
  <c r="T101" i="12"/>
  <c r="R101" i="12"/>
  <c r="P101" i="12"/>
  <c r="BI100" i="12"/>
  <c r="BH100" i="12"/>
  <c r="BG100" i="12"/>
  <c r="BF100" i="12"/>
  <c r="T100" i="12"/>
  <c r="R100" i="12"/>
  <c r="P100" i="12"/>
  <c r="BI99" i="12"/>
  <c r="BH99" i="12"/>
  <c r="BG99" i="12"/>
  <c r="BF99" i="12"/>
  <c r="T99" i="12"/>
  <c r="R99" i="12"/>
  <c r="P99" i="12"/>
  <c r="BI98" i="12"/>
  <c r="BH98" i="12"/>
  <c r="BG98" i="12"/>
  <c r="BF98" i="12"/>
  <c r="T98" i="12"/>
  <c r="R98" i="12"/>
  <c r="P98" i="12"/>
  <c r="BI97" i="12"/>
  <c r="BH97" i="12"/>
  <c r="BG97" i="12"/>
  <c r="BF97" i="12"/>
  <c r="T97" i="12"/>
  <c r="R97" i="12"/>
  <c r="P97" i="12"/>
  <c r="BI96" i="12"/>
  <c r="BH96" i="12"/>
  <c r="BG96" i="12"/>
  <c r="BF96" i="12"/>
  <c r="T96" i="12"/>
  <c r="R96" i="12"/>
  <c r="P96" i="12"/>
  <c r="J68" i="12"/>
  <c r="J90" i="12"/>
  <c r="J89" i="12"/>
  <c r="F89" i="12"/>
  <c r="F87" i="12"/>
  <c r="E85" i="12"/>
  <c r="J63" i="12"/>
  <c r="J62" i="12"/>
  <c r="F62" i="12"/>
  <c r="F60" i="12"/>
  <c r="E58" i="12"/>
  <c r="J22" i="12"/>
  <c r="E22" i="12"/>
  <c r="F90" i="12" s="1"/>
  <c r="J21" i="12"/>
  <c r="J16" i="12"/>
  <c r="J87" i="12" s="1"/>
  <c r="E7" i="12"/>
  <c r="E52" i="12" s="1"/>
  <c r="J94" i="11"/>
  <c r="J41" i="11"/>
  <c r="J40" i="11"/>
  <c r="AY68" i="1"/>
  <c r="J39" i="11"/>
  <c r="AX68" i="1"/>
  <c r="BI127" i="11"/>
  <c r="BH127" i="11"/>
  <c r="BG127" i="11"/>
  <c r="BF127" i="11"/>
  <c r="T127" i="11"/>
  <c r="R127" i="11"/>
  <c r="P127" i="11"/>
  <c r="BI126" i="11"/>
  <c r="BH126" i="11"/>
  <c r="BG126" i="11"/>
  <c r="BF126" i="11"/>
  <c r="T126" i="11"/>
  <c r="R126" i="11"/>
  <c r="P126" i="11"/>
  <c r="BI125" i="11"/>
  <c r="BH125" i="11"/>
  <c r="BG125" i="11"/>
  <c r="BF125" i="11"/>
  <c r="T125" i="11"/>
  <c r="R125" i="11"/>
  <c r="P125" i="11"/>
  <c r="BI124" i="11"/>
  <c r="BH124" i="11"/>
  <c r="BG124" i="11"/>
  <c r="BF124" i="11"/>
  <c r="T124" i="11"/>
  <c r="R124" i="11"/>
  <c r="P124" i="11"/>
  <c r="BI123" i="11"/>
  <c r="BH123" i="11"/>
  <c r="BG123" i="11"/>
  <c r="BF123" i="11"/>
  <c r="T123" i="11"/>
  <c r="R123" i="11"/>
  <c r="P123" i="11"/>
  <c r="BI122" i="11"/>
  <c r="BH122" i="11"/>
  <c r="BG122" i="11"/>
  <c r="BF122" i="11"/>
  <c r="T122" i="11"/>
  <c r="R122" i="11"/>
  <c r="P122" i="11"/>
  <c r="BI121" i="11"/>
  <c r="BH121" i="11"/>
  <c r="BG121" i="11"/>
  <c r="BF121" i="11"/>
  <c r="T121" i="11"/>
  <c r="R121" i="11"/>
  <c r="P121" i="11"/>
  <c r="BI120" i="11"/>
  <c r="BH120" i="11"/>
  <c r="BG120" i="11"/>
  <c r="BF120" i="11"/>
  <c r="T120" i="11"/>
  <c r="R120" i="11"/>
  <c r="P120" i="11"/>
  <c r="BI119" i="11"/>
  <c r="BH119" i="11"/>
  <c r="BG119" i="11"/>
  <c r="BF119" i="11"/>
  <c r="T119" i="11"/>
  <c r="R119" i="11"/>
  <c r="P119" i="11"/>
  <c r="BI118" i="11"/>
  <c r="BH118" i="11"/>
  <c r="BG118" i="11"/>
  <c r="BF118" i="11"/>
  <c r="T118" i="11"/>
  <c r="R118" i="11"/>
  <c r="P118" i="11"/>
  <c r="BI117" i="11"/>
  <c r="BH117" i="11"/>
  <c r="BG117" i="11"/>
  <c r="BF117" i="11"/>
  <c r="T117" i="11"/>
  <c r="R117" i="11"/>
  <c r="P117" i="11"/>
  <c r="BI116" i="11"/>
  <c r="BH116" i="11"/>
  <c r="BG116" i="11"/>
  <c r="BF116" i="11"/>
  <c r="T116" i="11"/>
  <c r="R116" i="11"/>
  <c r="P116" i="11"/>
  <c r="BI115" i="11"/>
  <c r="BH115" i="11"/>
  <c r="BG115" i="11"/>
  <c r="BF115" i="11"/>
  <c r="T115" i="11"/>
  <c r="R115" i="11"/>
  <c r="P115" i="11"/>
  <c r="BI114" i="11"/>
  <c r="BH114" i="11"/>
  <c r="BG114" i="11"/>
  <c r="BF114" i="11"/>
  <c r="T114" i="11"/>
  <c r="R114" i="11"/>
  <c r="P114" i="11"/>
  <c r="BI113" i="11"/>
  <c r="BH113" i="11"/>
  <c r="BG113" i="11"/>
  <c r="BF113" i="11"/>
  <c r="T113" i="11"/>
  <c r="R113" i="11"/>
  <c r="P113" i="11"/>
  <c r="BI112" i="11"/>
  <c r="BH112" i="11"/>
  <c r="BG112" i="11"/>
  <c r="BF112" i="11"/>
  <c r="T112" i="11"/>
  <c r="R112" i="11"/>
  <c r="P112" i="11"/>
  <c r="BI111" i="11"/>
  <c r="BH111" i="11"/>
  <c r="BG111" i="11"/>
  <c r="BF111" i="11"/>
  <c r="T111" i="11"/>
  <c r="R111" i="11"/>
  <c r="P111" i="11"/>
  <c r="BI110" i="11"/>
  <c r="BH110" i="11"/>
  <c r="BG110" i="11"/>
  <c r="BF110" i="11"/>
  <c r="T110" i="11"/>
  <c r="R110" i="11"/>
  <c r="P110" i="11"/>
  <c r="BI109" i="11"/>
  <c r="BH109" i="11"/>
  <c r="BG109" i="11"/>
  <c r="BF109" i="11"/>
  <c r="T109" i="11"/>
  <c r="R109" i="11"/>
  <c r="P109" i="11"/>
  <c r="BI108" i="11"/>
  <c r="BH108" i="11"/>
  <c r="BG108" i="11"/>
  <c r="BF108" i="11"/>
  <c r="T108" i="11"/>
  <c r="R108" i="11"/>
  <c r="P108" i="11"/>
  <c r="BI107" i="11"/>
  <c r="BH107" i="11"/>
  <c r="BG107" i="11"/>
  <c r="BF107" i="11"/>
  <c r="T107" i="11"/>
  <c r="R107" i="11"/>
  <c r="P107" i="11"/>
  <c r="BI106" i="11"/>
  <c r="BH106" i="11"/>
  <c r="BG106" i="11"/>
  <c r="BF106" i="11"/>
  <c r="T106" i="11"/>
  <c r="R106" i="11"/>
  <c r="P106" i="11"/>
  <c r="BI105" i="11"/>
  <c r="BH105" i="11"/>
  <c r="BG105" i="11"/>
  <c r="BF105" i="11"/>
  <c r="T105" i="11"/>
  <c r="R105" i="11"/>
  <c r="P105" i="11"/>
  <c r="BI104" i="11"/>
  <c r="BH104" i="11"/>
  <c r="BG104" i="11"/>
  <c r="BF104" i="11"/>
  <c r="T104" i="11"/>
  <c r="R104" i="11"/>
  <c r="P104" i="11"/>
  <c r="BI103" i="11"/>
  <c r="BH103" i="11"/>
  <c r="BG103" i="11"/>
  <c r="BF103" i="11"/>
  <c r="T103" i="11"/>
  <c r="R103" i="11"/>
  <c r="P103" i="11"/>
  <c r="BI102" i="11"/>
  <c r="BH102" i="11"/>
  <c r="BG102" i="11"/>
  <c r="BF102" i="11"/>
  <c r="T102" i="11"/>
  <c r="R102" i="11"/>
  <c r="P102" i="11"/>
  <c r="BI101" i="11"/>
  <c r="BH101" i="11"/>
  <c r="BG101" i="11"/>
  <c r="BF101" i="11"/>
  <c r="T101" i="11"/>
  <c r="R101" i="11"/>
  <c r="P101" i="11"/>
  <c r="BI100" i="11"/>
  <c r="BH100" i="11"/>
  <c r="BG100" i="11"/>
  <c r="BF100" i="11"/>
  <c r="T100" i="11"/>
  <c r="R100" i="11"/>
  <c r="P100" i="11"/>
  <c r="BI99" i="11"/>
  <c r="BH99" i="11"/>
  <c r="BG99" i="11"/>
  <c r="BF99" i="11"/>
  <c r="T99" i="11"/>
  <c r="R99" i="11"/>
  <c r="P99" i="11"/>
  <c r="BI98" i="11"/>
  <c r="BH98" i="11"/>
  <c r="BG98" i="11"/>
  <c r="BF98" i="11"/>
  <c r="T98" i="11"/>
  <c r="R98" i="11"/>
  <c r="P98" i="11"/>
  <c r="BI97" i="11"/>
  <c r="BH97" i="11"/>
  <c r="BG97" i="11"/>
  <c r="BF97" i="11"/>
  <c r="T97" i="11"/>
  <c r="R97" i="11"/>
  <c r="P97" i="11"/>
  <c r="BI96" i="11"/>
  <c r="BH96" i="11"/>
  <c r="BG96" i="11"/>
  <c r="BF96" i="11"/>
  <c r="T96" i="11"/>
  <c r="R96" i="11"/>
  <c r="P96" i="11"/>
  <c r="J68" i="11"/>
  <c r="J90" i="11"/>
  <c r="J89" i="11"/>
  <c r="F89" i="11"/>
  <c r="F87" i="11"/>
  <c r="E85" i="11"/>
  <c r="J63" i="11"/>
  <c r="J62" i="11"/>
  <c r="F62" i="11"/>
  <c r="F60" i="11"/>
  <c r="E58" i="11"/>
  <c r="J22" i="11"/>
  <c r="E22" i="11"/>
  <c r="F90" i="11"/>
  <c r="J21" i="11"/>
  <c r="J16" i="11"/>
  <c r="J87" i="11"/>
  <c r="E7" i="11"/>
  <c r="E52" i="11"/>
  <c r="J94" i="10"/>
  <c r="J41" i="10"/>
  <c r="J40" i="10"/>
  <c r="AY67" i="1" s="1"/>
  <c r="J39" i="10"/>
  <c r="AX67" i="1" s="1"/>
  <c r="BI118" i="10"/>
  <c r="BH118" i="10"/>
  <c r="BG118" i="10"/>
  <c r="BF118" i="10"/>
  <c r="T118" i="10"/>
  <c r="R118" i="10"/>
  <c r="P118" i="10"/>
  <c r="BI117" i="10"/>
  <c r="BH117" i="10"/>
  <c r="BG117" i="10"/>
  <c r="BF117" i="10"/>
  <c r="T117" i="10"/>
  <c r="R117" i="10"/>
  <c r="P117" i="10"/>
  <c r="BI116" i="10"/>
  <c r="BH116" i="10"/>
  <c r="BG116" i="10"/>
  <c r="BF116" i="10"/>
  <c r="T116" i="10"/>
  <c r="R116" i="10"/>
  <c r="P116" i="10"/>
  <c r="BI115" i="10"/>
  <c r="BH115" i="10"/>
  <c r="BG115" i="10"/>
  <c r="BF115" i="10"/>
  <c r="T115" i="10"/>
  <c r="R115" i="10"/>
  <c r="P115" i="10"/>
  <c r="BI114" i="10"/>
  <c r="BH114" i="10"/>
  <c r="BG114" i="10"/>
  <c r="BF114" i="10"/>
  <c r="T114" i="10"/>
  <c r="R114" i="10"/>
  <c r="P114" i="10"/>
  <c r="BI113" i="10"/>
  <c r="BH113" i="10"/>
  <c r="BG113" i="10"/>
  <c r="BF113" i="10"/>
  <c r="T113" i="10"/>
  <c r="R113" i="10"/>
  <c r="P113" i="10"/>
  <c r="BI112" i="10"/>
  <c r="BH112" i="10"/>
  <c r="BG112" i="10"/>
  <c r="BF112" i="10"/>
  <c r="T112" i="10"/>
  <c r="R112" i="10"/>
  <c r="P112" i="10"/>
  <c r="BI111" i="10"/>
  <c r="BH111" i="10"/>
  <c r="BG111" i="10"/>
  <c r="BF111" i="10"/>
  <c r="T111" i="10"/>
  <c r="R111" i="10"/>
  <c r="P111" i="10"/>
  <c r="BI110" i="10"/>
  <c r="BH110" i="10"/>
  <c r="BG110" i="10"/>
  <c r="BF110" i="10"/>
  <c r="T110" i="10"/>
  <c r="R110" i="10"/>
  <c r="P110" i="10"/>
  <c r="BI109" i="10"/>
  <c r="BH109" i="10"/>
  <c r="BG109" i="10"/>
  <c r="BF109" i="10"/>
  <c r="T109" i="10"/>
  <c r="R109" i="10"/>
  <c r="P109" i="10"/>
  <c r="BI108" i="10"/>
  <c r="BH108" i="10"/>
  <c r="BG108" i="10"/>
  <c r="BF108" i="10"/>
  <c r="T108" i="10"/>
  <c r="R108" i="10"/>
  <c r="P108" i="10"/>
  <c r="BI107" i="10"/>
  <c r="BH107" i="10"/>
  <c r="BG107" i="10"/>
  <c r="BF107" i="10"/>
  <c r="T107" i="10"/>
  <c r="R107" i="10"/>
  <c r="P107" i="10"/>
  <c r="BI106" i="10"/>
  <c r="BH106" i="10"/>
  <c r="BG106" i="10"/>
  <c r="BF106" i="10"/>
  <c r="T106" i="10"/>
  <c r="R106" i="10"/>
  <c r="P106" i="10"/>
  <c r="BI105" i="10"/>
  <c r="BH105" i="10"/>
  <c r="BG105" i="10"/>
  <c r="BF105" i="10"/>
  <c r="T105" i="10"/>
  <c r="R105" i="10"/>
  <c r="P105" i="10"/>
  <c r="BI104" i="10"/>
  <c r="BH104" i="10"/>
  <c r="BG104" i="10"/>
  <c r="BF104" i="10"/>
  <c r="T104" i="10"/>
  <c r="R104" i="10"/>
  <c r="P104" i="10"/>
  <c r="BI103" i="10"/>
  <c r="BH103" i="10"/>
  <c r="BG103" i="10"/>
  <c r="BF103" i="10"/>
  <c r="T103" i="10"/>
  <c r="R103" i="10"/>
  <c r="P103" i="10"/>
  <c r="BI102" i="10"/>
  <c r="BH102" i="10"/>
  <c r="BG102" i="10"/>
  <c r="BF102" i="10"/>
  <c r="T102" i="10"/>
  <c r="R102" i="10"/>
  <c r="P102" i="10"/>
  <c r="BI101" i="10"/>
  <c r="BH101" i="10"/>
  <c r="BG101" i="10"/>
  <c r="BF101" i="10"/>
  <c r="T101" i="10"/>
  <c r="R101" i="10"/>
  <c r="P101" i="10"/>
  <c r="BI100" i="10"/>
  <c r="BH100" i="10"/>
  <c r="BG100" i="10"/>
  <c r="BF100" i="10"/>
  <c r="T100" i="10"/>
  <c r="R100" i="10"/>
  <c r="P100" i="10"/>
  <c r="BI99" i="10"/>
  <c r="BH99" i="10"/>
  <c r="BG99" i="10"/>
  <c r="BF99" i="10"/>
  <c r="T99" i="10"/>
  <c r="R99" i="10"/>
  <c r="P99" i="10"/>
  <c r="BI98" i="10"/>
  <c r="BH98" i="10"/>
  <c r="BG98" i="10"/>
  <c r="BF98" i="10"/>
  <c r="T98" i="10"/>
  <c r="R98" i="10"/>
  <c r="P98" i="10"/>
  <c r="BI97" i="10"/>
  <c r="BH97" i="10"/>
  <c r="BG97" i="10"/>
  <c r="BF97" i="10"/>
  <c r="T97" i="10"/>
  <c r="R97" i="10"/>
  <c r="P97" i="10"/>
  <c r="BI96" i="10"/>
  <c r="BH96" i="10"/>
  <c r="BG96" i="10"/>
  <c r="BF96" i="10"/>
  <c r="T96" i="10"/>
  <c r="R96" i="10"/>
  <c r="P96" i="10"/>
  <c r="J68" i="10"/>
  <c r="J90" i="10"/>
  <c r="J89" i="10"/>
  <c r="F89" i="10"/>
  <c r="F87" i="10"/>
  <c r="E85" i="10"/>
  <c r="J63" i="10"/>
  <c r="J62" i="10"/>
  <c r="F62" i="10"/>
  <c r="F60" i="10"/>
  <c r="E58" i="10"/>
  <c r="J22" i="10"/>
  <c r="E22" i="10"/>
  <c r="F90" i="10" s="1"/>
  <c r="J21" i="10"/>
  <c r="J16" i="10"/>
  <c r="J87" i="10" s="1"/>
  <c r="E7" i="10"/>
  <c r="E79" i="10" s="1"/>
  <c r="J39" i="9"/>
  <c r="J38" i="9"/>
  <c r="AY65" i="1"/>
  <c r="J37" i="9"/>
  <c r="AX65" i="1" s="1"/>
  <c r="BI135" i="9"/>
  <c r="BH135" i="9"/>
  <c r="BG135" i="9"/>
  <c r="BF135" i="9"/>
  <c r="T135" i="9"/>
  <c r="R135" i="9"/>
  <c r="P135" i="9"/>
  <c r="BI133" i="9"/>
  <c r="BH133" i="9"/>
  <c r="BG133" i="9"/>
  <c r="BF133" i="9"/>
  <c r="T133" i="9"/>
  <c r="R133" i="9"/>
  <c r="P133" i="9"/>
  <c r="BI131" i="9"/>
  <c r="BH131" i="9"/>
  <c r="BG131" i="9"/>
  <c r="BF131" i="9"/>
  <c r="T131" i="9"/>
  <c r="R131" i="9"/>
  <c r="P131" i="9"/>
  <c r="BI129" i="9"/>
  <c r="BH129" i="9"/>
  <c r="BG129" i="9"/>
  <c r="BF129" i="9"/>
  <c r="T129" i="9"/>
  <c r="R129" i="9"/>
  <c r="P129" i="9"/>
  <c r="BI124" i="9"/>
  <c r="BH124" i="9"/>
  <c r="BG124" i="9"/>
  <c r="BF124" i="9"/>
  <c r="T124" i="9"/>
  <c r="R124" i="9"/>
  <c r="P124" i="9"/>
  <c r="BI122" i="9"/>
  <c r="BH122" i="9"/>
  <c r="BG122" i="9"/>
  <c r="BF122" i="9"/>
  <c r="T122" i="9"/>
  <c r="R122" i="9"/>
  <c r="P122" i="9"/>
  <c r="BI120" i="9"/>
  <c r="BH120" i="9"/>
  <c r="BG120" i="9"/>
  <c r="BF120" i="9"/>
  <c r="T120" i="9"/>
  <c r="R120" i="9"/>
  <c r="P120" i="9"/>
  <c r="BI118" i="9"/>
  <c r="BH118" i="9"/>
  <c r="BG118" i="9"/>
  <c r="BF118" i="9"/>
  <c r="T118" i="9"/>
  <c r="R118" i="9"/>
  <c r="P118" i="9"/>
  <c r="BI116" i="9"/>
  <c r="BH116" i="9"/>
  <c r="BG116" i="9"/>
  <c r="BF116" i="9"/>
  <c r="T116" i="9"/>
  <c r="R116" i="9"/>
  <c r="P116" i="9"/>
  <c r="BI114" i="9"/>
  <c r="BH114" i="9"/>
  <c r="BG114" i="9"/>
  <c r="BF114" i="9"/>
  <c r="T114" i="9"/>
  <c r="R114" i="9"/>
  <c r="P114" i="9"/>
  <c r="BI112" i="9"/>
  <c r="BH112" i="9"/>
  <c r="BG112" i="9"/>
  <c r="BF112" i="9"/>
  <c r="T112" i="9"/>
  <c r="R112" i="9"/>
  <c r="P112" i="9"/>
  <c r="BI110" i="9"/>
  <c r="BH110" i="9"/>
  <c r="BG110" i="9"/>
  <c r="BF110" i="9"/>
  <c r="T110" i="9"/>
  <c r="R110" i="9"/>
  <c r="P110" i="9"/>
  <c r="BI108" i="9"/>
  <c r="BH108" i="9"/>
  <c r="BG108" i="9"/>
  <c r="BF108" i="9"/>
  <c r="T108" i="9"/>
  <c r="R108" i="9"/>
  <c r="P108" i="9"/>
  <c r="BI106" i="9"/>
  <c r="BH106" i="9"/>
  <c r="BG106" i="9"/>
  <c r="BF106" i="9"/>
  <c r="T106" i="9"/>
  <c r="R106" i="9"/>
  <c r="P106" i="9"/>
  <c r="BI104" i="9"/>
  <c r="BH104" i="9"/>
  <c r="BG104" i="9"/>
  <c r="BF104" i="9"/>
  <c r="T104" i="9"/>
  <c r="R104" i="9"/>
  <c r="P104" i="9"/>
  <c r="BI102" i="9"/>
  <c r="BH102" i="9"/>
  <c r="BG102" i="9"/>
  <c r="BF102" i="9"/>
  <c r="T102" i="9"/>
  <c r="R102" i="9"/>
  <c r="P102" i="9"/>
  <c r="BI100" i="9"/>
  <c r="BH100" i="9"/>
  <c r="BG100" i="9"/>
  <c r="BF100" i="9"/>
  <c r="T100" i="9"/>
  <c r="R100" i="9"/>
  <c r="P100" i="9"/>
  <c r="BI98" i="9"/>
  <c r="BH98" i="9"/>
  <c r="BG98" i="9"/>
  <c r="BF98" i="9"/>
  <c r="T98" i="9"/>
  <c r="R98" i="9"/>
  <c r="P98" i="9"/>
  <c r="BI96" i="9"/>
  <c r="BH96" i="9"/>
  <c r="BG96" i="9"/>
  <c r="BF96" i="9"/>
  <c r="T96" i="9"/>
  <c r="R96" i="9"/>
  <c r="P96" i="9"/>
  <c r="BI94" i="9"/>
  <c r="BH94" i="9"/>
  <c r="BG94" i="9"/>
  <c r="BF94" i="9"/>
  <c r="T94" i="9"/>
  <c r="R94" i="9"/>
  <c r="P94" i="9"/>
  <c r="BI92" i="9"/>
  <c r="BH92" i="9"/>
  <c r="BG92" i="9"/>
  <c r="BF92" i="9"/>
  <c r="T92" i="9"/>
  <c r="R92" i="9"/>
  <c r="P92" i="9"/>
  <c r="BI90" i="9"/>
  <c r="BH90" i="9"/>
  <c r="BG90" i="9"/>
  <c r="BF90" i="9"/>
  <c r="T90" i="9"/>
  <c r="R90" i="9"/>
  <c r="P90" i="9"/>
  <c r="J84" i="9"/>
  <c r="J83" i="9"/>
  <c r="F83" i="9"/>
  <c r="F81" i="9"/>
  <c r="E79" i="9"/>
  <c r="J59" i="9"/>
  <c r="J58" i="9"/>
  <c r="F58" i="9"/>
  <c r="F56" i="9"/>
  <c r="E54" i="9"/>
  <c r="J20" i="9"/>
  <c r="E20" i="9"/>
  <c r="F84" i="9"/>
  <c r="J19" i="9"/>
  <c r="J14" i="9"/>
  <c r="J56" i="9" s="1"/>
  <c r="E7" i="9"/>
  <c r="E50" i="9" s="1"/>
  <c r="J41" i="8"/>
  <c r="J40" i="8"/>
  <c r="AY64" i="1" s="1"/>
  <c r="J39" i="8"/>
  <c r="AX64" i="1" s="1"/>
  <c r="BI212" i="8"/>
  <c r="BH212" i="8"/>
  <c r="BG212" i="8"/>
  <c r="BF212" i="8"/>
  <c r="T212" i="8"/>
  <c r="R212" i="8"/>
  <c r="P212" i="8"/>
  <c r="BI211" i="8"/>
  <c r="BH211" i="8"/>
  <c r="BG211" i="8"/>
  <c r="BF211" i="8"/>
  <c r="T211" i="8"/>
  <c r="R211" i="8"/>
  <c r="P211" i="8"/>
  <c r="BI210" i="8"/>
  <c r="BH210" i="8"/>
  <c r="BG210" i="8"/>
  <c r="BF210" i="8"/>
  <c r="T210" i="8"/>
  <c r="R210" i="8"/>
  <c r="P210" i="8"/>
  <c r="BI209" i="8"/>
  <c r="BH209" i="8"/>
  <c r="BG209" i="8"/>
  <c r="BF209" i="8"/>
  <c r="T209" i="8"/>
  <c r="R209" i="8"/>
  <c r="P209" i="8"/>
  <c r="BI208" i="8"/>
  <c r="BH208" i="8"/>
  <c r="BG208" i="8"/>
  <c r="BF208" i="8"/>
  <c r="T208" i="8"/>
  <c r="R208" i="8"/>
  <c r="P208" i="8"/>
  <c r="BI207" i="8"/>
  <c r="BH207" i="8"/>
  <c r="BG207" i="8"/>
  <c r="BF207" i="8"/>
  <c r="T207" i="8"/>
  <c r="R207" i="8"/>
  <c r="P207" i="8"/>
  <c r="BI206" i="8"/>
  <c r="BH206" i="8"/>
  <c r="BG206" i="8"/>
  <c r="BF206" i="8"/>
  <c r="T206" i="8"/>
  <c r="R206" i="8"/>
  <c r="P206" i="8"/>
  <c r="BI205" i="8"/>
  <c r="BH205" i="8"/>
  <c r="BG205" i="8"/>
  <c r="BF205" i="8"/>
  <c r="T205" i="8"/>
  <c r="R205" i="8"/>
  <c r="P205" i="8"/>
  <c r="BI204" i="8"/>
  <c r="BH204" i="8"/>
  <c r="BG204" i="8"/>
  <c r="BF204" i="8"/>
  <c r="T204" i="8"/>
  <c r="R204" i="8"/>
  <c r="P204" i="8"/>
  <c r="BI203" i="8"/>
  <c r="BH203" i="8"/>
  <c r="BG203" i="8"/>
  <c r="BF203" i="8"/>
  <c r="T203" i="8"/>
  <c r="R203" i="8"/>
  <c r="P203" i="8"/>
  <c r="BI201" i="8"/>
  <c r="BH201" i="8"/>
  <c r="BG201" i="8"/>
  <c r="BF201" i="8"/>
  <c r="T201" i="8"/>
  <c r="R201" i="8"/>
  <c r="P201" i="8"/>
  <c r="BI200" i="8"/>
  <c r="BH200" i="8"/>
  <c r="BG200" i="8"/>
  <c r="BF200" i="8"/>
  <c r="T200" i="8"/>
  <c r="R200" i="8"/>
  <c r="P200" i="8"/>
  <c r="BI199" i="8"/>
  <c r="BH199" i="8"/>
  <c r="BG199" i="8"/>
  <c r="BF199" i="8"/>
  <c r="T199" i="8"/>
  <c r="R199" i="8"/>
  <c r="P199" i="8"/>
  <c r="BI198" i="8"/>
  <c r="BH198" i="8"/>
  <c r="BG198" i="8"/>
  <c r="BF198" i="8"/>
  <c r="T198" i="8"/>
  <c r="R198" i="8"/>
  <c r="P198" i="8"/>
  <c r="BI197" i="8"/>
  <c r="BH197" i="8"/>
  <c r="BG197" i="8"/>
  <c r="BF197" i="8"/>
  <c r="T197" i="8"/>
  <c r="R197" i="8"/>
  <c r="P197" i="8"/>
  <c r="BI196" i="8"/>
  <c r="BH196" i="8"/>
  <c r="BG196" i="8"/>
  <c r="BF196" i="8"/>
  <c r="T196" i="8"/>
  <c r="R196" i="8"/>
  <c r="P196" i="8"/>
  <c r="BI195" i="8"/>
  <c r="BH195" i="8"/>
  <c r="BG195" i="8"/>
  <c r="BF195" i="8"/>
  <c r="T195" i="8"/>
  <c r="R195" i="8"/>
  <c r="P195" i="8"/>
  <c r="BI193" i="8"/>
  <c r="BH193" i="8"/>
  <c r="BG193" i="8"/>
  <c r="BF193" i="8"/>
  <c r="T193" i="8"/>
  <c r="R193" i="8"/>
  <c r="P193" i="8"/>
  <c r="BI192" i="8"/>
  <c r="BH192" i="8"/>
  <c r="BG192" i="8"/>
  <c r="BF192" i="8"/>
  <c r="T192" i="8"/>
  <c r="R192" i="8"/>
  <c r="P192" i="8"/>
  <c r="BI191" i="8"/>
  <c r="BH191" i="8"/>
  <c r="BG191" i="8"/>
  <c r="BF191" i="8"/>
  <c r="T191" i="8"/>
  <c r="R191" i="8"/>
  <c r="P191" i="8"/>
  <c r="BI190" i="8"/>
  <c r="BH190" i="8"/>
  <c r="BG190" i="8"/>
  <c r="BF190" i="8"/>
  <c r="T190" i="8"/>
  <c r="R190" i="8"/>
  <c r="P190" i="8"/>
  <c r="BI189" i="8"/>
  <c r="BH189" i="8"/>
  <c r="BG189" i="8"/>
  <c r="BF189" i="8"/>
  <c r="T189" i="8"/>
  <c r="R189" i="8"/>
  <c r="P189" i="8"/>
  <c r="BI188" i="8"/>
  <c r="BH188" i="8"/>
  <c r="BG188" i="8"/>
  <c r="BF188" i="8"/>
  <c r="T188" i="8"/>
  <c r="R188" i="8"/>
  <c r="P188" i="8"/>
  <c r="BI187" i="8"/>
  <c r="BH187" i="8"/>
  <c r="BG187" i="8"/>
  <c r="BF187" i="8"/>
  <c r="T187" i="8"/>
  <c r="R187" i="8"/>
  <c r="P187" i="8"/>
  <c r="BI185" i="8"/>
  <c r="BH185" i="8"/>
  <c r="BG185" i="8"/>
  <c r="BF185" i="8"/>
  <c r="T185" i="8"/>
  <c r="R185" i="8"/>
  <c r="P185" i="8"/>
  <c r="BI184" i="8"/>
  <c r="BH184" i="8"/>
  <c r="BG184" i="8"/>
  <c r="BF184" i="8"/>
  <c r="T184" i="8"/>
  <c r="R184" i="8"/>
  <c r="P184" i="8"/>
  <c r="BI183" i="8"/>
  <c r="BH183" i="8"/>
  <c r="BG183" i="8"/>
  <c r="BF183" i="8"/>
  <c r="T183" i="8"/>
  <c r="R183" i="8"/>
  <c r="P183" i="8"/>
  <c r="BI182" i="8"/>
  <c r="BH182" i="8"/>
  <c r="BG182" i="8"/>
  <c r="BF182" i="8"/>
  <c r="T182" i="8"/>
  <c r="R182" i="8"/>
  <c r="P182" i="8"/>
  <c r="BI181" i="8"/>
  <c r="BH181" i="8"/>
  <c r="BG181" i="8"/>
  <c r="BF181" i="8"/>
  <c r="T181" i="8"/>
  <c r="R181" i="8"/>
  <c r="P181" i="8"/>
  <c r="BI180" i="8"/>
  <c r="BH180" i="8"/>
  <c r="BG180" i="8"/>
  <c r="BF180" i="8"/>
  <c r="T180" i="8"/>
  <c r="R180" i="8"/>
  <c r="P180" i="8"/>
  <c r="BI179" i="8"/>
  <c r="BH179" i="8"/>
  <c r="BG179" i="8"/>
  <c r="BF179" i="8"/>
  <c r="T179" i="8"/>
  <c r="R179" i="8"/>
  <c r="P179" i="8"/>
  <c r="BI178" i="8"/>
  <c r="BH178" i="8"/>
  <c r="BG178" i="8"/>
  <c r="BF178" i="8"/>
  <c r="T178" i="8"/>
  <c r="R178" i="8"/>
  <c r="P178" i="8"/>
  <c r="BI177" i="8"/>
  <c r="BH177" i="8"/>
  <c r="BG177" i="8"/>
  <c r="BF177" i="8"/>
  <c r="T177" i="8"/>
  <c r="R177" i="8"/>
  <c r="P177" i="8"/>
  <c r="BI175" i="8"/>
  <c r="BH175" i="8"/>
  <c r="BG175" i="8"/>
  <c r="BF175" i="8"/>
  <c r="T175" i="8"/>
  <c r="R175" i="8"/>
  <c r="P175" i="8"/>
  <c r="BI174" i="8"/>
  <c r="BH174" i="8"/>
  <c r="BG174" i="8"/>
  <c r="BF174" i="8"/>
  <c r="T174" i="8"/>
  <c r="R174" i="8"/>
  <c r="P174" i="8"/>
  <c r="BI173" i="8"/>
  <c r="BH173" i="8"/>
  <c r="BG173" i="8"/>
  <c r="BF173" i="8"/>
  <c r="T173" i="8"/>
  <c r="R173" i="8"/>
  <c r="P173" i="8"/>
  <c r="BI172" i="8"/>
  <c r="BH172" i="8"/>
  <c r="BG172" i="8"/>
  <c r="BF172" i="8"/>
  <c r="T172" i="8"/>
  <c r="R172" i="8"/>
  <c r="P172" i="8"/>
  <c r="BI171" i="8"/>
  <c r="BH171" i="8"/>
  <c r="BG171" i="8"/>
  <c r="BF171" i="8"/>
  <c r="T171" i="8"/>
  <c r="R171" i="8"/>
  <c r="P171" i="8"/>
  <c r="BI170" i="8"/>
  <c r="BH170" i="8"/>
  <c r="BG170" i="8"/>
  <c r="BF170" i="8"/>
  <c r="T170" i="8"/>
  <c r="R170" i="8"/>
  <c r="P170" i="8"/>
  <c r="BI169" i="8"/>
  <c r="BH169" i="8"/>
  <c r="BG169" i="8"/>
  <c r="BF169" i="8"/>
  <c r="T169" i="8"/>
  <c r="R169" i="8"/>
  <c r="P169" i="8"/>
  <c r="BI168" i="8"/>
  <c r="BH168" i="8"/>
  <c r="BG168" i="8"/>
  <c r="BF168" i="8"/>
  <c r="T168" i="8"/>
  <c r="R168" i="8"/>
  <c r="P168" i="8"/>
  <c r="BI167" i="8"/>
  <c r="BH167" i="8"/>
  <c r="BG167" i="8"/>
  <c r="BF167" i="8"/>
  <c r="T167" i="8"/>
  <c r="R167" i="8"/>
  <c r="P167" i="8"/>
  <c r="BI166" i="8"/>
  <c r="BH166" i="8"/>
  <c r="BG166" i="8"/>
  <c r="BF166" i="8"/>
  <c r="T166" i="8"/>
  <c r="R166" i="8"/>
  <c r="P166" i="8"/>
  <c r="BI164" i="8"/>
  <c r="BH164" i="8"/>
  <c r="BG164" i="8"/>
  <c r="BF164" i="8"/>
  <c r="T164" i="8"/>
  <c r="R164" i="8"/>
  <c r="P164" i="8"/>
  <c r="BI163" i="8"/>
  <c r="BH163" i="8"/>
  <c r="BG163" i="8"/>
  <c r="BF163" i="8"/>
  <c r="T163" i="8"/>
  <c r="R163" i="8"/>
  <c r="P163" i="8"/>
  <c r="BI162" i="8"/>
  <c r="BH162" i="8"/>
  <c r="BG162" i="8"/>
  <c r="BF162" i="8"/>
  <c r="T162" i="8"/>
  <c r="R162" i="8"/>
  <c r="P162" i="8"/>
  <c r="BI161" i="8"/>
  <c r="BH161" i="8"/>
  <c r="BG161" i="8"/>
  <c r="BF161" i="8"/>
  <c r="T161" i="8"/>
  <c r="R161" i="8"/>
  <c r="P161" i="8"/>
  <c r="BI160" i="8"/>
  <c r="BH160" i="8"/>
  <c r="BG160" i="8"/>
  <c r="BF160" i="8"/>
  <c r="T160" i="8"/>
  <c r="R160" i="8"/>
  <c r="P160" i="8"/>
  <c r="BI159" i="8"/>
  <c r="BH159" i="8"/>
  <c r="BG159" i="8"/>
  <c r="BF159" i="8"/>
  <c r="T159" i="8"/>
  <c r="R159" i="8"/>
  <c r="P159" i="8"/>
  <c r="BI158" i="8"/>
  <c r="BH158" i="8"/>
  <c r="BG158" i="8"/>
  <c r="BF158" i="8"/>
  <c r="T158" i="8"/>
  <c r="R158" i="8"/>
  <c r="P158" i="8"/>
  <c r="BI157" i="8"/>
  <c r="BH157" i="8"/>
  <c r="BG157" i="8"/>
  <c r="BF157" i="8"/>
  <c r="T157" i="8"/>
  <c r="R157" i="8"/>
  <c r="P157" i="8"/>
  <c r="BI156" i="8"/>
  <c r="BH156" i="8"/>
  <c r="BG156" i="8"/>
  <c r="BF156" i="8"/>
  <c r="T156" i="8"/>
  <c r="R156" i="8"/>
  <c r="P156" i="8"/>
  <c r="BI154" i="8"/>
  <c r="BH154" i="8"/>
  <c r="BG154" i="8"/>
  <c r="BF154" i="8"/>
  <c r="T154" i="8"/>
  <c r="R154" i="8"/>
  <c r="P154" i="8"/>
  <c r="BI153" i="8"/>
  <c r="BH153" i="8"/>
  <c r="BG153" i="8"/>
  <c r="BF153" i="8"/>
  <c r="T153" i="8"/>
  <c r="R153" i="8"/>
  <c r="P153" i="8"/>
  <c r="BI152" i="8"/>
  <c r="BH152" i="8"/>
  <c r="BG152" i="8"/>
  <c r="BF152" i="8"/>
  <c r="T152" i="8"/>
  <c r="R152" i="8"/>
  <c r="P152" i="8"/>
  <c r="BI151" i="8"/>
  <c r="BH151" i="8"/>
  <c r="BG151" i="8"/>
  <c r="BF151" i="8"/>
  <c r="T151" i="8"/>
  <c r="R151" i="8"/>
  <c r="P151" i="8"/>
  <c r="BI150" i="8"/>
  <c r="BH150" i="8"/>
  <c r="BG150" i="8"/>
  <c r="BF150" i="8"/>
  <c r="T150" i="8"/>
  <c r="R150" i="8"/>
  <c r="P150" i="8"/>
  <c r="BI149" i="8"/>
  <c r="BH149" i="8"/>
  <c r="BG149" i="8"/>
  <c r="BF149" i="8"/>
  <c r="T149" i="8"/>
  <c r="R149" i="8"/>
  <c r="P149" i="8"/>
  <c r="BI148" i="8"/>
  <c r="BH148" i="8"/>
  <c r="BG148" i="8"/>
  <c r="BF148" i="8"/>
  <c r="T148" i="8"/>
  <c r="R148" i="8"/>
  <c r="P148" i="8"/>
  <c r="BI147" i="8"/>
  <c r="BH147" i="8"/>
  <c r="BG147" i="8"/>
  <c r="BF147" i="8"/>
  <c r="T147" i="8"/>
  <c r="R147" i="8"/>
  <c r="P147" i="8"/>
  <c r="BI146" i="8"/>
  <c r="BH146" i="8"/>
  <c r="BG146" i="8"/>
  <c r="BF146" i="8"/>
  <c r="T146" i="8"/>
  <c r="R146" i="8"/>
  <c r="P146" i="8"/>
  <c r="BI145" i="8"/>
  <c r="BH145" i="8"/>
  <c r="BG145" i="8"/>
  <c r="BF145" i="8"/>
  <c r="T145" i="8"/>
  <c r="R145" i="8"/>
  <c r="P145" i="8"/>
  <c r="BI144" i="8"/>
  <c r="BH144" i="8"/>
  <c r="BG144" i="8"/>
  <c r="BF144" i="8"/>
  <c r="T144" i="8"/>
  <c r="R144" i="8"/>
  <c r="P144" i="8"/>
  <c r="BI143" i="8"/>
  <c r="BH143" i="8"/>
  <c r="BG143" i="8"/>
  <c r="BF143" i="8"/>
  <c r="T143" i="8"/>
  <c r="R143" i="8"/>
  <c r="P143" i="8"/>
  <c r="BI142" i="8"/>
  <c r="BH142" i="8"/>
  <c r="BG142" i="8"/>
  <c r="BF142" i="8"/>
  <c r="T142" i="8"/>
  <c r="R142" i="8"/>
  <c r="P142" i="8"/>
  <c r="BI141" i="8"/>
  <c r="BH141" i="8"/>
  <c r="BG141" i="8"/>
  <c r="BF141" i="8"/>
  <c r="T141" i="8"/>
  <c r="R141" i="8"/>
  <c r="P141" i="8"/>
  <c r="BI140" i="8"/>
  <c r="BH140" i="8"/>
  <c r="BG140" i="8"/>
  <c r="BF140" i="8"/>
  <c r="T140" i="8"/>
  <c r="R140" i="8"/>
  <c r="P140" i="8"/>
  <c r="BI139" i="8"/>
  <c r="BH139" i="8"/>
  <c r="BG139" i="8"/>
  <c r="BF139" i="8"/>
  <c r="T139" i="8"/>
  <c r="R139" i="8"/>
  <c r="P139" i="8"/>
  <c r="BI138" i="8"/>
  <c r="BH138" i="8"/>
  <c r="BG138" i="8"/>
  <c r="BF138" i="8"/>
  <c r="T138" i="8"/>
  <c r="R138" i="8"/>
  <c r="P138" i="8"/>
  <c r="BI137" i="8"/>
  <c r="BH137" i="8"/>
  <c r="BG137" i="8"/>
  <c r="BF137" i="8"/>
  <c r="T137" i="8"/>
  <c r="R137" i="8"/>
  <c r="P137" i="8"/>
  <c r="BI136" i="8"/>
  <c r="BH136" i="8"/>
  <c r="BG136" i="8"/>
  <c r="BF136" i="8"/>
  <c r="T136" i="8"/>
  <c r="R136" i="8"/>
  <c r="P136" i="8"/>
  <c r="BI135" i="8"/>
  <c r="BH135" i="8"/>
  <c r="BG135" i="8"/>
  <c r="BF135" i="8"/>
  <c r="T135" i="8"/>
  <c r="R135" i="8"/>
  <c r="P135" i="8"/>
  <c r="BI134" i="8"/>
  <c r="BH134" i="8"/>
  <c r="BG134" i="8"/>
  <c r="BF134" i="8"/>
  <c r="T134" i="8"/>
  <c r="R134" i="8"/>
  <c r="P134" i="8"/>
  <c r="BI133" i="8"/>
  <c r="BH133" i="8"/>
  <c r="BG133" i="8"/>
  <c r="BF133" i="8"/>
  <c r="T133" i="8"/>
  <c r="R133" i="8"/>
  <c r="P133" i="8"/>
  <c r="BI132" i="8"/>
  <c r="BH132" i="8"/>
  <c r="BG132" i="8"/>
  <c r="BF132" i="8"/>
  <c r="T132" i="8"/>
  <c r="R132" i="8"/>
  <c r="P132" i="8"/>
  <c r="BI131" i="8"/>
  <c r="BH131" i="8"/>
  <c r="BG131" i="8"/>
  <c r="BF131" i="8"/>
  <c r="T131" i="8"/>
  <c r="R131" i="8"/>
  <c r="P131" i="8"/>
  <c r="BI130" i="8"/>
  <c r="BH130" i="8"/>
  <c r="BG130" i="8"/>
  <c r="BF130" i="8"/>
  <c r="T130" i="8"/>
  <c r="R130" i="8"/>
  <c r="P130" i="8"/>
  <c r="BI129" i="8"/>
  <c r="BH129" i="8"/>
  <c r="BG129" i="8"/>
  <c r="BF129" i="8"/>
  <c r="T129" i="8"/>
  <c r="R129" i="8"/>
  <c r="P129" i="8"/>
  <c r="BI128" i="8"/>
  <c r="BH128" i="8"/>
  <c r="BG128" i="8"/>
  <c r="BF128" i="8"/>
  <c r="T128" i="8"/>
  <c r="R128" i="8"/>
  <c r="P128" i="8"/>
  <c r="BI127" i="8"/>
  <c r="BH127" i="8"/>
  <c r="BG127" i="8"/>
  <c r="BF127" i="8"/>
  <c r="T127" i="8"/>
  <c r="R127" i="8"/>
  <c r="P127" i="8"/>
  <c r="BI126" i="8"/>
  <c r="BH126" i="8"/>
  <c r="BG126" i="8"/>
  <c r="BF126" i="8"/>
  <c r="T126" i="8"/>
  <c r="R126" i="8"/>
  <c r="P126" i="8"/>
  <c r="BI125" i="8"/>
  <c r="BH125" i="8"/>
  <c r="BG125" i="8"/>
  <c r="BF125" i="8"/>
  <c r="T125" i="8"/>
  <c r="R125" i="8"/>
  <c r="P125" i="8"/>
  <c r="BI124" i="8"/>
  <c r="BH124" i="8"/>
  <c r="BG124" i="8"/>
  <c r="BF124" i="8"/>
  <c r="T124" i="8"/>
  <c r="R124" i="8"/>
  <c r="P124" i="8"/>
  <c r="BI123" i="8"/>
  <c r="BH123" i="8"/>
  <c r="BG123" i="8"/>
  <c r="BF123" i="8"/>
  <c r="T123" i="8"/>
  <c r="R123" i="8"/>
  <c r="P123" i="8"/>
  <c r="BI122" i="8"/>
  <c r="BH122" i="8"/>
  <c r="BG122" i="8"/>
  <c r="BF122" i="8"/>
  <c r="T122" i="8"/>
  <c r="R122" i="8"/>
  <c r="P122" i="8"/>
  <c r="BI121" i="8"/>
  <c r="BH121" i="8"/>
  <c r="BG121" i="8"/>
  <c r="BF121" i="8"/>
  <c r="T121" i="8"/>
  <c r="R121" i="8"/>
  <c r="P121" i="8"/>
  <c r="BI120" i="8"/>
  <c r="BH120" i="8"/>
  <c r="BG120" i="8"/>
  <c r="BF120" i="8"/>
  <c r="T120" i="8"/>
  <c r="R120" i="8"/>
  <c r="P120" i="8"/>
  <c r="BI119" i="8"/>
  <c r="BH119" i="8"/>
  <c r="BG119" i="8"/>
  <c r="BF119" i="8"/>
  <c r="T119" i="8"/>
  <c r="R119" i="8"/>
  <c r="P119" i="8"/>
  <c r="BI118" i="8"/>
  <c r="BH118" i="8"/>
  <c r="BG118" i="8"/>
  <c r="BF118" i="8"/>
  <c r="T118" i="8"/>
  <c r="R118" i="8"/>
  <c r="P118" i="8"/>
  <c r="BI117" i="8"/>
  <c r="BH117" i="8"/>
  <c r="BG117" i="8"/>
  <c r="BF117" i="8"/>
  <c r="T117" i="8"/>
  <c r="R117" i="8"/>
  <c r="P117" i="8"/>
  <c r="BI116" i="8"/>
  <c r="BH116" i="8"/>
  <c r="BG116" i="8"/>
  <c r="BF116" i="8"/>
  <c r="T116" i="8"/>
  <c r="R116" i="8"/>
  <c r="P116" i="8"/>
  <c r="BI115" i="8"/>
  <c r="BH115" i="8"/>
  <c r="BG115" i="8"/>
  <c r="BF115" i="8"/>
  <c r="T115" i="8"/>
  <c r="R115" i="8"/>
  <c r="P115" i="8"/>
  <c r="BI114" i="8"/>
  <c r="BH114" i="8"/>
  <c r="BG114" i="8"/>
  <c r="BF114" i="8"/>
  <c r="T114" i="8"/>
  <c r="R114" i="8"/>
  <c r="P114" i="8"/>
  <c r="BI113" i="8"/>
  <c r="BH113" i="8"/>
  <c r="BG113" i="8"/>
  <c r="BF113" i="8"/>
  <c r="T113" i="8"/>
  <c r="R113" i="8"/>
  <c r="P113" i="8"/>
  <c r="BI112" i="8"/>
  <c r="BH112" i="8"/>
  <c r="BG112" i="8"/>
  <c r="BF112" i="8"/>
  <c r="T112" i="8"/>
  <c r="R112" i="8"/>
  <c r="P112" i="8"/>
  <c r="BI111" i="8"/>
  <c r="BH111" i="8"/>
  <c r="BG111" i="8"/>
  <c r="BF111" i="8"/>
  <c r="T111" i="8"/>
  <c r="R111" i="8"/>
  <c r="P111" i="8"/>
  <c r="BI110" i="8"/>
  <c r="BH110" i="8"/>
  <c r="BG110" i="8"/>
  <c r="BF110" i="8"/>
  <c r="T110" i="8"/>
  <c r="R110" i="8"/>
  <c r="P110" i="8"/>
  <c r="BI109" i="8"/>
  <c r="BH109" i="8"/>
  <c r="BG109" i="8"/>
  <c r="BF109" i="8"/>
  <c r="T109" i="8"/>
  <c r="R109" i="8"/>
  <c r="P109" i="8"/>
  <c r="BI108" i="8"/>
  <c r="BH108" i="8"/>
  <c r="BG108" i="8"/>
  <c r="BF108" i="8"/>
  <c r="T108" i="8"/>
  <c r="R108" i="8"/>
  <c r="P108" i="8"/>
  <c r="BI107" i="8"/>
  <c r="BH107" i="8"/>
  <c r="BG107" i="8"/>
  <c r="BF107" i="8"/>
  <c r="T107" i="8"/>
  <c r="R107" i="8"/>
  <c r="P107" i="8"/>
  <c r="BI106" i="8"/>
  <c r="BH106" i="8"/>
  <c r="BG106" i="8"/>
  <c r="BF106" i="8"/>
  <c r="T106" i="8"/>
  <c r="R106" i="8"/>
  <c r="P106" i="8"/>
  <c r="BI105" i="8"/>
  <c r="BH105" i="8"/>
  <c r="BG105" i="8"/>
  <c r="BF105" i="8"/>
  <c r="T105" i="8"/>
  <c r="R105" i="8"/>
  <c r="P105" i="8"/>
  <c r="BI104" i="8"/>
  <c r="BH104" i="8"/>
  <c r="BG104" i="8"/>
  <c r="BF104" i="8"/>
  <c r="T104" i="8"/>
  <c r="R104" i="8"/>
  <c r="P104" i="8"/>
  <c r="BI103" i="8"/>
  <c r="BH103" i="8"/>
  <c r="BG103" i="8"/>
  <c r="BF103" i="8"/>
  <c r="T103" i="8"/>
  <c r="R103" i="8"/>
  <c r="P103" i="8"/>
  <c r="BI102" i="8"/>
  <c r="BH102" i="8"/>
  <c r="BG102" i="8"/>
  <c r="BF102" i="8"/>
  <c r="T102" i="8"/>
  <c r="R102" i="8"/>
  <c r="P102" i="8"/>
  <c r="J96" i="8"/>
  <c r="J95" i="8"/>
  <c r="F95" i="8"/>
  <c r="F93" i="8"/>
  <c r="E91" i="8"/>
  <c r="J63" i="8"/>
  <c r="J62" i="8"/>
  <c r="F62" i="8"/>
  <c r="F60" i="8"/>
  <c r="E58" i="8"/>
  <c r="J22" i="8"/>
  <c r="E22" i="8"/>
  <c r="F96" i="8"/>
  <c r="J21" i="8"/>
  <c r="J16" i="8"/>
  <c r="J93" i="8" s="1"/>
  <c r="E7" i="8"/>
  <c r="E85" i="8"/>
  <c r="J41" i="7"/>
  <c r="J40" i="7"/>
  <c r="AY63" i="1" s="1"/>
  <c r="J39" i="7"/>
  <c r="AX63" i="1"/>
  <c r="BI224" i="7"/>
  <c r="BH224" i="7"/>
  <c r="BG224" i="7"/>
  <c r="BF224" i="7"/>
  <c r="T224" i="7"/>
  <c r="R224" i="7"/>
  <c r="P224" i="7"/>
  <c r="BI223" i="7"/>
  <c r="BH223" i="7"/>
  <c r="BG223" i="7"/>
  <c r="BF223" i="7"/>
  <c r="T223" i="7"/>
  <c r="R223" i="7"/>
  <c r="P223" i="7"/>
  <c r="BI222" i="7"/>
  <c r="BH222" i="7"/>
  <c r="BG222" i="7"/>
  <c r="BF222" i="7"/>
  <c r="T222" i="7"/>
  <c r="R222" i="7"/>
  <c r="P222" i="7"/>
  <c r="BI221" i="7"/>
  <c r="BH221" i="7"/>
  <c r="BG221" i="7"/>
  <c r="BF221" i="7"/>
  <c r="T221" i="7"/>
  <c r="R221" i="7"/>
  <c r="P221" i="7"/>
  <c r="BI219" i="7"/>
  <c r="BH219" i="7"/>
  <c r="BG219" i="7"/>
  <c r="BF219" i="7"/>
  <c r="T219" i="7"/>
  <c r="T218" i="7" s="1"/>
  <c r="R219" i="7"/>
  <c r="R218" i="7"/>
  <c r="P219" i="7"/>
  <c r="P218" i="7"/>
  <c r="BI217" i="7"/>
  <c r="BH217" i="7"/>
  <c r="BG217" i="7"/>
  <c r="BF217" i="7"/>
  <c r="T217" i="7"/>
  <c r="R217" i="7"/>
  <c r="P217" i="7"/>
  <c r="BI216" i="7"/>
  <c r="BH216" i="7"/>
  <c r="BG216" i="7"/>
  <c r="BF216" i="7"/>
  <c r="T216" i="7"/>
  <c r="R216" i="7"/>
  <c r="P216" i="7"/>
  <c r="BI215" i="7"/>
  <c r="BH215" i="7"/>
  <c r="BG215" i="7"/>
  <c r="BF215" i="7"/>
  <c r="T215" i="7"/>
  <c r="R215" i="7"/>
  <c r="P215" i="7"/>
  <c r="BI214" i="7"/>
  <c r="BH214" i="7"/>
  <c r="BG214" i="7"/>
  <c r="BF214" i="7"/>
  <c r="T214" i="7"/>
  <c r="R214" i="7"/>
  <c r="P214" i="7"/>
  <c r="BI213" i="7"/>
  <c r="BH213" i="7"/>
  <c r="BG213" i="7"/>
  <c r="BF213" i="7"/>
  <c r="T213" i="7"/>
  <c r="R213" i="7"/>
  <c r="P213" i="7"/>
  <c r="BI211" i="7"/>
  <c r="BH211" i="7"/>
  <c r="BG211" i="7"/>
  <c r="BF211" i="7"/>
  <c r="T211" i="7"/>
  <c r="R211" i="7"/>
  <c r="P211" i="7"/>
  <c r="BI210" i="7"/>
  <c r="BH210" i="7"/>
  <c r="BG210" i="7"/>
  <c r="BF210" i="7"/>
  <c r="T210" i="7"/>
  <c r="R210" i="7"/>
  <c r="P210" i="7"/>
  <c r="BI209" i="7"/>
  <c r="BH209" i="7"/>
  <c r="BG209" i="7"/>
  <c r="BF209" i="7"/>
  <c r="T209" i="7"/>
  <c r="R209" i="7"/>
  <c r="P209" i="7"/>
  <c r="BI208" i="7"/>
  <c r="BH208" i="7"/>
  <c r="BG208" i="7"/>
  <c r="BF208" i="7"/>
  <c r="T208" i="7"/>
  <c r="R208" i="7"/>
  <c r="P208" i="7"/>
  <c r="BI207" i="7"/>
  <c r="BH207" i="7"/>
  <c r="BG207" i="7"/>
  <c r="BF207" i="7"/>
  <c r="T207" i="7"/>
  <c r="R207" i="7"/>
  <c r="P207" i="7"/>
  <c r="BI206" i="7"/>
  <c r="BH206" i="7"/>
  <c r="BG206" i="7"/>
  <c r="BF206" i="7"/>
  <c r="T206" i="7"/>
  <c r="R206" i="7"/>
  <c r="P206" i="7"/>
  <c r="BI205" i="7"/>
  <c r="BH205" i="7"/>
  <c r="BG205" i="7"/>
  <c r="BF205" i="7"/>
  <c r="T205" i="7"/>
  <c r="R205" i="7"/>
  <c r="P205" i="7"/>
  <c r="BI204" i="7"/>
  <c r="BH204" i="7"/>
  <c r="BG204" i="7"/>
  <c r="BF204" i="7"/>
  <c r="T204" i="7"/>
  <c r="R204" i="7"/>
  <c r="P204" i="7"/>
  <c r="BI203" i="7"/>
  <c r="BH203" i="7"/>
  <c r="BG203" i="7"/>
  <c r="BF203" i="7"/>
  <c r="T203" i="7"/>
  <c r="R203" i="7"/>
  <c r="P203" i="7"/>
  <c r="BI202" i="7"/>
  <c r="BH202" i="7"/>
  <c r="BG202" i="7"/>
  <c r="BF202" i="7"/>
  <c r="T202" i="7"/>
  <c r="R202" i="7"/>
  <c r="P202" i="7"/>
  <c r="BI200" i="7"/>
  <c r="BH200" i="7"/>
  <c r="BG200" i="7"/>
  <c r="BF200" i="7"/>
  <c r="T200" i="7"/>
  <c r="R200" i="7"/>
  <c r="P200" i="7"/>
  <c r="BI199" i="7"/>
  <c r="BH199" i="7"/>
  <c r="BG199" i="7"/>
  <c r="BF199" i="7"/>
  <c r="T199" i="7"/>
  <c r="R199" i="7"/>
  <c r="P199" i="7"/>
  <c r="BI198" i="7"/>
  <c r="BH198" i="7"/>
  <c r="BG198" i="7"/>
  <c r="BF198" i="7"/>
  <c r="T198" i="7"/>
  <c r="R198" i="7"/>
  <c r="P198" i="7"/>
  <c r="BI197" i="7"/>
  <c r="BH197" i="7"/>
  <c r="BG197" i="7"/>
  <c r="BF197" i="7"/>
  <c r="T197" i="7"/>
  <c r="R197" i="7"/>
  <c r="P197" i="7"/>
  <c r="BI196" i="7"/>
  <c r="BH196" i="7"/>
  <c r="BG196" i="7"/>
  <c r="BF196" i="7"/>
  <c r="T196" i="7"/>
  <c r="R196" i="7"/>
  <c r="P196" i="7"/>
  <c r="BI195" i="7"/>
  <c r="BH195" i="7"/>
  <c r="BG195" i="7"/>
  <c r="BF195" i="7"/>
  <c r="T195" i="7"/>
  <c r="R195" i="7"/>
  <c r="P195" i="7"/>
  <c r="BI194" i="7"/>
  <c r="BH194" i="7"/>
  <c r="BG194" i="7"/>
  <c r="BF194" i="7"/>
  <c r="T194" i="7"/>
  <c r="R194" i="7"/>
  <c r="P194" i="7"/>
  <c r="BI193" i="7"/>
  <c r="BH193" i="7"/>
  <c r="BG193" i="7"/>
  <c r="BF193" i="7"/>
  <c r="T193" i="7"/>
  <c r="R193" i="7"/>
  <c r="P193" i="7"/>
  <c r="BI192" i="7"/>
  <c r="BH192" i="7"/>
  <c r="BG192" i="7"/>
  <c r="BF192" i="7"/>
  <c r="T192" i="7"/>
  <c r="R192" i="7"/>
  <c r="P192" i="7"/>
  <c r="BI191" i="7"/>
  <c r="BH191" i="7"/>
  <c r="BG191" i="7"/>
  <c r="BF191" i="7"/>
  <c r="T191" i="7"/>
  <c r="R191" i="7"/>
  <c r="P191" i="7"/>
  <c r="BI190" i="7"/>
  <c r="BH190" i="7"/>
  <c r="BG190" i="7"/>
  <c r="BF190" i="7"/>
  <c r="T190" i="7"/>
  <c r="R190" i="7"/>
  <c r="P190" i="7"/>
  <c r="BI189" i="7"/>
  <c r="BH189" i="7"/>
  <c r="BG189" i="7"/>
  <c r="BF189" i="7"/>
  <c r="T189" i="7"/>
  <c r="R189" i="7"/>
  <c r="P189" i="7"/>
  <c r="BI188" i="7"/>
  <c r="BH188" i="7"/>
  <c r="BG188" i="7"/>
  <c r="BF188" i="7"/>
  <c r="T188" i="7"/>
  <c r="R188" i="7"/>
  <c r="P188" i="7"/>
  <c r="BI187" i="7"/>
  <c r="BH187" i="7"/>
  <c r="BG187" i="7"/>
  <c r="BF187" i="7"/>
  <c r="T187" i="7"/>
  <c r="R187" i="7"/>
  <c r="P187" i="7"/>
  <c r="BI186" i="7"/>
  <c r="BH186" i="7"/>
  <c r="BG186" i="7"/>
  <c r="BF186" i="7"/>
  <c r="T186" i="7"/>
  <c r="R186" i="7"/>
  <c r="P186" i="7"/>
  <c r="BI185" i="7"/>
  <c r="BH185" i="7"/>
  <c r="BG185" i="7"/>
  <c r="BF185" i="7"/>
  <c r="T185" i="7"/>
  <c r="R185" i="7"/>
  <c r="P185" i="7"/>
  <c r="BI184" i="7"/>
  <c r="BH184" i="7"/>
  <c r="BG184" i="7"/>
  <c r="BF184" i="7"/>
  <c r="T184" i="7"/>
  <c r="R184" i="7"/>
  <c r="P184" i="7"/>
  <c r="BI183" i="7"/>
  <c r="BH183" i="7"/>
  <c r="BG183" i="7"/>
  <c r="BF183" i="7"/>
  <c r="T183" i="7"/>
  <c r="R183" i="7"/>
  <c r="P183" i="7"/>
  <c r="BI182" i="7"/>
  <c r="BH182" i="7"/>
  <c r="BG182" i="7"/>
  <c r="BF182" i="7"/>
  <c r="T182" i="7"/>
  <c r="R182" i="7"/>
  <c r="P182" i="7"/>
  <c r="BI181" i="7"/>
  <c r="BH181" i="7"/>
  <c r="BG181" i="7"/>
  <c r="BF181" i="7"/>
  <c r="T181" i="7"/>
  <c r="R181" i="7"/>
  <c r="P181" i="7"/>
  <c r="BI180" i="7"/>
  <c r="BH180" i="7"/>
  <c r="BG180" i="7"/>
  <c r="BF180" i="7"/>
  <c r="T180" i="7"/>
  <c r="R180" i="7"/>
  <c r="P180" i="7"/>
  <c r="BI179" i="7"/>
  <c r="BH179" i="7"/>
  <c r="BG179" i="7"/>
  <c r="BF179" i="7"/>
  <c r="T179" i="7"/>
  <c r="R179" i="7"/>
  <c r="P179" i="7"/>
  <c r="BI178" i="7"/>
  <c r="BH178" i="7"/>
  <c r="BG178" i="7"/>
  <c r="BF178" i="7"/>
  <c r="T178" i="7"/>
  <c r="R178" i="7"/>
  <c r="P178" i="7"/>
  <c r="BI177" i="7"/>
  <c r="BH177" i="7"/>
  <c r="BG177" i="7"/>
  <c r="BF177" i="7"/>
  <c r="T177" i="7"/>
  <c r="R177" i="7"/>
  <c r="P177" i="7"/>
  <c r="BI176" i="7"/>
  <c r="BH176" i="7"/>
  <c r="BG176" i="7"/>
  <c r="BF176" i="7"/>
  <c r="T176" i="7"/>
  <c r="R176" i="7"/>
  <c r="P176" i="7"/>
  <c r="BI175" i="7"/>
  <c r="BH175" i="7"/>
  <c r="BG175" i="7"/>
  <c r="BF175" i="7"/>
  <c r="T175" i="7"/>
  <c r="R175" i="7"/>
  <c r="P175" i="7"/>
  <c r="BI174" i="7"/>
  <c r="BH174" i="7"/>
  <c r="BG174" i="7"/>
  <c r="BF174" i="7"/>
  <c r="T174" i="7"/>
  <c r="R174" i="7"/>
  <c r="P174" i="7"/>
  <c r="BI173" i="7"/>
  <c r="BH173" i="7"/>
  <c r="BG173" i="7"/>
  <c r="BF173" i="7"/>
  <c r="T173" i="7"/>
  <c r="R173" i="7"/>
  <c r="P173" i="7"/>
  <c r="BI172" i="7"/>
  <c r="BH172" i="7"/>
  <c r="BG172" i="7"/>
  <c r="BF172" i="7"/>
  <c r="T172" i="7"/>
  <c r="R172" i="7"/>
  <c r="P172" i="7"/>
  <c r="BI171" i="7"/>
  <c r="BH171" i="7"/>
  <c r="BG171" i="7"/>
  <c r="BF171" i="7"/>
  <c r="T171" i="7"/>
  <c r="R171" i="7"/>
  <c r="P171" i="7"/>
  <c r="BI170" i="7"/>
  <c r="BH170" i="7"/>
  <c r="BG170" i="7"/>
  <c r="BF170" i="7"/>
  <c r="T170" i="7"/>
  <c r="R170" i="7"/>
  <c r="P170" i="7"/>
  <c r="BI169" i="7"/>
  <c r="BH169" i="7"/>
  <c r="BG169" i="7"/>
  <c r="BF169" i="7"/>
  <c r="T169" i="7"/>
  <c r="R169" i="7"/>
  <c r="P169" i="7"/>
  <c r="BI168" i="7"/>
  <c r="BH168" i="7"/>
  <c r="BG168" i="7"/>
  <c r="BF168" i="7"/>
  <c r="T168" i="7"/>
  <c r="R168" i="7"/>
  <c r="P168" i="7"/>
  <c r="BI167" i="7"/>
  <c r="BH167" i="7"/>
  <c r="BG167" i="7"/>
  <c r="BF167" i="7"/>
  <c r="T167" i="7"/>
  <c r="R167" i="7"/>
  <c r="P167" i="7"/>
  <c r="BI166" i="7"/>
  <c r="BH166" i="7"/>
  <c r="BG166" i="7"/>
  <c r="BF166" i="7"/>
  <c r="T166" i="7"/>
  <c r="R166" i="7"/>
  <c r="P166" i="7"/>
  <c r="BI165" i="7"/>
  <c r="BH165" i="7"/>
  <c r="BG165" i="7"/>
  <c r="BF165" i="7"/>
  <c r="T165" i="7"/>
  <c r="R165" i="7"/>
  <c r="P165" i="7"/>
  <c r="BI164" i="7"/>
  <c r="BH164" i="7"/>
  <c r="BG164" i="7"/>
  <c r="BF164" i="7"/>
  <c r="T164" i="7"/>
  <c r="R164" i="7"/>
  <c r="P164" i="7"/>
  <c r="BI163" i="7"/>
  <c r="BH163" i="7"/>
  <c r="BG163" i="7"/>
  <c r="BF163" i="7"/>
  <c r="T163" i="7"/>
  <c r="R163" i="7"/>
  <c r="P163" i="7"/>
  <c r="BI162" i="7"/>
  <c r="BH162" i="7"/>
  <c r="BG162" i="7"/>
  <c r="BF162" i="7"/>
  <c r="T162" i="7"/>
  <c r="R162" i="7"/>
  <c r="P162" i="7"/>
  <c r="BI161" i="7"/>
  <c r="BH161" i="7"/>
  <c r="BG161" i="7"/>
  <c r="BF161" i="7"/>
  <c r="T161" i="7"/>
  <c r="R161" i="7"/>
  <c r="P161" i="7"/>
  <c r="BI160" i="7"/>
  <c r="BH160" i="7"/>
  <c r="BG160" i="7"/>
  <c r="BF160" i="7"/>
  <c r="T160" i="7"/>
  <c r="R160" i="7"/>
  <c r="P160" i="7"/>
  <c r="BI159" i="7"/>
  <c r="BH159" i="7"/>
  <c r="BG159" i="7"/>
  <c r="BF159" i="7"/>
  <c r="T159" i="7"/>
  <c r="R159" i="7"/>
  <c r="P159" i="7"/>
  <c r="BI158" i="7"/>
  <c r="BH158" i="7"/>
  <c r="BG158" i="7"/>
  <c r="BF158" i="7"/>
  <c r="T158" i="7"/>
  <c r="R158" i="7"/>
  <c r="P158" i="7"/>
  <c r="BI157" i="7"/>
  <c r="BH157" i="7"/>
  <c r="BG157" i="7"/>
  <c r="BF157" i="7"/>
  <c r="T157" i="7"/>
  <c r="R157" i="7"/>
  <c r="P157" i="7"/>
  <c r="BI156" i="7"/>
  <c r="BH156" i="7"/>
  <c r="BG156" i="7"/>
  <c r="BF156" i="7"/>
  <c r="T156" i="7"/>
  <c r="R156" i="7"/>
  <c r="P156" i="7"/>
  <c r="BI155" i="7"/>
  <c r="BH155" i="7"/>
  <c r="BG155" i="7"/>
  <c r="BF155" i="7"/>
  <c r="T155" i="7"/>
  <c r="R155" i="7"/>
  <c r="P155" i="7"/>
  <c r="BI154" i="7"/>
  <c r="BH154" i="7"/>
  <c r="BG154" i="7"/>
  <c r="BF154" i="7"/>
  <c r="T154" i="7"/>
  <c r="R154" i="7"/>
  <c r="P154" i="7"/>
  <c r="BI153" i="7"/>
  <c r="BH153" i="7"/>
  <c r="BG153" i="7"/>
  <c r="BF153" i="7"/>
  <c r="T153" i="7"/>
  <c r="R153" i="7"/>
  <c r="P153" i="7"/>
  <c r="BI151" i="7"/>
  <c r="BH151" i="7"/>
  <c r="BG151" i="7"/>
  <c r="BF151" i="7"/>
  <c r="T151" i="7"/>
  <c r="R151" i="7"/>
  <c r="P151" i="7"/>
  <c r="BI150" i="7"/>
  <c r="BH150" i="7"/>
  <c r="BG150" i="7"/>
  <c r="BF150" i="7"/>
  <c r="T150" i="7"/>
  <c r="R150" i="7"/>
  <c r="P150" i="7"/>
  <c r="BI149" i="7"/>
  <c r="BH149" i="7"/>
  <c r="BG149" i="7"/>
  <c r="BF149" i="7"/>
  <c r="T149" i="7"/>
  <c r="R149" i="7"/>
  <c r="P149" i="7"/>
  <c r="BI148" i="7"/>
  <c r="BH148" i="7"/>
  <c r="BG148" i="7"/>
  <c r="BF148" i="7"/>
  <c r="T148" i="7"/>
  <c r="R148" i="7"/>
  <c r="P148" i="7"/>
  <c r="BI147" i="7"/>
  <c r="BH147" i="7"/>
  <c r="BG147" i="7"/>
  <c r="BF147" i="7"/>
  <c r="T147" i="7"/>
  <c r="R147" i="7"/>
  <c r="P147" i="7"/>
  <c r="BI146" i="7"/>
  <c r="BH146" i="7"/>
  <c r="BG146" i="7"/>
  <c r="BF146" i="7"/>
  <c r="T146" i="7"/>
  <c r="R146" i="7"/>
  <c r="P146" i="7"/>
  <c r="BI145" i="7"/>
  <c r="BH145" i="7"/>
  <c r="BG145" i="7"/>
  <c r="BF145" i="7"/>
  <c r="T145" i="7"/>
  <c r="R145" i="7"/>
  <c r="P145" i="7"/>
  <c r="BI144" i="7"/>
  <c r="BH144" i="7"/>
  <c r="BG144" i="7"/>
  <c r="BF144" i="7"/>
  <c r="T144" i="7"/>
  <c r="R144" i="7"/>
  <c r="P144" i="7"/>
  <c r="BI143" i="7"/>
  <c r="BH143" i="7"/>
  <c r="BG143" i="7"/>
  <c r="BF143" i="7"/>
  <c r="T143" i="7"/>
  <c r="R143" i="7"/>
  <c r="P143" i="7"/>
  <c r="BI142" i="7"/>
  <c r="BH142" i="7"/>
  <c r="BG142" i="7"/>
  <c r="BF142" i="7"/>
  <c r="T142" i="7"/>
  <c r="R142" i="7"/>
  <c r="P142" i="7"/>
  <c r="BI141" i="7"/>
  <c r="BH141" i="7"/>
  <c r="BG141" i="7"/>
  <c r="BF141" i="7"/>
  <c r="T141" i="7"/>
  <c r="R141" i="7"/>
  <c r="P141" i="7"/>
  <c r="BI140" i="7"/>
  <c r="BH140" i="7"/>
  <c r="BG140" i="7"/>
  <c r="BF140" i="7"/>
  <c r="T140" i="7"/>
  <c r="R140" i="7"/>
  <c r="P140" i="7"/>
  <c r="BI139" i="7"/>
  <c r="BH139" i="7"/>
  <c r="BG139" i="7"/>
  <c r="BF139" i="7"/>
  <c r="T139" i="7"/>
  <c r="R139" i="7"/>
  <c r="P139" i="7"/>
  <c r="BI138" i="7"/>
  <c r="BH138" i="7"/>
  <c r="BG138" i="7"/>
  <c r="BF138" i="7"/>
  <c r="T138" i="7"/>
  <c r="R138" i="7"/>
  <c r="P138" i="7"/>
  <c r="BI136" i="7"/>
  <c r="BH136" i="7"/>
  <c r="BG136" i="7"/>
  <c r="BF136" i="7"/>
  <c r="T136" i="7"/>
  <c r="R136" i="7"/>
  <c r="P136" i="7"/>
  <c r="BI135" i="7"/>
  <c r="BH135" i="7"/>
  <c r="BG135" i="7"/>
  <c r="BF135" i="7"/>
  <c r="T135" i="7"/>
  <c r="R135" i="7"/>
  <c r="P135" i="7"/>
  <c r="BI134" i="7"/>
  <c r="BH134" i="7"/>
  <c r="BG134" i="7"/>
  <c r="BF134" i="7"/>
  <c r="T134" i="7"/>
  <c r="R134" i="7"/>
  <c r="P134" i="7"/>
  <c r="BI133" i="7"/>
  <c r="BH133" i="7"/>
  <c r="BG133" i="7"/>
  <c r="BF133" i="7"/>
  <c r="T133" i="7"/>
  <c r="R133" i="7"/>
  <c r="P133" i="7"/>
  <c r="BI132" i="7"/>
  <c r="BH132" i="7"/>
  <c r="BG132" i="7"/>
  <c r="BF132" i="7"/>
  <c r="T132" i="7"/>
  <c r="R132" i="7"/>
  <c r="P132" i="7"/>
  <c r="BI131" i="7"/>
  <c r="BH131" i="7"/>
  <c r="BG131" i="7"/>
  <c r="BF131" i="7"/>
  <c r="T131" i="7"/>
  <c r="R131" i="7"/>
  <c r="P131" i="7"/>
  <c r="BI130" i="7"/>
  <c r="BH130" i="7"/>
  <c r="BG130" i="7"/>
  <c r="BF130" i="7"/>
  <c r="T130" i="7"/>
  <c r="R130" i="7"/>
  <c r="P130" i="7"/>
  <c r="BI129" i="7"/>
  <c r="BH129" i="7"/>
  <c r="BG129" i="7"/>
  <c r="BF129" i="7"/>
  <c r="T129" i="7"/>
  <c r="R129" i="7"/>
  <c r="P129" i="7"/>
  <c r="BI128" i="7"/>
  <c r="BH128" i="7"/>
  <c r="BG128" i="7"/>
  <c r="BF128" i="7"/>
  <c r="T128" i="7"/>
  <c r="R128" i="7"/>
  <c r="P128" i="7"/>
  <c r="BI127" i="7"/>
  <c r="BH127" i="7"/>
  <c r="BG127" i="7"/>
  <c r="BF127" i="7"/>
  <c r="T127" i="7"/>
  <c r="R127" i="7"/>
  <c r="P127" i="7"/>
  <c r="BI126" i="7"/>
  <c r="BH126" i="7"/>
  <c r="BG126" i="7"/>
  <c r="BF126" i="7"/>
  <c r="T126" i="7"/>
  <c r="R126" i="7"/>
  <c r="P126" i="7"/>
  <c r="BI125" i="7"/>
  <c r="BH125" i="7"/>
  <c r="BG125" i="7"/>
  <c r="BF125" i="7"/>
  <c r="T125" i="7"/>
  <c r="R125" i="7"/>
  <c r="P125" i="7"/>
  <c r="BI124" i="7"/>
  <c r="BH124" i="7"/>
  <c r="BG124" i="7"/>
  <c r="BF124" i="7"/>
  <c r="T124" i="7"/>
  <c r="R124" i="7"/>
  <c r="P124" i="7"/>
  <c r="BI123" i="7"/>
  <c r="BH123" i="7"/>
  <c r="BG123" i="7"/>
  <c r="BF123" i="7"/>
  <c r="T123" i="7"/>
  <c r="R123" i="7"/>
  <c r="P123" i="7"/>
  <c r="BI122" i="7"/>
  <c r="BH122" i="7"/>
  <c r="BG122" i="7"/>
  <c r="BF122" i="7"/>
  <c r="T122" i="7"/>
  <c r="R122" i="7"/>
  <c r="P122" i="7"/>
  <c r="BI120" i="7"/>
  <c r="BH120" i="7"/>
  <c r="BG120" i="7"/>
  <c r="BF120" i="7"/>
  <c r="T120" i="7"/>
  <c r="R120" i="7"/>
  <c r="P120" i="7"/>
  <c r="BI118" i="7"/>
  <c r="BH118" i="7"/>
  <c r="BG118" i="7"/>
  <c r="BF118" i="7"/>
  <c r="T118" i="7"/>
  <c r="R118" i="7"/>
  <c r="P118" i="7"/>
  <c r="BI117" i="7"/>
  <c r="BH117" i="7"/>
  <c r="BG117" i="7"/>
  <c r="BF117" i="7"/>
  <c r="T117" i="7"/>
  <c r="R117" i="7"/>
  <c r="P117" i="7"/>
  <c r="BI116" i="7"/>
  <c r="BH116" i="7"/>
  <c r="BG116" i="7"/>
  <c r="BF116" i="7"/>
  <c r="T116" i="7"/>
  <c r="R116" i="7"/>
  <c r="P116" i="7"/>
  <c r="BI115" i="7"/>
  <c r="BH115" i="7"/>
  <c r="BG115" i="7"/>
  <c r="BF115" i="7"/>
  <c r="T115" i="7"/>
  <c r="R115" i="7"/>
  <c r="P115" i="7"/>
  <c r="BI114" i="7"/>
  <c r="BH114" i="7"/>
  <c r="BG114" i="7"/>
  <c r="BF114" i="7"/>
  <c r="T114" i="7"/>
  <c r="R114" i="7"/>
  <c r="P114" i="7"/>
  <c r="BI113" i="7"/>
  <c r="BH113" i="7"/>
  <c r="BG113" i="7"/>
  <c r="BF113" i="7"/>
  <c r="T113" i="7"/>
  <c r="R113" i="7"/>
  <c r="P113" i="7"/>
  <c r="BI112" i="7"/>
  <c r="BH112" i="7"/>
  <c r="BG112" i="7"/>
  <c r="BF112" i="7"/>
  <c r="T112" i="7"/>
  <c r="R112" i="7"/>
  <c r="P112" i="7"/>
  <c r="BI111" i="7"/>
  <c r="BH111" i="7"/>
  <c r="BG111" i="7"/>
  <c r="BF111" i="7"/>
  <c r="T111" i="7"/>
  <c r="R111" i="7"/>
  <c r="P111" i="7"/>
  <c r="BI110" i="7"/>
  <c r="BH110" i="7"/>
  <c r="BG110" i="7"/>
  <c r="BF110" i="7"/>
  <c r="T110" i="7"/>
  <c r="R110" i="7"/>
  <c r="P110" i="7"/>
  <c r="BI109" i="7"/>
  <c r="BH109" i="7"/>
  <c r="BG109" i="7"/>
  <c r="BF109" i="7"/>
  <c r="T109" i="7"/>
  <c r="R109" i="7"/>
  <c r="P109" i="7"/>
  <c r="BI108" i="7"/>
  <c r="BH108" i="7"/>
  <c r="BG108" i="7"/>
  <c r="BF108" i="7"/>
  <c r="T108" i="7"/>
  <c r="R108" i="7"/>
  <c r="P108" i="7"/>
  <c r="BI107" i="7"/>
  <c r="BH107" i="7"/>
  <c r="BG107" i="7"/>
  <c r="BF107" i="7"/>
  <c r="T107" i="7"/>
  <c r="R107" i="7"/>
  <c r="P107" i="7"/>
  <c r="BI106" i="7"/>
  <c r="BH106" i="7"/>
  <c r="BG106" i="7"/>
  <c r="BF106" i="7"/>
  <c r="T106" i="7"/>
  <c r="R106" i="7"/>
  <c r="P106" i="7"/>
  <c r="BI105" i="7"/>
  <c r="BH105" i="7"/>
  <c r="BG105" i="7"/>
  <c r="BF105" i="7"/>
  <c r="T105" i="7"/>
  <c r="R105" i="7"/>
  <c r="P105" i="7"/>
  <c r="BI104" i="7"/>
  <c r="BH104" i="7"/>
  <c r="BG104" i="7"/>
  <c r="BF104" i="7"/>
  <c r="T104" i="7"/>
  <c r="R104" i="7"/>
  <c r="P104" i="7"/>
  <c r="BI103" i="7"/>
  <c r="BH103" i="7"/>
  <c r="BG103" i="7"/>
  <c r="BF103" i="7"/>
  <c r="T103" i="7"/>
  <c r="R103" i="7"/>
  <c r="P103" i="7"/>
  <c r="BI102" i="7"/>
  <c r="BH102" i="7"/>
  <c r="BG102" i="7"/>
  <c r="BF102" i="7"/>
  <c r="T102" i="7"/>
  <c r="R102" i="7"/>
  <c r="P102" i="7"/>
  <c r="J96" i="7"/>
  <c r="J95" i="7"/>
  <c r="F95" i="7"/>
  <c r="F93" i="7"/>
  <c r="E91" i="7"/>
  <c r="J63" i="7"/>
  <c r="J62" i="7"/>
  <c r="F62" i="7"/>
  <c r="F60" i="7"/>
  <c r="E58" i="7"/>
  <c r="J22" i="7"/>
  <c r="E22" i="7"/>
  <c r="F96" i="7" s="1"/>
  <c r="J21" i="7"/>
  <c r="J16" i="7"/>
  <c r="J60" i="7" s="1"/>
  <c r="E7" i="7"/>
  <c r="E85" i="7" s="1"/>
  <c r="J41" i="6"/>
  <c r="J40" i="6"/>
  <c r="AY62" i="1" s="1"/>
  <c r="J39" i="6"/>
  <c r="AX62" i="1" s="1"/>
  <c r="BI503" i="6"/>
  <c r="BH503" i="6"/>
  <c r="BG503" i="6"/>
  <c r="BF503" i="6"/>
  <c r="T503" i="6"/>
  <c r="R503" i="6"/>
  <c r="P503" i="6"/>
  <c r="BI501" i="6"/>
  <c r="BH501" i="6"/>
  <c r="BG501" i="6"/>
  <c r="BF501" i="6"/>
  <c r="T501" i="6"/>
  <c r="R501" i="6"/>
  <c r="P501" i="6"/>
  <c r="BI499" i="6"/>
  <c r="BH499" i="6"/>
  <c r="BG499" i="6"/>
  <c r="BF499" i="6"/>
  <c r="T499" i="6"/>
  <c r="R499" i="6"/>
  <c r="P499" i="6"/>
  <c r="BI497" i="6"/>
  <c r="BH497" i="6"/>
  <c r="BG497" i="6"/>
  <c r="BF497" i="6"/>
  <c r="T497" i="6"/>
  <c r="R497" i="6"/>
  <c r="P497" i="6"/>
  <c r="BI495" i="6"/>
  <c r="BH495" i="6"/>
  <c r="BG495" i="6"/>
  <c r="BF495" i="6"/>
  <c r="T495" i="6"/>
  <c r="R495" i="6"/>
  <c r="P495" i="6"/>
  <c r="BI493" i="6"/>
  <c r="BH493" i="6"/>
  <c r="BG493" i="6"/>
  <c r="BF493" i="6"/>
  <c r="T493" i="6"/>
  <c r="R493" i="6"/>
  <c r="P493" i="6"/>
  <c r="BI491" i="6"/>
  <c r="BH491" i="6"/>
  <c r="BG491" i="6"/>
  <c r="BF491" i="6"/>
  <c r="T491" i="6"/>
  <c r="R491" i="6"/>
  <c r="P491" i="6"/>
  <c r="BI489" i="6"/>
  <c r="BH489" i="6"/>
  <c r="BG489" i="6"/>
  <c r="BF489" i="6"/>
  <c r="T489" i="6"/>
  <c r="R489" i="6"/>
  <c r="P489" i="6"/>
  <c r="BI487" i="6"/>
  <c r="BH487" i="6"/>
  <c r="BG487" i="6"/>
  <c r="BF487" i="6"/>
  <c r="T487" i="6"/>
  <c r="R487" i="6"/>
  <c r="P487" i="6"/>
  <c r="BI484" i="6"/>
  <c r="BH484" i="6"/>
  <c r="BG484" i="6"/>
  <c r="BF484" i="6"/>
  <c r="T484" i="6"/>
  <c r="R484" i="6"/>
  <c r="P484" i="6"/>
  <c r="BI483" i="6"/>
  <c r="BH483" i="6"/>
  <c r="BG483" i="6"/>
  <c r="BF483" i="6"/>
  <c r="T483" i="6"/>
  <c r="R483" i="6"/>
  <c r="P483" i="6"/>
  <c r="BI481" i="6"/>
  <c r="BH481" i="6"/>
  <c r="BG481" i="6"/>
  <c r="BF481" i="6"/>
  <c r="T481" i="6"/>
  <c r="R481" i="6"/>
  <c r="P481" i="6"/>
  <c r="BI480" i="6"/>
  <c r="BH480" i="6"/>
  <c r="BG480" i="6"/>
  <c r="BF480" i="6"/>
  <c r="T480" i="6"/>
  <c r="R480" i="6"/>
  <c r="P480" i="6"/>
  <c r="BI475" i="6"/>
  <c r="BH475" i="6"/>
  <c r="BG475" i="6"/>
  <c r="BF475" i="6"/>
  <c r="T475" i="6"/>
  <c r="R475" i="6"/>
  <c r="P475" i="6"/>
  <c r="BI472" i="6"/>
  <c r="BH472" i="6"/>
  <c r="BG472" i="6"/>
  <c r="BF472" i="6"/>
  <c r="T472" i="6"/>
  <c r="R472" i="6"/>
  <c r="P472" i="6"/>
  <c r="BI470" i="6"/>
  <c r="BH470" i="6"/>
  <c r="BG470" i="6"/>
  <c r="BF470" i="6"/>
  <c r="T470" i="6"/>
  <c r="R470" i="6"/>
  <c r="P470" i="6"/>
  <c r="BI469" i="6"/>
  <c r="BH469" i="6"/>
  <c r="BG469" i="6"/>
  <c r="BF469" i="6"/>
  <c r="T469" i="6"/>
  <c r="R469" i="6"/>
  <c r="P469" i="6"/>
  <c r="BI468" i="6"/>
  <c r="BH468" i="6"/>
  <c r="BG468" i="6"/>
  <c r="BF468" i="6"/>
  <c r="T468" i="6"/>
  <c r="R468" i="6"/>
  <c r="P468" i="6"/>
  <c r="BI463" i="6"/>
  <c r="BH463" i="6"/>
  <c r="BG463" i="6"/>
  <c r="BF463" i="6"/>
  <c r="T463" i="6"/>
  <c r="R463" i="6"/>
  <c r="P463" i="6"/>
  <c r="BI461" i="6"/>
  <c r="BH461" i="6"/>
  <c r="BG461" i="6"/>
  <c r="BF461" i="6"/>
  <c r="T461" i="6"/>
  <c r="R461" i="6"/>
  <c r="P461" i="6"/>
  <c r="BI460" i="6"/>
  <c r="BH460" i="6"/>
  <c r="BG460" i="6"/>
  <c r="BF460" i="6"/>
  <c r="T460" i="6"/>
  <c r="R460" i="6"/>
  <c r="P460" i="6"/>
  <c r="BI449" i="6"/>
  <c r="BH449" i="6"/>
  <c r="BG449" i="6"/>
  <c r="BF449" i="6"/>
  <c r="T449" i="6"/>
  <c r="R449" i="6"/>
  <c r="P449" i="6"/>
  <c r="BI447" i="6"/>
  <c r="BH447" i="6"/>
  <c r="BG447" i="6"/>
  <c r="BF447" i="6"/>
  <c r="T447" i="6"/>
  <c r="R447" i="6"/>
  <c r="P447" i="6"/>
  <c r="BI446" i="6"/>
  <c r="BH446" i="6"/>
  <c r="BG446" i="6"/>
  <c r="BF446" i="6"/>
  <c r="T446" i="6"/>
  <c r="R446" i="6"/>
  <c r="P446" i="6"/>
  <c r="BI441" i="6"/>
  <c r="BH441" i="6"/>
  <c r="BG441" i="6"/>
  <c r="BF441" i="6"/>
  <c r="T441" i="6"/>
  <c r="R441" i="6"/>
  <c r="P441" i="6"/>
  <c r="BI437" i="6"/>
  <c r="BH437" i="6"/>
  <c r="BG437" i="6"/>
  <c r="BF437" i="6"/>
  <c r="T437" i="6"/>
  <c r="R437" i="6"/>
  <c r="P437" i="6"/>
  <c r="BI433" i="6"/>
  <c r="BH433" i="6"/>
  <c r="BG433" i="6"/>
  <c r="BF433" i="6"/>
  <c r="T433" i="6"/>
  <c r="R433" i="6"/>
  <c r="P433" i="6"/>
  <c r="BI427" i="6"/>
  <c r="BH427" i="6"/>
  <c r="BG427" i="6"/>
  <c r="BF427" i="6"/>
  <c r="T427" i="6"/>
  <c r="R427" i="6"/>
  <c r="P427" i="6"/>
  <c r="BI423" i="6"/>
  <c r="BH423" i="6"/>
  <c r="BG423" i="6"/>
  <c r="BF423" i="6"/>
  <c r="T423" i="6"/>
  <c r="R423" i="6"/>
  <c r="P423" i="6"/>
  <c r="BI418" i="6"/>
  <c r="BH418" i="6"/>
  <c r="BG418" i="6"/>
  <c r="BF418" i="6"/>
  <c r="T418" i="6"/>
  <c r="R418" i="6"/>
  <c r="P418" i="6"/>
  <c r="BI417" i="6"/>
  <c r="BH417" i="6"/>
  <c r="BG417" i="6"/>
  <c r="BF417" i="6"/>
  <c r="T417" i="6"/>
  <c r="R417" i="6"/>
  <c r="P417" i="6"/>
  <c r="BI412" i="6"/>
  <c r="BH412" i="6"/>
  <c r="BG412" i="6"/>
  <c r="BF412" i="6"/>
  <c r="T412" i="6"/>
  <c r="R412" i="6"/>
  <c r="P412" i="6"/>
  <c r="BI411" i="6"/>
  <c r="BH411" i="6"/>
  <c r="BG411" i="6"/>
  <c r="BF411" i="6"/>
  <c r="T411" i="6"/>
  <c r="R411" i="6"/>
  <c r="P411" i="6"/>
  <c r="BI405" i="6"/>
  <c r="BH405" i="6"/>
  <c r="BG405" i="6"/>
  <c r="BF405" i="6"/>
  <c r="T405" i="6"/>
  <c r="R405" i="6"/>
  <c r="P405" i="6"/>
  <c r="BI403" i="6"/>
  <c r="BH403" i="6"/>
  <c r="BG403" i="6"/>
  <c r="BF403" i="6"/>
  <c r="T403" i="6"/>
  <c r="R403" i="6"/>
  <c r="P403" i="6"/>
  <c r="BI398" i="6"/>
  <c r="BH398" i="6"/>
  <c r="BG398" i="6"/>
  <c r="BF398" i="6"/>
  <c r="T398" i="6"/>
  <c r="R398" i="6"/>
  <c r="P398" i="6"/>
  <c r="BI397" i="6"/>
  <c r="BH397" i="6"/>
  <c r="BG397" i="6"/>
  <c r="BF397" i="6"/>
  <c r="T397" i="6"/>
  <c r="R397" i="6"/>
  <c r="P397" i="6"/>
  <c r="BI393" i="6"/>
  <c r="BH393" i="6"/>
  <c r="BG393" i="6"/>
  <c r="BF393" i="6"/>
  <c r="T393" i="6"/>
  <c r="R393" i="6"/>
  <c r="P393" i="6"/>
  <c r="BI390" i="6"/>
  <c r="BH390" i="6"/>
  <c r="BG390" i="6"/>
  <c r="BF390" i="6"/>
  <c r="T390" i="6"/>
  <c r="R390" i="6"/>
  <c r="P390" i="6"/>
  <c r="BI386" i="6"/>
  <c r="BH386" i="6"/>
  <c r="BG386" i="6"/>
  <c r="BF386" i="6"/>
  <c r="T386" i="6"/>
  <c r="R386" i="6"/>
  <c r="P386" i="6"/>
  <c r="BI383" i="6"/>
  <c r="BH383" i="6"/>
  <c r="BG383" i="6"/>
  <c r="BF383" i="6"/>
  <c r="T383" i="6"/>
  <c r="R383" i="6"/>
  <c r="P383" i="6"/>
  <c r="BI382" i="6"/>
  <c r="BH382" i="6"/>
  <c r="BG382" i="6"/>
  <c r="BF382" i="6"/>
  <c r="T382" i="6"/>
  <c r="R382" i="6"/>
  <c r="P382" i="6"/>
  <c r="BI380" i="6"/>
  <c r="BH380" i="6"/>
  <c r="BG380" i="6"/>
  <c r="BF380" i="6"/>
  <c r="T380" i="6"/>
  <c r="R380" i="6"/>
  <c r="P380" i="6"/>
  <c r="BI375" i="6"/>
  <c r="BH375" i="6"/>
  <c r="BG375" i="6"/>
  <c r="BF375" i="6"/>
  <c r="T375" i="6"/>
  <c r="R375" i="6"/>
  <c r="P375" i="6"/>
  <c r="BI370" i="6"/>
  <c r="BH370" i="6"/>
  <c r="BG370" i="6"/>
  <c r="BF370" i="6"/>
  <c r="T370" i="6"/>
  <c r="R370" i="6"/>
  <c r="P370" i="6"/>
  <c r="BI365" i="6"/>
  <c r="BH365" i="6"/>
  <c r="BG365" i="6"/>
  <c r="BF365" i="6"/>
  <c r="T365" i="6"/>
  <c r="R365" i="6"/>
  <c r="P365" i="6"/>
  <c r="BI360" i="6"/>
  <c r="BH360" i="6"/>
  <c r="BG360" i="6"/>
  <c r="BF360" i="6"/>
  <c r="T360" i="6"/>
  <c r="R360" i="6"/>
  <c r="P360" i="6"/>
  <c r="BI355" i="6"/>
  <c r="BH355" i="6"/>
  <c r="BG355" i="6"/>
  <c r="BF355" i="6"/>
  <c r="T355" i="6"/>
  <c r="R355" i="6"/>
  <c r="P355" i="6"/>
  <c r="BI350" i="6"/>
  <c r="BH350" i="6"/>
  <c r="BG350" i="6"/>
  <c r="BF350" i="6"/>
  <c r="T350" i="6"/>
  <c r="R350" i="6"/>
  <c r="P350" i="6"/>
  <c r="BI348" i="6"/>
  <c r="BH348" i="6"/>
  <c r="BG348" i="6"/>
  <c r="BF348" i="6"/>
  <c r="T348" i="6"/>
  <c r="R348" i="6"/>
  <c r="P348" i="6"/>
  <c r="BI346" i="6"/>
  <c r="BH346" i="6"/>
  <c r="BG346" i="6"/>
  <c r="BF346" i="6"/>
  <c r="T346" i="6"/>
  <c r="R346" i="6"/>
  <c r="P346" i="6"/>
  <c r="BI344" i="6"/>
  <c r="BH344" i="6"/>
  <c r="BG344" i="6"/>
  <c r="BF344" i="6"/>
  <c r="T344" i="6"/>
  <c r="R344" i="6"/>
  <c r="P344" i="6"/>
  <c r="BI342" i="6"/>
  <c r="BH342" i="6"/>
  <c r="BG342" i="6"/>
  <c r="BF342" i="6"/>
  <c r="T342" i="6"/>
  <c r="R342" i="6"/>
  <c r="P342" i="6"/>
  <c r="BI331" i="6"/>
  <c r="BH331" i="6"/>
  <c r="BG331" i="6"/>
  <c r="BF331" i="6"/>
  <c r="T331" i="6"/>
  <c r="R331" i="6"/>
  <c r="P331" i="6"/>
  <c r="BI330" i="6"/>
  <c r="BH330" i="6"/>
  <c r="BG330" i="6"/>
  <c r="BF330" i="6"/>
  <c r="T330" i="6"/>
  <c r="R330" i="6"/>
  <c r="P330" i="6"/>
  <c r="BI325" i="6"/>
  <c r="BH325" i="6"/>
  <c r="BG325" i="6"/>
  <c r="BF325" i="6"/>
  <c r="T325" i="6"/>
  <c r="R325" i="6"/>
  <c r="P325" i="6"/>
  <c r="BI319" i="6"/>
  <c r="BH319" i="6"/>
  <c r="BG319" i="6"/>
  <c r="BF319" i="6"/>
  <c r="T319" i="6"/>
  <c r="R319" i="6"/>
  <c r="P319" i="6"/>
  <c r="BI304" i="6"/>
  <c r="BH304" i="6"/>
  <c r="BG304" i="6"/>
  <c r="BF304" i="6"/>
  <c r="T304" i="6"/>
  <c r="R304" i="6"/>
  <c r="P304" i="6"/>
  <c r="BI299" i="6"/>
  <c r="BH299" i="6"/>
  <c r="BG299" i="6"/>
  <c r="BF299" i="6"/>
  <c r="T299" i="6"/>
  <c r="R299" i="6"/>
  <c r="P299" i="6"/>
  <c r="BI293" i="6"/>
  <c r="BH293" i="6"/>
  <c r="BG293" i="6"/>
  <c r="BF293" i="6"/>
  <c r="T293" i="6"/>
  <c r="R293" i="6"/>
  <c r="P293" i="6"/>
  <c r="BI286" i="6"/>
  <c r="BH286" i="6"/>
  <c r="BG286" i="6"/>
  <c r="BF286" i="6"/>
  <c r="T286" i="6"/>
  <c r="R286" i="6"/>
  <c r="P286" i="6"/>
  <c r="BI279" i="6"/>
  <c r="BH279" i="6"/>
  <c r="BG279" i="6"/>
  <c r="BF279" i="6"/>
  <c r="T279" i="6"/>
  <c r="R279" i="6"/>
  <c r="P279" i="6"/>
  <c r="BI263" i="6"/>
  <c r="BH263" i="6"/>
  <c r="BG263" i="6"/>
  <c r="BF263" i="6"/>
  <c r="T263" i="6"/>
  <c r="R263" i="6"/>
  <c r="P263" i="6"/>
  <c r="BI255" i="6"/>
  <c r="BH255" i="6"/>
  <c r="BG255" i="6"/>
  <c r="BF255" i="6"/>
  <c r="T255" i="6"/>
  <c r="R255" i="6"/>
  <c r="P255" i="6"/>
  <c r="BI250" i="6"/>
  <c r="BH250" i="6"/>
  <c r="BG250" i="6"/>
  <c r="BF250" i="6"/>
  <c r="T250" i="6"/>
  <c r="R250" i="6"/>
  <c r="P250" i="6"/>
  <c r="BI244" i="6"/>
  <c r="BH244" i="6"/>
  <c r="BG244" i="6"/>
  <c r="BF244" i="6"/>
  <c r="T244" i="6"/>
  <c r="R244" i="6"/>
  <c r="P244" i="6"/>
  <c r="BI237" i="6"/>
  <c r="BH237" i="6"/>
  <c r="BG237" i="6"/>
  <c r="BF237" i="6"/>
  <c r="T237" i="6"/>
  <c r="R237" i="6"/>
  <c r="P237" i="6"/>
  <c r="BI229" i="6"/>
  <c r="BH229" i="6"/>
  <c r="BG229" i="6"/>
  <c r="BF229" i="6"/>
  <c r="T229" i="6"/>
  <c r="R229" i="6"/>
  <c r="P229" i="6"/>
  <c r="BI225" i="6"/>
  <c r="BH225" i="6"/>
  <c r="BG225" i="6"/>
  <c r="BF225" i="6"/>
  <c r="T225" i="6"/>
  <c r="R225" i="6"/>
  <c r="P225" i="6"/>
  <c r="BI220" i="6"/>
  <c r="BH220" i="6"/>
  <c r="BG220" i="6"/>
  <c r="BF220" i="6"/>
  <c r="T220" i="6"/>
  <c r="R220" i="6"/>
  <c r="P220" i="6"/>
  <c r="BI215" i="6"/>
  <c r="BH215" i="6"/>
  <c r="BG215" i="6"/>
  <c r="BF215" i="6"/>
  <c r="T215" i="6"/>
  <c r="R215" i="6"/>
  <c r="P215" i="6"/>
  <c r="BI210" i="6"/>
  <c r="BH210" i="6"/>
  <c r="BG210" i="6"/>
  <c r="BF210" i="6"/>
  <c r="T210" i="6"/>
  <c r="R210" i="6"/>
  <c r="P210" i="6"/>
  <c r="BI207" i="6"/>
  <c r="BH207" i="6"/>
  <c r="BG207" i="6"/>
  <c r="BF207" i="6"/>
  <c r="T207" i="6"/>
  <c r="R207" i="6"/>
  <c r="P207" i="6"/>
  <c r="BI206" i="6"/>
  <c r="BH206" i="6"/>
  <c r="BG206" i="6"/>
  <c r="BF206" i="6"/>
  <c r="T206" i="6"/>
  <c r="R206" i="6"/>
  <c r="P206" i="6"/>
  <c r="BI204" i="6"/>
  <c r="BH204" i="6"/>
  <c r="BG204" i="6"/>
  <c r="BF204" i="6"/>
  <c r="T204" i="6"/>
  <c r="R204" i="6"/>
  <c r="P204" i="6"/>
  <c r="BI201" i="6"/>
  <c r="BH201" i="6"/>
  <c r="BG201" i="6"/>
  <c r="BF201" i="6"/>
  <c r="T201" i="6"/>
  <c r="R201" i="6"/>
  <c r="P201" i="6"/>
  <c r="BI196" i="6"/>
  <c r="BH196" i="6"/>
  <c r="BG196" i="6"/>
  <c r="BF196" i="6"/>
  <c r="T196" i="6"/>
  <c r="R196" i="6"/>
  <c r="P196" i="6"/>
  <c r="BI195" i="6"/>
  <c r="BH195" i="6"/>
  <c r="BG195" i="6"/>
  <c r="BF195" i="6"/>
  <c r="T195" i="6"/>
  <c r="R195" i="6"/>
  <c r="P195" i="6"/>
  <c r="BI190" i="6"/>
  <c r="BH190" i="6"/>
  <c r="BG190" i="6"/>
  <c r="BF190" i="6"/>
  <c r="T190" i="6"/>
  <c r="R190" i="6"/>
  <c r="P190" i="6"/>
  <c r="BI185" i="6"/>
  <c r="BH185" i="6"/>
  <c r="BG185" i="6"/>
  <c r="BF185" i="6"/>
  <c r="T185" i="6"/>
  <c r="R185" i="6"/>
  <c r="P185" i="6"/>
  <c r="BI178" i="6"/>
  <c r="BH178" i="6"/>
  <c r="BG178" i="6"/>
  <c r="BF178" i="6"/>
  <c r="T178" i="6"/>
  <c r="R178" i="6"/>
  <c r="P178" i="6"/>
  <c r="BI173" i="6"/>
  <c r="BH173" i="6"/>
  <c r="BG173" i="6"/>
  <c r="BF173" i="6"/>
  <c r="T173" i="6"/>
  <c r="R173" i="6"/>
  <c r="P173" i="6"/>
  <c r="BI166" i="6"/>
  <c r="BH166" i="6"/>
  <c r="BG166" i="6"/>
  <c r="BF166" i="6"/>
  <c r="T166" i="6"/>
  <c r="R166" i="6"/>
  <c r="P166" i="6"/>
  <c r="BI159" i="6"/>
  <c r="BH159" i="6"/>
  <c r="BG159" i="6"/>
  <c r="BF159" i="6"/>
  <c r="T159" i="6"/>
  <c r="R159" i="6"/>
  <c r="P159" i="6"/>
  <c r="BI154" i="6"/>
  <c r="BH154" i="6"/>
  <c r="BG154" i="6"/>
  <c r="BF154" i="6"/>
  <c r="T154" i="6"/>
  <c r="R154" i="6"/>
  <c r="P154" i="6"/>
  <c r="BI149" i="6"/>
  <c r="BH149" i="6"/>
  <c r="BG149" i="6"/>
  <c r="BF149" i="6"/>
  <c r="T149" i="6"/>
  <c r="R149" i="6"/>
  <c r="P149" i="6"/>
  <c r="BI144" i="6"/>
  <c r="BH144" i="6"/>
  <c r="BG144" i="6"/>
  <c r="BF144" i="6"/>
  <c r="T144" i="6"/>
  <c r="R144" i="6"/>
  <c r="P144" i="6"/>
  <c r="BI139" i="6"/>
  <c r="BH139" i="6"/>
  <c r="BG139" i="6"/>
  <c r="BF139" i="6"/>
  <c r="T139" i="6"/>
  <c r="R139" i="6"/>
  <c r="P139" i="6"/>
  <c r="BI134" i="6"/>
  <c r="BH134" i="6"/>
  <c r="BG134" i="6"/>
  <c r="BF134" i="6"/>
  <c r="T134" i="6"/>
  <c r="R134" i="6"/>
  <c r="P134" i="6"/>
  <c r="BI129" i="6"/>
  <c r="BH129" i="6"/>
  <c r="BG129" i="6"/>
  <c r="BF129" i="6"/>
  <c r="T129" i="6"/>
  <c r="R129" i="6"/>
  <c r="P129" i="6"/>
  <c r="BI124" i="6"/>
  <c r="BH124" i="6"/>
  <c r="BG124" i="6"/>
  <c r="BF124" i="6"/>
  <c r="T124" i="6"/>
  <c r="R124" i="6"/>
  <c r="P124" i="6"/>
  <c r="BI119" i="6"/>
  <c r="BH119" i="6"/>
  <c r="BG119" i="6"/>
  <c r="BF119" i="6"/>
  <c r="T119" i="6"/>
  <c r="R119" i="6"/>
  <c r="P119" i="6"/>
  <c r="BI106" i="6"/>
  <c r="BH106" i="6"/>
  <c r="BG106" i="6"/>
  <c r="BF106" i="6"/>
  <c r="T106" i="6"/>
  <c r="R106" i="6"/>
  <c r="P106" i="6"/>
  <c r="BI101" i="6"/>
  <c r="BH101" i="6"/>
  <c r="BG101" i="6"/>
  <c r="BF101" i="6"/>
  <c r="T101" i="6"/>
  <c r="R101" i="6"/>
  <c r="P101" i="6"/>
  <c r="J95" i="6"/>
  <c r="J94" i="6"/>
  <c r="F94" i="6"/>
  <c r="F92" i="6"/>
  <c r="E90" i="6"/>
  <c r="J63" i="6"/>
  <c r="J62" i="6"/>
  <c r="F62" i="6"/>
  <c r="F60" i="6"/>
  <c r="E58" i="6"/>
  <c r="J22" i="6"/>
  <c r="E22" i="6"/>
  <c r="F95" i="6"/>
  <c r="J21" i="6"/>
  <c r="J16" i="6"/>
  <c r="J60" i="6" s="1"/>
  <c r="E7" i="6"/>
  <c r="E52" i="6" s="1"/>
  <c r="J41" i="5"/>
  <c r="J40" i="5"/>
  <c r="AY61" i="1" s="1"/>
  <c r="J39" i="5"/>
  <c r="AX61" i="1"/>
  <c r="BI123" i="5"/>
  <c r="BH123" i="5"/>
  <c r="BG123" i="5"/>
  <c r="BF123" i="5"/>
  <c r="T123" i="5"/>
  <c r="R123" i="5"/>
  <c r="P123" i="5"/>
  <c r="BI122" i="5"/>
  <c r="BH122" i="5"/>
  <c r="BG122" i="5"/>
  <c r="BF122" i="5"/>
  <c r="T122" i="5"/>
  <c r="R122" i="5"/>
  <c r="P122" i="5"/>
  <c r="BI121" i="5"/>
  <c r="BH121" i="5"/>
  <c r="BG121" i="5"/>
  <c r="BF121" i="5"/>
  <c r="T121" i="5"/>
  <c r="R121" i="5"/>
  <c r="P121" i="5"/>
  <c r="BI120" i="5"/>
  <c r="BH120" i="5"/>
  <c r="BG120" i="5"/>
  <c r="BF120" i="5"/>
  <c r="T120" i="5"/>
  <c r="R120" i="5"/>
  <c r="P120" i="5"/>
  <c r="BI119" i="5"/>
  <c r="BH119" i="5"/>
  <c r="BG119" i="5"/>
  <c r="BF119" i="5"/>
  <c r="T119" i="5"/>
  <c r="R119" i="5"/>
  <c r="P119" i="5"/>
  <c r="BI118" i="5"/>
  <c r="BH118" i="5"/>
  <c r="BG118" i="5"/>
  <c r="BF118" i="5"/>
  <c r="T118" i="5"/>
  <c r="R118" i="5"/>
  <c r="P118" i="5"/>
  <c r="BI117" i="5"/>
  <c r="BH117" i="5"/>
  <c r="BG117" i="5"/>
  <c r="BF117" i="5"/>
  <c r="T117" i="5"/>
  <c r="R117" i="5"/>
  <c r="P117" i="5"/>
  <c r="BI116" i="5"/>
  <c r="BH116" i="5"/>
  <c r="BG116" i="5"/>
  <c r="BF116" i="5"/>
  <c r="T116" i="5"/>
  <c r="R116" i="5"/>
  <c r="P116" i="5"/>
  <c r="BI115" i="5"/>
  <c r="BH115" i="5"/>
  <c r="BG115" i="5"/>
  <c r="BF115" i="5"/>
  <c r="T115" i="5"/>
  <c r="R115" i="5"/>
  <c r="P115" i="5"/>
  <c r="BI113" i="5"/>
  <c r="BH113" i="5"/>
  <c r="BG113" i="5"/>
  <c r="BF113" i="5"/>
  <c r="T113" i="5"/>
  <c r="R113" i="5"/>
  <c r="P113" i="5"/>
  <c r="BI112" i="5"/>
  <c r="BH112" i="5"/>
  <c r="BG112" i="5"/>
  <c r="BF112" i="5"/>
  <c r="T112" i="5"/>
  <c r="R112" i="5"/>
  <c r="P112" i="5"/>
  <c r="BI111" i="5"/>
  <c r="BH111" i="5"/>
  <c r="BG111" i="5"/>
  <c r="BF111" i="5"/>
  <c r="T111" i="5"/>
  <c r="R111" i="5"/>
  <c r="P111" i="5"/>
  <c r="BI109" i="5"/>
  <c r="BH109" i="5"/>
  <c r="BG109" i="5"/>
  <c r="BF109" i="5"/>
  <c r="T109" i="5"/>
  <c r="T108" i="5"/>
  <c r="R109" i="5"/>
  <c r="R108" i="5" s="1"/>
  <c r="P109" i="5"/>
  <c r="P108" i="5" s="1"/>
  <c r="BI107" i="5"/>
  <c r="BH107" i="5"/>
  <c r="BG107" i="5"/>
  <c r="BF107" i="5"/>
  <c r="T107" i="5"/>
  <c r="R107" i="5"/>
  <c r="P107" i="5"/>
  <c r="BI106" i="5"/>
  <c r="BH106" i="5"/>
  <c r="BG106" i="5"/>
  <c r="BF106" i="5"/>
  <c r="T106" i="5"/>
  <c r="R106" i="5"/>
  <c r="P106" i="5"/>
  <c r="BI105" i="5"/>
  <c r="BH105" i="5"/>
  <c r="BG105" i="5"/>
  <c r="BF105" i="5"/>
  <c r="T105" i="5"/>
  <c r="R105" i="5"/>
  <c r="P105" i="5"/>
  <c r="BI104" i="5"/>
  <c r="BH104" i="5"/>
  <c r="BG104" i="5"/>
  <c r="BF104" i="5"/>
  <c r="T104" i="5"/>
  <c r="R104" i="5"/>
  <c r="P104" i="5"/>
  <c r="BI103" i="5"/>
  <c r="BH103" i="5"/>
  <c r="BG103" i="5"/>
  <c r="BF103" i="5"/>
  <c r="T103" i="5"/>
  <c r="R103" i="5"/>
  <c r="P103" i="5"/>
  <c r="BI101" i="5"/>
  <c r="BH101" i="5"/>
  <c r="BG101" i="5"/>
  <c r="BF101" i="5"/>
  <c r="T101" i="5"/>
  <c r="R101" i="5"/>
  <c r="P101" i="5"/>
  <c r="BI100" i="5"/>
  <c r="BH100" i="5"/>
  <c r="BG100" i="5"/>
  <c r="BF100" i="5"/>
  <c r="T100" i="5"/>
  <c r="R100" i="5"/>
  <c r="P100" i="5"/>
  <c r="BI99" i="5"/>
  <c r="BH99" i="5"/>
  <c r="BG99" i="5"/>
  <c r="BF99" i="5"/>
  <c r="T99" i="5"/>
  <c r="R99" i="5"/>
  <c r="P99" i="5"/>
  <c r="BI98" i="5"/>
  <c r="BH98" i="5"/>
  <c r="BG98" i="5"/>
  <c r="BF98" i="5"/>
  <c r="T98" i="5"/>
  <c r="R98" i="5"/>
  <c r="P98" i="5"/>
  <c r="J93" i="5"/>
  <c r="J92" i="5"/>
  <c r="F92" i="5"/>
  <c r="F90" i="5"/>
  <c r="E88" i="5"/>
  <c r="J63" i="5"/>
  <c r="J62" i="5"/>
  <c r="F62" i="5"/>
  <c r="F60" i="5"/>
  <c r="E58" i="5"/>
  <c r="J22" i="5"/>
  <c r="E22" i="5"/>
  <c r="F63" i="5"/>
  <c r="J21" i="5"/>
  <c r="J16" i="5"/>
  <c r="J90" i="5" s="1"/>
  <c r="E7" i="5"/>
  <c r="E82" i="5" s="1"/>
  <c r="J41" i="4"/>
  <c r="J40" i="4"/>
  <c r="AY60" i="1" s="1"/>
  <c r="J39" i="4"/>
  <c r="AX60" i="1"/>
  <c r="BI165" i="4"/>
  <c r="BH165" i="4"/>
  <c r="BG165" i="4"/>
  <c r="BF165" i="4"/>
  <c r="T165" i="4"/>
  <c r="R165" i="4"/>
  <c r="P165" i="4"/>
  <c r="BI164" i="4"/>
  <c r="BH164" i="4"/>
  <c r="BG164" i="4"/>
  <c r="BF164" i="4"/>
  <c r="T164" i="4"/>
  <c r="R164" i="4"/>
  <c r="P164" i="4"/>
  <c r="BI162" i="4"/>
  <c r="BH162" i="4"/>
  <c r="BG162" i="4"/>
  <c r="BF162" i="4"/>
  <c r="T162" i="4"/>
  <c r="R162" i="4"/>
  <c r="P162" i="4"/>
  <c r="BI161" i="4"/>
  <c r="BH161" i="4"/>
  <c r="BG161" i="4"/>
  <c r="BF161" i="4"/>
  <c r="T161" i="4"/>
  <c r="R161" i="4"/>
  <c r="P161" i="4"/>
  <c r="BI160" i="4"/>
  <c r="BH160" i="4"/>
  <c r="BG160" i="4"/>
  <c r="BF160" i="4"/>
  <c r="T160" i="4"/>
  <c r="R160" i="4"/>
  <c r="P160" i="4"/>
  <c r="BI159" i="4"/>
  <c r="BH159" i="4"/>
  <c r="BG159" i="4"/>
  <c r="BF159" i="4"/>
  <c r="T159" i="4"/>
  <c r="R159" i="4"/>
  <c r="P159" i="4"/>
  <c r="BI158" i="4"/>
  <c r="BH158" i="4"/>
  <c r="BG158" i="4"/>
  <c r="BF158" i="4"/>
  <c r="T158" i="4"/>
  <c r="R158" i="4"/>
  <c r="P158" i="4"/>
  <c r="BI157" i="4"/>
  <c r="BH157" i="4"/>
  <c r="BG157" i="4"/>
  <c r="BF157" i="4"/>
  <c r="T157" i="4"/>
  <c r="R157" i="4"/>
  <c r="P157" i="4"/>
  <c r="BI156" i="4"/>
  <c r="BH156" i="4"/>
  <c r="BG156" i="4"/>
  <c r="BF156" i="4"/>
  <c r="T156" i="4"/>
  <c r="R156" i="4"/>
  <c r="P156" i="4"/>
  <c r="BI154" i="4"/>
  <c r="BH154" i="4"/>
  <c r="BG154" i="4"/>
  <c r="BF154" i="4"/>
  <c r="T154" i="4"/>
  <c r="R154" i="4"/>
  <c r="P154" i="4"/>
  <c r="BI153" i="4"/>
  <c r="BH153" i="4"/>
  <c r="BG153" i="4"/>
  <c r="BF153" i="4"/>
  <c r="T153" i="4"/>
  <c r="R153" i="4"/>
  <c r="P153" i="4"/>
  <c r="BI152" i="4"/>
  <c r="BH152" i="4"/>
  <c r="BG152" i="4"/>
  <c r="BF152" i="4"/>
  <c r="T152" i="4"/>
  <c r="R152" i="4"/>
  <c r="P152" i="4"/>
  <c r="BI151" i="4"/>
  <c r="BH151" i="4"/>
  <c r="BG151" i="4"/>
  <c r="BF151" i="4"/>
  <c r="T151" i="4"/>
  <c r="R151" i="4"/>
  <c r="P151" i="4"/>
  <c r="BI150" i="4"/>
  <c r="BH150" i="4"/>
  <c r="BG150" i="4"/>
  <c r="BF150" i="4"/>
  <c r="T150" i="4"/>
  <c r="R150" i="4"/>
  <c r="P150" i="4"/>
  <c r="BI149" i="4"/>
  <c r="BH149" i="4"/>
  <c r="BG149" i="4"/>
  <c r="BF149" i="4"/>
  <c r="T149" i="4"/>
  <c r="R149" i="4"/>
  <c r="P149" i="4"/>
  <c r="BI148" i="4"/>
  <c r="BH148" i="4"/>
  <c r="BG148" i="4"/>
  <c r="BF148" i="4"/>
  <c r="T148" i="4"/>
  <c r="R148" i="4"/>
  <c r="P148" i="4"/>
  <c r="BI147" i="4"/>
  <c r="BH147" i="4"/>
  <c r="BG147" i="4"/>
  <c r="BF147" i="4"/>
  <c r="T147" i="4"/>
  <c r="R147" i="4"/>
  <c r="P147" i="4"/>
  <c r="BI146" i="4"/>
  <c r="BH146" i="4"/>
  <c r="BG146" i="4"/>
  <c r="BF146" i="4"/>
  <c r="T146" i="4"/>
  <c r="R146" i="4"/>
  <c r="P146" i="4"/>
  <c r="BI145" i="4"/>
  <c r="BH145" i="4"/>
  <c r="BG145" i="4"/>
  <c r="BF145" i="4"/>
  <c r="T145" i="4"/>
  <c r="R145" i="4"/>
  <c r="P145" i="4"/>
  <c r="BI144" i="4"/>
  <c r="BH144" i="4"/>
  <c r="BG144" i="4"/>
  <c r="BF144" i="4"/>
  <c r="T144" i="4"/>
  <c r="R144" i="4"/>
  <c r="P144" i="4"/>
  <c r="BI143" i="4"/>
  <c r="BH143" i="4"/>
  <c r="BG143" i="4"/>
  <c r="BF143" i="4"/>
  <c r="T143" i="4"/>
  <c r="R143" i="4"/>
  <c r="P143" i="4"/>
  <c r="BI142" i="4"/>
  <c r="BH142" i="4"/>
  <c r="BG142" i="4"/>
  <c r="BF142" i="4"/>
  <c r="T142" i="4"/>
  <c r="R142" i="4"/>
  <c r="P142" i="4"/>
  <c r="BI141" i="4"/>
  <c r="BH141" i="4"/>
  <c r="BG141" i="4"/>
  <c r="BF141" i="4"/>
  <c r="T141" i="4"/>
  <c r="R141" i="4"/>
  <c r="P141" i="4"/>
  <c r="BI140" i="4"/>
  <c r="BH140" i="4"/>
  <c r="BG140" i="4"/>
  <c r="BF140" i="4"/>
  <c r="T140" i="4"/>
  <c r="R140" i="4"/>
  <c r="P140" i="4"/>
  <c r="BI139" i="4"/>
  <c r="BH139" i="4"/>
  <c r="BG139" i="4"/>
  <c r="BF139" i="4"/>
  <c r="T139" i="4"/>
  <c r="R139" i="4"/>
  <c r="P139" i="4"/>
  <c r="BI138" i="4"/>
  <c r="BH138" i="4"/>
  <c r="BG138" i="4"/>
  <c r="BF138" i="4"/>
  <c r="T138" i="4"/>
  <c r="R138" i="4"/>
  <c r="P138" i="4"/>
  <c r="BI137" i="4"/>
  <c r="BH137" i="4"/>
  <c r="BG137" i="4"/>
  <c r="BF137" i="4"/>
  <c r="T137" i="4"/>
  <c r="R137" i="4"/>
  <c r="P137" i="4"/>
  <c r="BI136" i="4"/>
  <c r="BH136" i="4"/>
  <c r="BG136" i="4"/>
  <c r="BF136" i="4"/>
  <c r="T136" i="4"/>
  <c r="R136" i="4"/>
  <c r="P136" i="4"/>
  <c r="BI135" i="4"/>
  <c r="BH135" i="4"/>
  <c r="BG135" i="4"/>
  <c r="BF135" i="4"/>
  <c r="T135" i="4"/>
  <c r="R135" i="4"/>
  <c r="P135" i="4"/>
  <c r="BI134" i="4"/>
  <c r="BH134" i="4"/>
  <c r="BG134" i="4"/>
  <c r="BF134" i="4"/>
  <c r="T134" i="4"/>
  <c r="R134" i="4"/>
  <c r="P134" i="4"/>
  <c r="BI133" i="4"/>
  <c r="BH133" i="4"/>
  <c r="BG133" i="4"/>
  <c r="BF133" i="4"/>
  <c r="T133" i="4"/>
  <c r="R133" i="4"/>
  <c r="P133" i="4"/>
  <c r="BI132" i="4"/>
  <c r="BH132" i="4"/>
  <c r="BG132" i="4"/>
  <c r="BF132" i="4"/>
  <c r="T132" i="4"/>
  <c r="R132" i="4"/>
  <c r="P132" i="4"/>
  <c r="BI131" i="4"/>
  <c r="BH131" i="4"/>
  <c r="BG131" i="4"/>
  <c r="BF131" i="4"/>
  <c r="T131" i="4"/>
  <c r="R131" i="4"/>
  <c r="P131" i="4"/>
  <c r="BI130" i="4"/>
  <c r="BH130" i="4"/>
  <c r="BG130" i="4"/>
  <c r="BF130" i="4"/>
  <c r="T130" i="4"/>
  <c r="R130" i="4"/>
  <c r="P130" i="4"/>
  <c r="BI129" i="4"/>
  <c r="BH129" i="4"/>
  <c r="BG129" i="4"/>
  <c r="BF129" i="4"/>
  <c r="T129" i="4"/>
  <c r="R129" i="4"/>
  <c r="P129" i="4"/>
  <c r="BI127" i="4"/>
  <c r="BH127" i="4"/>
  <c r="BG127" i="4"/>
  <c r="BF127" i="4"/>
  <c r="T127" i="4"/>
  <c r="R127" i="4"/>
  <c r="P127" i="4"/>
  <c r="BI126" i="4"/>
  <c r="BH126" i="4"/>
  <c r="BG126" i="4"/>
  <c r="BF126" i="4"/>
  <c r="T126" i="4"/>
  <c r="R126" i="4"/>
  <c r="P126" i="4"/>
  <c r="BI125" i="4"/>
  <c r="BH125" i="4"/>
  <c r="BG125" i="4"/>
  <c r="BF125" i="4"/>
  <c r="T125" i="4"/>
  <c r="R125" i="4"/>
  <c r="P125" i="4"/>
  <c r="BI124" i="4"/>
  <c r="BH124" i="4"/>
  <c r="BG124" i="4"/>
  <c r="BF124" i="4"/>
  <c r="T124" i="4"/>
  <c r="R124" i="4"/>
  <c r="P124" i="4"/>
  <c r="BI123" i="4"/>
  <c r="BH123" i="4"/>
  <c r="BG123" i="4"/>
  <c r="BF123" i="4"/>
  <c r="T123" i="4"/>
  <c r="R123" i="4"/>
  <c r="P123" i="4"/>
  <c r="BI122" i="4"/>
  <c r="BH122" i="4"/>
  <c r="BG122" i="4"/>
  <c r="BF122" i="4"/>
  <c r="T122" i="4"/>
  <c r="R122" i="4"/>
  <c r="P122" i="4"/>
  <c r="BI121" i="4"/>
  <c r="BH121" i="4"/>
  <c r="BG121" i="4"/>
  <c r="BF121" i="4"/>
  <c r="T121" i="4"/>
  <c r="R121" i="4"/>
  <c r="P121" i="4"/>
  <c r="BI120" i="4"/>
  <c r="BH120" i="4"/>
  <c r="BG120" i="4"/>
  <c r="BF120" i="4"/>
  <c r="T120" i="4"/>
  <c r="R120" i="4"/>
  <c r="P120" i="4"/>
  <c r="BI119" i="4"/>
  <c r="BH119" i="4"/>
  <c r="BG119" i="4"/>
  <c r="BF119" i="4"/>
  <c r="T119" i="4"/>
  <c r="R119" i="4"/>
  <c r="P119" i="4"/>
  <c r="BI118" i="4"/>
  <c r="BH118" i="4"/>
  <c r="BG118" i="4"/>
  <c r="BF118" i="4"/>
  <c r="T118" i="4"/>
  <c r="R118" i="4"/>
  <c r="P118" i="4"/>
  <c r="BI117" i="4"/>
  <c r="BH117" i="4"/>
  <c r="BG117" i="4"/>
  <c r="BF117" i="4"/>
  <c r="T117" i="4"/>
  <c r="R117" i="4"/>
  <c r="P117" i="4"/>
  <c r="BI116" i="4"/>
  <c r="BH116" i="4"/>
  <c r="BG116" i="4"/>
  <c r="BF116" i="4"/>
  <c r="T116" i="4"/>
  <c r="R116" i="4"/>
  <c r="P116" i="4"/>
  <c r="BI115" i="4"/>
  <c r="BH115" i="4"/>
  <c r="BG115" i="4"/>
  <c r="BF115" i="4"/>
  <c r="T115" i="4"/>
  <c r="R115" i="4"/>
  <c r="P115" i="4"/>
  <c r="BI114" i="4"/>
  <c r="BH114" i="4"/>
  <c r="BG114" i="4"/>
  <c r="BF114" i="4"/>
  <c r="T114" i="4"/>
  <c r="R114" i="4"/>
  <c r="P114" i="4"/>
  <c r="BI113" i="4"/>
  <c r="BH113" i="4"/>
  <c r="BG113" i="4"/>
  <c r="BF113" i="4"/>
  <c r="T113" i="4"/>
  <c r="R113" i="4"/>
  <c r="P113" i="4"/>
  <c r="BI111" i="4"/>
  <c r="BH111" i="4"/>
  <c r="BG111" i="4"/>
  <c r="BF111" i="4"/>
  <c r="T111" i="4"/>
  <c r="R111" i="4"/>
  <c r="P111" i="4"/>
  <c r="BI110" i="4"/>
  <c r="BH110" i="4"/>
  <c r="BG110" i="4"/>
  <c r="BF110" i="4"/>
  <c r="T110" i="4"/>
  <c r="R110" i="4"/>
  <c r="P110" i="4"/>
  <c r="BI108" i="4"/>
  <c r="BH108" i="4"/>
  <c r="BG108" i="4"/>
  <c r="BF108" i="4"/>
  <c r="T108" i="4"/>
  <c r="R108" i="4"/>
  <c r="P108" i="4"/>
  <c r="BI107" i="4"/>
  <c r="BH107" i="4"/>
  <c r="BG107" i="4"/>
  <c r="BF107" i="4"/>
  <c r="T107" i="4"/>
  <c r="R107" i="4"/>
  <c r="P107" i="4"/>
  <c r="BI106" i="4"/>
  <c r="BH106" i="4"/>
  <c r="BG106" i="4"/>
  <c r="BF106" i="4"/>
  <c r="T106" i="4"/>
  <c r="R106" i="4"/>
  <c r="P106" i="4"/>
  <c r="BI105" i="4"/>
  <c r="BH105" i="4"/>
  <c r="BG105" i="4"/>
  <c r="BF105" i="4"/>
  <c r="T105" i="4"/>
  <c r="R105" i="4"/>
  <c r="P105" i="4"/>
  <c r="BI104" i="4"/>
  <c r="BH104" i="4"/>
  <c r="BG104" i="4"/>
  <c r="BF104" i="4"/>
  <c r="T104" i="4"/>
  <c r="R104" i="4"/>
  <c r="P104" i="4"/>
  <c r="BI102" i="4"/>
  <c r="BH102" i="4"/>
  <c r="BG102" i="4"/>
  <c r="BF102" i="4"/>
  <c r="T102" i="4"/>
  <c r="R102" i="4"/>
  <c r="P102" i="4"/>
  <c r="BI101" i="4"/>
  <c r="BH101" i="4"/>
  <c r="BG101" i="4"/>
  <c r="BF101" i="4"/>
  <c r="T101" i="4"/>
  <c r="R101" i="4"/>
  <c r="P101" i="4"/>
  <c r="BI100" i="4"/>
  <c r="BH100" i="4"/>
  <c r="BG100" i="4"/>
  <c r="BF100" i="4"/>
  <c r="T100" i="4"/>
  <c r="R100" i="4"/>
  <c r="P100" i="4"/>
  <c r="J95" i="4"/>
  <c r="J94" i="4"/>
  <c r="F94" i="4"/>
  <c r="F92" i="4"/>
  <c r="E90" i="4"/>
  <c r="J63" i="4"/>
  <c r="J62" i="4"/>
  <c r="F62" i="4"/>
  <c r="F60" i="4"/>
  <c r="E58" i="4"/>
  <c r="J22" i="4"/>
  <c r="E22" i="4"/>
  <c r="F95" i="4" s="1"/>
  <c r="J21" i="4"/>
  <c r="J16" i="4"/>
  <c r="J60" i="4"/>
  <c r="E7" i="4"/>
  <c r="E52" i="4"/>
  <c r="J41" i="3"/>
  <c r="J40" i="3"/>
  <c r="AY58" i="1" s="1"/>
  <c r="J39" i="3"/>
  <c r="AX58" i="1" s="1"/>
  <c r="BI1191" i="3"/>
  <c r="BH1191" i="3"/>
  <c r="BG1191" i="3"/>
  <c r="BF1191" i="3"/>
  <c r="T1191" i="3"/>
  <c r="R1191" i="3"/>
  <c r="P1191" i="3"/>
  <c r="BI1185" i="3"/>
  <c r="BH1185" i="3"/>
  <c r="BG1185" i="3"/>
  <c r="BF1185" i="3"/>
  <c r="T1185" i="3"/>
  <c r="R1185" i="3"/>
  <c r="P1185" i="3"/>
  <c r="BI1166" i="3"/>
  <c r="BH1166" i="3"/>
  <c r="BG1166" i="3"/>
  <c r="BF1166" i="3"/>
  <c r="T1166" i="3"/>
  <c r="R1166" i="3"/>
  <c r="P1166" i="3"/>
  <c r="BI1155" i="3"/>
  <c r="BH1155" i="3"/>
  <c r="BG1155" i="3"/>
  <c r="BF1155" i="3"/>
  <c r="T1155" i="3"/>
  <c r="R1155" i="3"/>
  <c r="P1155" i="3"/>
  <c r="BI1141" i="3"/>
  <c r="BH1141" i="3"/>
  <c r="BG1141" i="3"/>
  <c r="BF1141" i="3"/>
  <c r="T1141" i="3"/>
  <c r="R1141" i="3"/>
  <c r="P1141" i="3"/>
  <c r="BI1127" i="3"/>
  <c r="BH1127" i="3"/>
  <c r="BG1127" i="3"/>
  <c r="BF1127" i="3"/>
  <c r="T1127" i="3"/>
  <c r="R1127" i="3"/>
  <c r="P1127" i="3"/>
  <c r="BI1121" i="3"/>
  <c r="BH1121" i="3"/>
  <c r="BG1121" i="3"/>
  <c r="BF1121" i="3"/>
  <c r="T1121" i="3"/>
  <c r="R1121" i="3"/>
  <c r="P1121" i="3"/>
  <c r="BI1116" i="3"/>
  <c r="BH1116" i="3"/>
  <c r="BG1116" i="3"/>
  <c r="BF1116" i="3"/>
  <c r="T1116" i="3"/>
  <c r="R1116" i="3"/>
  <c r="P1116" i="3"/>
  <c r="BI1111" i="3"/>
  <c r="BH1111" i="3"/>
  <c r="BG1111" i="3"/>
  <c r="BF1111" i="3"/>
  <c r="T1111" i="3"/>
  <c r="R1111" i="3"/>
  <c r="P1111" i="3"/>
  <c r="BI1109" i="3"/>
  <c r="BH1109" i="3"/>
  <c r="BG1109" i="3"/>
  <c r="BF1109" i="3"/>
  <c r="T1109" i="3"/>
  <c r="R1109" i="3"/>
  <c r="P1109" i="3"/>
  <c r="BI1107" i="3"/>
  <c r="BH1107" i="3"/>
  <c r="BG1107" i="3"/>
  <c r="BF1107" i="3"/>
  <c r="T1107" i="3"/>
  <c r="R1107" i="3"/>
  <c r="P1107" i="3"/>
  <c r="BI1101" i="3"/>
  <c r="BH1101" i="3"/>
  <c r="BG1101" i="3"/>
  <c r="BF1101" i="3"/>
  <c r="T1101" i="3"/>
  <c r="R1101" i="3"/>
  <c r="P1101" i="3"/>
  <c r="BI1091" i="3"/>
  <c r="BH1091" i="3"/>
  <c r="BG1091" i="3"/>
  <c r="BF1091" i="3"/>
  <c r="T1091" i="3"/>
  <c r="R1091" i="3"/>
  <c r="P1091" i="3"/>
  <c r="BI1088" i="3"/>
  <c r="BH1088" i="3"/>
  <c r="BG1088" i="3"/>
  <c r="BF1088" i="3"/>
  <c r="T1088" i="3"/>
  <c r="R1088" i="3"/>
  <c r="P1088" i="3"/>
  <c r="BI1083" i="3"/>
  <c r="BH1083" i="3"/>
  <c r="BG1083" i="3"/>
  <c r="BF1083" i="3"/>
  <c r="T1083" i="3"/>
  <c r="R1083" i="3"/>
  <c r="P1083" i="3"/>
  <c r="BI1077" i="3"/>
  <c r="BH1077" i="3"/>
  <c r="BG1077" i="3"/>
  <c r="BF1077" i="3"/>
  <c r="T1077" i="3"/>
  <c r="R1077" i="3"/>
  <c r="P1077" i="3"/>
  <c r="BI1074" i="3"/>
  <c r="BH1074" i="3"/>
  <c r="BG1074" i="3"/>
  <c r="BF1074" i="3"/>
  <c r="T1074" i="3"/>
  <c r="R1074" i="3"/>
  <c r="P1074" i="3"/>
  <c r="BI1071" i="3"/>
  <c r="BH1071" i="3"/>
  <c r="BG1071" i="3"/>
  <c r="BF1071" i="3"/>
  <c r="T1071" i="3"/>
  <c r="R1071" i="3"/>
  <c r="P1071" i="3"/>
  <c r="BI1068" i="3"/>
  <c r="BH1068" i="3"/>
  <c r="BG1068" i="3"/>
  <c r="BF1068" i="3"/>
  <c r="T1068" i="3"/>
  <c r="R1068" i="3"/>
  <c r="P1068" i="3"/>
  <c r="BI1065" i="3"/>
  <c r="BH1065" i="3"/>
  <c r="BG1065" i="3"/>
  <c r="BF1065" i="3"/>
  <c r="T1065" i="3"/>
  <c r="R1065" i="3"/>
  <c r="P1065" i="3"/>
  <c r="BI1055" i="3"/>
  <c r="BH1055" i="3"/>
  <c r="BG1055" i="3"/>
  <c r="BF1055" i="3"/>
  <c r="T1055" i="3"/>
  <c r="R1055" i="3"/>
  <c r="P1055" i="3"/>
  <c r="BI1043" i="3"/>
  <c r="BH1043" i="3"/>
  <c r="BG1043" i="3"/>
  <c r="BF1043" i="3"/>
  <c r="T1043" i="3"/>
  <c r="R1043" i="3"/>
  <c r="P1043" i="3"/>
  <c r="BI1037" i="3"/>
  <c r="BH1037" i="3"/>
  <c r="BG1037" i="3"/>
  <c r="BF1037" i="3"/>
  <c r="T1037" i="3"/>
  <c r="R1037" i="3"/>
  <c r="P1037" i="3"/>
  <c r="BI1031" i="3"/>
  <c r="BH1031" i="3"/>
  <c r="BG1031" i="3"/>
  <c r="BF1031" i="3"/>
  <c r="T1031" i="3"/>
  <c r="R1031" i="3"/>
  <c r="P1031" i="3"/>
  <c r="BI1027" i="3"/>
  <c r="BH1027" i="3"/>
  <c r="BG1027" i="3"/>
  <c r="BF1027" i="3"/>
  <c r="T1027" i="3"/>
  <c r="R1027" i="3"/>
  <c r="P1027" i="3"/>
  <c r="BI1023" i="3"/>
  <c r="BH1023" i="3"/>
  <c r="BG1023" i="3"/>
  <c r="BF1023" i="3"/>
  <c r="T1023" i="3"/>
  <c r="R1023" i="3"/>
  <c r="P1023" i="3"/>
  <c r="BI1019" i="3"/>
  <c r="BH1019" i="3"/>
  <c r="BG1019" i="3"/>
  <c r="BF1019" i="3"/>
  <c r="T1019" i="3"/>
  <c r="R1019" i="3"/>
  <c r="P1019" i="3"/>
  <c r="BI1011" i="3"/>
  <c r="BH1011" i="3"/>
  <c r="BG1011" i="3"/>
  <c r="BF1011" i="3"/>
  <c r="T1011" i="3"/>
  <c r="R1011" i="3"/>
  <c r="P1011" i="3"/>
  <c r="BI1007" i="3"/>
  <c r="BH1007" i="3"/>
  <c r="BG1007" i="3"/>
  <c r="BF1007" i="3"/>
  <c r="T1007" i="3"/>
  <c r="R1007" i="3"/>
  <c r="P1007" i="3"/>
  <c r="BI1001" i="3"/>
  <c r="BH1001" i="3"/>
  <c r="BG1001" i="3"/>
  <c r="BF1001" i="3"/>
  <c r="T1001" i="3"/>
  <c r="R1001" i="3"/>
  <c r="P1001" i="3"/>
  <c r="BI997" i="3"/>
  <c r="BH997" i="3"/>
  <c r="BG997" i="3"/>
  <c r="BF997" i="3"/>
  <c r="T997" i="3"/>
  <c r="R997" i="3"/>
  <c r="P997" i="3"/>
  <c r="BI990" i="3"/>
  <c r="BH990" i="3"/>
  <c r="BG990" i="3"/>
  <c r="BF990" i="3"/>
  <c r="T990" i="3"/>
  <c r="R990" i="3"/>
  <c r="P990" i="3"/>
  <c r="BI978" i="3"/>
  <c r="BH978" i="3"/>
  <c r="BG978" i="3"/>
  <c r="BF978" i="3"/>
  <c r="T978" i="3"/>
  <c r="R978" i="3"/>
  <c r="P978" i="3"/>
  <c r="BI966" i="3"/>
  <c r="BH966" i="3"/>
  <c r="BG966" i="3"/>
  <c r="BF966" i="3"/>
  <c r="T966" i="3"/>
  <c r="R966" i="3"/>
  <c r="P966" i="3"/>
  <c r="BI963" i="3"/>
  <c r="BH963" i="3"/>
  <c r="BG963" i="3"/>
  <c r="BF963" i="3"/>
  <c r="T963" i="3"/>
  <c r="R963" i="3"/>
  <c r="P963" i="3"/>
  <c r="BI958" i="3"/>
  <c r="BH958" i="3"/>
  <c r="BG958" i="3"/>
  <c r="BF958" i="3"/>
  <c r="T958" i="3"/>
  <c r="R958" i="3"/>
  <c r="P958" i="3"/>
  <c r="BI948" i="3"/>
  <c r="BH948" i="3"/>
  <c r="BG948" i="3"/>
  <c r="BF948" i="3"/>
  <c r="T948" i="3"/>
  <c r="R948" i="3"/>
  <c r="P948" i="3"/>
  <c r="BI945" i="3"/>
  <c r="BH945" i="3"/>
  <c r="BG945" i="3"/>
  <c r="BF945" i="3"/>
  <c r="T945" i="3"/>
  <c r="R945" i="3"/>
  <c r="P945" i="3"/>
  <c r="BI937" i="3"/>
  <c r="BH937" i="3"/>
  <c r="BG937" i="3"/>
  <c r="BF937" i="3"/>
  <c r="T937" i="3"/>
  <c r="R937" i="3"/>
  <c r="P937" i="3"/>
  <c r="BI934" i="3"/>
  <c r="BH934" i="3"/>
  <c r="BG934" i="3"/>
  <c r="BF934" i="3"/>
  <c r="T934" i="3"/>
  <c r="R934" i="3"/>
  <c r="P934" i="3"/>
  <c r="BI926" i="3"/>
  <c r="BH926" i="3"/>
  <c r="BG926" i="3"/>
  <c r="BF926" i="3"/>
  <c r="T926" i="3"/>
  <c r="R926" i="3"/>
  <c r="P926" i="3"/>
  <c r="BI923" i="3"/>
  <c r="BH923" i="3"/>
  <c r="BG923" i="3"/>
  <c r="BF923" i="3"/>
  <c r="T923" i="3"/>
  <c r="R923" i="3"/>
  <c r="P923" i="3"/>
  <c r="BI920" i="3"/>
  <c r="BH920" i="3"/>
  <c r="BG920" i="3"/>
  <c r="BF920" i="3"/>
  <c r="T920" i="3"/>
  <c r="R920" i="3"/>
  <c r="P920" i="3"/>
  <c r="BI917" i="3"/>
  <c r="BH917" i="3"/>
  <c r="BG917" i="3"/>
  <c r="BF917" i="3"/>
  <c r="T917" i="3"/>
  <c r="R917" i="3"/>
  <c r="P917" i="3"/>
  <c r="BI914" i="3"/>
  <c r="BH914" i="3"/>
  <c r="BG914" i="3"/>
  <c r="BF914" i="3"/>
  <c r="T914" i="3"/>
  <c r="R914" i="3"/>
  <c r="P914" i="3"/>
  <c r="BI911" i="3"/>
  <c r="BH911" i="3"/>
  <c r="BG911" i="3"/>
  <c r="BF911" i="3"/>
  <c r="T911" i="3"/>
  <c r="R911" i="3"/>
  <c r="P911" i="3"/>
  <c r="BI908" i="3"/>
  <c r="BH908" i="3"/>
  <c r="BG908" i="3"/>
  <c r="BF908" i="3"/>
  <c r="T908" i="3"/>
  <c r="R908" i="3"/>
  <c r="P908" i="3"/>
  <c r="BI905" i="3"/>
  <c r="BH905" i="3"/>
  <c r="BG905" i="3"/>
  <c r="BF905" i="3"/>
  <c r="T905" i="3"/>
  <c r="R905" i="3"/>
  <c r="P905" i="3"/>
  <c r="BI902" i="3"/>
  <c r="BH902" i="3"/>
  <c r="BG902" i="3"/>
  <c r="BF902" i="3"/>
  <c r="T902" i="3"/>
  <c r="R902" i="3"/>
  <c r="P902" i="3"/>
  <c r="BI887" i="3"/>
  <c r="BH887" i="3"/>
  <c r="BG887" i="3"/>
  <c r="BF887" i="3"/>
  <c r="T887" i="3"/>
  <c r="R887" i="3"/>
  <c r="P887" i="3"/>
  <c r="BI879" i="3"/>
  <c r="BH879" i="3"/>
  <c r="BG879" i="3"/>
  <c r="BF879" i="3"/>
  <c r="T879" i="3"/>
  <c r="R879" i="3"/>
  <c r="P879" i="3"/>
  <c r="BI868" i="3"/>
  <c r="BH868" i="3"/>
  <c r="BG868" i="3"/>
  <c r="BF868" i="3"/>
  <c r="T868" i="3"/>
  <c r="R868" i="3"/>
  <c r="P868" i="3"/>
  <c r="BI853" i="3"/>
  <c r="BH853" i="3"/>
  <c r="BG853" i="3"/>
  <c r="BF853" i="3"/>
  <c r="T853" i="3"/>
  <c r="R853" i="3"/>
  <c r="P853" i="3"/>
  <c r="BI845" i="3"/>
  <c r="BH845" i="3"/>
  <c r="BG845" i="3"/>
  <c r="BF845" i="3"/>
  <c r="T845" i="3"/>
  <c r="R845" i="3"/>
  <c r="P845" i="3"/>
  <c r="BI828" i="3"/>
  <c r="BH828" i="3"/>
  <c r="BG828" i="3"/>
  <c r="BF828" i="3"/>
  <c r="T828" i="3"/>
  <c r="R828" i="3"/>
  <c r="P828" i="3"/>
  <c r="BI813" i="3"/>
  <c r="BH813" i="3"/>
  <c r="BG813" i="3"/>
  <c r="BF813" i="3"/>
  <c r="T813" i="3"/>
  <c r="R813" i="3"/>
  <c r="P813" i="3"/>
  <c r="BI809" i="3"/>
  <c r="BH809" i="3"/>
  <c r="BG809" i="3"/>
  <c r="BF809" i="3"/>
  <c r="T809" i="3"/>
  <c r="R809" i="3"/>
  <c r="P809" i="3"/>
  <c r="BI801" i="3"/>
  <c r="BH801" i="3"/>
  <c r="BG801" i="3"/>
  <c r="BF801" i="3"/>
  <c r="T801" i="3"/>
  <c r="R801" i="3"/>
  <c r="P801" i="3"/>
  <c r="BI797" i="3"/>
  <c r="BH797" i="3"/>
  <c r="BG797" i="3"/>
  <c r="BF797" i="3"/>
  <c r="T797" i="3"/>
  <c r="R797" i="3"/>
  <c r="P797" i="3"/>
  <c r="BI786" i="3"/>
  <c r="BH786" i="3"/>
  <c r="BG786" i="3"/>
  <c r="BF786" i="3"/>
  <c r="T786" i="3"/>
  <c r="R786" i="3"/>
  <c r="P786" i="3"/>
  <c r="BI782" i="3"/>
  <c r="BH782" i="3"/>
  <c r="BG782" i="3"/>
  <c r="BF782" i="3"/>
  <c r="T782" i="3"/>
  <c r="R782" i="3"/>
  <c r="P782" i="3"/>
  <c r="BI767" i="3"/>
  <c r="BH767" i="3"/>
  <c r="BG767" i="3"/>
  <c r="BF767" i="3"/>
  <c r="T767" i="3"/>
  <c r="R767" i="3"/>
  <c r="P767" i="3"/>
  <c r="BI760" i="3"/>
  <c r="BH760" i="3"/>
  <c r="BG760" i="3"/>
  <c r="BF760" i="3"/>
  <c r="T760" i="3"/>
  <c r="R760" i="3"/>
  <c r="P760" i="3"/>
  <c r="BI753" i="3"/>
  <c r="BH753" i="3"/>
  <c r="BG753" i="3"/>
  <c r="BF753" i="3"/>
  <c r="T753" i="3"/>
  <c r="R753" i="3"/>
  <c r="P753" i="3"/>
  <c r="BI742" i="3"/>
  <c r="BH742" i="3"/>
  <c r="BG742" i="3"/>
  <c r="BF742" i="3"/>
  <c r="T742" i="3"/>
  <c r="R742" i="3"/>
  <c r="P742" i="3"/>
  <c r="BI739" i="3"/>
  <c r="BH739" i="3"/>
  <c r="BG739" i="3"/>
  <c r="BF739" i="3"/>
  <c r="T739" i="3"/>
  <c r="R739" i="3"/>
  <c r="P739" i="3"/>
  <c r="BI736" i="3"/>
  <c r="BH736" i="3"/>
  <c r="BG736" i="3"/>
  <c r="BF736" i="3"/>
  <c r="T736" i="3"/>
  <c r="R736" i="3"/>
  <c r="P736" i="3"/>
  <c r="BI733" i="3"/>
  <c r="BH733" i="3"/>
  <c r="BG733" i="3"/>
  <c r="BF733" i="3"/>
  <c r="T733" i="3"/>
  <c r="R733" i="3"/>
  <c r="P733" i="3"/>
  <c r="BI729" i="3"/>
  <c r="BH729" i="3"/>
  <c r="BG729" i="3"/>
  <c r="BF729" i="3"/>
  <c r="T729" i="3"/>
  <c r="R729" i="3"/>
  <c r="P729" i="3"/>
  <c r="BI728" i="3"/>
  <c r="BH728" i="3"/>
  <c r="BG728" i="3"/>
  <c r="BF728" i="3"/>
  <c r="T728" i="3"/>
  <c r="R728" i="3"/>
  <c r="P728" i="3"/>
  <c r="BI725" i="3"/>
  <c r="BH725" i="3"/>
  <c r="BG725" i="3"/>
  <c r="BF725" i="3"/>
  <c r="T725" i="3"/>
  <c r="R725" i="3"/>
  <c r="P725" i="3"/>
  <c r="BI723" i="3"/>
  <c r="BH723" i="3"/>
  <c r="BG723" i="3"/>
  <c r="BF723" i="3"/>
  <c r="T723" i="3"/>
  <c r="R723" i="3"/>
  <c r="P723" i="3"/>
  <c r="BI721" i="3"/>
  <c r="BH721" i="3"/>
  <c r="BG721" i="3"/>
  <c r="BF721" i="3"/>
  <c r="T721" i="3"/>
  <c r="R721" i="3"/>
  <c r="P721" i="3"/>
  <c r="BI719" i="3"/>
  <c r="BH719" i="3"/>
  <c r="BG719" i="3"/>
  <c r="BF719" i="3"/>
  <c r="T719" i="3"/>
  <c r="R719" i="3"/>
  <c r="P719" i="3"/>
  <c r="BI717" i="3"/>
  <c r="BH717" i="3"/>
  <c r="BG717" i="3"/>
  <c r="BF717" i="3"/>
  <c r="T717" i="3"/>
  <c r="R717" i="3"/>
  <c r="P717" i="3"/>
  <c r="BI715" i="3"/>
  <c r="BH715" i="3"/>
  <c r="BG715" i="3"/>
  <c r="BF715" i="3"/>
  <c r="T715" i="3"/>
  <c r="R715" i="3"/>
  <c r="P715" i="3"/>
  <c r="BI713" i="3"/>
  <c r="BH713" i="3"/>
  <c r="BG713" i="3"/>
  <c r="BF713" i="3"/>
  <c r="T713" i="3"/>
  <c r="R713" i="3"/>
  <c r="P713" i="3"/>
  <c r="BI711" i="3"/>
  <c r="BH711" i="3"/>
  <c r="BG711" i="3"/>
  <c r="BF711" i="3"/>
  <c r="T711" i="3"/>
  <c r="R711" i="3"/>
  <c r="P711" i="3"/>
  <c r="BI710" i="3"/>
  <c r="BH710" i="3"/>
  <c r="BG710" i="3"/>
  <c r="BF710" i="3"/>
  <c r="T710" i="3"/>
  <c r="R710" i="3"/>
  <c r="P710" i="3"/>
  <c r="BI707" i="3"/>
  <c r="BH707" i="3"/>
  <c r="BG707" i="3"/>
  <c r="BF707" i="3"/>
  <c r="T707" i="3"/>
  <c r="R707" i="3"/>
  <c r="P707" i="3"/>
  <c r="BI705" i="3"/>
  <c r="BH705" i="3"/>
  <c r="BG705" i="3"/>
  <c r="BF705" i="3"/>
  <c r="T705" i="3"/>
  <c r="R705" i="3"/>
  <c r="P705" i="3"/>
  <c r="BI703" i="3"/>
  <c r="BH703" i="3"/>
  <c r="BG703" i="3"/>
  <c r="BF703" i="3"/>
  <c r="T703" i="3"/>
  <c r="R703" i="3"/>
  <c r="P703" i="3"/>
  <c r="BI701" i="3"/>
  <c r="BH701" i="3"/>
  <c r="BG701" i="3"/>
  <c r="BF701" i="3"/>
  <c r="T701" i="3"/>
  <c r="R701" i="3"/>
  <c r="P701" i="3"/>
  <c r="BI699" i="3"/>
  <c r="BH699" i="3"/>
  <c r="BG699" i="3"/>
  <c r="BF699" i="3"/>
  <c r="T699" i="3"/>
  <c r="R699" i="3"/>
  <c r="P699" i="3"/>
  <c r="BI697" i="3"/>
  <c r="BH697" i="3"/>
  <c r="BG697" i="3"/>
  <c r="BF697" i="3"/>
  <c r="T697" i="3"/>
  <c r="R697" i="3"/>
  <c r="P697" i="3"/>
  <c r="BI695" i="3"/>
  <c r="BH695" i="3"/>
  <c r="BG695" i="3"/>
  <c r="BF695" i="3"/>
  <c r="T695" i="3"/>
  <c r="R695" i="3"/>
  <c r="P695" i="3"/>
  <c r="BI693" i="3"/>
  <c r="BH693" i="3"/>
  <c r="BG693" i="3"/>
  <c r="BF693" i="3"/>
  <c r="T693" i="3"/>
  <c r="R693" i="3"/>
  <c r="P693" i="3"/>
  <c r="BI691" i="3"/>
  <c r="BH691" i="3"/>
  <c r="BG691" i="3"/>
  <c r="BF691" i="3"/>
  <c r="T691" i="3"/>
  <c r="R691" i="3"/>
  <c r="P691" i="3"/>
  <c r="BI689" i="3"/>
  <c r="BH689" i="3"/>
  <c r="BG689" i="3"/>
  <c r="BF689" i="3"/>
  <c r="T689" i="3"/>
  <c r="R689" i="3"/>
  <c r="P689" i="3"/>
  <c r="BI687" i="3"/>
  <c r="BH687" i="3"/>
  <c r="BG687" i="3"/>
  <c r="BF687" i="3"/>
  <c r="T687" i="3"/>
  <c r="R687" i="3"/>
  <c r="P687" i="3"/>
  <c r="BI685" i="3"/>
  <c r="BH685" i="3"/>
  <c r="BG685" i="3"/>
  <c r="BF685" i="3"/>
  <c r="T685" i="3"/>
  <c r="R685" i="3"/>
  <c r="P685" i="3"/>
  <c r="BI683" i="3"/>
  <c r="BH683" i="3"/>
  <c r="BG683" i="3"/>
  <c r="BF683" i="3"/>
  <c r="T683" i="3"/>
  <c r="R683" i="3"/>
  <c r="P683" i="3"/>
  <c r="BI682" i="3"/>
  <c r="BH682" i="3"/>
  <c r="BG682" i="3"/>
  <c r="BF682" i="3"/>
  <c r="T682" i="3"/>
  <c r="R682" i="3"/>
  <c r="P682" i="3"/>
  <c r="BI681" i="3"/>
  <c r="BH681" i="3"/>
  <c r="BG681" i="3"/>
  <c r="BF681" i="3"/>
  <c r="T681" i="3"/>
  <c r="R681" i="3"/>
  <c r="P681" i="3"/>
  <c r="BI680" i="3"/>
  <c r="BH680" i="3"/>
  <c r="BG680" i="3"/>
  <c r="BF680" i="3"/>
  <c r="T680" i="3"/>
  <c r="R680" i="3"/>
  <c r="P680" i="3"/>
  <c r="BI678" i="3"/>
  <c r="BH678" i="3"/>
  <c r="BG678" i="3"/>
  <c r="BF678" i="3"/>
  <c r="T678" i="3"/>
  <c r="R678" i="3"/>
  <c r="P678" i="3"/>
  <c r="BI672" i="3"/>
  <c r="BH672" i="3"/>
  <c r="BG672" i="3"/>
  <c r="BF672" i="3"/>
  <c r="T672" i="3"/>
  <c r="R672" i="3"/>
  <c r="P672" i="3"/>
  <c r="BI667" i="3"/>
  <c r="BH667" i="3"/>
  <c r="BG667" i="3"/>
  <c r="BF667" i="3"/>
  <c r="T667" i="3"/>
  <c r="R667" i="3"/>
  <c r="P667" i="3"/>
  <c r="BI662" i="3"/>
  <c r="BH662" i="3"/>
  <c r="BG662" i="3"/>
  <c r="BF662" i="3"/>
  <c r="T662" i="3"/>
  <c r="R662" i="3"/>
  <c r="P662" i="3"/>
  <c r="BI656" i="3"/>
  <c r="BH656" i="3"/>
  <c r="BG656" i="3"/>
  <c r="BF656" i="3"/>
  <c r="T656" i="3"/>
  <c r="R656" i="3"/>
  <c r="P656" i="3"/>
  <c r="BI653" i="3"/>
  <c r="BH653" i="3"/>
  <c r="BG653" i="3"/>
  <c r="BF653" i="3"/>
  <c r="T653" i="3"/>
  <c r="R653" i="3"/>
  <c r="P653" i="3"/>
  <c r="BI649" i="3"/>
  <c r="BH649" i="3"/>
  <c r="BG649" i="3"/>
  <c r="BF649" i="3"/>
  <c r="T649" i="3"/>
  <c r="R649" i="3"/>
  <c r="P649" i="3"/>
  <c r="BI646" i="3"/>
  <c r="BH646" i="3"/>
  <c r="BG646" i="3"/>
  <c r="BF646" i="3"/>
  <c r="T646" i="3"/>
  <c r="R646" i="3"/>
  <c r="P646" i="3"/>
  <c r="BI642" i="3"/>
  <c r="BH642" i="3"/>
  <c r="BG642" i="3"/>
  <c r="BF642" i="3"/>
  <c r="T642" i="3"/>
  <c r="R642" i="3"/>
  <c r="P642" i="3"/>
  <c r="BI639" i="3"/>
  <c r="BH639" i="3"/>
  <c r="BG639" i="3"/>
  <c r="BF639" i="3"/>
  <c r="T639" i="3"/>
  <c r="R639" i="3"/>
  <c r="P639" i="3"/>
  <c r="BI636" i="3"/>
  <c r="BH636" i="3"/>
  <c r="BG636" i="3"/>
  <c r="BF636" i="3"/>
  <c r="T636" i="3"/>
  <c r="R636" i="3"/>
  <c r="P636" i="3"/>
  <c r="BI628" i="3"/>
  <c r="BH628" i="3"/>
  <c r="BG628" i="3"/>
  <c r="BF628" i="3"/>
  <c r="T628" i="3"/>
  <c r="R628" i="3"/>
  <c r="P628" i="3"/>
  <c r="BI626" i="3"/>
  <c r="BH626" i="3"/>
  <c r="BG626" i="3"/>
  <c r="BF626" i="3"/>
  <c r="T626" i="3"/>
  <c r="R626" i="3"/>
  <c r="P626" i="3"/>
  <c r="BI624" i="3"/>
  <c r="BH624" i="3"/>
  <c r="BG624" i="3"/>
  <c r="BF624" i="3"/>
  <c r="T624" i="3"/>
  <c r="R624" i="3"/>
  <c r="P624" i="3"/>
  <c r="BI621" i="3"/>
  <c r="BH621" i="3"/>
  <c r="BG621" i="3"/>
  <c r="BF621" i="3"/>
  <c r="T621" i="3"/>
  <c r="R621" i="3"/>
  <c r="P621" i="3"/>
  <c r="BI619" i="3"/>
  <c r="BH619" i="3"/>
  <c r="BG619" i="3"/>
  <c r="BF619" i="3"/>
  <c r="T619" i="3"/>
  <c r="R619" i="3"/>
  <c r="P619" i="3"/>
  <c r="BI616" i="3"/>
  <c r="BH616" i="3"/>
  <c r="BG616" i="3"/>
  <c r="BF616" i="3"/>
  <c r="T616" i="3"/>
  <c r="R616" i="3"/>
  <c r="P616" i="3"/>
  <c r="BI613" i="3"/>
  <c r="BH613" i="3"/>
  <c r="BG613" i="3"/>
  <c r="BF613" i="3"/>
  <c r="T613" i="3"/>
  <c r="R613" i="3"/>
  <c r="P613" i="3"/>
  <c r="BI605" i="3"/>
  <c r="BH605" i="3"/>
  <c r="BG605" i="3"/>
  <c r="BF605" i="3"/>
  <c r="T605" i="3"/>
  <c r="R605" i="3"/>
  <c r="P605" i="3"/>
  <c r="BI593" i="3"/>
  <c r="BH593" i="3"/>
  <c r="BG593" i="3"/>
  <c r="BF593" i="3"/>
  <c r="T593" i="3"/>
  <c r="R593" i="3"/>
  <c r="P593" i="3"/>
  <c r="BI585" i="3"/>
  <c r="BH585" i="3"/>
  <c r="BG585" i="3"/>
  <c r="BF585" i="3"/>
  <c r="T585" i="3"/>
  <c r="R585" i="3"/>
  <c r="P585" i="3"/>
  <c r="BI573" i="3"/>
  <c r="BH573" i="3"/>
  <c r="BG573" i="3"/>
  <c r="BF573" i="3"/>
  <c r="T573" i="3"/>
  <c r="R573" i="3"/>
  <c r="P573" i="3"/>
  <c r="BI563" i="3"/>
  <c r="BH563" i="3"/>
  <c r="BG563" i="3"/>
  <c r="BF563" i="3"/>
  <c r="T563" i="3"/>
  <c r="R563" i="3"/>
  <c r="P563" i="3"/>
  <c r="BI559" i="3"/>
  <c r="BH559" i="3"/>
  <c r="BG559" i="3"/>
  <c r="BF559" i="3"/>
  <c r="T559" i="3"/>
  <c r="R559" i="3"/>
  <c r="P559" i="3"/>
  <c r="BI549" i="3"/>
  <c r="BH549" i="3"/>
  <c r="BG549" i="3"/>
  <c r="BF549" i="3"/>
  <c r="T549" i="3"/>
  <c r="R549" i="3"/>
  <c r="P549" i="3"/>
  <c r="BI541" i="3"/>
  <c r="BH541" i="3"/>
  <c r="BG541" i="3"/>
  <c r="BF541" i="3"/>
  <c r="T541" i="3"/>
  <c r="R541" i="3"/>
  <c r="P541" i="3"/>
  <c r="BI533" i="3"/>
  <c r="BH533" i="3"/>
  <c r="BG533" i="3"/>
  <c r="BF533" i="3"/>
  <c r="T533" i="3"/>
  <c r="R533" i="3"/>
  <c r="P533" i="3"/>
  <c r="BI530" i="3"/>
  <c r="BH530" i="3"/>
  <c r="BG530" i="3"/>
  <c r="BF530" i="3"/>
  <c r="T530" i="3"/>
  <c r="R530" i="3"/>
  <c r="P530" i="3"/>
  <c r="BI525" i="3"/>
  <c r="BH525" i="3"/>
  <c r="BG525" i="3"/>
  <c r="BF525" i="3"/>
  <c r="T525" i="3"/>
  <c r="R525" i="3"/>
  <c r="P525" i="3"/>
  <c r="BI520" i="3"/>
  <c r="BH520" i="3"/>
  <c r="BG520" i="3"/>
  <c r="BF520" i="3"/>
  <c r="T520" i="3"/>
  <c r="R520" i="3"/>
  <c r="P520" i="3"/>
  <c r="BI515" i="3"/>
  <c r="BH515" i="3"/>
  <c r="BG515" i="3"/>
  <c r="BF515" i="3"/>
  <c r="T515" i="3"/>
  <c r="R515" i="3"/>
  <c r="P515" i="3"/>
  <c r="BI510" i="3"/>
  <c r="BH510" i="3"/>
  <c r="BG510" i="3"/>
  <c r="BF510" i="3"/>
  <c r="T510" i="3"/>
  <c r="R510" i="3"/>
  <c r="P510" i="3"/>
  <c r="BI499" i="3"/>
  <c r="BH499" i="3"/>
  <c r="BG499" i="3"/>
  <c r="BF499" i="3"/>
  <c r="T499" i="3"/>
  <c r="R499" i="3"/>
  <c r="P499" i="3"/>
  <c r="BI494" i="3"/>
  <c r="BH494" i="3"/>
  <c r="BG494" i="3"/>
  <c r="BF494" i="3"/>
  <c r="T494" i="3"/>
  <c r="R494" i="3"/>
  <c r="P494" i="3"/>
  <c r="BI489" i="3"/>
  <c r="BH489" i="3"/>
  <c r="BG489" i="3"/>
  <c r="BF489" i="3"/>
  <c r="T489" i="3"/>
  <c r="R489" i="3"/>
  <c r="P489" i="3"/>
  <c r="BI483" i="3"/>
  <c r="BH483" i="3"/>
  <c r="BG483" i="3"/>
  <c r="BF483" i="3"/>
  <c r="T483" i="3"/>
  <c r="R483" i="3"/>
  <c r="P483" i="3"/>
  <c r="BI477" i="3"/>
  <c r="BH477" i="3"/>
  <c r="BG477" i="3"/>
  <c r="BF477" i="3"/>
  <c r="T477" i="3"/>
  <c r="R477" i="3"/>
  <c r="P477" i="3"/>
  <c r="BI471" i="3"/>
  <c r="BH471" i="3"/>
  <c r="BG471" i="3"/>
  <c r="BF471" i="3"/>
  <c r="T471" i="3"/>
  <c r="R471" i="3"/>
  <c r="P471" i="3"/>
  <c r="BI466" i="3"/>
  <c r="BH466" i="3"/>
  <c r="BG466" i="3"/>
  <c r="BF466" i="3"/>
  <c r="T466" i="3"/>
  <c r="R466" i="3"/>
  <c r="P466" i="3"/>
  <c r="BI463" i="3"/>
  <c r="BH463" i="3"/>
  <c r="BG463" i="3"/>
  <c r="BF463" i="3"/>
  <c r="T463" i="3"/>
  <c r="R463" i="3"/>
  <c r="P463" i="3"/>
  <c r="BI461" i="3"/>
  <c r="BH461" i="3"/>
  <c r="BG461" i="3"/>
  <c r="BF461" i="3"/>
  <c r="T461" i="3"/>
  <c r="R461" i="3"/>
  <c r="P461" i="3"/>
  <c r="BI458" i="3"/>
  <c r="BH458" i="3"/>
  <c r="BG458" i="3"/>
  <c r="BF458" i="3"/>
  <c r="T458" i="3"/>
  <c r="R458" i="3"/>
  <c r="P458" i="3"/>
  <c r="BI455" i="3"/>
  <c r="BH455" i="3"/>
  <c r="BG455" i="3"/>
  <c r="BF455" i="3"/>
  <c r="T455" i="3"/>
  <c r="R455" i="3"/>
  <c r="P455" i="3"/>
  <c r="BI449" i="3"/>
  <c r="BH449" i="3"/>
  <c r="BG449" i="3"/>
  <c r="BF449" i="3"/>
  <c r="T449" i="3"/>
  <c r="R449" i="3"/>
  <c r="P449" i="3"/>
  <c r="BI443" i="3"/>
  <c r="BH443" i="3"/>
  <c r="BG443" i="3"/>
  <c r="BF443" i="3"/>
  <c r="T443" i="3"/>
  <c r="R443" i="3"/>
  <c r="P443" i="3"/>
  <c r="BI435" i="3"/>
  <c r="BH435" i="3"/>
  <c r="BG435" i="3"/>
  <c r="BF435" i="3"/>
  <c r="T435" i="3"/>
  <c r="R435" i="3"/>
  <c r="P435" i="3"/>
  <c r="BI427" i="3"/>
  <c r="BH427" i="3"/>
  <c r="BG427" i="3"/>
  <c r="BF427" i="3"/>
  <c r="T427" i="3"/>
  <c r="R427" i="3"/>
  <c r="P427" i="3"/>
  <c r="BI415" i="3"/>
  <c r="BH415" i="3"/>
  <c r="BG415" i="3"/>
  <c r="BF415" i="3"/>
  <c r="T415" i="3"/>
  <c r="R415" i="3"/>
  <c r="P415" i="3"/>
  <c r="BI412" i="3"/>
  <c r="BH412" i="3"/>
  <c r="BG412" i="3"/>
  <c r="BF412" i="3"/>
  <c r="T412" i="3"/>
  <c r="R412" i="3"/>
  <c r="P412" i="3"/>
  <c r="BI407" i="3"/>
  <c r="BH407" i="3"/>
  <c r="BG407" i="3"/>
  <c r="BF407" i="3"/>
  <c r="T407" i="3"/>
  <c r="R407" i="3"/>
  <c r="P407" i="3"/>
  <c r="BI399" i="3"/>
  <c r="BH399" i="3"/>
  <c r="BG399" i="3"/>
  <c r="BF399" i="3"/>
  <c r="T399" i="3"/>
  <c r="R399" i="3"/>
  <c r="P399" i="3"/>
  <c r="BI392" i="3"/>
  <c r="BH392" i="3"/>
  <c r="BG392" i="3"/>
  <c r="BF392" i="3"/>
  <c r="T392" i="3"/>
  <c r="R392" i="3"/>
  <c r="P392" i="3"/>
  <c r="BI385" i="3"/>
  <c r="BH385" i="3"/>
  <c r="BG385" i="3"/>
  <c r="BF385" i="3"/>
  <c r="T385" i="3"/>
  <c r="R385" i="3"/>
  <c r="P385" i="3"/>
  <c r="BI378" i="3"/>
  <c r="BH378" i="3"/>
  <c r="BG378" i="3"/>
  <c r="BF378" i="3"/>
  <c r="T378" i="3"/>
  <c r="R378" i="3"/>
  <c r="P378" i="3"/>
  <c r="BI374" i="3"/>
  <c r="BH374" i="3"/>
  <c r="BG374" i="3"/>
  <c r="BF374" i="3"/>
  <c r="T374" i="3"/>
  <c r="T373" i="3"/>
  <c r="R374" i="3"/>
  <c r="R373" i="3"/>
  <c r="P374" i="3"/>
  <c r="P373" i="3"/>
  <c r="BI371" i="3"/>
  <c r="BH371" i="3"/>
  <c r="BG371" i="3"/>
  <c r="BF371" i="3"/>
  <c r="T371" i="3"/>
  <c r="R371" i="3"/>
  <c r="P371" i="3"/>
  <c r="BI368" i="3"/>
  <c r="BH368" i="3"/>
  <c r="BG368" i="3"/>
  <c r="BF368" i="3"/>
  <c r="T368" i="3"/>
  <c r="R368" i="3"/>
  <c r="P368" i="3"/>
  <c r="BI366" i="3"/>
  <c r="BH366" i="3"/>
  <c r="BG366" i="3"/>
  <c r="BF366" i="3"/>
  <c r="T366" i="3"/>
  <c r="R366" i="3"/>
  <c r="P366" i="3"/>
  <c r="BI364" i="3"/>
  <c r="BH364" i="3"/>
  <c r="BG364" i="3"/>
  <c r="BF364" i="3"/>
  <c r="T364" i="3"/>
  <c r="R364" i="3"/>
  <c r="P364" i="3"/>
  <c r="BI362" i="3"/>
  <c r="BH362" i="3"/>
  <c r="BG362" i="3"/>
  <c r="BF362" i="3"/>
  <c r="T362" i="3"/>
  <c r="R362" i="3"/>
  <c r="P362" i="3"/>
  <c r="BI359" i="3"/>
  <c r="BH359" i="3"/>
  <c r="BG359" i="3"/>
  <c r="BF359" i="3"/>
  <c r="T359" i="3"/>
  <c r="R359" i="3"/>
  <c r="P359" i="3"/>
  <c r="BI354" i="3"/>
  <c r="BH354" i="3"/>
  <c r="BG354" i="3"/>
  <c r="BF354" i="3"/>
  <c r="T354" i="3"/>
  <c r="R354" i="3"/>
  <c r="P354" i="3"/>
  <c r="BI351" i="3"/>
  <c r="BH351" i="3"/>
  <c r="BG351" i="3"/>
  <c r="BF351" i="3"/>
  <c r="T351" i="3"/>
  <c r="R351" i="3"/>
  <c r="P351" i="3"/>
  <c r="BI343" i="3"/>
  <c r="BH343" i="3"/>
  <c r="BG343" i="3"/>
  <c r="BF343" i="3"/>
  <c r="T343" i="3"/>
  <c r="R343" i="3"/>
  <c r="P343" i="3"/>
  <c r="BI333" i="3"/>
  <c r="BH333" i="3"/>
  <c r="BG333" i="3"/>
  <c r="BF333" i="3"/>
  <c r="T333" i="3"/>
  <c r="R333" i="3"/>
  <c r="P333" i="3"/>
  <c r="BI327" i="3"/>
  <c r="BH327" i="3"/>
  <c r="BG327" i="3"/>
  <c r="BF327" i="3"/>
  <c r="T327" i="3"/>
  <c r="R327" i="3"/>
  <c r="P327" i="3"/>
  <c r="BI321" i="3"/>
  <c r="BH321" i="3"/>
  <c r="BG321" i="3"/>
  <c r="BF321" i="3"/>
  <c r="T321" i="3"/>
  <c r="R321" i="3"/>
  <c r="P321" i="3"/>
  <c r="BI316" i="3"/>
  <c r="BH316" i="3"/>
  <c r="BG316" i="3"/>
  <c r="BF316" i="3"/>
  <c r="T316" i="3"/>
  <c r="R316" i="3"/>
  <c r="P316" i="3"/>
  <c r="BI305" i="3"/>
  <c r="BH305" i="3"/>
  <c r="BG305" i="3"/>
  <c r="BF305" i="3"/>
  <c r="T305" i="3"/>
  <c r="R305" i="3"/>
  <c r="P305" i="3"/>
  <c r="BI294" i="3"/>
  <c r="BH294" i="3"/>
  <c r="BG294" i="3"/>
  <c r="BF294" i="3"/>
  <c r="T294" i="3"/>
  <c r="R294" i="3"/>
  <c r="P294" i="3"/>
  <c r="BI288" i="3"/>
  <c r="BH288" i="3"/>
  <c r="BG288" i="3"/>
  <c r="BF288" i="3"/>
  <c r="T288" i="3"/>
  <c r="R288" i="3"/>
  <c r="P288" i="3"/>
  <c r="BI284" i="3"/>
  <c r="BH284" i="3"/>
  <c r="BG284" i="3"/>
  <c r="BF284" i="3"/>
  <c r="T284" i="3"/>
  <c r="R284" i="3"/>
  <c r="P284" i="3"/>
  <c r="BI279" i="3"/>
  <c r="BH279" i="3"/>
  <c r="BG279" i="3"/>
  <c r="BF279" i="3"/>
  <c r="T279" i="3"/>
  <c r="R279" i="3"/>
  <c r="P279" i="3"/>
  <c r="BI274" i="3"/>
  <c r="BH274" i="3"/>
  <c r="BG274" i="3"/>
  <c r="BF274" i="3"/>
  <c r="T274" i="3"/>
  <c r="R274" i="3"/>
  <c r="P274" i="3"/>
  <c r="BI268" i="3"/>
  <c r="BH268" i="3"/>
  <c r="BG268" i="3"/>
  <c r="BF268" i="3"/>
  <c r="T268" i="3"/>
  <c r="R268" i="3"/>
  <c r="P268" i="3"/>
  <c r="BI262" i="3"/>
  <c r="BH262" i="3"/>
  <c r="BG262" i="3"/>
  <c r="BF262" i="3"/>
  <c r="T262" i="3"/>
  <c r="R262" i="3"/>
  <c r="P262" i="3"/>
  <c r="BI258" i="3"/>
  <c r="BH258" i="3"/>
  <c r="BG258" i="3"/>
  <c r="BF258" i="3"/>
  <c r="T258" i="3"/>
  <c r="R258" i="3"/>
  <c r="P258" i="3"/>
  <c r="BI254" i="3"/>
  <c r="BH254" i="3"/>
  <c r="BG254" i="3"/>
  <c r="BF254" i="3"/>
  <c r="T254" i="3"/>
  <c r="R254" i="3"/>
  <c r="P254" i="3"/>
  <c r="BI250" i="3"/>
  <c r="BH250" i="3"/>
  <c r="BG250" i="3"/>
  <c r="BF250" i="3"/>
  <c r="T250" i="3"/>
  <c r="R250" i="3"/>
  <c r="P250" i="3"/>
  <c r="BI246" i="3"/>
  <c r="BH246" i="3"/>
  <c r="BG246" i="3"/>
  <c r="BF246" i="3"/>
  <c r="T246" i="3"/>
  <c r="R246" i="3"/>
  <c r="P246" i="3"/>
  <c r="BI243" i="3"/>
  <c r="BH243" i="3"/>
  <c r="BG243" i="3"/>
  <c r="BF243" i="3"/>
  <c r="T243" i="3"/>
  <c r="R243" i="3"/>
  <c r="P243" i="3"/>
  <c r="BI240" i="3"/>
  <c r="BH240" i="3"/>
  <c r="BG240" i="3"/>
  <c r="BF240" i="3"/>
  <c r="T240" i="3"/>
  <c r="R240" i="3"/>
  <c r="P240" i="3"/>
  <c r="BI231" i="3"/>
  <c r="BH231" i="3"/>
  <c r="BG231" i="3"/>
  <c r="BF231" i="3"/>
  <c r="T231" i="3"/>
  <c r="R231" i="3"/>
  <c r="P231" i="3"/>
  <c r="BI227" i="3"/>
  <c r="BH227" i="3"/>
  <c r="BG227" i="3"/>
  <c r="BF227" i="3"/>
  <c r="T227" i="3"/>
  <c r="R227" i="3"/>
  <c r="P227" i="3"/>
  <c r="BI222" i="3"/>
  <c r="BH222" i="3"/>
  <c r="BG222" i="3"/>
  <c r="BF222" i="3"/>
  <c r="T222" i="3"/>
  <c r="R222" i="3"/>
  <c r="P222" i="3"/>
  <c r="BI210" i="3"/>
  <c r="BH210" i="3"/>
  <c r="BG210" i="3"/>
  <c r="BF210" i="3"/>
  <c r="T210" i="3"/>
  <c r="R210" i="3"/>
  <c r="P210" i="3"/>
  <c r="BI202" i="3"/>
  <c r="BH202" i="3"/>
  <c r="BG202" i="3"/>
  <c r="BF202" i="3"/>
  <c r="T202" i="3"/>
  <c r="R202" i="3"/>
  <c r="P202" i="3"/>
  <c r="BI196" i="3"/>
  <c r="BH196" i="3"/>
  <c r="BG196" i="3"/>
  <c r="BF196" i="3"/>
  <c r="T196" i="3"/>
  <c r="R196" i="3"/>
  <c r="P196" i="3"/>
  <c r="BI191" i="3"/>
  <c r="BH191" i="3"/>
  <c r="BG191" i="3"/>
  <c r="BF191" i="3"/>
  <c r="T191" i="3"/>
  <c r="R191" i="3"/>
  <c r="P191" i="3"/>
  <c r="BI182" i="3"/>
  <c r="BH182" i="3"/>
  <c r="BG182" i="3"/>
  <c r="BF182" i="3"/>
  <c r="T182" i="3"/>
  <c r="R182" i="3"/>
  <c r="P182" i="3"/>
  <c r="BI177" i="3"/>
  <c r="BH177" i="3"/>
  <c r="BG177" i="3"/>
  <c r="BF177" i="3"/>
  <c r="T177" i="3"/>
  <c r="R177" i="3"/>
  <c r="P177" i="3"/>
  <c r="BI171" i="3"/>
  <c r="BH171" i="3"/>
  <c r="BG171" i="3"/>
  <c r="BF171" i="3"/>
  <c r="T171" i="3"/>
  <c r="R171" i="3"/>
  <c r="P171" i="3"/>
  <c r="BI166" i="3"/>
  <c r="BH166" i="3"/>
  <c r="BG166" i="3"/>
  <c r="BF166" i="3"/>
  <c r="T166" i="3"/>
  <c r="R166" i="3"/>
  <c r="P166" i="3"/>
  <c r="BI161" i="3"/>
  <c r="BH161" i="3"/>
  <c r="BG161" i="3"/>
  <c r="BF161" i="3"/>
  <c r="T161" i="3"/>
  <c r="R161" i="3"/>
  <c r="P161" i="3"/>
  <c r="BI156" i="3"/>
  <c r="BH156" i="3"/>
  <c r="BG156" i="3"/>
  <c r="BF156" i="3"/>
  <c r="T156" i="3"/>
  <c r="R156" i="3"/>
  <c r="P156" i="3"/>
  <c r="BI151" i="3"/>
  <c r="BH151" i="3"/>
  <c r="BG151" i="3"/>
  <c r="BF151" i="3"/>
  <c r="T151" i="3"/>
  <c r="R151" i="3"/>
  <c r="P151" i="3"/>
  <c r="BI142" i="3"/>
  <c r="BH142" i="3"/>
  <c r="BG142" i="3"/>
  <c r="BF142" i="3"/>
  <c r="T142" i="3"/>
  <c r="R142" i="3"/>
  <c r="P142" i="3"/>
  <c r="BI134" i="3"/>
  <c r="BH134" i="3"/>
  <c r="BG134" i="3"/>
  <c r="BF134" i="3"/>
  <c r="T134" i="3"/>
  <c r="R134" i="3"/>
  <c r="P134" i="3"/>
  <c r="BI123" i="3"/>
  <c r="BH123" i="3"/>
  <c r="BG123" i="3"/>
  <c r="BF123" i="3"/>
  <c r="T123" i="3"/>
  <c r="R123" i="3"/>
  <c r="P123" i="3"/>
  <c r="BI121" i="3"/>
  <c r="BH121" i="3"/>
  <c r="BG121" i="3"/>
  <c r="BF121" i="3"/>
  <c r="T121" i="3"/>
  <c r="R121" i="3"/>
  <c r="P121" i="3"/>
  <c r="BI119" i="3"/>
  <c r="BH119" i="3"/>
  <c r="BG119" i="3"/>
  <c r="BF119" i="3"/>
  <c r="T119" i="3"/>
  <c r="R119" i="3"/>
  <c r="P119" i="3"/>
  <c r="J113" i="3"/>
  <c r="J112" i="3"/>
  <c r="F112" i="3"/>
  <c r="F110" i="3"/>
  <c r="E108" i="3"/>
  <c r="J63" i="3"/>
  <c r="J62" i="3"/>
  <c r="F62" i="3"/>
  <c r="F60" i="3"/>
  <c r="E58" i="3"/>
  <c r="J22" i="3"/>
  <c r="E22" i="3"/>
  <c r="F63" i="3" s="1"/>
  <c r="J21" i="3"/>
  <c r="J16" i="3"/>
  <c r="J60" i="3" s="1"/>
  <c r="E7" i="3"/>
  <c r="E102" i="3"/>
  <c r="J41" i="2"/>
  <c r="J40" i="2"/>
  <c r="AY57" i="1" s="1"/>
  <c r="J39" i="2"/>
  <c r="AX57" i="1" s="1"/>
  <c r="BI498" i="2"/>
  <c r="BH498" i="2"/>
  <c r="BG498" i="2"/>
  <c r="BF498" i="2"/>
  <c r="T498" i="2"/>
  <c r="T497" i="2"/>
  <c r="R498" i="2"/>
  <c r="R497" i="2" s="1"/>
  <c r="P498" i="2"/>
  <c r="P497" i="2" s="1"/>
  <c r="BI485" i="2"/>
  <c r="BH485" i="2"/>
  <c r="BG485" i="2"/>
  <c r="BF485" i="2"/>
  <c r="T485" i="2"/>
  <c r="R485" i="2"/>
  <c r="P485" i="2"/>
  <c r="P471" i="2" s="1"/>
  <c r="BI472" i="2"/>
  <c r="BH472" i="2"/>
  <c r="BG472" i="2"/>
  <c r="BF472" i="2"/>
  <c r="T472" i="2"/>
  <c r="T471" i="2" s="1"/>
  <c r="R472" i="2"/>
  <c r="R471" i="2" s="1"/>
  <c r="P472" i="2"/>
  <c r="BI458" i="2"/>
  <c r="BH458" i="2"/>
  <c r="BG458" i="2"/>
  <c r="BF458" i="2"/>
  <c r="T458" i="2"/>
  <c r="T457" i="2"/>
  <c r="R458" i="2"/>
  <c r="R457" i="2" s="1"/>
  <c r="P458" i="2"/>
  <c r="P457" i="2"/>
  <c r="BI451" i="2"/>
  <c r="BH451" i="2"/>
  <c r="BG451" i="2"/>
  <c r="BF451" i="2"/>
  <c r="T451" i="2"/>
  <c r="R451" i="2"/>
  <c r="P451" i="2"/>
  <c r="BI446" i="2"/>
  <c r="BH446" i="2"/>
  <c r="BG446" i="2"/>
  <c r="BF446" i="2"/>
  <c r="T446" i="2"/>
  <c r="R446" i="2"/>
  <c r="P446" i="2"/>
  <c r="BI440" i="2"/>
  <c r="BH440" i="2"/>
  <c r="BG440" i="2"/>
  <c r="BF440" i="2"/>
  <c r="T440" i="2"/>
  <c r="R440" i="2"/>
  <c r="P440" i="2"/>
  <c r="BI435" i="2"/>
  <c r="BH435" i="2"/>
  <c r="BG435" i="2"/>
  <c r="BF435" i="2"/>
  <c r="T435" i="2"/>
  <c r="R435" i="2"/>
  <c r="P435" i="2"/>
  <c r="BI429" i="2"/>
  <c r="BH429" i="2"/>
  <c r="BG429" i="2"/>
  <c r="BF429" i="2"/>
  <c r="T429" i="2"/>
  <c r="R429" i="2"/>
  <c r="P429" i="2"/>
  <c r="BI408" i="2"/>
  <c r="BH408" i="2"/>
  <c r="BG408" i="2"/>
  <c r="BF408" i="2"/>
  <c r="T408" i="2"/>
  <c r="R408" i="2"/>
  <c r="P408" i="2"/>
  <c r="BI404" i="2"/>
  <c r="BH404" i="2"/>
  <c r="BG404" i="2"/>
  <c r="BF404" i="2"/>
  <c r="T404" i="2"/>
  <c r="R404" i="2"/>
  <c r="P404" i="2"/>
  <c r="BI400" i="2"/>
  <c r="BH400" i="2"/>
  <c r="BG400" i="2"/>
  <c r="BF400" i="2"/>
  <c r="T400" i="2"/>
  <c r="R400" i="2"/>
  <c r="P400" i="2"/>
  <c r="BI390" i="2"/>
  <c r="BH390" i="2"/>
  <c r="BG390" i="2"/>
  <c r="BF390" i="2"/>
  <c r="T390" i="2"/>
  <c r="R390" i="2"/>
  <c r="P390" i="2"/>
  <c r="BI386" i="2"/>
  <c r="BH386" i="2"/>
  <c r="BG386" i="2"/>
  <c r="BF386" i="2"/>
  <c r="T386" i="2"/>
  <c r="R386" i="2"/>
  <c r="P386" i="2"/>
  <c r="BI378" i="2"/>
  <c r="BH378" i="2"/>
  <c r="BG378" i="2"/>
  <c r="BF378" i="2"/>
  <c r="T378" i="2"/>
  <c r="R378" i="2"/>
  <c r="P378" i="2"/>
  <c r="BI375" i="2"/>
  <c r="BH375" i="2"/>
  <c r="BG375" i="2"/>
  <c r="BF375" i="2"/>
  <c r="T375" i="2"/>
  <c r="R375" i="2"/>
  <c r="P375" i="2"/>
  <c r="BI373" i="2"/>
  <c r="BH373" i="2"/>
  <c r="BG373" i="2"/>
  <c r="BF373" i="2"/>
  <c r="T373" i="2"/>
  <c r="R373" i="2"/>
  <c r="P373" i="2"/>
  <c r="BI371" i="2"/>
  <c r="BH371" i="2"/>
  <c r="BG371" i="2"/>
  <c r="BF371" i="2"/>
  <c r="T371" i="2"/>
  <c r="R371" i="2"/>
  <c r="P371" i="2"/>
  <c r="BI369" i="2"/>
  <c r="BH369" i="2"/>
  <c r="BG369" i="2"/>
  <c r="BF369" i="2"/>
  <c r="T369" i="2"/>
  <c r="R369" i="2"/>
  <c r="P369" i="2"/>
  <c r="BI367" i="2"/>
  <c r="BH367" i="2"/>
  <c r="BG367" i="2"/>
  <c r="BF367" i="2"/>
  <c r="T367" i="2"/>
  <c r="R367" i="2"/>
  <c r="P367" i="2"/>
  <c r="BI364" i="2"/>
  <c r="BH364" i="2"/>
  <c r="BG364" i="2"/>
  <c r="BF364" i="2"/>
  <c r="T364" i="2"/>
  <c r="T363" i="2" s="1"/>
  <c r="R364" i="2"/>
  <c r="R363" i="2"/>
  <c r="P364" i="2"/>
  <c r="P363" i="2"/>
  <c r="BI361" i="2"/>
  <c r="BH361" i="2"/>
  <c r="BG361" i="2"/>
  <c r="BF361" i="2"/>
  <c r="T361" i="2"/>
  <c r="R361" i="2"/>
  <c r="P361" i="2"/>
  <c r="BI359" i="2"/>
  <c r="BH359" i="2"/>
  <c r="BG359" i="2"/>
  <c r="BF359" i="2"/>
  <c r="T359" i="2"/>
  <c r="R359" i="2"/>
  <c r="P359" i="2"/>
  <c r="BI357" i="2"/>
  <c r="BH357" i="2"/>
  <c r="BG357" i="2"/>
  <c r="BF357" i="2"/>
  <c r="T357" i="2"/>
  <c r="R357" i="2"/>
  <c r="P357" i="2"/>
  <c r="BI346" i="2"/>
  <c r="BH346" i="2"/>
  <c r="BG346" i="2"/>
  <c r="BF346" i="2"/>
  <c r="T346" i="2"/>
  <c r="T345" i="2"/>
  <c r="R346" i="2"/>
  <c r="R345" i="2" s="1"/>
  <c r="P346" i="2"/>
  <c r="P345" i="2" s="1"/>
  <c r="BI339" i="2"/>
  <c r="BH339" i="2"/>
  <c r="BG339" i="2"/>
  <c r="BF339" i="2"/>
  <c r="T339" i="2"/>
  <c r="T338" i="2"/>
  <c r="R339" i="2"/>
  <c r="R338" i="2"/>
  <c r="P339" i="2"/>
  <c r="P338" i="2" s="1"/>
  <c r="BI335" i="2"/>
  <c r="BH335" i="2"/>
  <c r="BG335" i="2"/>
  <c r="BF335" i="2"/>
  <c r="T335" i="2"/>
  <c r="R335" i="2"/>
  <c r="P335" i="2"/>
  <c r="BI333" i="2"/>
  <c r="BH333" i="2"/>
  <c r="BG333" i="2"/>
  <c r="BF333" i="2"/>
  <c r="T333" i="2"/>
  <c r="R333" i="2"/>
  <c r="P333" i="2"/>
  <c r="BI330" i="2"/>
  <c r="BH330" i="2"/>
  <c r="BG330" i="2"/>
  <c r="BF330" i="2"/>
  <c r="T330" i="2"/>
  <c r="R330" i="2"/>
  <c r="P330" i="2"/>
  <c r="BI328" i="2"/>
  <c r="BH328" i="2"/>
  <c r="BG328" i="2"/>
  <c r="BF328" i="2"/>
  <c r="T328" i="2"/>
  <c r="R328" i="2"/>
  <c r="P328" i="2"/>
  <c r="BI326" i="2"/>
  <c r="BH326" i="2"/>
  <c r="BG326" i="2"/>
  <c r="BF326" i="2"/>
  <c r="T326" i="2"/>
  <c r="R326" i="2"/>
  <c r="P326" i="2"/>
  <c r="BI324" i="2"/>
  <c r="BH324" i="2"/>
  <c r="BG324" i="2"/>
  <c r="BF324" i="2"/>
  <c r="T324" i="2"/>
  <c r="R324" i="2"/>
  <c r="P324" i="2"/>
  <c r="BI322" i="2"/>
  <c r="BH322" i="2"/>
  <c r="BG322" i="2"/>
  <c r="BF322" i="2"/>
  <c r="T322" i="2"/>
  <c r="R322" i="2"/>
  <c r="P322" i="2"/>
  <c r="BI320" i="2"/>
  <c r="BH320" i="2"/>
  <c r="BG320" i="2"/>
  <c r="BF320" i="2"/>
  <c r="T320" i="2"/>
  <c r="R320" i="2"/>
  <c r="P320" i="2"/>
  <c r="BI318" i="2"/>
  <c r="BH318" i="2"/>
  <c r="BG318" i="2"/>
  <c r="BF318" i="2"/>
  <c r="T318" i="2"/>
  <c r="R318" i="2"/>
  <c r="P318" i="2"/>
  <c r="BI315" i="2"/>
  <c r="BH315" i="2"/>
  <c r="BG315" i="2"/>
  <c r="BF315" i="2"/>
  <c r="T315" i="2"/>
  <c r="R315" i="2"/>
  <c r="P315" i="2"/>
  <c r="BI313" i="2"/>
  <c r="BH313" i="2"/>
  <c r="BG313" i="2"/>
  <c r="BF313" i="2"/>
  <c r="T313" i="2"/>
  <c r="R313" i="2"/>
  <c r="P313" i="2"/>
  <c r="BI311" i="2"/>
  <c r="BH311" i="2"/>
  <c r="BG311" i="2"/>
  <c r="BF311" i="2"/>
  <c r="T311" i="2"/>
  <c r="R311" i="2"/>
  <c r="P311" i="2"/>
  <c r="BI304" i="2"/>
  <c r="BH304" i="2"/>
  <c r="BG304" i="2"/>
  <c r="BF304" i="2"/>
  <c r="T304" i="2"/>
  <c r="R304" i="2"/>
  <c r="P304" i="2"/>
  <c r="BI299" i="2"/>
  <c r="BH299" i="2"/>
  <c r="BG299" i="2"/>
  <c r="BF299" i="2"/>
  <c r="T299" i="2"/>
  <c r="R299" i="2"/>
  <c r="P299" i="2"/>
  <c r="BI292" i="2"/>
  <c r="BH292" i="2"/>
  <c r="BG292" i="2"/>
  <c r="BF292" i="2"/>
  <c r="T292" i="2"/>
  <c r="R292" i="2"/>
  <c r="P292" i="2"/>
  <c r="BI288" i="2"/>
  <c r="BH288" i="2"/>
  <c r="BG288" i="2"/>
  <c r="BF288" i="2"/>
  <c r="T288" i="2"/>
  <c r="R288" i="2"/>
  <c r="P288" i="2"/>
  <c r="BI281" i="2"/>
  <c r="BH281" i="2"/>
  <c r="BG281" i="2"/>
  <c r="BF281" i="2"/>
  <c r="T281" i="2"/>
  <c r="R281" i="2"/>
  <c r="P281" i="2"/>
  <c r="BI276" i="2"/>
  <c r="BH276" i="2"/>
  <c r="BG276" i="2"/>
  <c r="BF276" i="2"/>
  <c r="T276" i="2"/>
  <c r="R276" i="2"/>
  <c r="P276" i="2"/>
  <c r="BI271" i="2"/>
  <c r="BH271" i="2"/>
  <c r="BG271" i="2"/>
  <c r="BF271" i="2"/>
  <c r="T271" i="2"/>
  <c r="R271" i="2"/>
  <c r="P271" i="2"/>
  <c r="BI266" i="2"/>
  <c r="BH266" i="2"/>
  <c r="BG266" i="2"/>
  <c r="BF266" i="2"/>
  <c r="T266" i="2"/>
  <c r="R266" i="2"/>
  <c r="P266" i="2"/>
  <c r="BI261" i="2"/>
  <c r="BH261" i="2"/>
  <c r="BG261" i="2"/>
  <c r="BF261" i="2"/>
  <c r="T261" i="2"/>
  <c r="R261" i="2"/>
  <c r="P261" i="2"/>
  <c r="BI251" i="2"/>
  <c r="BH251" i="2"/>
  <c r="BG251" i="2"/>
  <c r="BF251" i="2"/>
  <c r="T251" i="2"/>
  <c r="R251" i="2"/>
  <c r="P251" i="2"/>
  <c r="BI241" i="2"/>
  <c r="BH241" i="2"/>
  <c r="BG241" i="2"/>
  <c r="BF241" i="2"/>
  <c r="T241" i="2"/>
  <c r="R241" i="2"/>
  <c r="P241" i="2"/>
  <c r="BI231" i="2"/>
  <c r="BH231" i="2"/>
  <c r="BG231" i="2"/>
  <c r="BF231" i="2"/>
  <c r="T231" i="2"/>
  <c r="R231" i="2"/>
  <c r="P231" i="2"/>
  <c r="BI215" i="2"/>
  <c r="BH215" i="2"/>
  <c r="BG215" i="2"/>
  <c r="BF215" i="2"/>
  <c r="T215" i="2"/>
  <c r="R215" i="2"/>
  <c r="P215" i="2"/>
  <c r="BI210" i="2"/>
  <c r="BH210" i="2"/>
  <c r="BG210" i="2"/>
  <c r="BF210" i="2"/>
  <c r="T210" i="2"/>
  <c r="R210" i="2"/>
  <c r="P210" i="2"/>
  <c r="BI200" i="2"/>
  <c r="BH200" i="2"/>
  <c r="BG200" i="2"/>
  <c r="BF200" i="2"/>
  <c r="T200" i="2"/>
  <c r="R200" i="2"/>
  <c r="P200" i="2"/>
  <c r="BI195" i="2"/>
  <c r="BH195" i="2"/>
  <c r="BG195" i="2"/>
  <c r="BF195" i="2"/>
  <c r="T195" i="2"/>
  <c r="R195" i="2"/>
  <c r="P195" i="2"/>
  <c r="BI186" i="2"/>
  <c r="BH186" i="2"/>
  <c r="BG186" i="2"/>
  <c r="BF186" i="2"/>
  <c r="T186" i="2"/>
  <c r="T185" i="2"/>
  <c r="R186" i="2"/>
  <c r="R185" i="2" s="1"/>
  <c r="P186" i="2"/>
  <c r="P185" i="2" s="1"/>
  <c r="BI180" i="2"/>
  <c r="BH180" i="2"/>
  <c r="BG180" i="2"/>
  <c r="BF180" i="2"/>
  <c r="T180" i="2"/>
  <c r="R180" i="2"/>
  <c r="P180" i="2"/>
  <c r="BI175" i="2"/>
  <c r="BH175" i="2"/>
  <c r="BG175" i="2"/>
  <c r="BF175" i="2"/>
  <c r="T175" i="2"/>
  <c r="R175" i="2"/>
  <c r="P175" i="2"/>
  <c r="BI170" i="2"/>
  <c r="BH170" i="2"/>
  <c r="BG170" i="2"/>
  <c r="BF170" i="2"/>
  <c r="T170" i="2"/>
  <c r="R170" i="2"/>
  <c r="P170" i="2"/>
  <c r="BI165" i="2"/>
  <c r="BH165" i="2"/>
  <c r="BG165" i="2"/>
  <c r="BF165" i="2"/>
  <c r="T165" i="2"/>
  <c r="R165" i="2"/>
  <c r="P165" i="2"/>
  <c r="BI162" i="2"/>
  <c r="BH162" i="2"/>
  <c r="BG162" i="2"/>
  <c r="BF162" i="2"/>
  <c r="T162" i="2"/>
  <c r="R162" i="2"/>
  <c r="P162" i="2"/>
  <c r="BI160" i="2"/>
  <c r="BH160" i="2"/>
  <c r="BG160" i="2"/>
  <c r="BF160" i="2"/>
  <c r="T160" i="2"/>
  <c r="R160" i="2"/>
  <c r="P160" i="2"/>
  <c r="BI150" i="2"/>
  <c r="BH150" i="2"/>
  <c r="BG150" i="2"/>
  <c r="BF150" i="2"/>
  <c r="T150" i="2"/>
  <c r="R150" i="2"/>
  <c r="P150" i="2"/>
  <c r="BI144" i="2"/>
  <c r="BH144" i="2"/>
  <c r="BG144" i="2"/>
  <c r="BF144" i="2"/>
  <c r="T144" i="2"/>
  <c r="R144" i="2"/>
  <c r="P144" i="2"/>
  <c r="BI138" i="2"/>
  <c r="BH138" i="2"/>
  <c r="BG138" i="2"/>
  <c r="BF138" i="2"/>
  <c r="T138" i="2"/>
  <c r="R138" i="2"/>
  <c r="P138" i="2"/>
  <c r="BI132" i="2"/>
  <c r="BH132" i="2"/>
  <c r="BG132" i="2"/>
  <c r="BF132" i="2"/>
  <c r="T132" i="2"/>
  <c r="R132" i="2"/>
  <c r="P132" i="2"/>
  <c r="BI126" i="2"/>
  <c r="BH126" i="2"/>
  <c r="BG126" i="2"/>
  <c r="BF126" i="2"/>
  <c r="T126" i="2"/>
  <c r="R126" i="2"/>
  <c r="P126" i="2"/>
  <c r="BI119" i="2"/>
  <c r="BH119" i="2"/>
  <c r="BG119" i="2"/>
  <c r="BF119" i="2"/>
  <c r="T119" i="2"/>
  <c r="R119" i="2"/>
  <c r="P119" i="2"/>
  <c r="BI113" i="2"/>
  <c r="BH113" i="2"/>
  <c r="BG113" i="2"/>
  <c r="BF113" i="2"/>
  <c r="T113" i="2"/>
  <c r="R113" i="2"/>
  <c r="P113" i="2"/>
  <c r="J107" i="2"/>
  <c r="J106" i="2"/>
  <c r="F106" i="2"/>
  <c r="F104" i="2"/>
  <c r="E102" i="2"/>
  <c r="J63" i="2"/>
  <c r="J62" i="2"/>
  <c r="F62" i="2"/>
  <c r="F60" i="2"/>
  <c r="E58" i="2"/>
  <c r="J22" i="2"/>
  <c r="E22" i="2"/>
  <c r="F107" i="2"/>
  <c r="J21" i="2"/>
  <c r="J16" i="2"/>
  <c r="J104" i="2"/>
  <c r="E7" i="2"/>
  <c r="E96" i="2" s="1"/>
  <c r="L50" i="1"/>
  <c r="AM50" i="1"/>
  <c r="AM49" i="1"/>
  <c r="L49" i="1"/>
  <c r="AM47" i="1"/>
  <c r="L47" i="1"/>
  <c r="L45" i="1"/>
  <c r="L44" i="1"/>
  <c r="BK400" i="2"/>
  <c r="J335" i="2"/>
  <c r="BK150" i="2"/>
  <c r="J451" i="2"/>
  <c r="J429" i="2"/>
  <c r="J339" i="2"/>
  <c r="J215" i="2"/>
  <c r="BK375" i="2"/>
  <c r="J261" i="2"/>
  <c r="J361" i="2"/>
  <c r="J138" i="2"/>
  <c r="BK1083" i="3"/>
  <c r="J809" i="3"/>
  <c r="J681" i="3"/>
  <c r="J520" i="3"/>
  <c r="J362" i="3"/>
  <c r="J231" i="3"/>
  <c r="BK958" i="3"/>
  <c r="J733" i="3"/>
  <c r="J678" i="3"/>
  <c r="BK489" i="3"/>
  <c r="BK250" i="3"/>
  <c r="J1083" i="3"/>
  <c r="BK729" i="3"/>
  <c r="J489" i="3"/>
  <c r="BK364" i="3"/>
  <c r="J243" i="3"/>
  <c r="J1107" i="3"/>
  <c r="BK914" i="3"/>
  <c r="BK717" i="3"/>
  <c r="BK605" i="3"/>
  <c r="J443" i="3"/>
  <c r="J202" i="3"/>
  <c r="J156" i="4"/>
  <c r="J108" i="4"/>
  <c r="BK148" i="4"/>
  <c r="J122" i="4"/>
  <c r="J157" i="4"/>
  <c r="BK129" i="4"/>
  <c r="J111" i="4"/>
  <c r="BK117" i="4"/>
  <c r="BK123" i="5"/>
  <c r="J106" i="5"/>
  <c r="J495" i="6"/>
  <c r="J286" i="6"/>
  <c r="J129" i="6"/>
  <c r="J437" i="6"/>
  <c r="BK286" i="6"/>
  <c r="BK503" i="6"/>
  <c r="J427" i="6"/>
  <c r="J250" i="6"/>
  <c r="BK119" i="6"/>
  <c r="BK412" i="6"/>
  <c r="BK204" i="6"/>
  <c r="BK214" i="7"/>
  <c r="BK197" i="7"/>
  <c r="BK147" i="7"/>
  <c r="BK112" i="7"/>
  <c r="J189" i="7"/>
  <c r="J165" i="7"/>
  <c r="BK125" i="7"/>
  <c r="BK215" i="7"/>
  <c r="BK188" i="7"/>
  <c r="BK156" i="7"/>
  <c r="BK118" i="7"/>
  <c r="J194" i="7"/>
  <c r="BK165" i="7"/>
  <c r="J143" i="7"/>
  <c r="J207" i="8"/>
  <c r="BK168" i="8"/>
  <c r="BK145" i="8"/>
  <c r="BK125" i="8"/>
  <c r="J102" i="8"/>
  <c r="J183" i="8"/>
  <c r="J162" i="8"/>
  <c r="J133" i="8"/>
  <c r="J107" i="8"/>
  <c r="BK188" i="8"/>
  <c r="J142" i="8"/>
  <c r="J117" i="8"/>
  <c r="BK204" i="8"/>
  <c r="J151" i="8"/>
  <c r="J109" i="8"/>
  <c r="J122" i="9"/>
  <c r="BK122" i="9"/>
  <c r="BK94" i="9"/>
  <c r="BK105" i="10"/>
  <c r="BK99" i="10"/>
  <c r="J106" i="10"/>
  <c r="BK109" i="11"/>
  <c r="BK107" i="11"/>
  <c r="J109" i="11"/>
  <c r="BK115" i="11"/>
  <c r="BK97" i="12"/>
  <c r="BK119" i="12"/>
  <c r="BK107" i="12"/>
  <c r="BK108" i="13"/>
  <c r="J102" i="13"/>
  <c r="BK97" i="14"/>
  <c r="J126" i="15"/>
  <c r="BK96" i="16"/>
  <c r="BK367" i="2"/>
  <c r="BK195" i="2"/>
  <c r="J853" i="3"/>
  <c r="BK703" i="3"/>
  <c r="BK682" i="3"/>
  <c r="J541" i="3"/>
  <c r="BK368" i="3"/>
  <c r="BK966" i="3"/>
  <c r="BK845" i="3"/>
  <c r="BK628" i="3"/>
  <c r="BK191" i="3"/>
  <c r="J978" i="3"/>
  <c r="BK760" i="3"/>
  <c r="J559" i="3"/>
  <c r="J427" i="3"/>
  <c r="J250" i="3"/>
  <c r="BK1074" i="3"/>
  <c r="J937" i="3"/>
  <c r="J695" i="3"/>
  <c r="BK371" i="3"/>
  <c r="BK161" i="3"/>
  <c r="BK154" i="4"/>
  <c r="BK145" i="4"/>
  <c r="BK104" i="4"/>
  <c r="BK139" i="4"/>
  <c r="J120" i="4"/>
  <c r="BK134" i="4"/>
  <c r="BK111" i="5"/>
  <c r="BK103" i="5"/>
  <c r="BK101" i="5"/>
  <c r="BK397" i="6"/>
  <c r="BK196" i="6"/>
  <c r="J449" i="6"/>
  <c r="J411" i="6"/>
  <c r="J196" i="6"/>
  <c r="BK483" i="6"/>
  <c r="J386" i="6"/>
  <c r="J263" i="6"/>
  <c r="J433" i="6"/>
  <c r="BK370" i="6"/>
  <c r="BK134" i="6"/>
  <c r="J195" i="7"/>
  <c r="BK141" i="7"/>
  <c r="BK106" i="7"/>
  <c r="BK177" i="7"/>
  <c r="J150" i="7"/>
  <c r="BK107" i="7"/>
  <c r="BK199" i="7"/>
  <c r="J175" i="7"/>
  <c r="J128" i="7"/>
  <c r="J196" i="7"/>
  <c r="BK155" i="7"/>
  <c r="J206" i="8"/>
  <c r="BK153" i="8"/>
  <c r="J123" i="8"/>
  <c r="J205" i="8"/>
  <c r="BK180" i="8"/>
  <c r="BK147" i="8"/>
  <c r="BK114" i="8"/>
  <c r="J180" i="8"/>
  <c r="J134" i="8"/>
  <c r="BK210" i="8"/>
  <c r="J149" i="8"/>
  <c r="BK113" i="8"/>
  <c r="J92" i="9"/>
  <c r="J112" i="9"/>
  <c r="BK116" i="10"/>
  <c r="BK111" i="10"/>
  <c r="BK104" i="10"/>
  <c r="J120" i="11"/>
  <c r="BK125" i="11"/>
  <c r="J110" i="11"/>
  <c r="BK100" i="11"/>
  <c r="J118" i="12"/>
  <c r="BK120" i="12"/>
  <c r="J109" i="12"/>
  <c r="J100" i="12"/>
  <c r="J119" i="13"/>
  <c r="J109" i="13"/>
  <c r="J100" i="14"/>
  <c r="BK98" i="14"/>
  <c r="J92" i="15"/>
  <c r="J94" i="15"/>
  <c r="J96" i="16"/>
  <c r="J386" i="2"/>
  <c r="BK276" i="2"/>
  <c r="J132" i="2"/>
  <c r="J390" i="2"/>
  <c r="J231" i="2"/>
  <c r="BK485" i="2"/>
  <c r="BK339" i="2"/>
  <c r="J170" i="2"/>
  <c r="BK322" i="2"/>
  <c r="J1109" i="3"/>
  <c r="J887" i="3"/>
  <c r="BK697" i="3"/>
  <c r="BK624" i="3"/>
  <c r="J371" i="3"/>
  <c r="J210" i="3"/>
  <c r="BK934" i="3"/>
  <c r="J753" i="3"/>
  <c r="BK680" i="3"/>
  <c r="BK541" i="3"/>
  <c r="J351" i="3"/>
  <c r="J227" i="3"/>
  <c r="J1007" i="3"/>
  <c r="BK753" i="3"/>
  <c r="J549" i="3"/>
  <c r="J412" i="3"/>
  <c r="J254" i="3"/>
  <c r="J1191" i="3"/>
  <c r="BK1071" i="3"/>
  <c r="J923" i="3"/>
  <c r="J715" i="3"/>
  <c r="J613" i="3"/>
  <c r="BK399" i="3"/>
  <c r="J191" i="3"/>
  <c r="J159" i="4"/>
  <c r="J129" i="4"/>
  <c r="J165" i="4"/>
  <c r="J147" i="4"/>
  <c r="BK111" i="4"/>
  <c r="J130" i="4"/>
  <c r="BK108" i="4"/>
  <c r="J122" i="5"/>
  <c r="BK122" i="5"/>
  <c r="BK493" i="6"/>
  <c r="J393" i="6"/>
  <c r="BK250" i="6"/>
  <c r="BK495" i="6"/>
  <c r="J418" i="6"/>
  <c r="BK319" i="6"/>
  <c r="J134" i="6"/>
  <c r="BK449" i="6"/>
  <c r="BK293" i="6"/>
  <c r="J483" i="6"/>
  <c r="J325" i="6"/>
  <c r="BK129" i="6"/>
  <c r="J190" i="7"/>
  <c r="BK142" i="7"/>
  <c r="BK120" i="7"/>
  <c r="J211" i="7"/>
  <c r="J169" i="7"/>
  <c r="BK132" i="7"/>
  <c r="J106" i="7"/>
  <c r="J203" i="7"/>
  <c r="BK186" i="7"/>
  <c r="J164" i="7"/>
  <c r="J134" i="7"/>
  <c r="J224" i="7"/>
  <c r="J171" i="7"/>
  <c r="J120" i="7"/>
  <c r="BK195" i="8"/>
  <c r="J156" i="8"/>
  <c r="BK130" i="8"/>
  <c r="BK173" i="8"/>
  <c r="J146" i="8"/>
  <c r="J113" i="8"/>
  <c r="J212" i="8"/>
  <c r="BK190" i="8"/>
  <c r="BK133" i="8"/>
  <c r="J111" i="8"/>
  <c r="BK191" i="8"/>
  <c r="BK142" i="8"/>
  <c r="BK118" i="9"/>
  <c r="J129" i="9"/>
  <c r="J104" i="9"/>
  <c r="J107" i="10"/>
  <c r="J98" i="10"/>
  <c r="J103" i="10"/>
  <c r="J123" i="11"/>
  <c r="BK104" i="11"/>
  <c r="BK106" i="11"/>
  <c r="J108" i="11"/>
  <c r="J120" i="12"/>
  <c r="J96" i="12"/>
  <c r="BK101" i="12"/>
  <c r="J98" i="12"/>
  <c r="BK106" i="13"/>
  <c r="J94" i="13"/>
  <c r="J96" i="14"/>
  <c r="BK114" i="15"/>
  <c r="BK91" i="16"/>
  <c r="BK458" i="2"/>
  <c r="J315" i="2"/>
  <c r="BK165" i="2"/>
  <c r="BK408" i="2"/>
  <c r="BK304" i="2"/>
  <c r="BK180" i="2"/>
  <c r="J498" i="2"/>
  <c r="J324" i="2"/>
  <c r="J175" i="2"/>
  <c r="BK369" i="2"/>
  <c r="BK1127" i="3"/>
  <c r="J868" i="3"/>
  <c r="BK691" i="3"/>
  <c r="BK621" i="3"/>
  <c r="BK443" i="3"/>
  <c r="J343" i="3"/>
  <c r="BK182" i="3"/>
  <c r="J920" i="3"/>
  <c r="J736" i="3"/>
  <c r="J672" i="3"/>
  <c r="BK563" i="3"/>
  <c r="BK359" i="3"/>
  <c r="J246" i="3"/>
  <c r="BK1107" i="3"/>
  <c r="BK997" i="3"/>
  <c r="BK667" i="3"/>
  <c r="BK483" i="3"/>
  <c r="BK268" i="3"/>
  <c r="BK1191" i="3"/>
  <c r="J1088" i="3"/>
  <c r="J729" i="3"/>
  <c r="J653" i="3"/>
  <c r="BK525" i="3"/>
  <c r="BK240" i="3"/>
  <c r="BK171" i="3"/>
  <c r="J148" i="4"/>
  <c r="J162" i="4"/>
  <c r="J137" i="4"/>
  <c r="BK110" i="4"/>
  <c r="BK147" i="4"/>
  <c r="BK132" i="4"/>
  <c r="BK131" i="4"/>
  <c r="J121" i="5"/>
  <c r="BK105" i="5"/>
  <c r="BK116" i="5"/>
  <c r="BK470" i="6"/>
  <c r="BK350" i="6"/>
  <c r="J215" i="6"/>
  <c r="J497" i="6"/>
  <c r="BK403" i="6"/>
  <c r="J206" i="6"/>
  <c r="J501" i="6"/>
  <c r="BK437" i="6"/>
  <c r="BK279" i="6"/>
  <c r="BK139" i="6"/>
  <c r="BK390" i="6"/>
  <c r="J207" i="6"/>
  <c r="BK198" i="7"/>
  <c r="BK146" i="7"/>
  <c r="J117" i="7"/>
  <c r="J210" i="7"/>
  <c r="BK161" i="7"/>
  <c r="BK105" i="7"/>
  <c r="BK209" i="7"/>
  <c r="BK190" i="7"/>
  <c r="J166" i="7"/>
  <c r="J136" i="7"/>
  <c r="J215" i="7"/>
  <c r="BK185" i="7"/>
  <c r="BK153" i="7"/>
  <c r="J126" i="7"/>
  <c r="BK185" i="8"/>
  <c r="BK157" i="8"/>
  <c r="J140" i="8"/>
  <c r="BK116" i="8"/>
  <c r="BK187" i="8"/>
  <c r="BK161" i="8"/>
  <c r="J129" i="8"/>
  <c r="BK102" i="8"/>
  <c r="J191" i="8"/>
  <c r="J141" i="8"/>
  <c r="BK104" i="8"/>
  <c r="J159" i="8"/>
  <c r="BK112" i="8"/>
  <c r="J133" i="9"/>
  <c r="J131" i="9"/>
  <c r="BK118" i="10"/>
  <c r="J111" i="10"/>
  <c r="J126" i="11"/>
  <c r="BK105" i="11"/>
  <c r="BK126" i="11"/>
  <c r="J118" i="11"/>
  <c r="J104" i="12"/>
  <c r="BK116" i="12"/>
  <c r="J115" i="12"/>
  <c r="BK102" i="13"/>
  <c r="BK111" i="13"/>
  <c r="BK112" i="13"/>
  <c r="J95" i="14"/>
  <c r="BK119" i="15"/>
  <c r="J108" i="15"/>
  <c r="J88" i="16"/>
  <c r="J472" i="2"/>
  <c r="BK281" i="2"/>
  <c r="BK126" i="2"/>
  <c r="BK498" i="2"/>
  <c r="BK446" i="2"/>
  <c r="J378" i="2"/>
  <c r="BK271" i="2"/>
  <c r="BK132" i="2"/>
  <c r="BK440" i="2"/>
  <c r="J322" i="2"/>
  <c r="J200" i="2"/>
  <c r="J326" i="2"/>
  <c r="BK231" i="2"/>
  <c r="J911" i="3"/>
  <c r="J705" i="3"/>
  <c r="BK672" i="3"/>
  <c r="J573" i="3"/>
  <c r="J399" i="3"/>
  <c r="J1001" i="3"/>
  <c r="BK887" i="3"/>
  <c r="J711" i="3"/>
  <c r="J642" i="3"/>
  <c r="J368" i="3"/>
  <c r="BK231" i="3"/>
  <c r="BK1011" i="3"/>
  <c r="BK786" i="3"/>
  <c r="BK662" i="3"/>
  <c r="BK449" i="3"/>
  <c r="BK202" i="3"/>
  <c r="BK1155" i="3"/>
  <c r="BK1007" i="3"/>
  <c r="BK736" i="3"/>
  <c r="BK646" i="3"/>
  <c r="BK477" i="3"/>
  <c r="J142" i="3"/>
  <c r="J144" i="4"/>
  <c r="BK164" i="4"/>
  <c r="BK144" i="4"/>
  <c r="BK107" i="4"/>
  <c r="J140" i="4"/>
  <c r="BK115" i="4"/>
  <c r="J125" i="4"/>
  <c r="J109" i="5"/>
  <c r="J120" i="5"/>
  <c r="BK112" i="5"/>
  <c r="J480" i="6"/>
  <c r="J390" i="6"/>
  <c r="J201" i="6"/>
  <c r="J470" i="6"/>
  <c r="BK383" i="6"/>
  <c r="J204" i="6"/>
  <c r="BK481" i="6"/>
  <c r="J350" i="6"/>
  <c r="BK190" i="6"/>
  <c r="J383" i="6"/>
  <c r="J299" i="6"/>
  <c r="BK223" i="7"/>
  <c r="J179" i="7"/>
  <c r="BK126" i="7"/>
  <c r="BK217" i="7"/>
  <c r="J184" i="7"/>
  <c r="J159" i="7"/>
  <c r="BK114" i="7"/>
  <c r="J208" i="7"/>
  <c r="BK183" i="7"/>
  <c r="J163" i="7"/>
  <c r="J131" i="7"/>
  <c r="BK203" i="7"/>
  <c r="J156" i="7"/>
  <c r="J132" i="7"/>
  <c r="J203" i="8"/>
  <c r="J163" i="8"/>
  <c r="BK150" i="8"/>
  <c r="BK119" i="8"/>
  <c r="J190" i="8"/>
  <c r="J152" i="8"/>
  <c r="BK126" i="8"/>
  <c r="J192" i="8"/>
  <c r="BK163" i="8"/>
  <c r="J125" i="8"/>
  <c r="BK209" i="8"/>
  <c r="BK174" i="8"/>
  <c r="BK124" i="8"/>
  <c r="J106" i="9"/>
  <c r="J114" i="9"/>
  <c r="J110" i="9"/>
  <c r="J108" i="10"/>
  <c r="BK113" i="10"/>
  <c r="BK112" i="10"/>
  <c r="J124" i="11"/>
  <c r="BK112" i="11"/>
  <c r="BK97" i="11"/>
  <c r="BK115" i="12"/>
  <c r="BK104" i="12"/>
  <c r="BK117" i="12"/>
  <c r="J108" i="13"/>
  <c r="J113" i="13"/>
  <c r="J104" i="13"/>
  <c r="J110" i="15"/>
  <c r="J105" i="15"/>
  <c r="J87" i="16"/>
  <c r="J165" i="2"/>
  <c r="J292" i="2"/>
  <c r="BK978" i="3"/>
  <c r="J786" i="3"/>
  <c r="BK695" i="3"/>
  <c r="J636" i="3"/>
  <c r="BK412" i="3"/>
  <c r="J279" i="3"/>
  <c r="BK121" i="3"/>
  <c r="J902" i="3"/>
  <c r="J699" i="3"/>
  <c r="J616" i="3"/>
  <c r="J316" i="3"/>
  <c r="BK243" i="3"/>
  <c r="J1074" i="3"/>
  <c r="BK1001" i="3"/>
  <c r="J845" i="3"/>
  <c r="J703" i="3"/>
  <c r="BK510" i="3"/>
  <c r="J392" i="3"/>
  <c r="J171" i="3"/>
  <c r="J1155" i="3"/>
  <c r="BK1027" i="3"/>
  <c r="BK809" i="3"/>
  <c r="BK705" i="3"/>
  <c r="BK573" i="3"/>
  <c r="BK392" i="3"/>
  <c r="J182" i="3"/>
  <c r="BK151" i="4"/>
  <c r="J126" i="4"/>
  <c r="J150" i="4"/>
  <c r="J113" i="4"/>
  <c r="BK146" i="4"/>
  <c r="J114" i="4"/>
  <c r="BK123" i="4"/>
  <c r="BK106" i="5"/>
  <c r="J118" i="5"/>
  <c r="J99" i="5"/>
  <c r="J468" i="6"/>
  <c r="J365" i="6"/>
  <c r="BK244" i="6"/>
  <c r="J149" i="6"/>
  <c r="J493" i="6"/>
  <c r="BK433" i="6"/>
  <c r="BK355" i="6"/>
  <c r="J166" i="6"/>
  <c r="BK468" i="6"/>
  <c r="J370" i="6"/>
  <c r="BK206" i="6"/>
  <c r="BK106" i="6"/>
  <c r="BK346" i="6"/>
  <c r="BK185" i="6"/>
  <c r="J199" i="7"/>
  <c r="J148" i="7"/>
  <c r="J118" i="7"/>
  <c r="J205" i="7"/>
  <c r="BK166" i="7"/>
  <c r="J133" i="7"/>
  <c r="J104" i="7"/>
  <c r="J207" i="7"/>
  <c r="BK182" i="7"/>
  <c r="BK159" i="7"/>
  <c r="BK135" i="7"/>
  <c r="J103" i="7"/>
  <c r="BK205" i="7"/>
  <c r="BK173" i="7"/>
  <c r="J146" i="7"/>
  <c r="J122" i="7"/>
  <c r="J182" i="8"/>
  <c r="J161" i="8"/>
  <c r="J144" i="8"/>
  <c r="BK110" i="8"/>
  <c r="J174" i="8"/>
  <c r="J164" i="8"/>
  <c r="J138" i="8"/>
  <c r="BK201" i="8"/>
  <c r="BK139" i="8"/>
  <c r="J106" i="8"/>
  <c r="BK198" i="8"/>
  <c r="J139" i="8"/>
  <c r="J105" i="8"/>
  <c r="J116" i="9"/>
  <c r="BK104" i="9"/>
  <c r="BK92" i="9"/>
  <c r="J102" i="10"/>
  <c r="BK114" i="10"/>
  <c r="J110" i="10"/>
  <c r="J114" i="11"/>
  <c r="BK117" i="11"/>
  <c r="J99" i="11"/>
  <c r="BK124" i="11"/>
  <c r="J113" i="12"/>
  <c r="BK109" i="12"/>
  <c r="J106" i="12"/>
  <c r="BK104" i="13"/>
  <c r="J114" i="13"/>
  <c r="BK114" i="13"/>
  <c r="BK94" i="14"/>
  <c r="J121" i="15"/>
  <c r="J98" i="15"/>
  <c r="BK87" i="16"/>
  <c r="J404" i="2"/>
  <c r="J318" i="2"/>
  <c r="BK261" i="2"/>
  <c r="BK429" i="2"/>
  <c r="BK364" i="2"/>
  <c r="J333" i="2"/>
  <c r="BK200" i="2"/>
  <c r="BK119" i="2"/>
  <c r="J364" i="2"/>
  <c r="J281" i="2"/>
  <c r="J119" i="2"/>
  <c r="BK311" i="2"/>
  <c r="J1121" i="3"/>
  <c r="BK1068" i="3"/>
  <c r="J801" i="3"/>
  <c r="J656" i="3"/>
  <c r="J585" i="3"/>
  <c r="BK455" i="3"/>
  <c r="BK354" i="3"/>
  <c r="J274" i="3"/>
  <c r="BK1023" i="3"/>
  <c r="J879" i="3"/>
  <c r="BK739" i="3"/>
  <c r="BK636" i="3"/>
  <c r="J471" i="3"/>
  <c r="BK258" i="3"/>
  <c r="BK1077" i="3"/>
  <c r="J1027" i="3"/>
  <c r="BK917" i="3"/>
  <c r="BK681" i="3"/>
  <c r="BK494" i="3"/>
  <c r="BK374" i="3"/>
  <c r="BK177" i="3"/>
  <c r="BK1141" i="3"/>
  <c r="BK1055" i="3"/>
  <c r="BK902" i="3"/>
  <c r="J701" i="3"/>
  <c r="BK466" i="3"/>
  <c r="BK227" i="3"/>
  <c r="J156" i="3"/>
  <c r="J145" i="4"/>
  <c r="BK120" i="4"/>
  <c r="BK161" i="4"/>
  <c r="J131" i="4"/>
  <c r="J161" i="4"/>
  <c r="J142" i="4"/>
  <c r="J118" i="4"/>
  <c r="J136" i="4"/>
  <c r="J107" i="5"/>
  <c r="BK118" i="5"/>
  <c r="BK107" i="5"/>
  <c r="BK469" i="6"/>
  <c r="BK330" i="6"/>
  <c r="J119" i="6"/>
  <c r="J447" i="6"/>
  <c r="BK365" i="6"/>
  <c r="BK195" i="6"/>
  <c r="BK475" i="6"/>
  <c r="J375" i="6"/>
  <c r="BK229" i="6"/>
  <c r="J491" i="6"/>
  <c r="BK386" i="6"/>
  <c r="J159" i="6"/>
  <c r="J198" i="7"/>
  <c r="J154" i="7"/>
  <c r="J125" i="7"/>
  <c r="J192" i="7"/>
  <c r="J162" i="7"/>
  <c r="J127" i="7"/>
  <c r="BK102" i="7"/>
  <c r="J193" i="7"/>
  <c r="J172" i="7"/>
  <c r="BK144" i="7"/>
  <c r="J109" i="7"/>
  <c r="BK200" i="7"/>
  <c r="J177" i="7"/>
  <c r="BK154" i="7"/>
  <c r="J145" i="7"/>
  <c r="J105" i="7"/>
  <c r="BK169" i="8"/>
  <c r="J147" i="8"/>
  <c r="BK120" i="8"/>
  <c r="J201" i="8"/>
  <c r="J179" i="8"/>
  <c r="BK160" i="8"/>
  <c r="BK131" i="8"/>
  <c r="J198" i="8"/>
  <c r="BK167" i="8"/>
  <c r="J127" i="8"/>
  <c r="BK211" i="8"/>
  <c r="J184" i="8"/>
  <c r="BK136" i="8"/>
  <c r="J108" i="8"/>
  <c r="BK120" i="9"/>
  <c r="BK96" i="9"/>
  <c r="J96" i="9"/>
  <c r="J109" i="10"/>
  <c r="BK109" i="10"/>
  <c r="BK115" i="10"/>
  <c r="J116" i="10"/>
  <c r="BK116" i="11"/>
  <c r="J97" i="11"/>
  <c r="J121" i="11"/>
  <c r="BK119" i="11"/>
  <c r="J110" i="12"/>
  <c r="J111" i="12"/>
  <c r="BK98" i="12"/>
  <c r="J111" i="13"/>
  <c r="BK107" i="13"/>
  <c r="BK109" i="13"/>
  <c r="BK96" i="14"/>
  <c r="BK121" i="15"/>
  <c r="J485" i="2"/>
  <c r="BK324" i="2"/>
  <c r="BK241" i="2"/>
  <c r="J435" i="2"/>
  <c r="J369" i="2"/>
  <c r="BK330" i="2"/>
  <c r="J150" i="2"/>
  <c r="BK361" i="2"/>
  <c r="BK210" i="2"/>
  <c r="J160" i="2"/>
  <c r="BK335" i="2"/>
  <c r="BK251" i="2"/>
  <c r="BK1088" i="3"/>
  <c r="J760" i="3"/>
  <c r="BK683" i="3"/>
  <c r="J525" i="3"/>
  <c r="J374" i="3"/>
  <c r="BK288" i="3"/>
  <c r="BK1037" i="3"/>
  <c r="BK828" i="3"/>
  <c r="J707" i="3"/>
  <c r="J646" i="3"/>
  <c r="BK385" i="3"/>
  <c r="BK274" i="3"/>
  <c r="J151" i="3"/>
  <c r="J1031" i="3"/>
  <c r="BK937" i="3"/>
  <c r="BK742" i="3"/>
  <c r="BK689" i="3"/>
  <c r="BK533" i="3"/>
  <c r="BK378" i="3"/>
  <c r="J333" i="3"/>
  <c r="J1141" i="3"/>
  <c r="J1019" i="3"/>
  <c r="BK853" i="3"/>
  <c r="BK711" i="3"/>
  <c r="J624" i="3"/>
  <c r="BK471" i="3"/>
  <c r="J268" i="3"/>
  <c r="BK162" i="4"/>
  <c r="BK137" i="4"/>
  <c r="J106" i="4"/>
  <c r="BK149" i="4"/>
  <c r="J123" i="4"/>
  <c r="BK156" i="4"/>
  <c r="BK126" i="4"/>
  <c r="BK143" i="4"/>
  <c r="J115" i="4"/>
  <c r="J105" i="5"/>
  <c r="J98" i="5"/>
  <c r="BK109" i="5"/>
  <c r="J446" i="6"/>
  <c r="BK325" i="6"/>
  <c r="J190" i="6"/>
  <c r="J461" i="6"/>
  <c r="J360" i="6"/>
  <c r="BK178" i="6"/>
  <c r="BK489" i="6"/>
  <c r="BK411" i="6"/>
  <c r="J210" i="6"/>
  <c r="BK418" i="6"/>
  <c r="J348" i="6"/>
  <c r="J178" i="6"/>
  <c r="J219" i="7"/>
  <c r="J182" i="7"/>
  <c r="BK127" i="7"/>
  <c r="J102" i="7"/>
  <c r="J181" i="7"/>
  <c r="J157" i="7"/>
  <c r="J112" i="7"/>
  <c r="J214" i="7"/>
  <c r="BK178" i="7"/>
  <c r="J153" i="7"/>
  <c r="BK224" i="7"/>
  <c r="BK195" i="7"/>
  <c r="BK157" i="7"/>
  <c r="BK136" i="7"/>
  <c r="J204" i="8"/>
  <c r="BK162" i="8"/>
  <c r="BK148" i="8"/>
  <c r="J122" i="8"/>
  <c r="BK208" i="8"/>
  <c r="J175" i="8"/>
  <c r="J153" i="8"/>
  <c r="J116" i="8"/>
  <c r="BK199" i="8"/>
  <c r="J168" i="8"/>
  <c r="J135" i="8"/>
  <c r="BK108" i="8"/>
  <c r="J199" i="8"/>
  <c r="BK140" i="8"/>
  <c r="J124" i="9"/>
  <c r="BK102" i="9"/>
  <c r="BK98" i="9"/>
  <c r="J97" i="10"/>
  <c r="J113" i="10"/>
  <c r="BK108" i="11"/>
  <c r="BK111" i="11"/>
  <c r="BK118" i="11"/>
  <c r="BK96" i="11"/>
  <c r="BK99" i="12"/>
  <c r="BK113" i="12"/>
  <c r="J103" i="12"/>
  <c r="BK115" i="13"/>
  <c r="J106" i="13"/>
  <c r="J99" i="14"/>
  <c r="BK108" i="15"/>
  <c r="BK117" i="15"/>
  <c r="BK373" i="2"/>
  <c r="J313" i="2"/>
  <c r="BK170" i="2"/>
  <c r="BK451" i="2"/>
  <c r="BK435" i="2"/>
  <c r="BK359" i="2"/>
  <c r="BK315" i="2"/>
  <c r="J195" i="2"/>
  <c r="BK113" i="2"/>
  <c r="BK357" i="2"/>
  <c r="BK144" i="2"/>
  <c r="BK318" i="2"/>
  <c r="BK1116" i="3"/>
  <c r="BK948" i="3"/>
  <c r="BK725" i="3"/>
  <c r="BK685" i="3"/>
  <c r="BK616" i="3"/>
  <c r="BK427" i="3"/>
  <c r="J284" i="3"/>
  <c r="BK1065" i="3"/>
  <c r="BK797" i="3"/>
  <c r="J693" i="3"/>
  <c r="BK559" i="3"/>
  <c r="BK327" i="3"/>
  <c r="BK210" i="3"/>
  <c r="J1068" i="3"/>
  <c r="BK923" i="3"/>
  <c r="BK701" i="3"/>
  <c r="BK461" i="3"/>
  <c r="BK343" i="3"/>
  <c r="BK151" i="3"/>
  <c r="J1127" i="3"/>
  <c r="J1037" i="3"/>
  <c r="BK728" i="3"/>
  <c r="J667" i="3"/>
  <c r="J305" i="3"/>
  <c r="J166" i="3"/>
  <c r="BK150" i="4"/>
  <c r="BK124" i="4"/>
  <c r="BK153" i="4"/>
  <c r="BK114" i="4"/>
  <c r="J149" i="4"/>
  <c r="BK122" i="4"/>
  <c r="J139" i="4"/>
  <c r="J119" i="5"/>
  <c r="J117" i="5"/>
  <c r="BK121" i="5"/>
  <c r="BK484" i="6"/>
  <c r="J423" i="6"/>
  <c r="J229" i="6"/>
  <c r="BK491" i="6"/>
  <c r="BK417" i="6"/>
  <c r="BK210" i="6"/>
  <c r="BK499" i="6"/>
  <c r="J382" i="6"/>
  <c r="BK215" i="6"/>
  <c r="J484" i="6"/>
  <c r="J355" i="6"/>
  <c r="J173" i="6"/>
  <c r="J202" i="7"/>
  <c r="J161" i="7"/>
  <c r="BK122" i="7"/>
  <c r="BK206" i="7"/>
  <c r="BK170" i="7"/>
  <c r="BK134" i="7"/>
  <c r="BK103" i="7"/>
  <c r="BK192" i="7"/>
  <c r="BK169" i="7"/>
  <c r="BK143" i="7"/>
  <c r="J223" i="7"/>
  <c r="BK207" i="7"/>
  <c r="J176" i="7"/>
  <c r="J147" i="7"/>
  <c r="BK111" i="7"/>
  <c r="J172" i="8"/>
  <c r="BK154" i="8"/>
  <c r="BK129" i="8"/>
  <c r="J197" i="8"/>
  <c r="BK172" i="8"/>
  <c r="J143" i="8"/>
  <c r="BK115" i="8"/>
  <c r="J200" i="8"/>
  <c r="J169" i="8"/>
  <c r="J132" i="8"/>
  <c r="BK105" i="8"/>
  <c r="J187" i="8"/>
  <c r="BK135" i="8"/>
  <c r="J120" i="9"/>
  <c r="J98" i="9"/>
  <c r="J102" i="9"/>
  <c r="J101" i="10"/>
  <c r="J118" i="10"/>
  <c r="BK96" i="10"/>
  <c r="J101" i="11"/>
  <c r="BK103" i="11"/>
  <c r="J98" i="11"/>
  <c r="J100" i="11"/>
  <c r="BK118" i="12"/>
  <c r="J105" i="12"/>
  <c r="J118" i="13"/>
  <c r="J110" i="13"/>
  <c r="J98" i="14"/>
  <c r="J96" i="15"/>
  <c r="BK96" i="15"/>
  <c r="BK92" i="15"/>
  <c r="J288" i="2"/>
  <c r="BK333" i="2"/>
  <c r="AS56" i="1"/>
  <c r="BK619" i="3"/>
  <c r="J461" i="3"/>
  <c r="BK351" i="3"/>
  <c r="J177" i="3"/>
  <c r="J945" i="3"/>
  <c r="J782" i="3"/>
  <c r="J685" i="3"/>
  <c r="BK549" i="3"/>
  <c r="J463" i="3"/>
  <c r="BK284" i="3"/>
  <c r="J1091" i="3"/>
  <c r="J1023" i="3"/>
  <c r="J728" i="3"/>
  <c r="BK687" i="3"/>
  <c r="J477" i="3"/>
  <c r="BK362" i="3"/>
  <c r="BK119" i="3"/>
  <c r="J1116" i="3"/>
  <c r="BK908" i="3"/>
  <c r="J721" i="3"/>
  <c r="J621" i="3"/>
  <c r="J449" i="3"/>
  <c r="BK222" i="3"/>
  <c r="BK134" i="3"/>
  <c r="BK130" i="4"/>
  <c r="BK105" i="4"/>
  <c r="BK119" i="4"/>
  <c r="BK165" i="4"/>
  <c r="BK127" i="4"/>
  <c r="J105" i="4"/>
  <c r="J116" i="4"/>
  <c r="J101" i="5"/>
  <c r="BK119" i="5"/>
  <c r="BK117" i="5"/>
  <c r="BK427" i="6"/>
  <c r="J319" i="6"/>
  <c r="J472" i="6"/>
  <c r="BK382" i="6"/>
  <c r="BK225" i="6"/>
  <c r="BK501" i="6"/>
  <c r="BK447" i="6"/>
  <c r="BK331" i="6"/>
  <c r="BK166" i="6"/>
  <c r="BK472" i="6"/>
  <c r="BK255" i="6"/>
  <c r="J209" i="7"/>
  <c r="J167" i="7"/>
  <c r="J124" i="7"/>
  <c r="BK213" i="7"/>
  <c r="J173" i="7"/>
  <c r="BK113" i="7"/>
  <c r="BK211" i="7"/>
  <c r="BK191" i="7"/>
  <c r="BK171" i="7"/>
  <c r="BK151" i="7"/>
  <c r="J222" i="7"/>
  <c r="J191" i="7"/>
  <c r="BK150" i="7"/>
  <c r="J129" i="7"/>
  <c r="BK196" i="8"/>
  <c r="BK166" i="8"/>
  <c r="BK149" i="8"/>
  <c r="BK117" i="8"/>
  <c r="J196" i="8"/>
  <c r="J170" i="8"/>
  <c r="BK109" i="8"/>
  <c r="BK189" i="8"/>
  <c r="BK146" i="8"/>
  <c r="J112" i="8"/>
  <c r="J157" i="8"/>
  <c r="BK133" i="9"/>
  <c r="BK131" i="9"/>
  <c r="BK106" i="9"/>
  <c r="J112" i="10"/>
  <c r="J100" i="10"/>
  <c r="J117" i="10"/>
  <c r="J125" i="11"/>
  <c r="BK102" i="11"/>
  <c r="BK120" i="11"/>
  <c r="J116" i="11"/>
  <c r="BK105" i="12"/>
  <c r="J97" i="12"/>
  <c r="BK103" i="12"/>
  <c r="BK117" i="13"/>
  <c r="BK105" i="13"/>
  <c r="J98" i="13"/>
  <c r="BK100" i="14"/>
  <c r="J114" i="15"/>
  <c r="BK112" i="15"/>
  <c r="BK94" i="16"/>
  <c r="J371" i="2"/>
  <c r="BK186" i="2"/>
  <c r="AS59" i="1"/>
  <c r="J299" i="2"/>
  <c r="BK175" i="2"/>
  <c r="BK386" i="2"/>
  <c r="BK215" i="2"/>
  <c r="BK378" i="2"/>
  <c r="J241" i="2"/>
  <c r="BK926" i="3"/>
  <c r="BK782" i="3"/>
  <c r="J689" i="3"/>
  <c r="BK613" i="3"/>
  <c r="BK499" i="3"/>
  <c r="J294" i="3"/>
  <c r="J963" i="3"/>
  <c r="BK813" i="3"/>
  <c r="J710" i="3"/>
  <c r="J619" i="3"/>
  <c r="J366" i="3"/>
  <c r="BK1109" i="3"/>
  <c r="J990" i="3"/>
  <c r="BK721" i="3"/>
  <c r="J691" i="3"/>
  <c r="J466" i="3"/>
  <c r="J354" i="3"/>
  <c r="BK142" i="3"/>
  <c r="BK1121" i="3"/>
  <c r="J1011" i="3"/>
  <c r="J767" i="3"/>
  <c r="J662" i="3"/>
  <c r="J483" i="3"/>
  <c r="BK262" i="3"/>
  <c r="J121" i="3"/>
  <c r="J134" i="4"/>
  <c r="J110" i="4"/>
  <c r="J143" i="4"/>
  <c r="BK102" i="4"/>
  <c r="J151" i="4"/>
  <c r="J124" i="4"/>
  <c r="BK141" i="4"/>
  <c r="J115" i="5"/>
  <c r="J113" i="5"/>
  <c r="J111" i="5"/>
  <c r="BK98" i="5"/>
  <c r="BK441" i="6"/>
  <c r="J225" i="6"/>
  <c r="BK463" i="6"/>
  <c r="J397" i="6"/>
  <c r="BK207" i="6"/>
  <c r="J499" i="6"/>
  <c r="BK393" i="6"/>
  <c r="J255" i="6"/>
  <c r="BK159" i="6"/>
  <c r="BK342" i="6"/>
  <c r="BK201" i="6"/>
  <c r="BK204" i="7"/>
  <c r="BK162" i="7"/>
  <c r="BK115" i="7"/>
  <c r="BK176" i="7"/>
  <c r="BK158" i="7"/>
  <c r="BK124" i="7"/>
  <c r="BK210" i="7"/>
  <c r="BK168" i="7"/>
  <c r="BK139" i="7"/>
  <c r="BK219" i="7"/>
  <c r="BK193" i="7"/>
  <c r="BK149" i="7"/>
  <c r="BK130" i="7"/>
  <c r="BK177" i="8"/>
  <c r="J160" i="8"/>
  <c r="J126" i="8"/>
  <c r="J210" i="8"/>
  <c r="BK184" i="8"/>
  <c r="J148" i="8"/>
  <c r="BK123" i="8"/>
  <c r="J103" i="8"/>
  <c r="BK181" i="8"/>
  <c r="BK107" i="8"/>
  <c r="BK156" i="8"/>
  <c r="J118" i="8"/>
  <c r="BK100" i="9"/>
  <c r="BK124" i="9"/>
  <c r="J115" i="10"/>
  <c r="BK117" i="10"/>
  <c r="J104" i="10"/>
  <c r="BK100" i="10"/>
  <c r="BK110" i="11"/>
  <c r="BK113" i="11"/>
  <c r="J112" i="11"/>
  <c r="J113" i="11"/>
  <c r="BK102" i="12"/>
  <c r="J107" i="12"/>
  <c r="BK106" i="12"/>
  <c r="BK116" i="13"/>
  <c r="J112" i="13"/>
  <c r="BK98" i="13"/>
  <c r="J112" i="15"/>
  <c r="BK101" i="15"/>
  <c r="BK88" i="16"/>
  <c r="BK346" i="2"/>
  <c r="BK288" i="2"/>
  <c r="J144" i="2"/>
  <c r="J400" i="2"/>
  <c r="J357" i="2"/>
  <c r="BK266" i="2"/>
  <c r="J126" i="2"/>
  <c r="J266" i="2"/>
  <c r="BK299" i="2"/>
  <c r="BK1111" i="3"/>
  <c r="BK945" i="3"/>
  <c r="BK713" i="3"/>
  <c r="BK678" i="3"/>
  <c r="J605" i="3"/>
  <c r="BK415" i="3"/>
  <c r="BK123" i="3"/>
  <c r="BK905" i="3"/>
  <c r="BK767" i="3"/>
  <c r="J626" i="3"/>
  <c r="J499" i="3"/>
  <c r="J222" i="3"/>
  <c r="J1071" i="3"/>
  <c r="BK801" i="3"/>
  <c r="BK710" i="3"/>
  <c r="BK585" i="3"/>
  <c r="BK463" i="3"/>
  <c r="J240" i="3"/>
  <c r="BK1166" i="3"/>
  <c r="J1065" i="3"/>
  <c r="BK920" i="3"/>
  <c r="J719" i="3"/>
  <c r="BK593" i="3"/>
  <c r="J385" i="3"/>
  <c r="J161" i="3"/>
  <c r="J153" i="4"/>
  <c r="BK116" i="4"/>
  <c r="BK157" i="4"/>
  <c r="J117" i="4"/>
  <c r="J160" i="4"/>
  <c r="BK136" i="4"/>
  <c r="BK106" i="4"/>
  <c r="BK121" i="4"/>
  <c r="BK120" i="5"/>
  <c r="J123" i="5"/>
  <c r="J487" i="6"/>
  <c r="J380" i="6"/>
  <c r="J475" i="6"/>
  <c r="J412" i="6"/>
  <c r="BK263" i="6"/>
  <c r="BK460" i="6"/>
  <c r="J344" i="6"/>
  <c r="J185" i="6"/>
  <c r="BK375" i="6"/>
  <c r="J154" i="6"/>
  <c r="BK208" i="7"/>
  <c r="BK163" i="7"/>
  <c r="J139" i="7"/>
  <c r="J113" i="7"/>
  <c r="BK174" i="7"/>
  <c r="BK129" i="7"/>
  <c r="J221" i="7"/>
  <c r="BK202" i="7"/>
  <c r="BK184" i="7"/>
  <c r="J142" i="7"/>
  <c r="BK110" i="7"/>
  <c r="J178" i="7"/>
  <c r="J144" i="7"/>
  <c r="BK104" i="7"/>
  <c r="J167" i="8"/>
  <c r="J131" i="8"/>
  <c r="BK200" i="8"/>
  <c r="J171" i="8"/>
  <c r="J136" i="8"/>
  <c r="BK111" i="8"/>
  <c r="J195" i="8"/>
  <c r="BK175" i="8"/>
  <c r="BK121" i="8"/>
  <c r="J188" i="8"/>
  <c r="J150" i="8"/>
  <c r="J104" i="8"/>
  <c r="BK112" i="9"/>
  <c r="BK114" i="9"/>
  <c r="BK102" i="10"/>
  <c r="J105" i="10"/>
  <c r="BK121" i="11"/>
  <c r="BK99" i="11"/>
  <c r="J105" i="11"/>
  <c r="J103" i="11"/>
  <c r="BK114" i="11"/>
  <c r="BK111" i="12"/>
  <c r="J102" i="12"/>
  <c r="J99" i="12"/>
  <c r="BK113" i="13"/>
  <c r="J96" i="13"/>
  <c r="BK96" i="13"/>
  <c r="BK94" i="15"/>
  <c r="J101" i="15"/>
  <c r="J123" i="15"/>
  <c r="J446" i="2"/>
  <c r="J320" i="2"/>
  <c r="J251" i="2"/>
  <c r="J458" i="2"/>
  <c r="BK404" i="2"/>
  <c r="BK328" i="2"/>
  <c r="J162" i="2"/>
  <c r="J367" i="2"/>
  <c r="BK292" i="2"/>
  <c r="BK390" i="2"/>
  <c r="J276" i="2"/>
  <c r="BK1101" i="3"/>
  <c r="BK879" i="3"/>
  <c r="BK693" i="3"/>
  <c r="BK626" i="3"/>
  <c r="J458" i="3"/>
  <c r="J321" i="3"/>
  <c r="J134" i="3"/>
  <c r="J914" i="3"/>
  <c r="J742" i="3"/>
  <c r="BK653" i="3"/>
  <c r="BK530" i="3"/>
  <c r="BK279" i="3"/>
  <c r="J123" i="3"/>
  <c r="J958" i="3"/>
  <c r="J813" i="3"/>
  <c r="J682" i="3"/>
  <c r="BK407" i="3"/>
  <c r="J288" i="3"/>
  <c r="BK1185" i="3"/>
  <c r="J1077" i="3"/>
  <c r="J828" i="3"/>
  <c r="BK707" i="3"/>
  <c r="J530" i="3"/>
  <c r="BK246" i="3"/>
  <c r="J164" i="4"/>
  <c r="J133" i="4"/>
  <c r="BK159" i="4"/>
  <c r="J132" i="4"/>
  <c r="J100" i="4"/>
  <c r="J135" i="4"/>
  <c r="BK135" i="4"/>
  <c r="J107" i="4"/>
  <c r="BK104" i="5"/>
  <c r="J116" i="5"/>
  <c r="J104" i="5"/>
  <c r="J463" i="6"/>
  <c r="BK344" i="6"/>
  <c r="BK173" i="6"/>
  <c r="J460" i="6"/>
  <c r="J342" i="6"/>
  <c r="J139" i="6"/>
  <c r="J403" i="6"/>
  <c r="J304" i="6"/>
  <c r="BK144" i="6"/>
  <c r="J469" i="6"/>
  <c r="J331" i="6"/>
  <c r="BK149" i="6"/>
  <c r="BK189" i="7"/>
  <c r="J140" i="7"/>
  <c r="J116" i="7"/>
  <c r="BK175" i="7"/>
  <c r="J149" i="7"/>
  <c r="BK108" i="7"/>
  <c r="J200" i="7"/>
  <c r="J174" i="7"/>
  <c r="BK138" i="7"/>
  <c r="J108" i="7"/>
  <c r="BK216" i="7"/>
  <c r="J183" i="7"/>
  <c r="J151" i="7"/>
  <c r="J123" i="7"/>
  <c r="J189" i="8"/>
  <c r="BK159" i="8"/>
  <c r="BK134" i="8"/>
  <c r="J115" i="8"/>
  <c r="BK207" i="8"/>
  <c r="BK178" i="8"/>
  <c r="J145" i="8"/>
  <c r="J120" i="8"/>
  <c r="BK212" i="8"/>
  <c r="J178" i="8"/>
  <c r="BK138" i="8"/>
  <c r="J110" i="8"/>
  <c r="BK192" i="8"/>
  <c r="BK141" i="8"/>
  <c r="BK103" i="8"/>
  <c r="BK108" i="9"/>
  <c r="BK90" i="9"/>
  <c r="J114" i="10"/>
  <c r="BK108" i="10"/>
  <c r="BK101" i="10"/>
  <c r="J117" i="11"/>
  <c r="BK123" i="11"/>
  <c r="J119" i="11"/>
  <c r="J122" i="11"/>
  <c r="J112" i="12"/>
  <c r="BK110" i="12"/>
  <c r="J101" i="12"/>
  <c r="J100" i="13"/>
  <c r="J115" i="13"/>
  <c r="J97" i="14"/>
  <c r="BK123" i="15"/>
  <c r="BK110" i="15"/>
  <c r="J94" i="16"/>
  <c r="J440" i="2"/>
  <c r="BK320" i="2"/>
  <c r="J905" i="3"/>
  <c r="J723" i="3"/>
  <c r="J687" i="3"/>
  <c r="J593" i="3"/>
  <c r="J435" i="3"/>
  <c r="BK316" i="3"/>
  <c r="BK1031" i="3"/>
  <c r="J917" i="3"/>
  <c r="BK723" i="3"/>
  <c r="BK656" i="3"/>
  <c r="J510" i="3"/>
  <c r="J364" i="3"/>
  <c r="BK254" i="3"/>
  <c r="BK1043" i="3"/>
  <c r="J926" i="3"/>
  <c r="BK715" i="3"/>
  <c r="BK642" i="3"/>
  <c r="BK458" i="3"/>
  <c r="BK321" i="3"/>
  <c r="J1185" i="3"/>
  <c r="BK1091" i="3"/>
  <c r="J997" i="3"/>
  <c r="BK733" i="3"/>
  <c r="BK649" i="3"/>
  <c r="BK515" i="3"/>
  <c r="J258" i="3"/>
  <c r="BK160" i="4"/>
  <c r="BK140" i="4"/>
  <c r="BK113" i="4"/>
  <c r="BK125" i="4"/>
  <c r="J154" i="4"/>
  <c r="BK133" i="4"/>
  <c r="BK142" i="4"/>
  <c r="J102" i="4"/>
  <c r="BK99" i="5"/>
  <c r="BK113" i="5"/>
  <c r="J489" i="6"/>
  <c r="BK348" i="6"/>
  <c r="J220" i="6"/>
  <c r="BK101" i="6"/>
  <c r="J441" i="6"/>
  <c r="BK398" i="6"/>
  <c r="J293" i="6"/>
  <c r="BK124" i="6"/>
  <c r="J405" i="6"/>
  <c r="BK237" i="6"/>
  <c r="J124" i="6"/>
  <c r="J398" i="6"/>
  <c r="J330" i="6"/>
  <c r="BK222" i="7"/>
  <c r="J188" i="7"/>
  <c r="BK131" i="7"/>
  <c r="J114" i="7"/>
  <c r="J186" i="7"/>
  <c r="J160" i="7"/>
  <c r="BK128" i="7"/>
  <c r="J217" i="7"/>
  <c r="BK187" i="7"/>
  <c r="BK167" i="7"/>
  <c r="BK140" i="7"/>
  <c r="J115" i="7"/>
  <c r="J213" i="7"/>
  <c r="BK180" i="7"/>
  <c r="J138" i="7"/>
  <c r="J110" i="7"/>
  <c r="BK170" i="8"/>
  <c r="J158" i="8"/>
  <c r="BK132" i="8"/>
  <c r="J209" i="8"/>
  <c r="J185" i="8"/>
  <c r="J154" i="8"/>
  <c r="J121" i="8"/>
  <c r="BK197" i="8"/>
  <c r="J173" i="8"/>
  <c r="J124" i="8"/>
  <c r="BK206" i="8"/>
  <c r="BK179" i="8"/>
  <c r="J128" i="8"/>
  <c r="BK116" i="9"/>
  <c r="J94" i="9"/>
  <c r="J100" i="9"/>
  <c r="BK106" i="10"/>
  <c r="J96" i="10"/>
  <c r="BK98" i="10"/>
  <c r="J106" i="11"/>
  <c r="J104" i="11"/>
  <c r="J111" i="11"/>
  <c r="BK98" i="11"/>
  <c r="BK100" i="12"/>
  <c r="BK112" i="12"/>
  <c r="BK114" i="12"/>
  <c r="BK110" i="13"/>
  <c r="BK118" i="13"/>
  <c r="BK100" i="13"/>
  <c r="J94" i="14"/>
  <c r="J103" i="15"/>
  <c r="BK103" i="15"/>
  <c r="J119" i="15"/>
  <c r="BK472" i="2"/>
  <c r="J328" i="2"/>
  <c r="J311" i="2"/>
  <c r="BK160" i="2"/>
  <c r="J408" i="2"/>
  <c r="J346" i="2"/>
  <c r="BK326" i="2"/>
  <c r="BK138" i="2"/>
  <c r="BK371" i="2"/>
  <c r="J304" i="2"/>
  <c r="J180" i="2"/>
  <c r="J359" i="2"/>
  <c r="BK162" i="2"/>
  <c r="BK963" i="3"/>
  <c r="J717" i="3"/>
  <c r="J680" i="3"/>
  <c r="J533" i="3"/>
  <c r="J407" i="3"/>
  <c r="BK333" i="3"/>
  <c r="J119" i="3"/>
  <c r="J908" i="3"/>
  <c r="J697" i="3"/>
  <c r="J649" i="3"/>
  <c r="J515" i="3"/>
  <c r="BK294" i="3"/>
  <c r="J196" i="3"/>
  <c r="J1055" i="3"/>
  <c r="J934" i="3"/>
  <c r="J713" i="3"/>
  <c r="J628" i="3"/>
  <c r="BK435" i="3"/>
  <c r="J327" i="3"/>
  <c r="J1166" i="3"/>
  <c r="J1101" i="3"/>
  <c r="J966" i="3"/>
  <c r="J725" i="3"/>
  <c r="J639" i="3"/>
  <c r="J563" i="3"/>
  <c r="J378" i="3"/>
  <c r="BK166" i="3"/>
  <c r="BK152" i="4"/>
  <c r="J101" i="4"/>
  <c r="J152" i="4"/>
  <c r="J121" i="4"/>
  <c r="BK158" i="4"/>
  <c r="J138" i="4"/>
  <c r="J104" i="4"/>
  <c r="BK118" i="4"/>
  <c r="J103" i="5"/>
  <c r="J100" i="5"/>
  <c r="BK115" i="5"/>
  <c r="J481" i="6"/>
  <c r="BK360" i="6"/>
  <c r="BK154" i="6"/>
  <c r="BK480" i="6"/>
  <c r="BK405" i="6"/>
  <c r="J279" i="6"/>
  <c r="J503" i="6"/>
  <c r="BK423" i="6"/>
  <c r="J346" i="6"/>
  <c r="J195" i="6"/>
  <c r="BK461" i="6"/>
  <c r="BK220" i="6"/>
  <c r="BK221" i="7"/>
  <c r="J180" i="7"/>
  <c r="J135" i="7"/>
  <c r="J107" i="7"/>
  <c r="J185" i="7"/>
  <c r="BK145" i="7"/>
  <c r="J111" i="7"/>
  <c r="J216" i="7"/>
  <c r="J197" i="7"/>
  <c r="BK179" i="7"/>
  <c r="J158" i="7"/>
  <c r="BK116" i="7"/>
  <c r="J206" i="7"/>
  <c r="BK181" i="7"/>
  <c r="BK164" i="7"/>
  <c r="BK133" i="7"/>
  <c r="BK205" i="8"/>
  <c r="BK164" i="8"/>
  <c r="BK151" i="8"/>
  <c r="J137" i="8"/>
  <c r="J114" i="8"/>
  <c r="BK193" i="8"/>
  <c r="J166" i="8"/>
  <c r="BK137" i="8"/>
  <c r="BK118" i="8"/>
  <c r="J193" i="8"/>
  <c r="BK143" i="8"/>
  <c r="J119" i="8"/>
  <c r="BK203" i="8"/>
  <c r="J177" i="8"/>
  <c r="BK135" i="9"/>
  <c r="J135" i="9"/>
  <c r="BK129" i="9"/>
  <c r="J90" i="9"/>
  <c r="BK103" i="10"/>
  <c r="BK107" i="10"/>
  <c r="J127" i="11"/>
  <c r="J107" i="11"/>
  <c r="J102" i="11"/>
  <c r="BK127" i="11"/>
  <c r="J114" i="12"/>
  <c r="J117" i="12"/>
  <c r="BK108" i="12"/>
  <c r="BK94" i="13"/>
  <c r="J116" i="13"/>
  <c r="J117" i="13"/>
  <c r="BK95" i="14"/>
  <c r="BK98" i="15"/>
  <c r="J91" i="16"/>
  <c r="J375" i="2"/>
  <c r="J271" i="2"/>
  <c r="AS66" i="1"/>
  <c r="J210" i="2"/>
  <c r="J373" i="2"/>
  <c r="BK313" i="2"/>
  <c r="J113" i="2"/>
  <c r="J330" i="2"/>
  <c r="J186" i="2"/>
  <c r="J1043" i="3"/>
  <c r="J797" i="3"/>
  <c r="BK639" i="3"/>
  <c r="J494" i="3"/>
  <c r="BK366" i="3"/>
  <c r="J262" i="3"/>
  <c r="BK990" i="3"/>
  <c r="BK868" i="3"/>
  <c r="J683" i="3"/>
  <c r="BK520" i="3"/>
  <c r="BK305" i="3"/>
  <c r="BK1019" i="3"/>
  <c r="BK911" i="3"/>
  <c r="BK719" i="3"/>
  <c r="J455" i="3"/>
  <c r="J359" i="3"/>
  <c r="BK156" i="3"/>
  <c r="J1111" i="3"/>
  <c r="J948" i="3"/>
  <c r="J739" i="3"/>
  <c r="BK699" i="3"/>
  <c r="J415" i="3"/>
  <c r="BK196" i="3"/>
  <c r="J158" i="4"/>
  <c r="J127" i="4"/>
  <c r="BK100" i="4"/>
  <c r="J146" i="4"/>
  <c r="BK101" i="4"/>
  <c r="J141" i="4"/>
  <c r="J119" i="4"/>
  <c r="BK138" i="4"/>
  <c r="BK100" i="5"/>
  <c r="J112" i="5"/>
  <c r="BK497" i="6"/>
  <c r="J417" i="6"/>
  <c r="J237" i="6"/>
  <c r="J144" i="6"/>
  <c r="BK446" i="6"/>
  <c r="BK299" i="6"/>
  <c r="J101" i="6"/>
  <c r="BK380" i="6"/>
  <c r="J244" i="6"/>
  <c r="BK487" i="6"/>
  <c r="BK304" i="6"/>
  <c r="J106" i="6"/>
  <c r="BK194" i="7"/>
  <c r="J155" i="7"/>
  <c r="BK123" i="7"/>
  <c r="J187" i="7"/>
  <c r="J168" i="7"/>
  <c r="J141" i="7"/>
  <c r="BK109" i="7"/>
  <c r="BK196" i="7"/>
  <c r="J170" i="7"/>
  <c r="BK160" i="7"/>
  <c r="J130" i="7"/>
  <c r="J204" i="7"/>
  <c r="BK172" i="7"/>
  <c r="BK148" i="7"/>
  <c r="BK117" i="7"/>
  <c r="BK171" i="8"/>
  <c r="BK152" i="8"/>
  <c r="BK127" i="8"/>
  <c r="BK106" i="8"/>
  <c r="J181" i="8"/>
  <c r="BK144" i="8"/>
  <c r="BK122" i="8"/>
  <c r="J211" i="8"/>
  <c r="BK182" i="8"/>
  <c r="BK158" i="8"/>
  <c r="BK128" i="8"/>
  <c r="J208" i="8"/>
  <c r="BK183" i="8"/>
  <c r="J130" i="8"/>
  <c r="BK110" i="9"/>
  <c r="J118" i="9"/>
  <c r="J108" i="9"/>
  <c r="BK110" i="10"/>
  <c r="J99" i="10"/>
  <c r="BK97" i="10"/>
  <c r="J115" i="11"/>
  <c r="BK122" i="11"/>
  <c r="BK101" i="11"/>
  <c r="J96" i="11"/>
  <c r="J116" i="12"/>
  <c r="J119" i="12"/>
  <c r="J108" i="12"/>
  <c r="BK96" i="12"/>
  <c r="J107" i="13"/>
  <c r="BK119" i="13"/>
  <c r="J105" i="13"/>
  <c r="BK99" i="14"/>
  <c r="BK126" i="15"/>
  <c r="BK105" i="15"/>
  <c r="J117" i="15"/>
  <c r="R445" i="2" l="1"/>
  <c r="T445" i="2"/>
  <c r="P445" i="2"/>
  <c r="BK112" i="2"/>
  <c r="J112" i="2"/>
  <c r="J69" i="2" s="1"/>
  <c r="BK164" i="2"/>
  <c r="J164" i="2"/>
  <c r="J70" i="2"/>
  <c r="P194" i="2"/>
  <c r="T310" i="2"/>
  <c r="P332" i="2"/>
  <c r="BK356" i="2"/>
  <c r="J356" i="2"/>
  <c r="J78" i="2"/>
  <c r="R366" i="2"/>
  <c r="T377" i="2"/>
  <c r="T434" i="2"/>
  <c r="P118" i="3"/>
  <c r="BK150" i="3"/>
  <c r="J150" i="3"/>
  <c r="J70" i="3"/>
  <c r="BK176" i="3"/>
  <c r="J176" i="3"/>
  <c r="J71" i="3" s="1"/>
  <c r="R221" i="3"/>
  <c r="BK239" i="3"/>
  <c r="J239" i="3"/>
  <c r="J73" i="3"/>
  <c r="BK353" i="3"/>
  <c r="J353" i="3"/>
  <c r="J74" i="3"/>
  <c r="P365" i="3"/>
  <c r="R377" i="3"/>
  <c r="BK414" i="3"/>
  <c r="J414" i="3"/>
  <c r="J79" i="3" s="1"/>
  <c r="BK457" i="3"/>
  <c r="J457" i="3"/>
  <c r="J80" i="3"/>
  <c r="P465" i="3"/>
  <c r="P532" i="3"/>
  <c r="T648" i="3"/>
  <c r="P655" i="3"/>
  <c r="BK709" i="3"/>
  <c r="J709" i="3"/>
  <c r="J85" i="3"/>
  <c r="T735" i="3"/>
  <c r="P907" i="3"/>
  <c r="T916" i="3"/>
  <c r="P947" i="3"/>
  <c r="T1076" i="3"/>
  <c r="P1090" i="3"/>
  <c r="T1126" i="3"/>
  <c r="BK99" i="4"/>
  <c r="J99" i="4"/>
  <c r="J68" i="4"/>
  <c r="BK103" i="4"/>
  <c r="J103" i="4"/>
  <c r="J69" i="4"/>
  <c r="BK109" i="4"/>
  <c r="J109" i="4"/>
  <c r="J70" i="4"/>
  <c r="BK112" i="4"/>
  <c r="J112" i="4"/>
  <c r="J71" i="4" s="1"/>
  <c r="BK128" i="4"/>
  <c r="J128" i="4" s="1"/>
  <c r="J72" i="4" s="1"/>
  <c r="BK155" i="4"/>
  <c r="J155" i="4"/>
  <c r="J73" i="4"/>
  <c r="BK163" i="4"/>
  <c r="J163" i="4"/>
  <c r="J74" i="4"/>
  <c r="R97" i="5"/>
  <c r="R102" i="5"/>
  <c r="T110" i="5"/>
  <c r="R114" i="5"/>
  <c r="R100" i="6"/>
  <c r="P209" i="6"/>
  <c r="P385" i="6"/>
  <c r="R392" i="6"/>
  <c r="P474" i="6"/>
  <c r="T486" i="6"/>
  <c r="T101" i="7"/>
  <c r="R119" i="7"/>
  <c r="P137" i="7"/>
  <c r="R152" i="7"/>
  <c r="P212" i="7"/>
  <c r="BK220" i="7"/>
  <c r="J220" i="7"/>
  <c r="J75" i="7"/>
  <c r="T155" i="8"/>
  <c r="R165" i="8"/>
  <c r="BK176" i="8"/>
  <c r="J176" i="8" s="1"/>
  <c r="J72" i="8" s="1"/>
  <c r="P186" i="8"/>
  <c r="R194" i="8"/>
  <c r="R202" i="8"/>
  <c r="T89" i="9"/>
  <c r="T88" i="9" s="1"/>
  <c r="T87" i="9" s="1"/>
  <c r="BK95" i="10"/>
  <c r="J95" i="10"/>
  <c r="J69" i="10" s="1"/>
  <c r="P95" i="11"/>
  <c r="P93" i="11" s="1"/>
  <c r="AU68" i="1" s="1"/>
  <c r="T95" i="12"/>
  <c r="T93" i="12"/>
  <c r="P93" i="13"/>
  <c r="P92" i="13" s="1"/>
  <c r="AU70" i="1" s="1"/>
  <c r="T93" i="14"/>
  <c r="T92" i="14" s="1"/>
  <c r="BK91" i="15"/>
  <c r="J91" i="15" s="1"/>
  <c r="J64" i="15" s="1"/>
  <c r="BK100" i="15"/>
  <c r="J100" i="15"/>
  <c r="J65" i="15"/>
  <c r="BK107" i="15"/>
  <c r="J107" i="15"/>
  <c r="J66" i="15" s="1"/>
  <c r="BK116" i="15"/>
  <c r="J116" i="15"/>
  <c r="J67" i="15" s="1"/>
  <c r="T112" i="2"/>
  <c r="T164" i="2"/>
  <c r="BK194" i="2"/>
  <c r="J194" i="2" s="1"/>
  <c r="J72" i="2" s="1"/>
  <c r="R310" i="2"/>
  <c r="R332" i="2"/>
  <c r="R356" i="2"/>
  <c r="P366" i="2"/>
  <c r="R377" i="2"/>
  <c r="BK434" i="2"/>
  <c r="J434" i="2" s="1"/>
  <c r="J82" i="2" s="1"/>
  <c r="BK118" i="3"/>
  <c r="R150" i="3"/>
  <c r="R117" i="3" s="1"/>
  <c r="P176" i="3"/>
  <c r="T221" i="3"/>
  <c r="R239" i="3"/>
  <c r="R353" i="3"/>
  <c r="R365" i="3"/>
  <c r="P377" i="3"/>
  <c r="P414" i="3"/>
  <c r="P457" i="3"/>
  <c r="R465" i="3"/>
  <c r="BK532" i="3"/>
  <c r="J532" i="3" s="1"/>
  <c r="J82" i="3" s="1"/>
  <c r="BK648" i="3"/>
  <c r="J648" i="3"/>
  <c r="J83" i="3"/>
  <c r="BK655" i="3"/>
  <c r="J655" i="3"/>
  <c r="J84" i="3"/>
  <c r="T709" i="3"/>
  <c r="R735" i="3"/>
  <c r="R907" i="3"/>
  <c r="P916" i="3"/>
  <c r="R947" i="3"/>
  <c r="P1076" i="3"/>
  <c r="T1090" i="3"/>
  <c r="R1126" i="3"/>
  <c r="P99" i="4"/>
  <c r="P103" i="4"/>
  <c r="R109" i="4"/>
  <c r="R112" i="4"/>
  <c r="R128" i="4"/>
  <c r="T155" i="4"/>
  <c r="T163" i="4"/>
  <c r="P97" i="5"/>
  <c r="P102" i="5"/>
  <c r="P110" i="5"/>
  <c r="P114" i="5"/>
  <c r="BK100" i="6"/>
  <c r="J100" i="6"/>
  <c r="J69" i="6" s="1"/>
  <c r="R209" i="6"/>
  <c r="R385" i="6"/>
  <c r="T392" i="6"/>
  <c r="T474" i="6"/>
  <c r="R486" i="6"/>
  <c r="R101" i="7"/>
  <c r="T119" i="7"/>
  <c r="T137" i="7"/>
  <c r="P152" i="7"/>
  <c r="BK212" i="7"/>
  <c r="J212" i="7"/>
  <c r="J73" i="7" s="1"/>
  <c r="P220" i="7"/>
  <c r="R101" i="8"/>
  <c r="P155" i="8"/>
  <c r="BK165" i="8"/>
  <c r="J165" i="8" s="1"/>
  <c r="J71" i="8" s="1"/>
  <c r="R176" i="8"/>
  <c r="T186" i="8"/>
  <c r="T194" i="8"/>
  <c r="T202" i="8"/>
  <c r="P89" i="9"/>
  <c r="P88" i="9" s="1"/>
  <c r="P87" i="9" s="1"/>
  <c r="AU65" i="1" s="1"/>
  <c r="P95" i="10"/>
  <c r="P93" i="10"/>
  <c r="AU67" i="1" s="1"/>
  <c r="T95" i="11"/>
  <c r="T93" i="11" s="1"/>
  <c r="BK95" i="12"/>
  <c r="J95" i="12" s="1"/>
  <c r="J69" i="12" s="1"/>
  <c r="T93" i="13"/>
  <c r="T92" i="13" s="1"/>
  <c r="P93" i="14"/>
  <c r="P92" i="14"/>
  <c r="AU71" i="1"/>
  <c r="P91" i="15"/>
  <c r="P100" i="15"/>
  <c r="R107" i="15"/>
  <c r="R116" i="15"/>
  <c r="R86" i="16"/>
  <c r="R85" i="16" s="1"/>
  <c r="P90" i="16"/>
  <c r="P89" i="16"/>
  <c r="P112" i="2"/>
  <c r="P164" i="2"/>
  <c r="T194" i="2"/>
  <c r="BK310" i="2"/>
  <c r="J310" i="2"/>
  <c r="J73" i="2" s="1"/>
  <c r="T332" i="2"/>
  <c r="T356" i="2"/>
  <c r="T366" i="2"/>
  <c r="P377" i="2"/>
  <c r="P434" i="2"/>
  <c r="T118" i="3"/>
  <c r="T150" i="3"/>
  <c r="R176" i="3"/>
  <c r="BK221" i="3"/>
  <c r="J221" i="3"/>
  <c r="J72" i="3"/>
  <c r="T239" i="3"/>
  <c r="T353" i="3"/>
  <c r="T365" i="3"/>
  <c r="BK377" i="3"/>
  <c r="J377" i="3" s="1"/>
  <c r="J78" i="3" s="1"/>
  <c r="T414" i="3"/>
  <c r="T457" i="3"/>
  <c r="T465" i="3"/>
  <c r="T532" i="3"/>
  <c r="R648" i="3"/>
  <c r="R655" i="3"/>
  <c r="P709" i="3"/>
  <c r="P735" i="3"/>
  <c r="BK907" i="3"/>
  <c r="J907" i="3"/>
  <c r="J87" i="3" s="1"/>
  <c r="BK916" i="3"/>
  <c r="J916" i="3"/>
  <c r="J88" i="3" s="1"/>
  <c r="BK947" i="3"/>
  <c r="J947" i="3"/>
  <c r="J89" i="3"/>
  <c r="R1076" i="3"/>
  <c r="BK1090" i="3"/>
  <c r="J1090" i="3"/>
  <c r="J91" i="3" s="1"/>
  <c r="P1126" i="3"/>
  <c r="R99" i="4"/>
  <c r="T103" i="4"/>
  <c r="T109" i="4"/>
  <c r="P112" i="4"/>
  <c r="P128" i="4"/>
  <c r="P155" i="4"/>
  <c r="R163" i="4"/>
  <c r="T97" i="5"/>
  <c r="T102" i="5"/>
  <c r="R110" i="5"/>
  <c r="T114" i="5"/>
  <c r="T100" i="6"/>
  <c r="T209" i="6"/>
  <c r="T385" i="6"/>
  <c r="BK392" i="6"/>
  <c r="J392" i="6" s="1"/>
  <c r="J72" i="6" s="1"/>
  <c r="R474" i="6"/>
  <c r="P486" i="6"/>
  <c r="BK101" i="7"/>
  <c r="P119" i="7"/>
  <c r="BK137" i="7"/>
  <c r="J137" i="7" s="1"/>
  <c r="J71" i="7" s="1"/>
  <c r="BK152" i="7"/>
  <c r="J152" i="7"/>
  <c r="J72" i="7"/>
  <c r="R212" i="7"/>
  <c r="R220" i="7"/>
  <c r="BK101" i="8"/>
  <c r="T101" i="8"/>
  <c r="R155" i="8"/>
  <c r="P165" i="8"/>
  <c r="P176" i="8"/>
  <c r="BK186" i="8"/>
  <c r="J186" i="8"/>
  <c r="J73" i="8" s="1"/>
  <c r="BK194" i="8"/>
  <c r="J194" i="8"/>
  <c r="J74" i="8" s="1"/>
  <c r="BK202" i="8"/>
  <c r="J202" i="8"/>
  <c r="J75" i="8"/>
  <c r="R89" i="9"/>
  <c r="R88" i="9" s="1"/>
  <c r="R87" i="9" s="1"/>
  <c r="T95" i="10"/>
  <c r="T93" i="10"/>
  <c r="BK95" i="11"/>
  <c r="J95" i="11" s="1"/>
  <c r="J69" i="11" s="1"/>
  <c r="P95" i="12"/>
  <c r="P93" i="12"/>
  <c r="AU69" i="1"/>
  <c r="R93" i="13"/>
  <c r="R92" i="13"/>
  <c r="BK93" i="14"/>
  <c r="J93" i="14"/>
  <c r="J68" i="14" s="1"/>
  <c r="R91" i="15"/>
  <c r="T100" i="15"/>
  <c r="T107" i="15"/>
  <c r="T116" i="15"/>
  <c r="P86" i="16"/>
  <c r="P85" i="16"/>
  <c r="P84" i="16"/>
  <c r="AU73" i="1"/>
  <c r="T90" i="16"/>
  <c r="T89" i="16" s="1"/>
  <c r="R112" i="2"/>
  <c r="R164" i="2"/>
  <c r="R194" i="2"/>
  <c r="P310" i="2"/>
  <c r="BK332" i="2"/>
  <c r="J332" i="2"/>
  <c r="J74" i="2" s="1"/>
  <c r="P356" i="2"/>
  <c r="P337" i="2"/>
  <c r="BK366" i="2"/>
  <c r="J366" i="2"/>
  <c r="J80" i="2" s="1"/>
  <c r="BK377" i="2"/>
  <c r="J377" i="2" s="1"/>
  <c r="J81" i="2" s="1"/>
  <c r="R434" i="2"/>
  <c r="R118" i="3"/>
  <c r="P150" i="3"/>
  <c r="T176" i="3"/>
  <c r="P221" i="3"/>
  <c r="P239" i="3"/>
  <c r="P353" i="3"/>
  <c r="BK365" i="3"/>
  <c r="J365" i="3"/>
  <c r="J75" i="3" s="1"/>
  <c r="T377" i="3"/>
  <c r="R414" i="3"/>
  <c r="R457" i="3"/>
  <c r="BK465" i="3"/>
  <c r="J465" i="3" s="1"/>
  <c r="J81" i="3" s="1"/>
  <c r="R532" i="3"/>
  <c r="P648" i="3"/>
  <c r="T655" i="3"/>
  <c r="R709" i="3"/>
  <c r="BK735" i="3"/>
  <c r="J735" i="3" s="1"/>
  <c r="J86" i="3" s="1"/>
  <c r="T907" i="3"/>
  <c r="R916" i="3"/>
  <c r="T947" i="3"/>
  <c r="BK1076" i="3"/>
  <c r="J1076" i="3"/>
  <c r="J90" i="3"/>
  <c r="R1090" i="3"/>
  <c r="BK1126" i="3"/>
  <c r="J1126" i="3" s="1"/>
  <c r="J92" i="3" s="1"/>
  <c r="T99" i="4"/>
  <c r="R103" i="4"/>
  <c r="P109" i="4"/>
  <c r="T112" i="4"/>
  <c r="T128" i="4"/>
  <c r="R155" i="4"/>
  <c r="P163" i="4"/>
  <c r="BK97" i="5"/>
  <c r="J97" i="5"/>
  <c r="J68" i="5"/>
  <c r="BK102" i="5"/>
  <c r="J102" i="5"/>
  <c r="J69" i="5" s="1"/>
  <c r="BK110" i="5"/>
  <c r="J110" i="5" s="1"/>
  <c r="J71" i="5" s="1"/>
  <c r="BK114" i="5"/>
  <c r="J114" i="5" s="1"/>
  <c r="J72" i="5" s="1"/>
  <c r="P100" i="6"/>
  <c r="BK209" i="6"/>
  <c r="J209" i="6"/>
  <c r="J70" i="6" s="1"/>
  <c r="BK385" i="6"/>
  <c r="J385" i="6" s="1"/>
  <c r="J71" i="6" s="1"/>
  <c r="P392" i="6"/>
  <c r="BK474" i="6"/>
  <c r="J474" i="6"/>
  <c r="J73" i="6" s="1"/>
  <c r="BK486" i="6"/>
  <c r="J486" i="6" s="1"/>
  <c r="J74" i="6" s="1"/>
  <c r="P101" i="7"/>
  <c r="P100" i="7" s="1"/>
  <c r="P99" i="7" s="1"/>
  <c r="AU63" i="1" s="1"/>
  <c r="BK119" i="7"/>
  <c r="J119" i="7" s="1"/>
  <c r="J70" i="7" s="1"/>
  <c r="R137" i="7"/>
  <c r="T152" i="7"/>
  <c r="T212" i="7"/>
  <c r="T220" i="7"/>
  <c r="P101" i="8"/>
  <c r="P100" i="8"/>
  <c r="P99" i="8" s="1"/>
  <c r="AU64" i="1" s="1"/>
  <c r="BK155" i="8"/>
  <c r="J155" i="8"/>
  <c r="J70" i="8" s="1"/>
  <c r="T165" i="8"/>
  <c r="T176" i="8"/>
  <c r="R186" i="8"/>
  <c r="P194" i="8"/>
  <c r="P202" i="8"/>
  <c r="BK89" i="9"/>
  <c r="J89" i="9"/>
  <c r="J65" i="9" s="1"/>
  <c r="R95" i="10"/>
  <c r="R93" i="10" s="1"/>
  <c r="R95" i="11"/>
  <c r="R93" i="11" s="1"/>
  <c r="R95" i="12"/>
  <c r="R93" i="12"/>
  <c r="BK93" i="13"/>
  <c r="J93" i="13" s="1"/>
  <c r="J68" i="13" s="1"/>
  <c r="R93" i="14"/>
  <c r="R92" i="14"/>
  <c r="T91" i="15"/>
  <c r="T90" i="15"/>
  <c r="R100" i="15"/>
  <c r="P107" i="15"/>
  <c r="P116" i="15"/>
  <c r="BK86" i="16"/>
  <c r="J86" i="16"/>
  <c r="J61" i="16"/>
  <c r="T86" i="16"/>
  <c r="T85" i="16" s="1"/>
  <c r="BK90" i="16"/>
  <c r="J90" i="16" s="1"/>
  <c r="J63" i="16" s="1"/>
  <c r="R90" i="16"/>
  <c r="R89" i="16"/>
  <c r="BK185" i="2"/>
  <c r="J185" i="2" s="1"/>
  <c r="J71" i="2" s="1"/>
  <c r="BK338" i="2"/>
  <c r="J338" i="2" s="1"/>
  <c r="J76" i="2" s="1"/>
  <c r="BK345" i="2"/>
  <c r="J345" i="2"/>
  <c r="J77" i="2" s="1"/>
  <c r="BK363" i="2"/>
  <c r="J363" i="2" s="1"/>
  <c r="J79" i="2" s="1"/>
  <c r="BK471" i="2"/>
  <c r="J471" i="2" s="1"/>
  <c r="J85" i="2" s="1"/>
  <c r="BK497" i="2"/>
  <c r="J497" i="2" s="1"/>
  <c r="J86" i="2" s="1"/>
  <c r="BK373" i="3"/>
  <c r="J373" i="3"/>
  <c r="J76" i="3" s="1"/>
  <c r="BK218" i="7"/>
  <c r="J218" i="7" s="1"/>
  <c r="J74" i="7" s="1"/>
  <c r="BK95" i="16"/>
  <c r="J95" i="16" s="1"/>
  <c r="J64" i="16" s="1"/>
  <c r="BK445" i="2"/>
  <c r="J445" i="2" s="1"/>
  <c r="J83" i="2" s="1"/>
  <c r="BK457" i="2"/>
  <c r="J457" i="2"/>
  <c r="J84" i="2" s="1"/>
  <c r="BK108" i="5"/>
  <c r="J108" i="5" s="1"/>
  <c r="J70" i="5" s="1"/>
  <c r="BK125" i="15"/>
  <c r="J125" i="15" s="1"/>
  <c r="J68" i="15" s="1"/>
  <c r="J52" i="16"/>
  <c r="F81" i="16"/>
  <c r="E48" i="16"/>
  <c r="BE91" i="16"/>
  <c r="BE94" i="16"/>
  <c r="BE88" i="16"/>
  <c r="BE96" i="16"/>
  <c r="BE87" i="16"/>
  <c r="BE119" i="15"/>
  <c r="BE126" i="15"/>
  <c r="E50" i="15"/>
  <c r="J84" i="15"/>
  <c r="BE98" i="15"/>
  <c r="BE103" i="15"/>
  <c r="BE105" i="15"/>
  <c r="BE121" i="15"/>
  <c r="F87" i="15"/>
  <c r="BE94" i="15"/>
  <c r="BE101" i="15"/>
  <c r="BE110" i="15"/>
  <c r="BE92" i="15"/>
  <c r="BE96" i="15"/>
  <c r="BE108" i="15"/>
  <c r="BE112" i="15"/>
  <c r="BE114" i="15"/>
  <c r="BE117" i="15"/>
  <c r="BE123" i="15"/>
  <c r="E52" i="14"/>
  <c r="J60" i="14"/>
  <c r="F63" i="14"/>
  <c r="BE97" i="14"/>
  <c r="BE98" i="14"/>
  <c r="BE94" i="14"/>
  <c r="BE95" i="14"/>
  <c r="BE96" i="14"/>
  <c r="BE99" i="14"/>
  <c r="BE100" i="14"/>
  <c r="BE94" i="13"/>
  <c r="BE102" i="13"/>
  <c r="BE107" i="13"/>
  <c r="BE108" i="13"/>
  <c r="BE110" i="13"/>
  <c r="BE116" i="13"/>
  <c r="J60" i="13"/>
  <c r="F63" i="13"/>
  <c r="BE109" i="13"/>
  <c r="BE115" i="13"/>
  <c r="BE117" i="13"/>
  <c r="E52" i="13"/>
  <c r="BE100" i="13"/>
  <c r="BE104" i="13"/>
  <c r="BE111" i="13"/>
  <c r="BE112" i="13"/>
  <c r="BE113" i="13"/>
  <c r="BE118" i="13"/>
  <c r="BE119" i="13"/>
  <c r="BE96" i="13"/>
  <c r="BE98" i="13"/>
  <c r="BE105" i="13"/>
  <c r="BE106" i="13"/>
  <c r="BE114" i="13"/>
  <c r="E79" i="12"/>
  <c r="BE104" i="12"/>
  <c r="BE110" i="12"/>
  <c r="BE111" i="12"/>
  <c r="BE117" i="12"/>
  <c r="BE118" i="12"/>
  <c r="BE119" i="12"/>
  <c r="F63" i="12"/>
  <c r="BE96" i="12"/>
  <c r="BE100" i="12"/>
  <c r="BE101" i="12"/>
  <c r="BE109" i="12"/>
  <c r="BE114" i="12"/>
  <c r="BE115" i="12"/>
  <c r="BE116" i="12"/>
  <c r="J60" i="12"/>
  <c r="BE97" i="12"/>
  <c r="BE98" i="12"/>
  <c r="BE99" i="12"/>
  <c r="BE102" i="12"/>
  <c r="BE106" i="12"/>
  <c r="BE112" i="12"/>
  <c r="BE113" i="12"/>
  <c r="BE120" i="12"/>
  <c r="BE103" i="12"/>
  <c r="BE105" i="12"/>
  <c r="BE107" i="12"/>
  <c r="BE108" i="12"/>
  <c r="E79" i="11"/>
  <c r="BE102" i="11"/>
  <c r="BE103" i="11"/>
  <c r="BE105" i="11"/>
  <c r="BE106" i="11"/>
  <c r="BE108" i="11"/>
  <c r="BE111" i="11"/>
  <c r="BE112" i="11"/>
  <c r="BE117" i="11"/>
  <c r="BE125" i="11"/>
  <c r="BE96" i="11"/>
  <c r="BE97" i="11"/>
  <c r="BE101" i="11"/>
  <c r="BE104" i="11"/>
  <c r="BE107" i="11"/>
  <c r="BE110" i="11"/>
  <c r="BE115" i="11"/>
  <c r="BE116" i="11"/>
  <c r="BE119" i="11"/>
  <c r="BE127" i="11"/>
  <c r="J60" i="11"/>
  <c r="BE98" i="11"/>
  <c r="BE99" i="11"/>
  <c r="BE100" i="11"/>
  <c r="BE109" i="11"/>
  <c r="BE114" i="11"/>
  <c r="BE121" i="11"/>
  <c r="BE123" i="11"/>
  <c r="BE124" i="11"/>
  <c r="BE126" i="11"/>
  <c r="F63" i="11"/>
  <c r="BE113" i="11"/>
  <c r="BE118" i="11"/>
  <c r="BE120" i="11"/>
  <c r="BE122" i="11"/>
  <c r="J60" i="10"/>
  <c r="BE101" i="10"/>
  <c r="BE107" i="10"/>
  <c r="BE114" i="10"/>
  <c r="BE96" i="10"/>
  <c r="BE108" i="10"/>
  <c r="BE109" i="10"/>
  <c r="BE113" i="10"/>
  <c r="BE116" i="10"/>
  <c r="BE117" i="10"/>
  <c r="E52" i="10"/>
  <c r="F63" i="10"/>
  <c r="BE97" i="10"/>
  <c r="BE100" i="10"/>
  <c r="BE102" i="10"/>
  <c r="BE103" i="10"/>
  <c r="BE104" i="10"/>
  <c r="BE105" i="10"/>
  <c r="BE106" i="10"/>
  <c r="BE111" i="10"/>
  <c r="BE115" i="10"/>
  <c r="BE98" i="10"/>
  <c r="BE99" i="10"/>
  <c r="BE110" i="10"/>
  <c r="BE112" i="10"/>
  <c r="BE118" i="10"/>
  <c r="J101" i="8"/>
  <c r="J69" i="8" s="1"/>
  <c r="E75" i="9"/>
  <c r="J81" i="9"/>
  <c r="BE90" i="9"/>
  <c r="BE118" i="9"/>
  <c r="BE120" i="9"/>
  <c r="BE135" i="9"/>
  <c r="BE106" i="9"/>
  <c r="BE108" i="9"/>
  <c r="BE110" i="9"/>
  <c r="BE114" i="9"/>
  <c r="BE116" i="9"/>
  <c r="BE133" i="9"/>
  <c r="F59" i="9"/>
  <c r="BE92" i="9"/>
  <c r="BE94" i="9"/>
  <c r="BE98" i="9"/>
  <c r="BE100" i="9"/>
  <c r="BE102" i="9"/>
  <c r="BE104" i="9"/>
  <c r="BE122" i="9"/>
  <c r="BE129" i="9"/>
  <c r="BE96" i="9"/>
  <c r="BE112" i="9"/>
  <c r="BE124" i="9"/>
  <c r="BE131" i="9"/>
  <c r="BE106" i="8"/>
  <c r="BE108" i="8"/>
  <c r="BE110" i="8"/>
  <c r="BE114" i="8"/>
  <c r="BE115" i="8"/>
  <c r="BE116" i="8"/>
  <c r="BE118" i="8"/>
  <c r="BE119" i="8"/>
  <c r="BE121" i="8"/>
  <c r="BE122" i="8"/>
  <c r="BE123" i="8"/>
  <c r="BE125" i="8"/>
  <c r="BE126" i="8"/>
  <c r="BE131" i="8"/>
  <c r="BE132" i="8"/>
  <c r="BE134" i="8"/>
  <c r="BE137" i="8"/>
  <c r="BE138" i="8"/>
  <c r="BE143" i="8"/>
  <c r="BE144" i="8"/>
  <c r="BE145" i="8"/>
  <c r="BE146" i="8"/>
  <c r="BE152" i="8"/>
  <c r="BE158" i="8"/>
  <c r="BE161" i="8"/>
  <c r="BE163" i="8"/>
  <c r="BE164" i="8"/>
  <c r="BE166" i="8"/>
  <c r="BE167" i="8"/>
  <c r="BE169" i="8"/>
  <c r="BE171" i="8"/>
  <c r="BE182" i="8"/>
  <c r="BE189" i="8"/>
  <c r="BE193" i="8"/>
  <c r="BE195" i="8"/>
  <c r="BE200" i="8"/>
  <c r="E52" i="8"/>
  <c r="F63" i="8"/>
  <c r="BE102" i="8"/>
  <c r="BE109" i="8"/>
  <c r="BE112" i="8"/>
  <c r="BE113" i="8"/>
  <c r="BE117" i="8"/>
  <c r="BE120" i="8"/>
  <c r="BE130" i="8"/>
  <c r="BE147" i="8"/>
  <c r="BE149" i="8"/>
  <c r="BE151" i="8"/>
  <c r="BE153" i="8"/>
  <c r="BE162" i="8"/>
  <c r="BE170" i="8"/>
  <c r="BE184" i="8"/>
  <c r="BE185" i="8"/>
  <c r="BE196" i="8"/>
  <c r="BE204" i="8"/>
  <c r="BE205" i="8"/>
  <c r="BE207" i="8"/>
  <c r="BE212" i="8"/>
  <c r="J101" i="7"/>
  <c r="J69" i="7"/>
  <c r="J60" i="8"/>
  <c r="BE105" i="8"/>
  <c r="BE124" i="8"/>
  <c r="BE127" i="8"/>
  <c r="BE128" i="8"/>
  <c r="BE129" i="8"/>
  <c r="BE140" i="8"/>
  <c r="BE148" i="8"/>
  <c r="BE150" i="8"/>
  <c r="BE154" i="8"/>
  <c r="BE156" i="8"/>
  <c r="BE157" i="8"/>
  <c r="BE159" i="8"/>
  <c r="BE168" i="8"/>
  <c r="BE177" i="8"/>
  <c r="BE181" i="8"/>
  <c r="BE188" i="8"/>
  <c r="BE191" i="8"/>
  <c r="BE198" i="8"/>
  <c r="BE201" i="8"/>
  <c r="BE203" i="8"/>
  <c r="BE206" i="8"/>
  <c r="BE103" i="8"/>
  <c r="BE104" i="8"/>
  <c r="BE107" i="8"/>
  <c r="BE111" i="8"/>
  <c r="BE133" i="8"/>
  <c r="BE135" i="8"/>
  <c r="BE136" i="8"/>
  <c r="BE139" i="8"/>
  <c r="BE141" i="8"/>
  <c r="BE142" i="8"/>
  <c r="BE160" i="8"/>
  <c r="BE172" i="8"/>
  <c r="BE173" i="8"/>
  <c r="BE174" i="8"/>
  <c r="BE175" i="8"/>
  <c r="BE178" i="8"/>
  <c r="BE179" i="8"/>
  <c r="BE180" i="8"/>
  <c r="BE183" i="8"/>
  <c r="BE187" i="8"/>
  <c r="BE190" i="8"/>
  <c r="BE192" i="8"/>
  <c r="BE197" i="8"/>
  <c r="BE199" i="8"/>
  <c r="BE208" i="8"/>
  <c r="BE209" i="8"/>
  <c r="BE210" i="8"/>
  <c r="BE211" i="8"/>
  <c r="F63" i="7"/>
  <c r="BE106" i="7"/>
  <c r="BE107" i="7"/>
  <c r="BE108" i="7"/>
  <c r="BE112" i="7"/>
  <c r="BE113" i="7"/>
  <c r="BE114" i="7"/>
  <c r="BE127" i="7"/>
  <c r="BE131" i="7"/>
  <c r="BE134" i="7"/>
  <c r="BE141" i="7"/>
  <c r="BE143" i="7"/>
  <c r="BE147" i="7"/>
  <c r="BE149" i="7"/>
  <c r="BE159" i="7"/>
  <c r="BE166" i="7"/>
  <c r="BE167" i="7"/>
  <c r="BE169" i="7"/>
  <c r="BE179" i="7"/>
  <c r="BE182" i="7"/>
  <c r="BE184" i="7"/>
  <c r="BE186" i="7"/>
  <c r="BE187" i="7"/>
  <c r="BE189" i="7"/>
  <c r="BE190" i="7"/>
  <c r="BE210" i="7"/>
  <c r="BE213" i="7"/>
  <c r="BE217" i="7"/>
  <c r="BE219" i="7"/>
  <c r="BE221" i="7"/>
  <c r="BE223" i="7"/>
  <c r="BE224" i="7"/>
  <c r="J93" i="7"/>
  <c r="BE103" i="7"/>
  <c r="BE105" i="7"/>
  <c r="BE111" i="7"/>
  <c r="BE120" i="7"/>
  <c r="BE123" i="7"/>
  <c r="BE124" i="7"/>
  <c r="BE125" i="7"/>
  <c r="BE126" i="7"/>
  <c r="BE140" i="7"/>
  <c r="BE146" i="7"/>
  <c r="BE148" i="7"/>
  <c r="BE157" i="7"/>
  <c r="BE161" i="7"/>
  <c r="BE162" i="7"/>
  <c r="BE164" i="7"/>
  <c r="BE172" i="7"/>
  <c r="BE195" i="7"/>
  <c r="BE197" i="7"/>
  <c r="BE198" i="7"/>
  <c r="BE202" i="7"/>
  <c r="BE204" i="7"/>
  <c r="BE206" i="7"/>
  <c r="BE222" i="7"/>
  <c r="E52" i="7"/>
  <c r="BE110" i="7"/>
  <c r="BE115" i="7"/>
  <c r="BE116" i="7"/>
  <c r="BE117" i="7"/>
  <c r="BE118" i="7"/>
  <c r="BE122" i="7"/>
  <c r="BE130" i="7"/>
  <c r="BE135" i="7"/>
  <c r="BE136" i="7"/>
  <c r="BE138" i="7"/>
  <c r="BE139" i="7"/>
  <c r="BE142" i="7"/>
  <c r="BE144" i="7"/>
  <c r="BE151" i="7"/>
  <c r="BE163" i="7"/>
  <c r="BE171" i="7"/>
  <c r="BE178" i="7"/>
  <c r="BE180" i="7"/>
  <c r="BE188" i="7"/>
  <c r="BE191" i="7"/>
  <c r="BE192" i="7"/>
  <c r="BE194" i="7"/>
  <c r="BE200" i="7"/>
  <c r="BE207" i="7"/>
  <c r="BE208" i="7"/>
  <c r="BE214" i="7"/>
  <c r="BE216" i="7"/>
  <c r="BE102" i="7"/>
  <c r="BE104" i="7"/>
  <c r="BE109" i="7"/>
  <c r="BE128" i="7"/>
  <c r="BE129" i="7"/>
  <c r="BE132" i="7"/>
  <c r="BE133" i="7"/>
  <c r="BE145" i="7"/>
  <c r="BE150" i="7"/>
  <c r="BE153" i="7"/>
  <c r="BE154" i="7"/>
  <c r="BE155" i="7"/>
  <c r="BE156" i="7"/>
  <c r="BE158" i="7"/>
  <c r="BE160" i="7"/>
  <c r="BE165" i="7"/>
  <c r="BE168" i="7"/>
  <c r="BE170" i="7"/>
  <c r="BE173" i="7"/>
  <c r="BE174" i="7"/>
  <c r="BE175" i="7"/>
  <c r="BE176" i="7"/>
  <c r="BE177" i="7"/>
  <c r="BE181" i="7"/>
  <c r="BE183" i="7"/>
  <c r="BE185" i="7"/>
  <c r="BE193" i="7"/>
  <c r="BE196" i="7"/>
  <c r="BE199" i="7"/>
  <c r="BE203" i="7"/>
  <c r="BE205" i="7"/>
  <c r="BE209" i="7"/>
  <c r="BE211" i="7"/>
  <c r="BE215" i="7"/>
  <c r="F63" i="6"/>
  <c r="BE101" i="6"/>
  <c r="BE106" i="6"/>
  <c r="BE119" i="6"/>
  <c r="BE154" i="6"/>
  <c r="BE159" i="6"/>
  <c r="BE190" i="6"/>
  <c r="BE196" i="6"/>
  <c r="BE207" i="6"/>
  <c r="BE225" i="6"/>
  <c r="BE229" i="6"/>
  <c r="BE237" i="6"/>
  <c r="BE286" i="6"/>
  <c r="BE342" i="6"/>
  <c r="BE344" i="6"/>
  <c r="BE355" i="6"/>
  <c r="BE365" i="6"/>
  <c r="BE380" i="6"/>
  <c r="BE393" i="6"/>
  <c r="BE405" i="6"/>
  <c r="BE427" i="6"/>
  <c r="BE437" i="6"/>
  <c r="BE441" i="6"/>
  <c r="BE446" i="6"/>
  <c r="BE447" i="6"/>
  <c r="BE449" i="6"/>
  <c r="BE463" i="6"/>
  <c r="BE475" i="6"/>
  <c r="BE489" i="6"/>
  <c r="BE493" i="6"/>
  <c r="BE129" i="6"/>
  <c r="BE149" i="6"/>
  <c r="BE173" i="6"/>
  <c r="BE220" i="6"/>
  <c r="BE299" i="6"/>
  <c r="BE319" i="6"/>
  <c r="BE348" i="6"/>
  <c r="BE360" i="6"/>
  <c r="BE397" i="6"/>
  <c r="BE433" i="6"/>
  <c r="BE469" i="6"/>
  <c r="BE470" i="6"/>
  <c r="BE480" i="6"/>
  <c r="BE491" i="6"/>
  <c r="BE495" i="6"/>
  <c r="BE501" i="6"/>
  <c r="BE503" i="6"/>
  <c r="E84" i="6"/>
  <c r="J92" i="6"/>
  <c r="BE124" i="6"/>
  <c r="BE139" i="6"/>
  <c r="BE144" i="6"/>
  <c r="BE166" i="6"/>
  <c r="BE185" i="6"/>
  <c r="BE215" i="6"/>
  <c r="BE244" i="6"/>
  <c r="BE279" i="6"/>
  <c r="BE304" i="6"/>
  <c r="BE325" i="6"/>
  <c r="BE330" i="6"/>
  <c r="BE346" i="6"/>
  <c r="BE350" i="6"/>
  <c r="BE370" i="6"/>
  <c r="BE386" i="6"/>
  <c r="BE390" i="6"/>
  <c r="BE418" i="6"/>
  <c r="BE423" i="6"/>
  <c r="BE468" i="6"/>
  <c r="BE481" i="6"/>
  <c r="BE483" i="6"/>
  <c r="BE484" i="6"/>
  <c r="BE487" i="6"/>
  <c r="BE497" i="6"/>
  <c r="BE499" i="6"/>
  <c r="BE134" i="6"/>
  <c r="BE178" i="6"/>
  <c r="BE195" i="6"/>
  <c r="BE201" i="6"/>
  <c r="BE204" i="6"/>
  <c r="BE206" i="6"/>
  <c r="BE210" i="6"/>
  <c r="BE250" i="6"/>
  <c r="BE255" i="6"/>
  <c r="BE263" i="6"/>
  <c r="BE293" i="6"/>
  <c r="BE331" i="6"/>
  <c r="BE375" i="6"/>
  <c r="BE382" i="6"/>
  <c r="BE383" i="6"/>
  <c r="BE398" i="6"/>
  <c r="BE403" i="6"/>
  <c r="BE411" i="6"/>
  <c r="BE412" i="6"/>
  <c r="BE417" i="6"/>
  <c r="BE460" i="6"/>
  <c r="BE461" i="6"/>
  <c r="BE472" i="6"/>
  <c r="J60" i="5"/>
  <c r="BE99" i="5"/>
  <c r="BE105" i="5"/>
  <c r="BE113" i="5"/>
  <c r="BE118" i="5"/>
  <c r="BE119" i="5"/>
  <c r="BK98" i="4"/>
  <c r="J98" i="4" s="1"/>
  <c r="J34" i="4" s="1"/>
  <c r="E52" i="5"/>
  <c r="F93" i="5"/>
  <c r="BE101" i="5"/>
  <c r="BE103" i="5"/>
  <c r="BE104" i="5"/>
  <c r="BE107" i="5"/>
  <c r="BE117" i="5"/>
  <c r="BE120" i="5"/>
  <c r="BE122" i="5"/>
  <c r="BE100" i="5"/>
  <c r="BE111" i="5"/>
  <c r="BE115" i="5"/>
  <c r="BE121" i="5"/>
  <c r="BE98" i="5"/>
  <c r="BE106" i="5"/>
  <c r="BE109" i="5"/>
  <c r="BE112" i="5"/>
  <c r="BE116" i="5"/>
  <c r="BE123" i="5"/>
  <c r="F63" i="4"/>
  <c r="BE100" i="4"/>
  <c r="BE104" i="4"/>
  <c r="BE110" i="4"/>
  <c r="BE113" i="4"/>
  <c r="BE120" i="4"/>
  <c r="BE129" i="4"/>
  <c r="BE130" i="4"/>
  <c r="BE132" i="4"/>
  <c r="BE137" i="4"/>
  <c r="J118" i="3"/>
  <c r="J69" i="3"/>
  <c r="E84" i="4"/>
  <c r="J92" i="4"/>
  <c r="BE101" i="4"/>
  <c r="BE102" i="4"/>
  <c r="BE108" i="4"/>
  <c r="BE119" i="4"/>
  <c r="BE124" i="4"/>
  <c r="BE143" i="4"/>
  <c r="BE144" i="4"/>
  <c r="BE146" i="4"/>
  <c r="BE148" i="4"/>
  <c r="BE151" i="4"/>
  <c r="BE157" i="4"/>
  <c r="BE161" i="4"/>
  <c r="BE164" i="4"/>
  <c r="BE105" i="4"/>
  <c r="BE107" i="4"/>
  <c r="BE115" i="4"/>
  <c r="BE116" i="4"/>
  <c r="BE117" i="4"/>
  <c r="BE123" i="4"/>
  <c r="BE126" i="4"/>
  <c r="BE127" i="4"/>
  <c r="BE133" i="4"/>
  <c r="BE134" i="4"/>
  <c r="BE135" i="4"/>
  <c r="BE138" i="4"/>
  <c r="BE139" i="4"/>
  <c r="BE140" i="4"/>
  <c r="BE147" i="4"/>
  <c r="BE150" i="4"/>
  <c r="BE152" i="4"/>
  <c r="BE154" i="4"/>
  <c r="BE156" i="4"/>
  <c r="BE158" i="4"/>
  <c r="BE160" i="4"/>
  <c r="BE162" i="4"/>
  <c r="BE106" i="4"/>
  <c r="BE111" i="4"/>
  <c r="BE114" i="4"/>
  <c r="BE118" i="4"/>
  <c r="BE121" i="4"/>
  <c r="BE122" i="4"/>
  <c r="BE125" i="4"/>
  <c r="BE131" i="4"/>
  <c r="BE136" i="4"/>
  <c r="BE141" i="4"/>
  <c r="BE142" i="4"/>
  <c r="BE145" i="4"/>
  <c r="BE149" i="4"/>
  <c r="BE153" i="4"/>
  <c r="BE159" i="4"/>
  <c r="BE165" i="4"/>
  <c r="J110" i="3"/>
  <c r="F113" i="3"/>
  <c r="BE121" i="3"/>
  <c r="BE151" i="3"/>
  <c r="BE161" i="3"/>
  <c r="BE202" i="3"/>
  <c r="BE243" i="3"/>
  <c r="BE250" i="3"/>
  <c r="BE268" i="3"/>
  <c r="BE284" i="3"/>
  <c r="BE407" i="3"/>
  <c r="BE412" i="3"/>
  <c r="BE461" i="3"/>
  <c r="BE489" i="3"/>
  <c r="BE499" i="3"/>
  <c r="BE520" i="3"/>
  <c r="BE533" i="3"/>
  <c r="BE541" i="3"/>
  <c r="BE559" i="3"/>
  <c r="BE585" i="3"/>
  <c r="BE616" i="3"/>
  <c r="BE628" i="3"/>
  <c r="BE680" i="3"/>
  <c r="BE681" i="3"/>
  <c r="BE682" i="3"/>
  <c r="BE687" i="3"/>
  <c r="BE691" i="3"/>
  <c r="BE693" i="3"/>
  <c r="BE697" i="3"/>
  <c r="BE701" i="3"/>
  <c r="BE739" i="3"/>
  <c r="BE753" i="3"/>
  <c r="BE786" i="3"/>
  <c r="BE797" i="3"/>
  <c r="BE868" i="3"/>
  <c r="BE879" i="3"/>
  <c r="BE905" i="3"/>
  <c r="BE911" i="3"/>
  <c r="BE923" i="3"/>
  <c r="BE926" i="3"/>
  <c r="BE937" i="3"/>
  <c r="BE948" i="3"/>
  <c r="BE958" i="3"/>
  <c r="BE966" i="3"/>
  <c r="BE978" i="3"/>
  <c r="BE997" i="3"/>
  <c r="BE1001" i="3"/>
  <c r="BE1037" i="3"/>
  <c r="BE1065" i="3"/>
  <c r="BE1109" i="3"/>
  <c r="BE1111" i="3"/>
  <c r="BE1121" i="3"/>
  <c r="BE1127" i="3"/>
  <c r="BE1141" i="3"/>
  <c r="BE1155" i="3"/>
  <c r="BE1166" i="3"/>
  <c r="BE1185" i="3"/>
  <c r="BE1191" i="3"/>
  <c r="E52" i="3"/>
  <c r="BE123" i="3"/>
  <c r="BE182" i="3"/>
  <c r="BE227" i="3"/>
  <c r="BE231" i="3"/>
  <c r="BE246" i="3"/>
  <c r="BE258" i="3"/>
  <c r="BE274" i="3"/>
  <c r="BE279" i="3"/>
  <c r="BE294" i="3"/>
  <c r="BE305" i="3"/>
  <c r="BE316" i="3"/>
  <c r="BE359" i="3"/>
  <c r="BE364" i="3"/>
  <c r="BE366" i="3"/>
  <c r="BE385" i="3"/>
  <c r="BE392" i="3"/>
  <c r="BE515" i="3"/>
  <c r="BE525" i="3"/>
  <c r="BE530" i="3"/>
  <c r="BE563" i="3"/>
  <c r="BE605" i="3"/>
  <c r="BE619" i="3"/>
  <c r="BE624" i="3"/>
  <c r="BE636" i="3"/>
  <c r="BE639" i="3"/>
  <c r="BE649" i="3"/>
  <c r="BE653" i="3"/>
  <c r="BE672" i="3"/>
  <c r="BE678" i="3"/>
  <c r="BE683" i="3"/>
  <c r="BE685" i="3"/>
  <c r="BE695" i="3"/>
  <c r="BE705" i="3"/>
  <c r="BE723" i="3"/>
  <c r="BE736" i="3"/>
  <c r="BE782" i="3"/>
  <c r="BE809" i="3"/>
  <c r="BE828" i="3"/>
  <c r="BE853" i="3"/>
  <c r="BE887" i="3"/>
  <c r="BE902" i="3"/>
  <c r="BE914" i="3"/>
  <c r="BE945" i="3"/>
  <c r="BE1083" i="3"/>
  <c r="BE1101" i="3"/>
  <c r="BE119" i="3"/>
  <c r="BE177" i="3"/>
  <c r="BE262" i="3"/>
  <c r="BE288" i="3"/>
  <c r="BE354" i="3"/>
  <c r="BE362" i="3"/>
  <c r="BE368" i="3"/>
  <c r="BE371" i="3"/>
  <c r="BE374" i="3"/>
  <c r="BE399" i="3"/>
  <c r="BE415" i="3"/>
  <c r="BE427" i="3"/>
  <c r="BE435" i="3"/>
  <c r="BE443" i="3"/>
  <c r="BE449" i="3"/>
  <c r="BE455" i="3"/>
  <c r="BE477" i="3"/>
  <c r="BE494" i="3"/>
  <c r="BE573" i="3"/>
  <c r="BE593" i="3"/>
  <c r="BE613" i="3"/>
  <c r="BE621" i="3"/>
  <c r="BE662" i="3"/>
  <c r="BE689" i="3"/>
  <c r="BE703" i="3"/>
  <c r="BE711" i="3"/>
  <c r="BE713" i="3"/>
  <c r="BE717" i="3"/>
  <c r="BE721" i="3"/>
  <c r="BE725" i="3"/>
  <c r="BE728" i="3"/>
  <c r="BE760" i="3"/>
  <c r="BE801" i="3"/>
  <c r="BE1011" i="3"/>
  <c r="BE1043" i="3"/>
  <c r="BE1055" i="3"/>
  <c r="BE1068" i="3"/>
  <c r="BE1071" i="3"/>
  <c r="BE1077" i="3"/>
  <c r="BE1088" i="3"/>
  <c r="BE134" i="3"/>
  <c r="BE142" i="3"/>
  <c r="BE156" i="3"/>
  <c r="BE166" i="3"/>
  <c r="BE171" i="3"/>
  <c r="BE191" i="3"/>
  <c r="BE196" i="3"/>
  <c r="BE210" i="3"/>
  <c r="BE222" i="3"/>
  <c r="BE240" i="3"/>
  <c r="BE254" i="3"/>
  <c r="BE321" i="3"/>
  <c r="BE327" i="3"/>
  <c r="BE333" i="3"/>
  <c r="BE343" i="3"/>
  <c r="BE351" i="3"/>
  <c r="BE378" i="3"/>
  <c r="BE458" i="3"/>
  <c r="BE463" i="3"/>
  <c r="BE466" i="3"/>
  <c r="BE471" i="3"/>
  <c r="BE483" i="3"/>
  <c r="BE510" i="3"/>
  <c r="BE549" i="3"/>
  <c r="BE626" i="3"/>
  <c r="BE642" i="3"/>
  <c r="BE646" i="3"/>
  <c r="BE656" i="3"/>
  <c r="BE667" i="3"/>
  <c r="BE699" i="3"/>
  <c r="BE707" i="3"/>
  <c r="BE710" i="3"/>
  <c r="BE715" i="3"/>
  <c r="BE719" i="3"/>
  <c r="BE729" i="3"/>
  <c r="BE733" i="3"/>
  <c r="BE742" i="3"/>
  <c r="BE767" i="3"/>
  <c r="BE813" i="3"/>
  <c r="BE845" i="3"/>
  <c r="BE908" i="3"/>
  <c r="BE917" i="3"/>
  <c r="BE920" i="3"/>
  <c r="BE934" i="3"/>
  <c r="BE963" i="3"/>
  <c r="BE990" i="3"/>
  <c r="BE1007" i="3"/>
  <c r="BE1019" i="3"/>
  <c r="BE1023" i="3"/>
  <c r="BE1027" i="3"/>
  <c r="BE1031" i="3"/>
  <c r="BE1074" i="3"/>
  <c r="BE1091" i="3"/>
  <c r="BE1107" i="3"/>
  <c r="BE1116" i="3"/>
  <c r="F63" i="2"/>
  <c r="BE126" i="2"/>
  <c r="BE144" i="2"/>
  <c r="BE170" i="2"/>
  <c r="BE186" i="2"/>
  <c r="BE200" i="2"/>
  <c r="BE261" i="2"/>
  <c r="BE276" i="2"/>
  <c r="BE313" i="2"/>
  <c r="BE324" i="2"/>
  <c r="BE326" i="2"/>
  <c r="BE339" i="2"/>
  <c r="BE346" i="2"/>
  <c r="BE373" i="2"/>
  <c r="BE386" i="2"/>
  <c r="J60" i="2"/>
  <c r="BE119" i="2"/>
  <c r="BE132" i="2"/>
  <c r="BE150" i="2"/>
  <c r="BE160" i="2"/>
  <c r="BE231" i="2"/>
  <c r="BE251" i="2"/>
  <c r="BE271" i="2"/>
  <c r="BE304" i="2"/>
  <c r="BE315" i="2"/>
  <c r="BE318" i="2"/>
  <c r="BE328" i="2"/>
  <c r="BE330" i="2"/>
  <c r="BE333" i="2"/>
  <c r="BE335" i="2"/>
  <c r="BE359" i="2"/>
  <c r="BE435" i="2"/>
  <c r="BE165" i="2"/>
  <c r="BE180" i="2"/>
  <c r="BE241" i="2"/>
  <c r="BE281" i="2"/>
  <c r="BE288" i="2"/>
  <c r="BE311" i="2"/>
  <c r="BE320" i="2"/>
  <c r="BE322" i="2"/>
  <c r="BE367" i="2"/>
  <c r="BE371" i="2"/>
  <c r="BE375" i="2"/>
  <c r="BE378" i="2"/>
  <c r="BE400" i="2"/>
  <c r="BE404" i="2"/>
  <c r="BE408" i="2"/>
  <c r="BE429" i="2"/>
  <c r="BE446" i="2"/>
  <c r="BE451" i="2"/>
  <c r="BE458" i="2"/>
  <c r="BE498" i="2"/>
  <c r="E52" i="2"/>
  <c r="BE113" i="2"/>
  <c r="BE138" i="2"/>
  <c r="BE162" i="2"/>
  <c r="BE175" i="2"/>
  <c r="BE195" i="2"/>
  <c r="BE210" i="2"/>
  <c r="BE215" i="2"/>
  <c r="BE266" i="2"/>
  <c r="BE292" i="2"/>
  <c r="BE299" i="2"/>
  <c r="BE357" i="2"/>
  <c r="BE361" i="2"/>
  <c r="BE364" i="2"/>
  <c r="BE369" i="2"/>
  <c r="BE390" i="2"/>
  <c r="BE440" i="2"/>
  <c r="BE472" i="2"/>
  <c r="BE485" i="2"/>
  <c r="F38" i="2"/>
  <c r="BA57" i="1" s="1"/>
  <c r="F38" i="7"/>
  <c r="BA63" i="1"/>
  <c r="F38" i="9"/>
  <c r="BC65" i="1"/>
  <c r="F38" i="10"/>
  <c r="BA67" i="1" s="1"/>
  <c r="F39" i="11"/>
  <c r="BB68" i="1"/>
  <c r="F40" i="14"/>
  <c r="BC71" i="1" s="1"/>
  <c r="F36" i="16"/>
  <c r="BC73" i="1" s="1"/>
  <c r="F41" i="2"/>
  <c r="BD57" i="1"/>
  <c r="F39" i="8"/>
  <c r="BB64" i="1"/>
  <c r="F41" i="8"/>
  <c r="BD64" i="1" s="1"/>
  <c r="F40" i="12"/>
  <c r="BC69" i="1"/>
  <c r="J38" i="2"/>
  <c r="AW57" i="1" s="1"/>
  <c r="F41" i="7"/>
  <c r="BD63" i="1" s="1"/>
  <c r="F40" i="8"/>
  <c r="BC64" i="1"/>
  <c r="F39" i="9"/>
  <c r="BD65" i="1"/>
  <c r="F38" i="11"/>
  <c r="BA68" i="1" s="1"/>
  <c r="F40" i="11"/>
  <c r="BC68" i="1"/>
  <c r="F38" i="13"/>
  <c r="BA70" i="1" s="1"/>
  <c r="F39" i="15"/>
  <c r="BD72" i="1" s="1"/>
  <c r="F40" i="2"/>
  <c r="BC57" i="1"/>
  <c r="J38" i="14"/>
  <c r="AW71" i="1"/>
  <c r="J34" i="16"/>
  <c r="AW73" i="1" s="1"/>
  <c r="F40" i="4"/>
  <c r="BC60" i="1"/>
  <c r="F39" i="5"/>
  <c r="BB61" i="1" s="1"/>
  <c r="J38" i="6"/>
  <c r="AW62" i="1" s="1"/>
  <c r="J36" i="9"/>
  <c r="AW65" i="1"/>
  <c r="F38" i="12"/>
  <c r="BA69" i="1"/>
  <c r="F38" i="14"/>
  <c r="BA71" i="1" s="1"/>
  <c r="F36" i="15"/>
  <c r="BA72" i="1"/>
  <c r="J38" i="4"/>
  <c r="AW60" i="1" s="1"/>
  <c r="F39" i="4"/>
  <c r="BB60" i="1" s="1"/>
  <c r="F41" i="5"/>
  <c r="BD61" i="1"/>
  <c r="F38" i="5"/>
  <c r="BA61" i="1"/>
  <c r="F40" i="6"/>
  <c r="BC62" i="1" s="1"/>
  <c r="F39" i="12"/>
  <c r="BB69" i="1"/>
  <c r="J36" i="15"/>
  <c r="AW72" i="1" s="1"/>
  <c r="F39" i="3"/>
  <c r="BB58" i="1" s="1"/>
  <c r="F38" i="6"/>
  <c r="BA62" i="1"/>
  <c r="F40" i="7"/>
  <c r="BC63" i="1"/>
  <c r="F40" i="13"/>
  <c r="BC70" i="1" s="1"/>
  <c r="F35" i="16"/>
  <c r="BB73" i="1"/>
  <c r="F38" i="4"/>
  <c r="BA60" i="1" s="1"/>
  <c r="J38" i="5"/>
  <c r="AW61" i="1" s="1"/>
  <c r="F40" i="5"/>
  <c r="BC61" i="1"/>
  <c r="F39" i="7"/>
  <c r="BB63" i="1"/>
  <c r="J38" i="8"/>
  <c r="AW64" i="1" s="1"/>
  <c r="F41" i="10"/>
  <c r="BD67" i="1"/>
  <c r="F39" i="13"/>
  <c r="BB70" i="1" s="1"/>
  <c r="F38" i="15"/>
  <c r="BC72" i="1" s="1"/>
  <c r="J38" i="3"/>
  <c r="AW58" i="1" s="1"/>
  <c r="J38" i="13"/>
  <c r="AW70" i="1"/>
  <c r="F41" i="6"/>
  <c r="BD62" i="1" s="1"/>
  <c r="F37" i="9"/>
  <c r="BB65" i="1"/>
  <c r="F40" i="10"/>
  <c r="BC67" i="1" s="1"/>
  <c r="J38" i="12"/>
  <c r="AW69" i="1" s="1"/>
  <c r="F41" i="13"/>
  <c r="BD70" i="1" s="1"/>
  <c r="F41" i="14"/>
  <c r="BD71" i="1"/>
  <c r="F34" i="16"/>
  <c r="BA73" i="1" s="1"/>
  <c r="F39" i="2"/>
  <c r="BB57" i="1"/>
  <c r="F39" i="14"/>
  <c r="BB71" i="1" s="1"/>
  <c r="F37" i="15"/>
  <c r="BB72" i="1" s="1"/>
  <c r="F40" i="3"/>
  <c r="BC58" i="1" s="1"/>
  <c r="F41" i="4"/>
  <c r="BD60" i="1"/>
  <c r="F39" i="6"/>
  <c r="BB62" i="1"/>
  <c r="J38" i="11"/>
  <c r="AW68" i="1"/>
  <c r="F37" i="16"/>
  <c r="BD73" i="1"/>
  <c r="F41" i="3"/>
  <c r="BD58" i="1" s="1"/>
  <c r="AS55" i="1"/>
  <c r="AS54" i="1"/>
  <c r="F38" i="3"/>
  <c r="BA58" i="1" s="1"/>
  <c r="J38" i="7"/>
  <c r="AW63" i="1"/>
  <c r="F38" i="8"/>
  <c r="BA64" i="1"/>
  <c r="F36" i="9"/>
  <c r="BA65" i="1"/>
  <c r="J38" i="10"/>
  <c r="AW67" i="1"/>
  <c r="F39" i="10"/>
  <c r="BB67" i="1"/>
  <c r="F41" i="11"/>
  <c r="BD68" i="1" s="1"/>
  <c r="F41" i="12"/>
  <c r="BD69" i="1"/>
  <c r="T84" i="16" l="1"/>
  <c r="BK376" i="3"/>
  <c r="J376" i="3" s="1"/>
  <c r="J77" i="3" s="1"/>
  <c r="T337" i="2"/>
  <c r="R337" i="2"/>
  <c r="T376" i="3"/>
  <c r="T116" i="3" s="1"/>
  <c r="R111" i="2"/>
  <c r="R110" i="2"/>
  <c r="BK100" i="8"/>
  <c r="J100" i="8" s="1"/>
  <c r="J68" i="8" s="1"/>
  <c r="BK100" i="7"/>
  <c r="BK99" i="7"/>
  <c r="J99" i="7" s="1"/>
  <c r="J67" i="7" s="1"/>
  <c r="T117" i="3"/>
  <c r="P90" i="15"/>
  <c r="AU72" i="1" s="1"/>
  <c r="P98" i="4"/>
  <c r="AU60" i="1"/>
  <c r="P111" i="2"/>
  <c r="P110" i="2"/>
  <c r="AU57" i="1" s="1"/>
  <c r="R100" i="8"/>
  <c r="R99" i="8" s="1"/>
  <c r="P96" i="5"/>
  <c r="AU61" i="1"/>
  <c r="P376" i="3"/>
  <c r="T100" i="7"/>
  <c r="T99" i="7" s="1"/>
  <c r="P99" i="6"/>
  <c r="P98" i="6"/>
  <c r="AU62" i="1"/>
  <c r="T98" i="4"/>
  <c r="R90" i="15"/>
  <c r="T100" i="8"/>
  <c r="T99" i="8" s="1"/>
  <c r="T99" i="6"/>
  <c r="T98" i="6"/>
  <c r="T96" i="5"/>
  <c r="R98" i="4"/>
  <c r="R100" i="7"/>
  <c r="R99" i="7"/>
  <c r="T111" i="2"/>
  <c r="T110" i="2" s="1"/>
  <c r="R99" i="6"/>
  <c r="R98" i="6" s="1"/>
  <c r="R96" i="5"/>
  <c r="R84" i="16"/>
  <c r="BK117" i="3"/>
  <c r="J117" i="3"/>
  <c r="J68" i="3"/>
  <c r="R376" i="3"/>
  <c r="R116" i="3" s="1"/>
  <c r="P117" i="3"/>
  <c r="P116" i="3" s="1"/>
  <c r="AU58" i="1" s="1"/>
  <c r="BK93" i="12"/>
  <c r="J93" i="12" s="1"/>
  <c r="J34" i="12" s="1"/>
  <c r="AG69" i="1" s="1"/>
  <c r="BK92" i="14"/>
  <c r="J92" i="14" s="1"/>
  <c r="J67" i="14" s="1"/>
  <c r="BK85" i="16"/>
  <c r="J85" i="16"/>
  <c r="J60" i="16"/>
  <c r="BK111" i="2"/>
  <c r="J111" i="2"/>
  <c r="J68" i="2" s="1"/>
  <c r="BK88" i="9"/>
  <c r="J88" i="9"/>
  <c r="J64" i="9" s="1"/>
  <c r="BK93" i="11"/>
  <c r="J93" i="11" s="1"/>
  <c r="J34" i="11" s="1"/>
  <c r="AG68" i="1" s="1"/>
  <c r="BK92" i="13"/>
  <c r="J92" i="13"/>
  <c r="BK89" i="16"/>
  <c r="J89" i="16"/>
  <c r="J62" i="16" s="1"/>
  <c r="BK90" i="15"/>
  <c r="J90" i="15"/>
  <c r="J63" i="15" s="1"/>
  <c r="BK337" i="2"/>
  <c r="J337" i="2" s="1"/>
  <c r="J75" i="2" s="1"/>
  <c r="BK96" i="5"/>
  <c r="J96" i="5"/>
  <c r="J67" i="5"/>
  <c r="BK99" i="6"/>
  <c r="J99" i="6"/>
  <c r="J68" i="6" s="1"/>
  <c r="BK93" i="10"/>
  <c r="J93" i="10"/>
  <c r="J67" i="10" s="1"/>
  <c r="AG60" i="1"/>
  <c r="J67" i="4"/>
  <c r="F37" i="4"/>
  <c r="AZ60" i="1" s="1"/>
  <c r="BD59" i="1"/>
  <c r="F35" i="9"/>
  <c r="AZ65" i="1"/>
  <c r="J37" i="12"/>
  <c r="AV69" i="1" s="1"/>
  <c r="AT69" i="1" s="1"/>
  <c r="J33" i="16"/>
  <c r="AV73" i="1" s="1"/>
  <c r="AT73" i="1" s="1"/>
  <c r="F37" i="3"/>
  <c r="AZ58" i="1"/>
  <c r="F37" i="2"/>
  <c r="AZ57" i="1" s="1"/>
  <c r="F37" i="14"/>
  <c r="AZ71" i="1"/>
  <c r="BB56" i="1"/>
  <c r="AX56" i="1"/>
  <c r="F37" i="8"/>
  <c r="AZ64" i="1"/>
  <c r="F37" i="12"/>
  <c r="AZ69" i="1"/>
  <c r="BD66" i="1"/>
  <c r="F35" i="15"/>
  <c r="AZ72" i="1"/>
  <c r="BA59" i="1"/>
  <c r="AW59" i="1"/>
  <c r="J37" i="10"/>
  <c r="AV67" i="1" s="1"/>
  <c r="AT67" i="1" s="1"/>
  <c r="J37" i="11"/>
  <c r="AV68" i="1"/>
  <c r="AT68" i="1"/>
  <c r="F37" i="13"/>
  <c r="AZ70" i="1" s="1"/>
  <c r="J34" i="13"/>
  <c r="AG70" i="1"/>
  <c r="J37" i="2"/>
  <c r="AV57" i="1"/>
  <c r="AT57" i="1"/>
  <c r="F37" i="6"/>
  <c r="AZ62" i="1" s="1"/>
  <c r="F37" i="10"/>
  <c r="AZ67" i="1"/>
  <c r="J37" i="13"/>
  <c r="AV70" i="1"/>
  <c r="AT70" i="1" s="1"/>
  <c r="AN70" i="1" s="1"/>
  <c r="F33" i="16"/>
  <c r="AZ73" i="1"/>
  <c r="J37" i="5"/>
  <c r="AV61" i="1" s="1"/>
  <c r="AT61" i="1" s="1"/>
  <c r="J37" i="8"/>
  <c r="AV64" i="1" s="1"/>
  <c r="AT64" i="1" s="1"/>
  <c r="BA66" i="1"/>
  <c r="AW66" i="1"/>
  <c r="BC66" i="1"/>
  <c r="AY66" i="1"/>
  <c r="AU66" i="1"/>
  <c r="BA56" i="1"/>
  <c r="BB59" i="1"/>
  <c r="AX59" i="1"/>
  <c r="J35" i="9"/>
  <c r="AV65" i="1" s="1"/>
  <c r="AT65" i="1" s="1"/>
  <c r="J37" i="14"/>
  <c r="AV71" i="1" s="1"/>
  <c r="AT71" i="1" s="1"/>
  <c r="BC56" i="1"/>
  <c r="AY56" i="1"/>
  <c r="J37" i="3"/>
  <c r="AV58" i="1" s="1"/>
  <c r="AT58" i="1" s="1"/>
  <c r="J37" i="6"/>
  <c r="AV62" i="1" s="1"/>
  <c r="AT62" i="1" s="1"/>
  <c r="BD56" i="1"/>
  <c r="F37" i="7"/>
  <c r="AZ63" i="1" s="1"/>
  <c r="J35" i="15"/>
  <c r="AV72" i="1" s="1"/>
  <c r="AT72" i="1" s="1"/>
  <c r="J37" i="4"/>
  <c r="AV60" i="1"/>
  <c r="AT60" i="1" s="1"/>
  <c r="F37" i="5"/>
  <c r="AZ61" i="1" s="1"/>
  <c r="J37" i="7"/>
  <c r="AV63" i="1"/>
  <c r="AT63" i="1" s="1"/>
  <c r="BC59" i="1"/>
  <c r="AY59" i="1"/>
  <c r="F37" i="11"/>
  <c r="AZ68" i="1"/>
  <c r="BB66" i="1"/>
  <c r="AX66" i="1"/>
  <c r="AN60" i="1" l="1"/>
  <c r="J100" i="7"/>
  <c r="J68" i="7"/>
  <c r="BK99" i="8"/>
  <c r="J99" i="8"/>
  <c r="J34" i="8" s="1"/>
  <c r="AG64" i="1" s="1"/>
  <c r="BK98" i="6"/>
  <c r="J98" i="6"/>
  <c r="J67" i="6"/>
  <c r="BK87" i="9"/>
  <c r="J87" i="9"/>
  <c r="J63" i="9"/>
  <c r="BK110" i="2"/>
  <c r="J110" i="2" s="1"/>
  <c r="J67" i="2" s="1"/>
  <c r="BK116" i="3"/>
  <c r="J116" i="3"/>
  <c r="J67" i="3"/>
  <c r="J67" i="13"/>
  <c r="BK84" i="16"/>
  <c r="J84" i="16"/>
  <c r="J59" i="16" s="1"/>
  <c r="J67" i="11"/>
  <c r="J67" i="12"/>
  <c r="J43" i="13"/>
  <c r="J43" i="12"/>
  <c r="J43" i="11"/>
  <c r="J43" i="4"/>
  <c r="AN69" i="1"/>
  <c r="AN68" i="1"/>
  <c r="J34" i="7"/>
  <c r="AG63" i="1"/>
  <c r="AW56" i="1"/>
  <c r="AU56" i="1"/>
  <c r="AZ56" i="1"/>
  <c r="AV56" i="1"/>
  <c r="J34" i="14"/>
  <c r="AG71" i="1" s="1"/>
  <c r="J34" i="10"/>
  <c r="AG67" i="1"/>
  <c r="BA55" i="1"/>
  <c r="J34" i="5"/>
  <c r="AG61" i="1"/>
  <c r="BC55" i="1"/>
  <c r="AY55" i="1"/>
  <c r="AU59" i="1"/>
  <c r="AZ66" i="1"/>
  <c r="AV66" i="1" s="1"/>
  <c r="AT66" i="1" s="1"/>
  <c r="AZ59" i="1"/>
  <c r="AV59" i="1"/>
  <c r="AT59" i="1"/>
  <c r="BD55" i="1"/>
  <c r="J32" i="15"/>
  <c r="AG72" i="1"/>
  <c r="BB55" i="1"/>
  <c r="AX55" i="1"/>
  <c r="J43" i="14" l="1"/>
  <c r="J43" i="10"/>
  <c r="J43" i="7"/>
  <c r="J43" i="5"/>
  <c r="J41" i="15"/>
  <c r="J43" i="8"/>
  <c r="J67" i="8"/>
  <c r="AN61" i="1"/>
  <c r="AN64" i="1"/>
  <c r="AN71" i="1"/>
  <c r="AN67" i="1"/>
  <c r="AN72" i="1"/>
  <c r="AN63" i="1"/>
  <c r="AU55" i="1"/>
  <c r="AU54" i="1"/>
  <c r="BC54" i="1"/>
  <c r="AY54" i="1"/>
  <c r="AT56" i="1"/>
  <c r="AW55" i="1"/>
  <c r="AG66" i="1"/>
  <c r="BA54" i="1"/>
  <c r="W30" i="1"/>
  <c r="AZ55" i="1"/>
  <c r="J32" i="9"/>
  <c r="AG65" i="1" s="1"/>
  <c r="J30" i="16"/>
  <c r="AG73" i="1"/>
  <c r="BB54" i="1"/>
  <c r="W31" i="1"/>
  <c r="J34" i="6"/>
  <c r="AG62" i="1"/>
  <c r="AN62" i="1"/>
  <c r="BD54" i="1"/>
  <c r="W33" i="1"/>
  <c r="J34" i="3"/>
  <c r="AG58" i="1"/>
  <c r="J34" i="2"/>
  <c r="AG57" i="1"/>
  <c r="J43" i="2" l="1"/>
  <c r="J43" i="3"/>
  <c r="J39" i="16"/>
  <c r="J41" i="9"/>
  <c r="J43" i="6"/>
  <c r="AN58" i="1"/>
  <c r="AN73" i="1"/>
  <c r="AN65" i="1"/>
  <c r="AN57" i="1"/>
  <c r="AN66" i="1"/>
  <c r="AG56" i="1"/>
  <c r="AG59" i="1"/>
  <c r="W32" i="1"/>
  <c r="AZ54" i="1"/>
  <c r="W29" i="1"/>
  <c r="AX54" i="1"/>
  <c r="AW54" i="1"/>
  <c r="AK30" i="1"/>
  <c r="AV55" i="1"/>
  <c r="AT55" i="1"/>
  <c r="AN56" i="1" l="1"/>
  <c r="AN59" i="1"/>
  <c r="AG55" i="1"/>
  <c r="AG54" i="1"/>
  <c r="AK26" i="1"/>
  <c r="AV54" i="1"/>
  <c r="AK29" i="1"/>
  <c r="AK35" i="1" s="1"/>
  <c r="AN55" i="1" l="1"/>
  <c r="AT54" i="1"/>
  <c r="AN54" i="1"/>
</calcChain>
</file>

<file path=xl/sharedStrings.xml><?xml version="1.0" encoding="utf-8"?>
<sst xmlns="http://schemas.openxmlformats.org/spreadsheetml/2006/main" count="28243" uniqueCount="3890">
  <si>
    <t>Export Komplet</t>
  </si>
  <si>
    <t>VZ</t>
  </si>
  <si>
    <t>2.0</t>
  </si>
  <si>
    <t>ZAMOK</t>
  </si>
  <si>
    <t>False</t>
  </si>
  <si>
    <t>{efa70888-9ccb-4bfc-90af-a5e54c5b7b9e}</t>
  </si>
  <si>
    <t>0,01</t>
  </si>
  <si>
    <t>21</t>
  </si>
  <si>
    <t>12</t>
  </si>
  <si>
    <t>REKAPITULACE STAVBY</t>
  </si>
  <si>
    <t>v ---  níže se nacházejí doplnkové a pomocné údaje k sestavám  --- v</t>
  </si>
  <si>
    <t>Návod na vyplnění</t>
  </si>
  <si>
    <t>0,001</t>
  </si>
  <si>
    <t>Kód:</t>
  </si>
  <si>
    <t>S-23-016a</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</si>
  <si>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</si>
  <si>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</si>
  <si>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AREÁL KLÍŠE, ÚSTÍ NAD LABEM – WELLNESS A FITNESS - BEZ VENKOVNÍ ODPOČÍVÁRNY</t>
  </si>
  <si>
    <t>KSO:</t>
  </si>
  <si>
    <t/>
  </si>
  <si>
    <t>CC-CZ:</t>
  </si>
  <si>
    <t>Místo:</t>
  </si>
  <si>
    <t>ÚSTÍ NAD LABEM</t>
  </si>
  <si>
    <t>Datum:</t>
  </si>
  <si>
    <t>10. 7. 2024</t>
  </si>
  <si>
    <t>Zadavatel:</t>
  </si>
  <si>
    <t>IČ:</t>
  </si>
  <si>
    <t>71238301</t>
  </si>
  <si>
    <t>Městské služby Ústí nad Labem p.o.</t>
  </si>
  <si>
    <t>DIČ:</t>
  </si>
  <si>
    <t>CZ71238301</t>
  </si>
  <si>
    <t>Uchazeč:</t>
  </si>
  <si>
    <t>Vyplň údaj</t>
  </si>
  <si>
    <t>Projektant:</t>
  </si>
  <si>
    <t>27305350</t>
  </si>
  <si>
    <t>Specta s.r.o.</t>
  </si>
  <si>
    <t>CZ27305350</t>
  </si>
  <si>
    <t>True</t>
  </si>
  <si>
    <t>Zpracovatel:</t>
  </si>
  <si>
    <t>Poznámka:</t>
  </si>
  <si>
    <t>Soupis prací je sestaven za využití položek Cenové soustavy ÚRS - CÚ 2023/II. Cenové a technické podmínky položek Cenové soustavy ÚRS, které nejsou uvedeny v soupisu prací (tzv. úvodní části katalogů) jsou neomezeně dálkově k dispozici na www.cs-urs.cz. Položky soupisu prací, které nemají ve sloupci "Cenová soustava" uveden žádný údaj, nepochází z Cenové soustavy ÚRS. Jejich cena je stanovena zpracovatelem rozpočtu na základě zkušeností s cenou prací obdobného charakteru a vychází z charakteru obdobných prací, které jsou v ceníku  ÚRS uvedeny.  Pokud je v zadávací dokumentaci, PD nebo v soupisu prací použit nějaký přímý či nepřímý odkaz na dodavatele nebo výrobky, nebo na patenty na vynálezy, užitné vzory, průmyslové vzory, ochranné známky nebo označení původu, zadavatel tímto výslovně umožňuje pro plnění této veřejné zakázky použít i jiné rovnocenné řešení.</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</si>
  <si>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</si>
  <si>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</si>
  <si>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</si>
  <si>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</si>
  <si>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</si>
  <si>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</si>
  <si>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</si>
  <si>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</si>
  <si>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</si>
  <si>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</si>
  <si>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</si>
  <si>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</si>
  <si>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</si>
  <si>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</si>
  <si>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</si>
  <si>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</si>
  <si>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</si>
  <si>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</si>
  <si>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</si>
  <si>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</si>
  <si>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</si>
  <si>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</si>
  <si>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</si>
  <si>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</si>
  <si>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</si>
  <si>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</si>
  <si>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</si>
  <si>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</si>
  <si>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</si>
  <si>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</si>
  <si>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</si>
  <si>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</si>
  <si>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</si>
  <si>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</si>
  <si>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</si>
  <si>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</si>
  <si>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</si>
  <si>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</si>
  <si>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D.1-02</t>
  </si>
  <si>
    <t>SO 02 – SAUNY</t>
  </si>
  <si>
    <t>STA</t>
  </si>
  <si>
    <t>1</t>
  </si>
  <si>
    <t>{453ad8d8-16d4-4918-a439-518fc9b867b4}</t>
  </si>
  <si>
    <t>2</t>
  </si>
  <si>
    <t>D.1.1</t>
  </si>
  <si>
    <t>Architektonicko stavební řešení</t>
  </si>
  <si>
    <t>Soupis</t>
  </si>
  <si>
    <t>{f31fdf04-2013-41ab-a46f-b3699658dff0}</t>
  </si>
  <si>
    <t>/</t>
  </si>
  <si>
    <t>D.1.1a</t>
  </si>
  <si>
    <t>Architektonicko stavební řešení - Bourací práce</t>
  </si>
  <si>
    <t>3</t>
  </si>
  <si>
    <t>{74be0ff0-563f-4dbe-8d20-a2060625723c}</t>
  </si>
  <si>
    <t>D.1.1b</t>
  </si>
  <si>
    <t>Architektonicko stavební řešení - Stavební úpravy</t>
  </si>
  <si>
    <t>{e52942b2-0bc3-4d70-bc85-aee29b7c5c78}</t>
  </si>
  <si>
    <t>D.1-02.4</t>
  </si>
  <si>
    <t>Technika prostředí staveb</t>
  </si>
  <si>
    <t>{7ce60d9a-935a-4b79-a729-bc43ae31c5b1}</t>
  </si>
  <si>
    <t>D.1-02.4.1</t>
  </si>
  <si>
    <t>Zařízení vzduchotechniky a klimatizace</t>
  </si>
  <si>
    <t>{1c97637b-89d6-4e29-83f9-b6af08dcaaf4}</t>
  </si>
  <si>
    <t>D.1-02.4.2</t>
  </si>
  <si>
    <t>Zařízení pro vytápění</t>
  </si>
  <si>
    <t>{98113ef5-d953-44b0-ad91-b15f51eea362}</t>
  </si>
  <si>
    <t>D.1-02.4.3</t>
  </si>
  <si>
    <t>Zařízení zdravotně-technických instalací</t>
  </si>
  <si>
    <t>{b68efae4-5fba-42f4-bce5-22b4fc1669ba}</t>
  </si>
  <si>
    <t>D.1-02.4.4</t>
  </si>
  <si>
    <t>Zařízení silnoproudé elektrotechniky vč. bleskosvodů</t>
  </si>
  <si>
    <t>{1031f453-e731-4f7f-87e6-c9e5a8aebcbb}</t>
  </si>
  <si>
    <t>D.1-02.4.5</t>
  </si>
  <si>
    <t>Zařízení slaboproudé elektrotechniky vč. EPS</t>
  </si>
  <si>
    <t>{793e0649-f17e-4fc3-948d-3f77d9056003}</t>
  </si>
  <si>
    <t>D.1-02.5</t>
  </si>
  <si>
    <t>Vybavení interiéru</t>
  </si>
  <si>
    <t>{0452a0a5-54bd-486a-877c-4f5d4dec490d}</t>
  </si>
  <si>
    <t>D.1-02.6</t>
  </si>
  <si>
    <t>Wellness a technologie ochlazovacího bazénu</t>
  </si>
  <si>
    <t>{22c753ba-f519-4c41-9fdc-fd734fe5bafa}</t>
  </si>
  <si>
    <t>Tropická 3,21</t>
  </si>
  <si>
    <t>{d7d6e114-1f76-4dea-ad27-ede15af00976}</t>
  </si>
  <si>
    <t>Ceremoniální 3,35</t>
  </si>
  <si>
    <t>{90fadfbb-6cca-4040-8257-1bdcd93281a2}</t>
  </si>
  <si>
    <t>Pára 3,29</t>
  </si>
  <si>
    <t>{4c2f8e7e-eed2-46a3-8bc9-5ed345601a8f}</t>
  </si>
  <si>
    <t>4</t>
  </si>
  <si>
    <t>Technologie ochlazovacího bazén</t>
  </si>
  <si>
    <t>{c2b2790c-9bbd-4785-b54a-5f43d9a99439}</t>
  </si>
  <si>
    <t>5</t>
  </si>
  <si>
    <t>Ledovače</t>
  </si>
  <si>
    <t>{79ba5936-876d-4c66-b9a1-4e4a7eb05550}</t>
  </si>
  <si>
    <t>D.1-02.7</t>
  </si>
  <si>
    <t>Nerezový bazén</t>
  </si>
  <si>
    <t>{54b7be55-6e84-4a37-ba87-2e2fc28b5976}</t>
  </si>
  <si>
    <t>99</t>
  </si>
  <si>
    <t>Vedlejší a ostatní náklady</t>
  </si>
  <si>
    <t>{517b356a-28a0-4173-bff7-017e34dc3006}</t>
  </si>
  <si>
    <t>KRYCÍ LIST SOUPISU PRACÍ</t>
  </si>
  <si>
    <t>Objekt:</t>
  </si>
  <si>
    <t>D.1-02 - SO 02 – SAUNY</t>
  </si>
  <si>
    <t>Soupis:</t>
  </si>
  <si>
    <t>D.1.1 - Architektonicko stavební řešení</t>
  </si>
  <si>
    <t>Úroveň 3:</t>
  </si>
  <si>
    <t>D.1.1a - Architektonicko stavební řešení - Bourací práce</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</si>
  <si>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</si>
  <si>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</si>
  <si>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</si>
  <si>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</si>
  <si>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</si>
  <si>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</si>
  <si>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</si>
  <si>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</si>
  <si>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</si>
  <si>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</si>
  <si>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</si>
  <si>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</si>
  <si>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</si>
  <si>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713 - Izolace tepelné</t>
  </si>
  <si>
    <t xml:space="preserve">    721 - Zdravotechnika - vnitřní kanalizace</t>
  </si>
  <si>
    <t xml:space="preserve">    722 - Zdravotechnika - vnitřní vodovod</t>
  </si>
  <si>
    <t xml:space="preserve">    725 - Zdravotechnika - zařizovací předměty</t>
  </si>
  <si>
    <t xml:space="preserve">    763 - Konstrukce suché výstavby</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</si>
  <si>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</si>
  <si>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</si>
  <si>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</si>
  <si>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</si>
  <si>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</si>
  <si>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</si>
  <si>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</si>
  <si>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</si>
  <si>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</si>
  <si>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</si>
  <si>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</si>
  <si>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</si>
  <si>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</si>
  <si>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</si>
  <si>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</si>
  <si>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</si>
  <si>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</si>
  <si>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</si>
  <si>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</si>
  <si>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</si>
  <si>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</si>
  <si>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</si>
  <si>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</si>
  <si>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131213701</t>
  </si>
  <si>
    <t>Hloubení nezapažených jam ručně s urovnáním dna do předepsaného profilu a spádu v hornině třídy těžitelnosti I skupiny 3 soudržných</t>
  </si>
  <si>
    <t>m3</t>
  </si>
  <si>
    <t>CS ÚRS 2024 02</t>
  </si>
  <si>
    <t>-780306793</t>
  </si>
  <si>
    <t>Online PSC</t>
  </si>
  <si>
    <t>https://podminky.urs.cz/item/CS_URS_2024_02/131213701</t>
  </si>
  <si>
    <t>VV</t>
  </si>
  <si>
    <t>"Bourací práce"</t>
  </si>
  <si>
    <t>"pro ochlazovací bazén"</t>
  </si>
  <si>
    <t>"m.č. S1,S3,S4,S5"       (1,6*3,2)*1,0+(3,8*3,7)*1,0</t>
  </si>
  <si>
    <t>Součet</t>
  </si>
  <si>
    <t>132212131</t>
  </si>
  <si>
    <t>Hloubení nezapažených rýh šířky do 800 mm ručně s urovnáním dna do předepsaného profilu a spádu v hornině třídy těžitelnosti I skupiny 3 soudržných</t>
  </si>
  <si>
    <t>-1789644232</t>
  </si>
  <si>
    <t>https://podminky.urs.cz/item/CS_URS_2024_02/132212131</t>
  </si>
  <si>
    <t>"pro kanalizaci"</t>
  </si>
  <si>
    <t>"m.č. S4"       15,0*0,5*0,6</t>
  </si>
  <si>
    <t>"m.č. S5"        9,0*0,5*0,6</t>
  </si>
  <si>
    <t>"m.č. S13"       3,6*0,5*0,6</t>
  </si>
  <si>
    <t>151101301</t>
  </si>
  <si>
    <t>Zřízení rozepření zapažených stěn výkopů s potřebným přepažováním při pažení příložném, hloubky do 4 m</t>
  </si>
  <si>
    <t>-1875853448</t>
  </si>
  <si>
    <t>https://podminky.urs.cz/item/CS_URS_2024_02/151101301</t>
  </si>
  <si>
    <t>151101311</t>
  </si>
  <si>
    <t>Odstranění rozepření stěn výkopů s uložením materiálu na vzdálenost do 3 m od okraje výkopu pažení příložného, hloubky do 4 m</t>
  </si>
  <si>
    <t>1319171996</t>
  </si>
  <si>
    <t>https://podminky.urs.cz/item/CS_URS_2024_02/151101311</t>
  </si>
  <si>
    <t>151102201</t>
  </si>
  <si>
    <t>Zřízení pažení stěn výkopu bez rozepření nebo vzepření při překopech inženýrských sítí plochy do 30 m2 příložné, hloubky do 4 m</t>
  </si>
  <si>
    <t>m2</t>
  </si>
  <si>
    <t>1966179682</t>
  </si>
  <si>
    <t>https://podminky.urs.cz/item/CS_URS_2024_02/151102201</t>
  </si>
  <si>
    <t>(1,6*1,3)+(3,2*1,3)+(5,4*1,3)+(3,7*1,3)+(3,8*1,3)+(0,5*1,3)</t>
  </si>
  <si>
    <t>6</t>
  </si>
  <si>
    <t>151102211</t>
  </si>
  <si>
    <t>Odstranění pažení stěn výkopu bez rozepření nebo vzepření při překopech inženýrských sítí plochy do 30 m2 s uložením pažin na vzdálenost do 3 m od okraje výkopu příložné, hloubky do 4 m</t>
  </si>
  <si>
    <t>-1072720259</t>
  </si>
  <si>
    <t>https://podminky.urs.cz/item/CS_URS_2024_02/151102211</t>
  </si>
  <si>
    <t>7</t>
  </si>
  <si>
    <t>162211311</t>
  </si>
  <si>
    <t>Vodorovné přemístění výkopku nebo sypaniny stavebním kolečkem s vyprázdněním kolečka na hromady nebo do dopravního prostředku na vzdálenost do 10 m z horniny třídy těžitelnosti I, skupiny 1 až 3</t>
  </si>
  <si>
    <t>1897567148</t>
  </si>
  <si>
    <t>https://podminky.urs.cz/item/CS_URS_2024_02/162211311</t>
  </si>
  <si>
    <t>8</t>
  </si>
  <si>
    <t>171201221</t>
  </si>
  <si>
    <t>Poplatek za uložení stavebního odpadu na skládce (skládkovné) zeminy a kamení zatříděného do Katalogu odpadů pod kódem 17 05 04</t>
  </si>
  <si>
    <t>t</t>
  </si>
  <si>
    <t>1144644200</t>
  </si>
  <si>
    <t>https://podminky.urs.cz/item/CS_URS_2024_02/171201221</t>
  </si>
  <si>
    <t>9</t>
  </si>
  <si>
    <t>171251201</t>
  </si>
  <si>
    <t>Uložení sypaniny na skládky nebo meziskládky bez hutnění s upravením uložené sypaniny do předepsaného tvaru</t>
  </si>
  <si>
    <t>1506191572</t>
  </si>
  <si>
    <t>https://podminky.urs.cz/item/CS_URS_2024_02/171251201</t>
  </si>
  <si>
    <t>Zakládání</t>
  </si>
  <si>
    <t>10</t>
  </si>
  <si>
    <t>224321112</t>
  </si>
  <si>
    <t>Maloprofilové vrty průběžným sacím vrtáním průměru přes 93 do 156 mm v omezeném prostoru do úklonu 45° v hl 0 až 25 m v hornině tř. I a II</t>
  </si>
  <si>
    <t>m</t>
  </si>
  <si>
    <t>57413360</t>
  </si>
  <si>
    <t>https://podminky.urs.cz/item/CS_URS_2024_02/224321112</t>
  </si>
  <si>
    <t>"stavební úpravy"</t>
  </si>
  <si>
    <t>9*2,0</t>
  </si>
  <si>
    <t>11</t>
  </si>
  <si>
    <t>282601112</t>
  </si>
  <si>
    <t>Injektování s jednoduchým obturátorem nebo bez obturátoru vzestupné, tlakem přes 0,60 do 2,0 MPa</t>
  </si>
  <si>
    <t>hod</t>
  </si>
  <si>
    <t>1821475678</t>
  </si>
  <si>
    <t>https://podminky.urs.cz/item/CS_URS_2024_02/282601112</t>
  </si>
  <si>
    <t>"Stavební úpravy"</t>
  </si>
  <si>
    <t>9*0,25</t>
  </si>
  <si>
    <t>283111112</t>
  </si>
  <si>
    <t>Zřízení ocelových, trubkových mikropilot tlakové i tahové svislé nebo odklon od svislice do 60° část hladká, průměru přes 80 do 105 mm</t>
  </si>
  <si>
    <t>1221440468</t>
  </si>
  <si>
    <t>https://podminky.urs.cz/item/CS_URS_2024_02/283111112</t>
  </si>
  <si>
    <t>13</t>
  </si>
  <si>
    <t>M</t>
  </si>
  <si>
    <t>14011066</t>
  </si>
  <si>
    <t>trubka ocelová bezešvá hladká jakost 11 353 89x10mm</t>
  </si>
  <si>
    <t>1527738728</t>
  </si>
  <si>
    <t>18*1,1 'Přepočtené koeficientem množství</t>
  </si>
  <si>
    <t>Svislé a kompletní konstrukce</t>
  </si>
  <si>
    <t>14</t>
  </si>
  <si>
    <t>317944321</t>
  </si>
  <si>
    <t>Válcované nosníky dodatečně osazované do připravených otvorů bez zazdění hlav do č. 12</t>
  </si>
  <si>
    <t>963031275</t>
  </si>
  <si>
    <t>https://podminky.urs.cz/item/CS_URS_2024_02/317944321</t>
  </si>
  <si>
    <t>"L60/60/6"</t>
  </si>
  <si>
    <t>"mezi m.č. V101 a F01"       (1,2*5,42)*2/1000</t>
  </si>
  <si>
    <t>"mezi m.č. V101 a F06"       (1,2*5,42)*2/1000</t>
  </si>
  <si>
    <t>"mezi m.č. V101 a S3"       (0,9*5,42)*2/1000</t>
  </si>
  <si>
    <t>"mezi m.č. V101 a S5"       (1,2*5,42)*2/1000</t>
  </si>
  <si>
    <t>Ostatní konstrukce a práce, bourání</t>
  </si>
  <si>
    <t>15</t>
  </si>
  <si>
    <t>949101111</t>
  </si>
  <si>
    <t>Lešení pomocné pracovní pro objekty pozemních staveb pro zatížení do 150 kg/m2, o výšce lešeňové podlahy do 1,9 m</t>
  </si>
  <si>
    <t>-1090893241</t>
  </si>
  <si>
    <t>https://podminky.urs.cz/item/CS_URS_2024_02/949101111</t>
  </si>
  <si>
    <t>"dle plochy dotčených prostor"     594,14</t>
  </si>
  <si>
    <t>16</t>
  </si>
  <si>
    <t>962031133</t>
  </si>
  <si>
    <t>Bourání příček nebo přizdívek z cihel pálených plných nebo dutých, tl. přes 100 do 150 mm</t>
  </si>
  <si>
    <t>-1800756455</t>
  </si>
  <si>
    <t>https://podminky.urs.cz/item/CS_URS_2024_02/962031133</t>
  </si>
  <si>
    <t>"m.č. F15"                     (6,6*3,0)-(0,9*2,05)</t>
  </si>
  <si>
    <t>"m.č. S2"                     (3,1*3,0)+(1,9*3,0)-(0,8*2,05)</t>
  </si>
  <si>
    <t>"m.č. S3"                     (3,6*3,0)+(2,95*3,0)-(0,9*2,05)</t>
  </si>
  <si>
    <t>"m.č. S4"                     (6,0*3,0)+(0,9*3,0)</t>
  </si>
  <si>
    <t>"m.č. S5"                     (3,6*3,0)+(3,65*3,0)-(1,0*2,05)</t>
  </si>
  <si>
    <t>"m.č. S6"                     (6,0*3,0)</t>
  </si>
  <si>
    <t>17</t>
  </si>
  <si>
    <t>962032432</t>
  </si>
  <si>
    <t>Bourání zdiva nadzákladového z cihel pálených děrovaných nebo lehčených, na maltu vápennou nebo vápenocementovou, objemu přes 1 m3</t>
  </si>
  <si>
    <t>-1334354025</t>
  </si>
  <si>
    <t>https://podminky.urs.cz/item/CS_URS_2024_02/962032432</t>
  </si>
  <si>
    <t>"parapetní zdivo m.č. S6 a F05"       (4,5*2,15*0,53)*2</t>
  </si>
  <si>
    <t>18</t>
  </si>
  <si>
    <t>965042141</t>
  </si>
  <si>
    <t>Bourání mazanin betonových nebo z litého asfaltu tl. do 100 mm, plochy přes 4 m2</t>
  </si>
  <si>
    <t>1361046471</t>
  </si>
  <si>
    <t>https://podminky.urs.cz/item/CS_URS_2024_02/965042141</t>
  </si>
  <si>
    <t>"m.č. S1"       18,0*0,045</t>
  </si>
  <si>
    <t>"m.č. S2"       5,56*0,045</t>
  </si>
  <si>
    <t>"m.č. S3"       17,96*0,045</t>
  </si>
  <si>
    <t>"m.č. S4"       10,91*0,045</t>
  </si>
  <si>
    <t>"m.č. S5"       12,6*0,045</t>
  </si>
  <si>
    <t>"m.č. S6"       47,54*0,045</t>
  </si>
  <si>
    <t>"m.č. S1,S3,S4,S5"       (1,6*3,2)*0,05+(3,8*3,7)*0,05</t>
  </si>
  <si>
    <t>"m.č. S4"       15,0*0,5*0,05</t>
  </si>
  <si>
    <t>"m.č. S5"        9,0*0,5*0,05</t>
  </si>
  <si>
    <t>"m.č. S13"       3,6*0,5*0,05</t>
  </si>
  <si>
    <t>19</t>
  </si>
  <si>
    <t>965042241</t>
  </si>
  <si>
    <t>Bourání mazanin betonových nebo z litého asfaltu tl. přes 100 mm, plochy přes 4 m2</t>
  </si>
  <si>
    <t>-1160631884</t>
  </si>
  <si>
    <t>https://podminky.urs.cz/item/CS_URS_2024_02/965042241</t>
  </si>
  <si>
    <t>"m.č. S1,S3,S4,S5"       (1,6*3,2)*0,1+(3,8*3,7)*0,1</t>
  </si>
  <si>
    <t>"m.č. S4"       15,0*0,5*0,1</t>
  </si>
  <si>
    <t>"m.č. S5"        9,0*0,5*0,1</t>
  </si>
  <si>
    <t>"m.č. S13"       3,6*0,5*0,1</t>
  </si>
  <si>
    <t>20</t>
  </si>
  <si>
    <t>965049112</t>
  </si>
  <si>
    <t>Bourání mazanin Příplatek k cenám za bourání mazanin betonových se svařovanou sítí, tl. přes 100 mm</t>
  </si>
  <si>
    <t>1416952705</t>
  </si>
  <si>
    <t>https://podminky.urs.cz/item/CS_URS_2024_02/965049112</t>
  </si>
  <si>
    <t>965082933</t>
  </si>
  <si>
    <t>Odstranění násypu pod podlahami nebo ochranného násypu na střechách tl. do 200 mm, plochy přes 2 m2</t>
  </si>
  <si>
    <t>1262889294</t>
  </si>
  <si>
    <t>https://podminky.urs.cz/item/CS_URS_2024_02/965082933</t>
  </si>
  <si>
    <t>"m.č. S1,S3,S4,S5"       (1,6*3,2)*0,15+(3,8*3,7)*0,15</t>
  </si>
  <si>
    <t>"m.č. S4"       15,0*0,5*0,15</t>
  </si>
  <si>
    <t>"m.č. S5"        9,0*0,5*0,15</t>
  </si>
  <si>
    <t>"m.č. S13"       3,6*0,5*0,15</t>
  </si>
  <si>
    <t>22</t>
  </si>
  <si>
    <t>966074241</t>
  </si>
  <si>
    <t>Demontáž prosvětlovacích pásů stěn ocelových konstrukcí z hliníkových rámů, s výplní izolačním dvojsklem, plochy otvoru do 5 m2</t>
  </si>
  <si>
    <t>1040767276</t>
  </si>
  <si>
    <t>https://podminky.urs.cz/item/CS_URS_2024_02/966074241</t>
  </si>
  <si>
    <t>"mezi m.č. S4 a S6"       (1,5+1,4)*3,0</t>
  </si>
  <si>
    <t>23</t>
  </si>
  <si>
    <t>966080105</t>
  </si>
  <si>
    <t>Bourání kontaktního zateplení včetně povrchové úpravy omítkou nebo nátěrem z polystyrénových desek, tloušťky přes 120 do 180 mm</t>
  </si>
  <si>
    <t>-513577455</t>
  </si>
  <si>
    <t>https://podminky.urs.cz/item/CS_URS_2024_02/966080105</t>
  </si>
  <si>
    <t>"m.č. S6 a F05"       (4,5*1,85)*2+(0,55*2,45)*4</t>
  </si>
  <si>
    <t>24</t>
  </si>
  <si>
    <t>968072455</t>
  </si>
  <si>
    <t>Vybourání kovových rámů oken s křídly, dveřních zárubní, vrat, stěn, ostění nebo obkladů dveřních zárubní, plochy do 2 m2</t>
  </si>
  <si>
    <t>-1148528200</t>
  </si>
  <si>
    <t>https://podminky.urs.cz/item/CS_URS_2024_02/968072455</t>
  </si>
  <si>
    <t>"v m.č. F01,F02, F15, F12, F06, S1, S2, S5 a S6"      (0,7*1,97)*1+(0,8*1,97)*5+(0,9*1,97)*2</t>
  </si>
  <si>
    <t>25</t>
  </si>
  <si>
    <t>968082017</t>
  </si>
  <si>
    <t>Vybourání plastových rámů oken s křídly, dveřních zárubní, vrat rámu oken s křídly, plochy přes 2 do 4 m2</t>
  </si>
  <si>
    <t>870662364</t>
  </si>
  <si>
    <t>https://podminky.urs.cz/item/CS_URS_2024_02/968082017</t>
  </si>
  <si>
    <t>"m.č. S6 a F05"        (4,5*0,6)*2</t>
  </si>
  <si>
    <t>26</t>
  </si>
  <si>
    <t>971033431</t>
  </si>
  <si>
    <t>Vybourání otvorů ve zdivu základovém nebo nadzákladovém z cihel, tvárnic, příčkovek z cihel pálených na maltu vápennou nebo vápenocementovou plochy do 0,25 m2, tl. do 150 mm</t>
  </si>
  <si>
    <t>kus</t>
  </si>
  <si>
    <t>1955665230</t>
  </si>
  <si>
    <t>https://podminky.urs.cz/item/CS_URS_2024_02/971033431</t>
  </si>
  <si>
    <t>"Pro VZT"</t>
  </si>
  <si>
    <t>"mezi m.č. S2 a S6"     1</t>
  </si>
  <si>
    <t>"mezi m.č. F02 a F03a"     1</t>
  </si>
  <si>
    <t>"mezi m.č. F03a a F03b"     1</t>
  </si>
  <si>
    <t>27</t>
  </si>
  <si>
    <t>971033441</t>
  </si>
  <si>
    <t>Vybourání otvorů ve zdivu základovém nebo nadzákladovém z cihel, tvárnic, příčkovek z cihel pálených na maltu vápennou nebo vápenocementovou plochy do 0,25 m2, tl. do 300 mm</t>
  </si>
  <si>
    <t>626988837</t>
  </si>
  <si>
    <t>https://podminky.urs.cz/item/CS_URS_2024_02/971033441</t>
  </si>
  <si>
    <t>"mezi m.č. V 101 a S3"       2</t>
  </si>
  <si>
    <t>28</t>
  </si>
  <si>
    <t>971033641</t>
  </si>
  <si>
    <t>Vybourání otvorů ve zdivu základovém nebo nadzákladovém z cihel, tvárnic, příčkovek z cihel pálených na maltu vápennou nebo vápenocementovou plochy do 4 m2, tl. do 300 mm</t>
  </si>
  <si>
    <t>2136210889</t>
  </si>
  <si>
    <t>https://podminky.urs.cz/item/CS_URS_2024_02/971033641</t>
  </si>
  <si>
    <t>"mezi m.č. V 101 a S5"       0,9*2,02*0,2</t>
  </si>
  <si>
    <t>"mezi m.č. V 101 a F06"       0,9*2,02*0,2</t>
  </si>
  <si>
    <t>"mezi m.č. V 101 a F01"       0,9*2,02*0,2</t>
  </si>
  <si>
    <t>29</t>
  </si>
  <si>
    <t>974031142</t>
  </si>
  <si>
    <t>Vysekání rýh ve zdivu cihelném na maltu vápennou nebo vápenocementovou do hl. 70 mm a šířky do 70 mm</t>
  </si>
  <si>
    <t>-83657726</t>
  </si>
  <si>
    <t>https://podminky.urs.cz/item/CS_URS_2024_02/974031142</t>
  </si>
  <si>
    <t>"pro vodu"       1,9*13+4,5</t>
  </si>
  <si>
    <t>30</t>
  </si>
  <si>
    <t>977312112</t>
  </si>
  <si>
    <t>Řezání stávajících betonových mazanin s vyztužením hloubky přes 50 do 100 mm</t>
  </si>
  <si>
    <t>626037417</t>
  </si>
  <si>
    <t>https://podminky.urs.cz/item/CS_URS_2024_02/977312112</t>
  </si>
  <si>
    <t>"v m.č. S1, S3, S4 a S5"       19,2</t>
  </si>
  <si>
    <t>"v m.č. S6"         33,5</t>
  </si>
  <si>
    <t>997</t>
  </si>
  <si>
    <t>Přesun sutě</t>
  </si>
  <si>
    <t>31</t>
  </si>
  <si>
    <t>997013151</t>
  </si>
  <si>
    <t>Vnitrostaveništní doprava suti a vybouraných hmot vodorovně do 50 m s naložením s omezením mechanizace pro budovy a haly výšky do 6 m</t>
  </si>
  <si>
    <t>750866125</t>
  </si>
  <si>
    <t>https://podminky.urs.cz/item/CS_URS_2024_02/997013151</t>
  </si>
  <si>
    <t>32</t>
  </si>
  <si>
    <t>997013501</t>
  </si>
  <si>
    <t>Odvoz suti a vybouraných hmot na skládku nebo meziskládku se složením, na vzdálenost do 1 km</t>
  </si>
  <si>
    <t>2114688619</t>
  </si>
  <si>
    <t>https://podminky.urs.cz/item/CS_URS_2024_02/997013501</t>
  </si>
  <si>
    <t>33</t>
  </si>
  <si>
    <t>997013509</t>
  </si>
  <si>
    <t>Odvoz suti a vybouraných hmot na skládku nebo meziskládku se složením, na vzdálenost Příplatek k ceně za každý další započatý 1 km přes 1 km</t>
  </si>
  <si>
    <t>2127485865</t>
  </si>
  <si>
    <t>https://podminky.urs.cz/item/CS_URS_2024_02/997013509</t>
  </si>
  <si>
    <t>91,133*5 'Přepočtené koeficientem množství</t>
  </si>
  <si>
    <t>34</t>
  </si>
  <si>
    <t>997013607</t>
  </si>
  <si>
    <t>Poplatek za uložení stavebního odpadu na skládce (skládkovné) z tašek a keramických výrobků zatříděného do Katalogu odpadů pod kódem 17 01 03</t>
  </si>
  <si>
    <t>-1333321664</t>
  </si>
  <si>
    <t>https://podminky.urs.cz/item/CS_URS_2024_02/997013607</t>
  </si>
  <si>
    <t>35</t>
  </si>
  <si>
    <t>997013609</t>
  </si>
  <si>
    <t>Poplatek za uložení stavebního odpadu na skládce (skládkovné) ze směsí nebo oddělených frakcí betonu, cihel a keramických výrobků zatříděného do Katalogu odpadů pod kódem 17 01 07</t>
  </si>
  <si>
    <t>1806623879</t>
  </si>
  <si>
    <t>https://podminky.urs.cz/item/CS_URS_2024_02/997013609</t>
  </si>
  <si>
    <t>36</t>
  </si>
  <si>
    <t>997013631</t>
  </si>
  <si>
    <t>Poplatek za uložení stavebního odpadu na skládce (skládkovné) směsného stavebního a demoličního zatříděného do Katalogu odpadů pod kódem 17 09 04</t>
  </si>
  <si>
    <t>752915065</t>
  </si>
  <si>
    <t>https://podminky.urs.cz/item/CS_URS_2024_02/997013631</t>
  </si>
  <si>
    <t>37</t>
  </si>
  <si>
    <t>997013645</t>
  </si>
  <si>
    <t>Poplatek za uložení stavebního odpadu na skládce (skládkovné) asfaltového bez obsahu dehtu zatříděného do Katalogu odpadů pod kódem 17 03 02</t>
  </si>
  <si>
    <t>-218758752</t>
  </si>
  <si>
    <t>https://podminky.urs.cz/item/CS_URS_2024_02/997013645</t>
  </si>
  <si>
    <t>38</t>
  </si>
  <si>
    <t>997013812</t>
  </si>
  <si>
    <t>Poplatek za uložení stavebního odpadu na skládce (skládkovné) z materiálů na bázi sádry zatříděného do Katalogu odpadů pod kódem 17 08 02</t>
  </si>
  <si>
    <t>179802193</t>
  </si>
  <si>
    <t>https://podminky.urs.cz/item/CS_URS_2024_02/997013812</t>
  </si>
  <si>
    <t>39</t>
  </si>
  <si>
    <t>997013813</t>
  </si>
  <si>
    <t>Poplatek za uložení stavebního odpadu na skládce (skládkovné) z plastických hmot zatříděného do Katalogu odpadů pod kódem 17 02 03</t>
  </si>
  <si>
    <t>-1940611941</t>
  </si>
  <si>
    <t>https://podminky.urs.cz/item/CS_URS_2024_02/997013813</t>
  </si>
  <si>
    <t>40</t>
  </si>
  <si>
    <t>997013814</t>
  </si>
  <si>
    <t>Poplatek za uložení stavebního odpadu na skládce (skládkovné) z izolačních materiálů zatříděného do Katalogu odpadů pod kódem 17 06 04</t>
  </si>
  <si>
    <t>2084892352</t>
  </si>
  <si>
    <t>https://podminky.urs.cz/item/CS_URS_2024_02/997013814</t>
  </si>
  <si>
    <t>998</t>
  </si>
  <si>
    <t>Přesun hmot</t>
  </si>
  <si>
    <t>41</t>
  </si>
  <si>
    <t>998004011</t>
  </si>
  <si>
    <t>Přesun hmot pro injektování, mikropiloty nebo kotvy</t>
  </si>
  <si>
    <t>-1087300448</t>
  </si>
  <si>
    <t>https://podminky.urs.cz/item/CS_URS_2024_02/998004011</t>
  </si>
  <si>
    <t>42</t>
  </si>
  <si>
    <t>998011001</t>
  </si>
  <si>
    <t>Přesun hmot pro budovy občanské výstavby, bydlení, výrobu a služby s nosnou svislou konstrukcí zděnou z cihel, tvárnic nebo kamene vodorovná dopravní vzdálenost do 100 m základní pro budovy výšky do 6 m</t>
  </si>
  <si>
    <t>215943315</t>
  </si>
  <si>
    <t>https://podminky.urs.cz/item/CS_URS_2024_02/998011001</t>
  </si>
  <si>
    <t>PSV</t>
  </si>
  <si>
    <t>Práce a dodávky PSV</t>
  </si>
  <si>
    <t>711</t>
  </si>
  <si>
    <t>Izolace proti vodě, vlhkosti a plynům</t>
  </si>
  <si>
    <t>43</t>
  </si>
  <si>
    <t>711141811</t>
  </si>
  <si>
    <t>Odstranění izolace proti vodě, vlhkosti a plynům z přitavených pásů NAIP z plochy vodorovné V jednovrstvé</t>
  </si>
  <si>
    <t>1410896478</t>
  </si>
  <si>
    <t>https://podminky.urs.cz/item/CS_URS_2024_02/711141811</t>
  </si>
  <si>
    <t>"m.č. S1,S3,S4,S5"       19,2+3,3*0,5+0,9*0,45</t>
  </si>
  <si>
    <t>"m.č. S6"      4,7</t>
  </si>
  <si>
    <t>713</t>
  </si>
  <si>
    <t>Izolace tepelné</t>
  </si>
  <si>
    <t>44</t>
  </si>
  <si>
    <t>713120823</t>
  </si>
  <si>
    <t>Odstranění tepelné izolace podlah z rohoží, pásů, dílců, desek, bloků podlah volně kladených nebo mezi trámy z polystyrenu, tloušťka izolace suchého, tloušťka izolace přes 100 do 200 mm</t>
  </si>
  <si>
    <t>-1488715411</t>
  </si>
  <si>
    <t>https://podminky.urs.cz/item/CS_URS_2024_02/713120823</t>
  </si>
  <si>
    <t>"m.č. S1"       18,0</t>
  </si>
  <si>
    <t>"m.č. S2"       5,56</t>
  </si>
  <si>
    <t>"m.č. S3"       17,96</t>
  </si>
  <si>
    <t>"m.č. S4"       10,91</t>
  </si>
  <si>
    <t>"m.č. S5"       12,6</t>
  </si>
  <si>
    <t>"m.č. S6"       47,54</t>
  </si>
  <si>
    <t>721</t>
  </si>
  <si>
    <t>Zdravotechnika - vnitřní kanalizace</t>
  </si>
  <si>
    <t>45</t>
  </si>
  <si>
    <t>721210812</t>
  </si>
  <si>
    <t>Demontáž kanalizačního příslušenství vpustí podlahových z kyselinovzdorné kameniny DN 70</t>
  </si>
  <si>
    <t>-885742316</t>
  </si>
  <si>
    <t>https://podminky.urs.cz/item/CS_URS_2024_02/721210812</t>
  </si>
  <si>
    <t>46</t>
  </si>
  <si>
    <t>721171808</t>
  </si>
  <si>
    <t>Demontáž potrubí z novodurových trub odpadních nebo připojovacích přes 75 do D 114</t>
  </si>
  <si>
    <t>-315460742</t>
  </si>
  <si>
    <t>https://podminky.urs.cz/item/CS_URS_2024_02/721171808</t>
  </si>
  <si>
    <t>47</t>
  </si>
  <si>
    <t>721220801</t>
  </si>
  <si>
    <t>Demontáž zápachových uzávěrek do DN 70</t>
  </si>
  <si>
    <t>414368079</t>
  </si>
  <si>
    <t>https://podminky.urs.cz/item/CS_URS_2024_02/721220801</t>
  </si>
  <si>
    <t>722</t>
  </si>
  <si>
    <t>Zdravotechnika - vnitřní vodovod</t>
  </si>
  <si>
    <t>48</t>
  </si>
  <si>
    <t>722170801</t>
  </si>
  <si>
    <t>Demontáž rozvodů vody z plastů do Ø 25 mm</t>
  </si>
  <si>
    <t>407351568</t>
  </si>
  <si>
    <t>https://podminky.urs.cz/item/CS_URS_2024_02/722170801</t>
  </si>
  <si>
    <t>725</t>
  </si>
  <si>
    <t>Zdravotechnika - zařizovací předměty</t>
  </si>
  <si>
    <t>49</t>
  </si>
  <si>
    <t>725110811</t>
  </si>
  <si>
    <t>Demontáž klozetů splachovacíchch s nádrží nebo tlakovým splachovačem</t>
  </si>
  <si>
    <t>soubor</t>
  </si>
  <si>
    <t>1195139757</t>
  </si>
  <si>
    <t>https://podminky.urs.cz/item/CS_URS_2024_02/725110811</t>
  </si>
  <si>
    <t>50</t>
  </si>
  <si>
    <t>725210821</t>
  </si>
  <si>
    <t>Demontáž umyvadel bez výtokových armatur umyvadel</t>
  </si>
  <si>
    <t>755514347</t>
  </si>
  <si>
    <t>https://podminky.urs.cz/item/CS_URS_2024_02/725210821</t>
  </si>
  <si>
    <t>51</t>
  </si>
  <si>
    <t>725310823</t>
  </si>
  <si>
    <t>Demontáž dřezů jednodílných bez výtokových armatur vestavěných v kuchyňských sestavách</t>
  </si>
  <si>
    <t>2085657585</t>
  </si>
  <si>
    <t>https://podminky.urs.cz/item/CS_URS_2024_02/725310823</t>
  </si>
  <si>
    <t>52</t>
  </si>
  <si>
    <t>725820802</t>
  </si>
  <si>
    <t>Demontáž baterií stojánkových do 1 otvoru</t>
  </si>
  <si>
    <t>-2096993065</t>
  </si>
  <si>
    <t>https://podminky.urs.cz/item/CS_URS_2024_02/725820802</t>
  </si>
  <si>
    <t>53</t>
  </si>
  <si>
    <t>725840850</t>
  </si>
  <si>
    <t>Demontáž baterií sprchových diferenciálních do G 3/4 x 1</t>
  </si>
  <si>
    <t>-1308165743</t>
  </si>
  <si>
    <t>https://podminky.urs.cz/item/CS_URS_2024_02/725840850</t>
  </si>
  <si>
    <t>763</t>
  </si>
  <si>
    <t>Konstrukce suché výstavby</t>
  </si>
  <si>
    <t>54</t>
  </si>
  <si>
    <t>763121811</t>
  </si>
  <si>
    <t>Demontáž předsazených nebo šachtových stěn ze sádrokartonových desek s nosnou konstrukcí z ocelových profilů jednoduchých, opláštění jednoduché</t>
  </si>
  <si>
    <t>1113749803</t>
  </si>
  <si>
    <t>https://podminky.urs.cz/item/CS_URS_2024_02/763121811</t>
  </si>
  <si>
    <t xml:space="preserve">"obložení sloupů"   </t>
  </si>
  <si>
    <t>"m.č. F01"     (0,6+0,3+0,3)*3,0</t>
  </si>
  <si>
    <t>"m.č. F02"     (0,6+0,75)*2*3,0</t>
  </si>
  <si>
    <t>"m.č. S6"     (0,8+0,57+0,65)*3,0+(0,53+0,86)*3,0</t>
  </si>
  <si>
    <t>55</t>
  </si>
  <si>
    <t>763121812</t>
  </si>
  <si>
    <t>Demontáž předsazených nebo šachtových stěn ze sádrokartonových desek s nosnou konstrukcí z ocelových profilů jednoduchých, opláštění dvojité</t>
  </si>
  <si>
    <t>1808754181</t>
  </si>
  <si>
    <t>https://podminky.urs.cz/item/CS_URS_2024_02/763121812</t>
  </si>
  <si>
    <t>"m.č. S2"      1,9*1,5</t>
  </si>
  <si>
    <t>56</t>
  </si>
  <si>
    <t>763131821</t>
  </si>
  <si>
    <t>Demontáž podhledu nebo samostatného požárního předělu ze sádrokartonových desek s nosnou konstrukcí dvouvrstvou z ocelových profilů, opláštění jednoduché</t>
  </si>
  <si>
    <t>1760194904</t>
  </si>
  <si>
    <t>https://podminky.urs.cz/item/CS_URS_2024_02/763131821</t>
  </si>
  <si>
    <t>"m.č. F01"        4,16*2,65</t>
  </si>
  <si>
    <t>"m.č. F02"        4,4*2,45</t>
  </si>
  <si>
    <t>"m.č. F04"       21,3+19,3</t>
  </si>
  <si>
    <t>"m.č. F05"       (1,35*2,1)*3+(0,9*1,6)</t>
  </si>
  <si>
    <t>"m.č. S5"         3,6*3,5</t>
  </si>
  <si>
    <t>"m.č. S6"        (8,3*3,98)+(6,8*1,82)+(6,8*0,25)</t>
  </si>
  <si>
    <t>57</t>
  </si>
  <si>
    <t>763411811</t>
  </si>
  <si>
    <t>Demontáž sanitárních příček vhodných do mokrého nebo suchého prostředí z desek</t>
  </si>
  <si>
    <t>-1316129431</t>
  </si>
  <si>
    <t>https://podminky.urs.cz/item/CS_URS_2024_02/763411811</t>
  </si>
  <si>
    <t>"m.č. S2"         1,7*2,1+0,5*2,1</t>
  </si>
  <si>
    <t>58</t>
  </si>
  <si>
    <t>763411821</t>
  </si>
  <si>
    <t>Demontáž sanitárních příček vhodných do mokrého nebo suchého prostředí dveří</t>
  </si>
  <si>
    <t>1235746765</t>
  </si>
  <si>
    <t>https://podminky.urs.cz/item/CS_URS_2024_02/763411821</t>
  </si>
  <si>
    <t>"m.č. S2"         2</t>
  </si>
  <si>
    <t>59</t>
  </si>
  <si>
    <t>763431801</t>
  </si>
  <si>
    <t>Demontáž podhledu minerálního na zavěšeném na roštu viditelném</t>
  </si>
  <si>
    <t>628231694</t>
  </si>
  <si>
    <t>https://podminky.urs.cz/item/CS_URS_2024_02/763431801</t>
  </si>
  <si>
    <t>"m.č. F01"        36,18-11,024</t>
  </si>
  <si>
    <t>"m.č. F04"       25,8</t>
  </si>
  <si>
    <t>"m.č. F05"       146,19</t>
  </si>
  <si>
    <t>"m.č. F06"       35,81</t>
  </si>
  <si>
    <t>"m.č. F15"       25,08</t>
  </si>
  <si>
    <t>"m.č. F07"        3,52</t>
  </si>
  <si>
    <t>"m.č. F08"        3,32</t>
  </si>
  <si>
    <t>"m.č. F09"        1,57</t>
  </si>
  <si>
    <t>"m.č. F10"        1,71</t>
  </si>
  <si>
    <t>"m.č. F11"        1,69</t>
  </si>
  <si>
    <t>"m.č. F12"        3,21</t>
  </si>
  <si>
    <t>"m.č. F13"        1,71</t>
  </si>
  <si>
    <t>"m.č. F14"        3,61</t>
  </si>
  <si>
    <t>60</t>
  </si>
  <si>
    <t>763431871</t>
  </si>
  <si>
    <t>Demontáž podhledu minerálního demontáž panelů připevněných na zavěšeném roštu vyjímatelných</t>
  </si>
  <si>
    <t>1164717512</t>
  </si>
  <si>
    <t>https://podminky.urs.cz/item/CS_URS_2024_02/763431871</t>
  </si>
  <si>
    <t>"m.č. V101"        9,0*1,6</t>
  </si>
  <si>
    <t>766</t>
  </si>
  <si>
    <t>Konstrukce truhlářské</t>
  </si>
  <si>
    <t>61</t>
  </si>
  <si>
    <t>766691914</t>
  </si>
  <si>
    <t>Ostatní práce vyvěšení nebo zavěšení křídel dřevěných dveřních, plochy do 2 m2</t>
  </si>
  <si>
    <t>998390100</t>
  </si>
  <si>
    <t>https://podminky.urs.cz/item/CS_URS_2024_02/766691914</t>
  </si>
  <si>
    <t>"v m.č. F02, F15, F06, S1, S2, S5 a S6"      8</t>
  </si>
  <si>
    <t>62</t>
  </si>
  <si>
    <t>766812840</t>
  </si>
  <si>
    <t>Demontáž kuchyňských linek dřevěných nebo kovových včetně skříněk uchycených na stěně, délky přes 1800 do 2100 mm</t>
  </si>
  <si>
    <t>-2019228551</t>
  </si>
  <si>
    <t>https://podminky.urs.cz/item/CS_URS_2024_02/766812840</t>
  </si>
  <si>
    <t>"m.č. F02"        5</t>
  </si>
  <si>
    <t>767</t>
  </si>
  <si>
    <t>Konstrukce zámečnické</t>
  </si>
  <si>
    <t>63</t>
  </si>
  <si>
    <t>767_R01</t>
  </si>
  <si>
    <t>Demontáž a uskladnění stávajících šatních skříněk dvoj/troj vč. odpojení od SLB</t>
  </si>
  <si>
    <t>-948548706</t>
  </si>
  <si>
    <t>"dvojskříňka"      1</t>
  </si>
  <si>
    <t>"trojskříňka"      30</t>
  </si>
  <si>
    <t>64</t>
  </si>
  <si>
    <t>767641800</t>
  </si>
  <si>
    <t>Demontáž dveřních zárubní odřezáním od upevnění, plochy dveří do 2,5 m2</t>
  </si>
  <si>
    <t>818784564</t>
  </si>
  <si>
    <t>https://podminky.urs.cz/item/CS_URS_2024_02/767641800</t>
  </si>
  <si>
    <t>"m.č. S01"      1</t>
  </si>
  <si>
    <t>"m.č. F06"      1</t>
  </si>
  <si>
    <t>771</t>
  </si>
  <si>
    <t>Podlahy z dlaždic</t>
  </si>
  <si>
    <t>65</t>
  </si>
  <si>
    <t>771573810</t>
  </si>
  <si>
    <t>Demontáž podlah z dlaždic keramických lepených</t>
  </si>
  <si>
    <t>987517632</t>
  </si>
  <si>
    <t>https://podminky.urs.cz/item/CS_URS_2024_02/771573810</t>
  </si>
  <si>
    <t>"m.č. F14"      3,61</t>
  </si>
  <si>
    <t>"m.č. F18"      2,02</t>
  </si>
  <si>
    <t>"m.č. F19"      1,40</t>
  </si>
  <si>
    <t>"m.č. S1"        18,00</t>
  </si>
  <si>
    <t>"m.č. S2"        5,56</t>
  </si>
  <si>
    <t>"m.č. S4"      10,91</t>
  </si>
  <si>
    <t>"m.č. S5"      12,60</t>
  </si>
  <si>
    <t>"m.č. S6"      47,54</t>
  </si>
  <si>
    <t>776</t>
  </si>
  <si>
    <t>Podlahy povlakové</t>
  </si>
  <si>
    <t>66</t>
  </si>
  <si>
    <t>776201811</t>
  </si>
  <si>
    <t>Demontáž povlakových podlahovin lepených ručně bez podložky</t>
  </si>
  <si>
    <t>-884779952</t>
  </si>
  <si>
    <t>https://podminky.urs.cz/item/CS_URS_2024_02/776201811</t>
  </si>
  <si>
    <t>"m.č. F01"        36,18</t>
  </si>
  <si>
    <t>"m.č. F02"        14,80</t>
  </si>
  <si>
    <t>"m.č.F03a"      7,08</t>
  </si>
  <si>
    <t>"m.č. F03b"     7,29</t>
  </si>
  <si>
    <t>"m.č. F04"       66,36</t>
  </si>
  <si>
    <t>"m.č. F15"      25,08</t>
  </si>
  <si>
    <t>"m.č. F16"      3,61</t>
  </si>
  <si>
    <t>67</t>
  </si>
  <si>
    <t>776410811</t>
  </si>
  <si>
    <t>Demontáž soklíků nebo lišt pryžových nebo plastových</t>
  </si>
  <si>
    <t>1384988224</t>
  </si>
  <si>
    <t>https://podminky.urs.cz/item/CS_URS_2024_02/776410811</t>
  </si>
  <si>
    <t>"m.č. F01"        9,5+1,7+13,8+4,7+2,45+4,1-0,9-1,6-0,9</t>
  </si>
  <si>
    <t>"m.č.F03a"      1,73+1,73+4,1+4,1-0,9</t>
  </si>
  <si>
    <t>"m.č. F03b"     1,78+1,78+4,1+4,1</t>
  </si>
  <si>
    <t>"m.č. F04"       (11,85+5,85)*2</t>
  </si>
  <si>
    <t>"m.č. F05"      (29,0+6,0)*2</t>
  </si>
  <si>
    <t>"m.č. F06"       8,7+8,7+5,65+5,65-0,8-0,8-0,9</t>
  </si>
  <si>
    <t>"m.č. F15"      6,6+6,6+3,8+3,8-0,9-0,9-0,8-0,8</t>
  </si>
  <si>
    <t>"m.č. F16"      3,16+3,16+1,2-0,9-0,9-0,9</t>
  </si>
  <si>
    <t>781</t>
  </si>
  <si>
    <t>Dokončovací práce - obklady</t>
  </si>
  <si>
    <t>68</t>
  </si>
  <si>
    <t>781473810</t>
  </si>
  <si>
    <t>Demontáž obkladů z dlaždic keramických lepených</t>
  </si>
  <si>
    <t>760547139</t>
  </si>
  <si>
    <t>https://podminky.urs.cz/item/CS_URS_2024_02/781473810</t>
  </si>
  <si>
    <t>"m.č. F14"      (1,9*4)*2,4-(0,8*2)</t>
  </si>
  <si>
    <t>"m.č. F18"      (1,55*2,4)+(0,75*2,4)+(0,45*2,4)*2-(0,8*2)*2</t>
  </si>
  <si>
    <t>"m.č. F19"      (2*2,4*(1,55+0,9))-(0,8*2,4)</t>
  </si>
  <si>
    <t>"m.č. S1"        (5,0+5,0+3,6+3,6)*2,4+(0,3+0,3)*2,4-(0,8*2)*2</t>
  </si>
  <si>
    <t>"m.č. S2"        (1,9+0,9)*2,4-(0,8*2)</t>
  </si>
  <si>
    <t>"m.č. S3"       (0,9+5,05+1,9+2,95+0,9+3,75+2,4+3,75)*2,4-(0,8*2)-(0,9*2)</t>
  </si>
  <si>
    <t>"m.č. S4"       (1,15+2,55+3,4+1,3+0,9+0,8)*2,4-(0,8*2)-(1*2)</t>
  </si>
  <si>
    <t>"m.č. S5"      (3,5+3,5+3,6+3,6)*2,4+(0,3+0,3)*2,4-(1*2)</t>
  </si>
  <si>
    <t>"m.č. S6"      (8,3+6,8+5,5+0,65+0,53)*2,4</t>
  </si>
  <si>
    <t>F01</t>
  </si>
  <si>
    <t>Plocha příček tl.100mm</t>
  </si>
  <si>
    <t>53,847</t>
  </si>
  <si>
    <t>F02</t>
  </si>
  <si>
    <t>Plocha příček tl. 150mm</t>
  </si>
  <si>
    <t>151,594</t>
  </si>
  <si>
    <t>F03</t>
  </si>
  <si>
    <t>Plocha zazdívek příčkami tl. 150mm</t>
  </si>
  <si>
    <t>3,636</t>
  </si>
  <si>
    <t>F04</t>
  </si>
  <si>
    <t>SDK podhled white</t>
  </si>
  <si>
    <t>300,36</t>
  </si>
  <si>
    <t>F05</t>
  </si>
  <si>
    <t>SDK podhled impr.</t>
  </si>
  <si>
    <t>52,52</t>
  </si>
  <si>
    <t>F06</t>
  </si>
  <si>
    <t>Podhled minera rastrl</t>
  </si>
  <si>
    <t>23,28</t>
  </si>
  <si>
    <t>F07</t>
  </si>
  <si>
    <t>Dlažba 600x600</t>
  </si>
  <si>
    <t>352,17</t>
  </si>
  <si>
    <t>F08</t>
  </si>
  <si>
    <t>Dlažba 300x300</t>
  </si>
  <si>
    <t>54,015</t>
  </si>
  <si>
    <t>F09</t>
  </si>
  <si>
    <t>Dlažba mozaika</t>
  </si>
  <si>
    <t>12,332</t>
  </si>
  <si>
    <t>F10</t>
  </si>
  <si>
    <t>Plocha PVC</t>
  </si>
  <si>
    <t>24,41</t>
  </si>
  <si>
    <t>F11</t>
  </si>
  <si>
    <t>Délka soklů PVC</t>
  </si>
  <si>
    <t>30,58</t>
  </si>
  <si>
    <t>D.1.1b - Architektonicko stavební řešení - Stavební úpravy</t>
  </si>
  <si>
    <t>F12</t>
  </si>
  <si>
    <t>Ker. obklad 9-12ks/m</t>
  </si>
  <si>
    <t>34,268</t>
  </si>
  <si>
    <t>F13</t>
  </si>
  <si>
    <t>Ker. okblad 2-4ks/m</t>
  </si>
  <si>
    <t>60,415</t>
  </si>
  <si>
    <t>F14</t>
  </si>
  <si>
    <t>Ker. obklad 4-6ks/m</t>
  </si>
  <si>
    <t>171,398</t>
  </si>
  <si>
    <t>F15</t>
  </si>
  <si>
    <t>Ker. obklad mozaika</t>
  </si>
  <si>
    <t>32,48</t>
  </si>
  <si>
    <t>F17</t>
  </si>
  <si>
    <t>Malby za sucha</t>
  </si>
  <si>
    <t>681,445</t>
  </si>
  <si>
    <t>F18</t>
  </si>
  <si>
    <t>Malby za mokra</t>
  </si>
  <si>
    <t>191,909</t>
  </si>
  <si>
    <t>F19</t>
  </si>
  <si>
    <t>Plocha SDK příček</t>
  </si>
  <si>
    <t>56,463</t>
  </si>
  <si>
    <t>F20</t>
  </si>
  <si>
    <t>Odečet od samonivel. potěru</t>
  </si>
  <si>
    <t>0,728</t>
  </si>
  <si>
    <t xml:space="preserve">    4 - Vodorovné konstrukce</t>
  </si>
  <si>
    <t xml:space="preserve">    6 - Úpravy povrchů, podlahy a osazování výplní</t>
  </si>
  <si>
    <t xml:space="preserve">    751 - Vzduchotechnika</t>
  </si>
  <si>
    <t xml:space="preserve">    762 - Konstrukce tesařské</t>
  </si>
  <si>
    <t xml:space="preserve">    764 - Konstrukce klempířské</t>
  </si>
  <si>
    <t xml:space="preserve">    775 - Podlahy skládané</t>
  </si>
  <si>
    <t xml:space="preserve">    782 - Dokončovací práce - obklady z kamene</t>
  </si>
  <si>
    <t xml:space="preserve">    783 - Dokončovací práce - nátěry </t>
  </si>
  <si>
    <t xml:space="preserve">    784 - Dokončovací práce - malby a tapety</t>
  </si>
  <si>
    <t>162251101</t>
  </si>
  <si>
    <t>Vodorovné přemístění výkopku nebo sypaniny po suchu na obvyklém dopravním prostředku, bez naložení výkopku, avšak se složením bez rozhrnutí z horniny třídy těžitelnosti I skupiny 1 až 3 na vzdálenost do 20 m</t>
  </si>
  <si>
    <t>1234880962</t>
  </si>
  <si>
    <t>https://podminky.urs.cz/item/CS_URS_2024_02/162251101</t>
  </si>
  <si>
    <t>167151101</t>
  </si>
  <si>
    <t>Nakládání, skládání a překládání neulehlého výkopku nebo sypaniny strojně nakládání, množství do 100 m3, z horniny třídy těžitelnosti I, skupiny 1 až 3</t>
  </si>
  <si>
    <t>-1239971143</t>
  </si>
  <si>
    <t>https://podminky.urs.cz/item/CS_URS_2024_02/167151101</t>
  </si>
  <si>
    <t>174151101</t>
  </si>
  <si>
    <t>Zásyp sypaninou z jakékoliv horniny strojně s uložením výkopku ve vrstvách se zhutněním jam, šachet, rýh nebo kolem objektů v těchto vykopávkách</t>
  </si>
  <si>
    <t>1207099729</t>
  </si>
  <si>
    <t>https://podminky.urs.cz/item/CS_URS_2024_02/174151101</t>
  </si>
  <si>
    <t xml:space="preserve">"pro novou kanalizaci"  </t>
  </si>
  <si>
    <t>"m.č. S4"       15,0*0,5*0,4</t>
  </si>
  <si>
    <t>"m.č. S5"        9,0*0,5*0,4</t>
  </si>
  <si>
    <t>"m.č. S13"       3,6*0,5*0,4</t>
  </si>
  <si>
    <t>Mezisoučet</t>
  </si>
  <si>
    <t>"stěn ochlazovacího bazénku"</t>
  </si>
  <si>
    <t>(5,4*0,6*1,2)*2+(2,5*0,6*1,2)*2</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</si>
  <si>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</si>
  <si>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</si>
  <si>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335190132</t>
  </si>
  <si>
    <t>https://podminky.urs.cz/item/CS_URS_2024_02/175111101</t>
  </si>
  <si>
    <t>"m.č. S4"       15,0*0,5*0,25</t>
  </si>
  <si>
    <t>"m.č. S5"        9,0*0,5*0,25</t>
  </si>
  <si>
    <t>"m.č. S13"       3,6*0,5*0,25</t>
  </si>
  <si>
    <t>58337303</t>
  </si>
  <si>
    <t>štěrkopísek frakce 0/8</t>
  </si>
  <si>
    <t>8043603</t>
  </si>
  <si>
    <t>"m.č. S4"       (15,0*0,5*0,6)*1,8</t>
  </si>
  <si>
    <t>"m.č. S5"        (9,0*0,5*0,6)*1,8</t>
  </si>
  <si>
    <t>"m.č. S13"       (3,6*0,5*0,6)*1,8</t>
  </si>
  <si>
    <t>14,904*2 'Přepočtené koeficientem množství</t>
  </si>
  <si>
    <t>273321411</t>
  </si>
  <si>
    <t>Základy z betonu železového (bez výztuže) desky z betonu bez zvláštních nároků na prostředí tř. C 20/25</t>
  </si>
  <si>
    <t>-969627143</t>
  </si>
  <si>
    <t>https://podminky.urs.cz/item/CS_URS_2024_02/273321411</t>
  </si>
  <si>
    <t>"pro ochlazovací bazének"     4,0*2,3*0,15</t>
  </si>
  <si>
    <t>273351121</t>
  </si>
  <si>
    <t>Bednění základů desek zřízení</t>
  </si>
  <si>
    <t>2004701425</t>
  </si>
  <si>
    <t>https://podminky.urs.cz/item/CS_URS_2024_02/273351121</t>
  </si>
  <si>
    <t>"pro desku ochlazovacího bazénku"      (4,0*0,15)*2+(2,3*0,15)*2</t>
  </si>
  <si>
    <t>273351122</t>
  </si>
  <si>
    <t>Bednění základů desek odstranění</t>
  </si>
  <si>
    <t>-355448175</t>
  </si>
  <si>
    <t>https://podminky.urs.cz/item/CS_URS_2024_02/273351122</t>
  </si>
  <si>
    <t>273362021</t>
  </si>
  <si>
    <t>Výztuž základů desek ze svařovaných sítí z drátů typu KARI</t>
  </si>
  <si>
    <t>-528548352</t>
  </si>
  <si>
    <t>https://podminky.urs.cz/item/CS_URS_2024_02/273362021</t>
  </si>
  <si>
    <t>"pro ochlazovací bazének"     (4,0*2,3*4,335)*2/1000*1,2</t>
  </si>
  <si>
    <t>279113142</t>
  </si>
  <si>
    <t>Základové zdi z tvárnic ztraceného bednění včetně výplně z betonu bez zvláštních nároků na vliv prostředí třídy C 20/25, tloušťky zdiva přes 150 do 200 mm</t>
  </si>
  <si>
    <t>-435097966</t>
  </si>
  <si>
    <t>https://podminky.urs.cz/item/CS_URS_2024_02/279113142</t>
  </si>
  <si>
    <t>"pro ochlazovací bazének"      (4,0*1,08)*2+(1,9*1,08)*2</t>
  </si>
  <si>
    <t>311237161</t>
  </si>
  <si>
    <t>Zdivo jednovrstvé tepelně izolační z cihel děrovaných broušených na tenkovrstvou maltu, součinitel prostupu tepla U přes 0,14 do 0,18 W/m2K, tl. zdiva 500 mm</t>
  </si>
  <si>
    <t>614627583</t>
  </si>
  <si>
    <t>https://podminky.urs.cz/item/CS_URS_2024_02/311237161</t>
  </si>
  <si>
    <t>"mezi m.č. S6 a S17"    (1,12*0,6)*2+1,9*0,6</t>
  </si>
  <si>
    <t>317142442</t>
  </si>
  <si>
    <t>Překlady nenosné z pórobetonu osazené do tenkého maltového lože, výšky do 250 mm, šířky překladu 150 mm, délky překladu přes 1000 do 1250 mm</t>
  </si>
  <si>
    <t>-1541160339</t>
  </si>
  <si>
    <t>https://podminky.urs.cz/item/CS_URS_2024_02/317142442</t>
  </si>
  <si>
    <t>"m.č. S1"    1</t>
  </si>
  <si>
    <t>"m.č. S6"    1</t>
  </si>
  <si>
    <t>"m.č. S14"    1</t>
  </si>
  <si>
    <t>"m.č. S15"    1</t>
  </si>
  <si>
    <t>"m.č. S16"    1</t>
  </si>
  <si>
    <t>317142446</t>
  </si>
  <si>
    <t>Překlady nenosné z pórobetonu osazené do tenkého maltového lože, výšky do 250 mm, šířky překladu 150 mm, délky překladu přes 1500 do 2000 mm</t>
  </si>
  <si>
    <t>-1078837095</t>
  </si>
  <si>
    <t>https://podminky.urs.cz/item/CS_URS_2024_02/317142446</t>
  </si>
  <si>
    <t>"m.č. S4"    1</t>
  </si>
  <si>
    <t>340271045</t>
  </si>
  <si>
    <t>Zazdívka otvorů v příčkách nebo stěnách pórobetonovými tvárnicemi plochy přes 1 m2 do 4 m2, objemová hmotnost 500 kg/m3, tloušťka příčky 150 mm</t>
  </si>
  <si>
    <t>1812088471</t>
  </si>
  <si>
    <t>https://podminky.urs.cz/item/CS_URS_2024_02/340271045</t>
  </si>
  <si>
    <t>"mezi m.č. F06 a F15"    0,9*2,02</t>
  </si>
  <si>
    <t>"mezi m.č. S1 a V101"    0,9*2,02</t>
  </si>
  <si>
    <t>342272225</t>
  </si>
  <si>
    <t>Příčky z pórobetonových tvárnic hladkých na tenké maltové lože objemová hmotnost do 500 kg/m3, tloušťka příčky 100 mm</t>
  </si>
  <si>
    <t>1613400854</t>
  </si>
  <si>
    <t>https://podminky.urs.cz/item/CS_URS_2024_02/342272225</t>
  </si>
  <si>
    <t>"m.č. S5 sprchy"    (0,45+1,0)*3,1*3+(0,3+1,0)*3,1</t>
  </si>
  <si>
    <t>"m.č. S4 sprchy"    (0,33+1,13)*3,1*2+1,2*3,1+(0,9+0,3)*3,1</t>
  </si>
  <si>
    <t>"m.č. S11 sprchy"    (1,05+0,3)*3,1*4</t>
  </si>
  <si>
    <t>"m.č. S15"    1,0*3,1</t>
  </si>
  <si>
    <t>342272245</t>
  </si>
  <si>
    <t>Příčky z pórobetonových tvárnic hladkých na tenké maltové lože objemová hmotnost do 500 kg/m3, tloušťka příčky 150 mm</t>
  </si>
  <si>
    <t>-198736726</t>
  </si>
  <si>
    <t>https://podminky.urs.cz/item/CS_URS_2024_02/342272245</t>
  </si>
  <si>
    <t>"mezi m.č. F15 a F01b"    1,7*3,1</t>
  </si>
  <si>
    <t>"m.č. S1"    (5,65*3,1)+(1,7*3,1)-(0,7*2,02)</t>
  </si>
  <si>
    <t>"m.č. S4"    (3,2*3,1)+(0,9*3,1)+(1,4*3,1)+(3,27*3,1)+(0,43*3,1)-(1,3*2,0)</t>
  </si>
  <si>
    <t>"m.č. S13"    (1,1*3,1)+(1,9*3,1)+(2,65*3,1)</t>
  </si>
  <si>
    <t>"m.č. S5"    3,75*3,1</t>
  </si>
  <si>
    <t>"m.č. S14"    (4,03*3,1)*2+(2,9*3,1)-(0,7*2,02)</t>
  </si>
  <si>
    <t>"m.č. S6"    (6,0*3,1)+(3,12*3,1)+(4,03*3,1)-(0,7*2,02)-(1,0*2,02)</t>
  </si>
  <si>
    <t>Vodorovné konstrukce</t>
  </si>
  <si>
    <t>413941133</t>
  </si>
  <si>
    <t>Osazování ocelových válcovaných nosníků ve stropech HE-A nebo HE-B, výšky přes 120 do 220 mm</t>
  </si>
  <si>
    <t>1783423569</t>
  </si>
  <si>
    <t>https://podminky.urs.cz/item/CS_URS_2024_02/413941133</t>
  </si>
  <si>
    <t>"ochlazovací bazének"      (2,3*30,4)/1000</t>
  </si>
  <si>
    <t>13010956</t>
  </si>
  <si>
    <t>ocel profilová jakost S235JR (11 375) průřez HEA 160</t>
  </si>
  <si>
    <t>1842838683</t>
  </si>
  <si>
    <t>451573111</t>
  </si>
  <si>
    <t>Lože pod potrubí, stoky a drobné objekty v otevřeném výkopu z písku a štěrkopísku do 63 mm</t>
  </si>
  <si>
    <t>201553261</t>
  </si>
  <si>
    <t>https://podminky.urs.cz/item/CS_URS_2024_02/451573111</t>
  </si>
  <si>
    <t>Úpravy povrchů, podlahy a osazování výplní</t>
  </si>
  <si>
    <t>612142001</t>
  </si>
  <si>
    <t>Pletivo vnitřních ploch v ploše nebo pruzích, na plném podkladu sklovláknité vtlačené do tmelu včetně tmelu stěn</t>
  </si>
  <si>
    <t>-1755888636</t>
  </si>
  <si>
    <t>https://podminky.urs.cz/item/CS_URS_2024_02/612142001</t>
  </si>
  <si>
    <t>(F01+F02+F03)*2</t>
  </si>
  <si>
    <t>612311131</t>
  </si>
  <si>
    <t>Vápenný štuk vnitřních ploch tloušťky do 3 mm svislých konstrukcí stěn</t>
  </si>
  <si>
    <t>25789511</t>
  </si>
  <si>
    <t>https://podminky.urs.cz/item/CS_URS_2024_02/612311131</t>
  </si>
  <si>
    <t>F03*2</t>
  </si>
  <si>
    <t>621151001</t>
  </si>
  <si>
    <t>Penetrační nátěr vnějších pastovitých tenkovrstvých omítek akrylátový podhledů</t>
  </si>
  <si>
    <t>838872596</t>
  </si>
  <si>
    <t>https://podminky.urs.cz/item/CS_URS_2024_02/621151001</t>
  </si>
  <si>
    <t>"m.č. S14"      8,34</t>
  </si>
  <si>
    <t>621511002</t>
  </si>
  <si>
    <t>Omítka tenkovrstvá akrylátová vnějších ploch probarvená bez penetrace zatíraná (škrábaná), zrnitost 1,0 mm podhledů</t>
  </si>
  <si>
    <t>-657206402</t>
  </si>
  <si>
    <t>https://podminky.urs.cz/item/CS_URS_2024_02/621511002</t>
  </si>
  <si>
    <t>622211031</t>
  </si>
  <si>
    <t>Montáž kontaktního zateplení lepením a mechanickým kotvením z polystyrenových desek (dodávka ve specifikaci) na vnější stěny, na podklad betonový nebo z lehčeného betonu, z tvárnic keramických nebo vápenopískových, tloušťky desek přes 120 do 160 mm</t>
  </si>
  <si>
    <t>-776603545</t>
  </si>
  <si>
    <t>https://podminky.urs.cz/item/CS_URS_2024_02/622211031</t>
  </si>
  <si>
    <t>"m.č. S17"      (11,6*2,5)-(3,39*2,5)-(1,4*2,5)</t>
  </si>
  <si>
    <t>28376447</t>
  </si>
  <si>
    <t>deska XPS hrana rovná a strukturovaný povrch 300kPA λ=0,035 tl 160mm</t>
  </si>
  <si>
    <t>-301610628</t>
  </si>
  <si>
    <t>17,025*1,1 'Přepočtené koeficientem množství</t>
  </si>
  <si>
    <t>622212001</t>
  </si>
  <si>
    <t>Montáž kontaktního zateplení vnějšího ostění, nadpraží nebo parapetu lepením z polystyrenových desek (dodávka ve specifikaci) hloubky špalet do 200 mm, tloušťky desek do 40 mm</t>
  </si>
  <si>
    <t>721145702</t>
  </si>
  <si>
    <t>https://podminky.urs.cz/item/CS_URS_2024_02/622212001</t>
  </si>
  <si>
    <t>"m.č. S17 Ostění"      (2,5*4)</t>
  </si>
  <si>
    <t>"m.č. S17 Nadpraží"      3,39+1,4</t>
  </si>
  <si>
    <t>28375931</t>
  </si>
  <si>
    <t>deska EPS 70 fasádní λ=0,039 tl 30mm</t>
  </si>
  <si>
    <t>327794661</t>
  </si>
  <si>
    <t>"m.č. S17 Ostění"      (2,5*4)*0,16</t>
  </si>
  <si>
    <t>"m.č. S17 Nadpraží"      (3,39+1,4)*0,16</t>
  </si>
  <si>
    <t>2,366*1,1 'Přepočtené koeficientem množství</t>
  </si>
  <si>
    <t>622252001</t>
  </si>
  <si>
    <t>Montáž profilů kontaktního zateplení zakládacích soklových připevněných hmoždinkami</t>
  </si>
  <si>
    <t>-807282349</t>
  </si>
  <si>
    <t>https://podminky.urs.cz/item/CS_URS_2024_02/622252001</t>
  </si>
  <si>
    <t>"m.č. S17 "      2,45+3,82+0,55</t>
  </si>
  <si>
    <t>59051653</t>
  </si>
  <si>
    <t>profil zakládací Al tl 0,7mm pro ETICS pro izolant tl 160mm</t>
  </si>
  <si>
    <t>306430240</t>
  </si>
  <si>
    <t>6,82*1,05 'Přepočtené koeficientem množství</t>
  </si>
  <si>
    <t>612321111</t>
  </si>
  <si>
    <t>Omítka vápenocementová vnitřních ploch nanášená ručně jednovrstvá, tloušťky do 10 mm hrubá zatřená svislých konstrukcí stěn</t>
  </si>
  <si>
    <t>2086035560</t>
  </si>
  <si>
    <t>https://podminky.urs.cz/item/CS_URS_2024_02/612321111</t>
  </si>
  <si>
    <t>"mezi m.č. S6 a S11"    (1,9+1,2+1,12)*0,6</t>
  </si>
  <si>
    <t>631311112</t>
  </si>
  <si>
    <t>Mazanina z betonu prostého bez zvýšených nároků na prostředí tl. přes 50 do 80 mm tř. C 8/10</t>
  </si>
  <si>
    <t>-1391912998</t>
  </si>
  <si>
    <t>https://podminky.urs.cz/item/CS_URS_2024_02/631311112</t>
  </si>
  <si>
    <t>"podkladní beton pro ochlazovací bazének"      4,2*2,5*0,05</t>
  </si>
  <si>
    <t>"doplnění podlahy okolo bazénku"     (5,4*0,7*0,05)*2+(2,3*0,7*0,05)*2</t>
  </si>
  <si>
    <t>631311115</t>
  </si>
  <si>
    <t>Mazanina z betonu prostého bez zvýšených nároků na prostředí tl. přes 50 do 80 mm tř. C 20/25</t>
  </si>
  <si>
    <t>-1257531175</t>
  </si>
  <si>
    <t>https://podminky.urs.cz/item/CS_URS_2024_02/631311115</t>
  </si>
  <si>
    <t>"m.č. S1"      28,16*0,065</t>
  </si>
  <si>
    <t>"m.č. S6"        12,09*0,065</t>
  </si>
  <si>
    <t>"m.č. S4"   (4,6*1,2*0,055)+(1,13*0,93*0,055)*2+(1,15*1,45*0,055)+(0,9*0,9*0,055)</t>
  </si>
  <si>
    <t>"m.č. S5"   (1,05*1,0*0,055)*3</t>
  </si>
  <si>
    <t>"m.č. S11"    10,38*0,055</t>
  </si>
  <si>
    <t>631311125</t>
  </si>
  <si>
    <t>Mazanina z betonu prostého bez zvýšených nároků na prostředí tl. přes 80 do 120 mm tř. C 20/25</t>
  </si>
  <si>
    <t>1242461070</t>
  </si>
  <si>
    <t>https://podminky.urs.cz/item/CS_URS_2024_02/631311125</t>
  </si>
  <si>
    <t>"doplnění podlahy okolo bazénku"     (5,4*0,7*0,1)*2+(2,3*0,7*0,1)*2</t>
  </si>
  <si>
    <t xml:space="preserve">"doplnění po kanalizaci"  </t>
  </si>
  <si>
    <t>15,0*0,5*0,1</t>
  </si>
  <si>
    <t>9,0*0,5*0,1</t>
  </si>
  <si>
    <t xml:space="preserve"> 3,6*0,5*0,1</t>
  </si>
  <si>
    <t>631311135</t>
  </si>
  <si>
    <t>Mazanina z betonu prostého bez zvýšených nároků na prostředí tl. přes 120 do 240 mm tř. C 20/25</t>
  </si>
  <si>
    <t>-177988660</t>
  </si>
  <si>
    <t>https://podminky.urs.cz/item/CS_URS_2024_02/631311135</t>
  </si>
  <si>
    <t>"podlaha pod ochlazovací bazén"     2,5*1,9*0,15</t>
  </si>
  <si>
    <t>631351101</t>
  </si>
  <si>
    <t>Bednění v podlahách rýh a hran zřízení</t>
  </si>
  <si>
    <t>1838365867</t>
  </si>
  <si>
    <t>https://podminky.urs.cz/item/CS_URS_2024_02/631351101</t>
  </si>
  <si>
    <t>1,9*0,1</t>
  </si>
  <si>
    <t>(0,7*0,1)+(1,5*0,1)+(0,7*0,1)*2+(2,5+1,2+1,4)*0,1</t>
  </si>
  <si>
    <t>(0,7*0,1)*3</t>
  </si>
  <si>
    <t>631351102</t>
  </si>
  <si>
    <t>Bednění v podlahách rýh a hran odstranění</t>
  </si>
  <si>
    <t>578833556</t>
  </si>
  <si>
    <t>https://podminky.urs.cz/item/CS_URS_2024_02/631351102</t>
  </si>
  <si>
    <t>631362021</t>
  </si>
  <si>
    <t>Výztuž mazanin ze svařovaných sítí z drátů typu KARI</t>
  </si>
  <si>
    <t>-49903771</t>
  </si>
  <si>
    <t>https://podminky.urs.cz/item/CS_URS_2024_02/631362021</t>
  </si>
  <si>
    <t>"doplnění podlahy okolo bazénku"     ((5,4*0,7*4,335)*2+(2,3*0,7*4,335)*2)/1000*1,2</t>
  </si>
  <si>
    <t>"podlaha ochlazovacího bazénku"     ((2,5*1,9*4,335)*2)/1000*1,2</t>
  </si>
  <si>
    <t>((15,0*0,5*4,335))/1000*1,2</t>
  </si>
  <si>
    <t>((9,0*0,5*4,335))/1000*1,2</t>
  </si>
  <si>
    <t>(3,6*0,5*4,335)/1000*1,2</t>
  </si>
  <si>
    <t>632451214</t>
  </si>
  <si>
    <t>Potěr cementový samonivelační litý tř. C 20, tl. přes 45 do 50 mm</t>
  </si>
  <si>
    <t>-1561467428</t>
  </si>
  <si>
    <t>https://podminky.urs.cz/item/CS_URS_2024_02/632451214</t>
  </si>
  <si>
    <t>"m.č. S4"        29,16</t>
  </si>
  <si>
    <t>"m.č. S5"        7,86</t>
  </si>
  <si>
    <t>"m.č. S15"        0,8</t>
  </si>
  <si>
    <t>-F20/0,055</t>
  </si>
  <si>
    <t>642942111</t>
  </si>
  <si>
    <t>Osazování zárubní nebo rámů kovových dveřních lisovaných nebo z úhelníků bez dveřních křídel na cementovou maltu, plochy otvoru do 2,5 m2</t>
  </si>
  <si>
    <t>749377984</t>
  </si>
  <si>
    <t>https://podminky.urs.cz/item/CS_URS_2024_02/642942111</t>
  </si>
  <si>
    <t>952901111</t>
  </si>
  <si>
    <t>Vyčištění budov nebo objektů před předáním do užívání budov bytové nebo občanské výstavby, světlé výšky podlaží do 4 m</t>
  </si>
  <si>
    <t>-319012318</t>
  </si>
  <si>
    <t>https://podminky.urs.cz/item/CS_URS_2024_02/952901111</t>
  </si>
  <si>
    <t>"všech dotčených ploch místností vč. m.č. V101 a V102"   594,14+30,7</t>
  </si>
  <si>
    <t>953942841</t>
  </si>
  <si>
    <t>Osazování drobných kovových předmětů se zalitím maltou cementovou, do vysekaných kapes nebo připravených otvorů stoliček pro komínové lávky, stupadel apod., prováděné současně při zdění</t>
  </si>
  <si>
    <t>974400377</t>
  </si>
  <si>
    <t>https://podminky.urs.cz/item/CS_URS_2024_02/953942841</t>
  </si>
  <si>
    <t>P</t>
  </si>
  <si>
    <t>Poznámka k položce:_x000D_
Dle tabulky zámečnických výrobků 7/Z</t>
  </si>
  <si>
    <t>55243806</t>
  </si>
  <si>
    <t>stupadlo ocelové s PE povlakem forma A - P162mm</t>
  </si>
  <si>
    <t>-461840816</t>
  </si>
  <si>
    <t>9_R01</t>
  </si>
  <si>
    <t>Informační systém - polepy dveří</t>
  </si>
  <si>
    <t>kpl</t>
  </si>
  <si>
    <t>-1166117309</t>
  </si>
  <si>
    <t>-401078924</t>
  </si>
  <si>
    <t>584839995</t>
  </si>
  <si>
    <t>0,277*10 'Přepočtené koeficientem množství</t>
  </si>
  <si>
    <t>1950475449</t>
  </si>
  <si>
    <t>-1767049041</t>
  </si>
  <si>
    <t>711111002</t>
  </si>
  <si>
    <t>Provedení izolace proti zemní vlhkosti natěradly a tmely za studena na ploše vodorovné V nátěrem lakem asfaltovým</t>
  </si>
  <si>
    <t>796615810</t>
  </si>
  <si>
    <t>https://podminky.urs.cz/item/CS_URS_2024_02/711111002</t>
  </si>
  <si>
    <t>"po kanalizaci"</t>
  </si>
  <si>
    <t>19,2+3,3*0,5+0,9*0,45</t>
  </si>
  <si>
    <t>4,7</t>
  </si>
  <si>
    <t>"stěny ochlazovacího bazénku"       (2,3*1,3)*2+(4,0*1,3)*2</t>
  </si>
  <si>
    <t>11163152</t>
  </si>
  <si>
    <t>lak hydroizolační asfaltový</t>
  </si>
  <si>
    <t>-487588455</t>
  </si>
  <si>
    <t>42,335*0,00039 'Přepočtené koeficientem množství</t>
  </si>
  <si>
    <t>711141559</t>
  </si>
  <si>
    <t>Provedení izolace proti zemní vlhkosti pásy přitavením NAIP na ploše vodorovné V</t>
  </si>
  <si>
    <t>-881426402</t>
  </si>
  <si>
    <t>https://podminky.urs.cz/item/CS_URS_2024_02/711141559</t>
  </si>
  <si>
    <t>"dno ochlazovacího bazénku"      3,7*5,4</t>
  </si>
  <si>
    <t>62853004</t>
  </si>
  <si>
    <t>pás asfaltový natavitelný modifikovaný SBS s vložkou ze skleněné tkaniny a spalitelnou PE fólií nebo jemnozrnným minerálním posypem na horním povrchu tl 4,0mm</t>
  </si>
  <si>
    <t>1285471747</t>
  </si>
  <si>
    <t>62,315*1,1655 'Přepočtené koeficientem množství</t>
  </si>
  <si>
    <t>711142559</t>
  </si>
  <si>
    <t>Provedení izolace proti zemní vlhkosti pásy přitavením NAIP na ploše svislé S</t>
  </si>
  <si>
    <t>208058981</t>
  </si>
  <si>
    <t>https://podminky.urs.cz/item/CS_URS_2024_02/711142559</t>
  </si>
  <si>
    <t>998711101</t>
  </si>
  <si>
    <t>Přesun hmot pro izolace proti vodě, vlhkosti a plynům stanovený z hmotnosti přesunovaného materiálu vodorovná dopravní vzdálenost do 50 m základní v objektech výšky do 6 m</t>
  </si>
  <si>
    <t>462244571</t>
  </si>
  <si>
    <t>https://podminky.urs.cz/item/CS_URS_2024_02/998711101</t>
  </si>
  <si>
    <t>713121111</t>
  </si>
  <si>
    <t>Montáž tepelné izolace podlah rohožemi, pásy, deskami, dílci, bloky (izolační materiál ve specifikaci) kladenými volně jednovrstvá</t>
  </si>
  <si>
    <t>1930208761</t>
  </si>
  <si>
    <t>https://podminky.urs.cz/item/CS_URS_2024_02/713121111</t>
  </si>
  <si>
    <t>"v m.č. S1"     28,16</t>
  </si>
  <si>
    <t>"v m.č. S4"     29,16</t>
  </si>
  <si>
    <t>"v m.č. S5"     7,86</t>
  </si>
  <si>
    <t>"v m.č. S6"     12,09</t>
  </si>
  <si>
    <t>"v m.č. S11"     10,38</t>
  </si>
  <si>
    <t>"v m.č. S13"     5,6</t>
  </si>
  <si>
    <t>"v m.č. S14"     8,34</t>
  </si>
  <si>
    <t>"v m.č. S15"     0,8</t>
  </si>
  <si>
    <t>28372309</t>
  </si>
  <si>
    <t>deska EPS 100 pro konstrukce s běžným zatížením λ=0,037 tl 100mm</t>
  </si>
  <si>
    <t>-106700656</t>
  </si>
  <si>
    <t>54,19*1,02 'Přepočtené koeficientem množství</t>
  </si>
  <si>
    <t>28372308</t>
  </si>
  <si>
    <t>deska EPS 100 pro konstrukce s běžným zatížením λ=0,037 tl 80mm</t>
  </si>
  <si>
    <t>-1320884439</t>
  </si>
  <si>
    <t>48,2*1,02 'Přepočtené koeficientem množství</t>
  </si>
  <si>
    <t>713131145</t>
  </si>
  <si>
    <t>Montáž tepelné izolace stěn rohožemi, pásy, deskami, dílci, bloky (izolační materiál ve specifikaci) lepením bodově bez mechanického kotvení</t>
  </si>
  <si>
    <t>-806796826</t>
  </si>
  <si>
    <t>https://podminky.urs.cz/item/CS_URS_2024_02/713131145</t>
  </si>
  <si>
    <t xml:space="preserve">"stěny ochlazovacího bazénku"       </t>
  </si>
  <si>
    <t>(4,2*1,15)*2+(2,3*1,15)*2</t>
  </si>
  <si>
    <t>28376443</t>
  </si>
  <si>
    <t>deska XPS hrana rovná a strukturovaný povrch 300kPA λ=0,035 tl 100mm</t>
  </si>
  <si>
    <t>2075889322</t>
  </si>
  <si>
    <t>14,95*1,02 'Přepočtené koeficientem množství</t>
  </si>
  <si>
    <t>998713101</t>
  </si>
  <si>
    <t>Přesun hmot pro izolace tepelné stanovený z hmotnosti přesunovaného materiálu vodorovná dopravní vzdálenost do 50 m s užitím mechanizace v objektech výšky do 6 m</t>
  </si>
  <si>
    <t>1978879573</t>
  </si>
  <si>
    <t>https://podminky.urs.cz/item/CS_URS_2024_02/998713101</t>
  </si>
  <si>
    <t>751</t>
  </si>
  <si>
    <t>Vzduchotechnika</t>
  </si>
  <si>
    <t>751398022</t>
  </si>
  <si>
    <t>Montáž ostatních zařízení větrací mřížky stěnové, průřezu přes 0,04 do 0,100 m2</t>
  </si>
  <si>
    <t>-466510654</t>
  </si>
  <si>
    <t>https://podminky.urs.cz/item/CS_URS_2024_02/751398022</t>
  </si>
  <si>
    <t>Poznámka k položce:_x000D_
Dle tabulky zámečnických výrobků 11/Z</t>
  </si>
  <si>
    <t>42972308</t>
  </si>
  <si>
    <t>mřížka stěnová otevřená jednořadá kovová úhel lamel 0° 500x100mm</t>
  </si>
  <si>
    <t>-1484539557</t>
  </si>
  <si>
    <t>998751101</t>
  </si>
  <si>
    <t>Přesun hmot pro vzduchotechniku stanovený z hmotnosti přesunovaného materiálu vodorovná dopravní vzdálenost do 100 m základní v objektech výšky do 12 m</t>
  </si>
  <si>
    <t>-1936437693</t>
  </si>
  <si>
    <t>https://podminky.urs.cz/item/CS_URS_2024_02/998751101</t>
  </si>
  <si>
    <t>762</t>
  </si>
  <si>
    <t>Konstrukce tesařské</t>
  </si>
  <si>
    <t>762081410</t>
  </si>
  <si>
    <t>Hoblování hraněného řeziva zabudovaného do konstrukce vícestranné hranoly</t>
  </si>
  <si>
    <t>-81382632</t>
  </si>
  <si>
    <t>https://podminky.urs.cz/item/CS_URS_2024_02/762081410</t>
  </si>
  <si>
    <t>"v m.č. S17 - dřevěná pergola"      (11,6*0,18)*2+(2,9*0,18)*26+(11,6*0,05)*2+(2,9*0,05)*28</t>
  </si>
  <si>
    <t>762083122</t>
  </si>
  <si>
    <t>Impregnace řeziva máčením proti dřevokaznému hmyzu, houbám a plísním, třída ohrožení 3 a 4 (dřevo v exteriéru)</t>
  </si>
  <si>
    <t>-1006250062</t>
  </si>
  <si>
    <t>https://podminky.urs.cz/item/CS_URS_2024_02/762083122</t>
  </si>
  <si>
    <t>"v m.č. S17 - rošt po 500mm"      (11,6*0,04*0,06)*7</t>
  </si>
  <si>
    <t>"v m.č. S17 - dřevěná pergola"      (11,6*0,05*0,18)*2+(2,9*0,05*0,18)*14</t>
  </si>
  <si>
    <t>762124210</t>
  </si>
  <si>
    <t>Montáž konstrukce stěn a příček vázaných z hoblovaného řeziva pomocí tesařských spojů s vyztužením ocelovými spojkami (spojky ve specifikaci) průřezové plochy do 100 cm2</t>
  </si>
  <si>
    <t>-1992331455</t>
  </si>
  <si>
    <t>https://podminky.urs.cz/item/CS_URS_2024_02/762124210</t>
  </si>
  <si>
    <t xml:space="preserve">"Vnitřní pergola"  </t>
  </si>
  <si>
    <t>"Fošny"   2,22*12</t>
  </si>
  <si>
    <t>"Prkna"   4,8+3,72</t>
  </si>
  <si>
    <t>762124220</t>
  </si>
  <si>
    <t>Montáž konstrukce stěn a příček vázaných z hoblovaného řeziva pomocí tesařských spojů s vyztužením ocelovými spojkami (spojky ve specifikaci) průřezové plochy přes 100 do 144 cm2</t>
  </si>
  <si>
    <t>1111568137</t>
  </si>
  <si>
    <t>https://podminky.urs.cz/item/CS_URS_2024_02/762124220</t>
  </si>
  <si>
    <t>"Sloupky"   2,15*6</t>
  </si>
  <si>
    <t>"Vodorovné hranoly"   3,48*3+2,22*2</t>
  </si>
  <si>
    <t>762332531</t>
  </si>
  <si>
    <t>Montáž vázaných konstrukcí krovů střech pultových, sedlových, valbových, stanových čtvercového nebo obdélníkového půdorysu z řeziva hoblovaného pomocí tesařských spojů průřezové plochy přes 50 do 120 cm2</t>
  </si>
  <si>
    <t>-1553240096</t>
  </si>
  <si>
    <t>https://podminky.urs.cz/item/CS_URS_2024_02/762332531</t>
  </si>
  <si>
    <t>"v m.č. S17 - dřevěná pergola"      (11,6*2)+(2,9*14)</t>
  </si>
  <si>
    <t>762512261</t>
  </si>
  <si>
    <t>Podlahové konstrukce podkladové montáž roštu podkladového</t>
  </si>
  <si>
    <t>196194811</t>
  </si>
  <si>
    <t>https://podminky.urs.cz/item/CS_URS_2024_02/762512261</t>
  </si>
  <si>
    <t>"v m.č. S17 - rošt po 500mm"      11,6*7</t>
  </si>
  <si>
    <t>69</t>
  </si>
  <si>
    <t>60512125</t>
  </si>
  <si>
    <t>hranol stavební řezivo průřezu do 120cm2 do dl 6m</t>
  </si>
  <si>
    <t>-984568714</t>
  </si>
  <si>
    <t>"Sloupky"   ((0,12*0,1)*2,15)*6</t>
  </si>
  <si>
    <t>"Vodorovné hranoly"   ((0,12*0,1)*3,48)*3+((0,12*0,1)*2,22)*2</t>
  </si>
  <si>
    <t>"Fošny"   ((0,05*0,1)*2,22)*12</t>
  </si>
  <si>
    <t>"Prkna"   ((0,02*0,15)*4,8)+((0,02*0,15)*3,72)</t>
  </si>
  <si>
    <t>1,262*1,02 'Přepočtené koeficientem množství</t>
  </si>
  <si>
    <t>70</t>
  </si>
  <si>
    <t>762523104</t>
  </si>
  <si>
    <t>Položení podlah hoblovaných na sraz z prken</t>
  </si>
  <si>
    <t>-2141197563</t>
  </si>
  <si>
    <t>https://podminky.urs.cz/item/CS_URS_2024_02/762523104</t>
  </si>
  <si>
    <t>"v m.č. S17"      36,06</t>
  </si>
  <si>
    <t>71</t>
  </si>
  <si>
    <t>61198125</t>
  </si>
  <si>
    <t>profil terasový dřevěný modřín š 140mm tl 25mm</t>
  </si>
  <si>
    <t>-654136662</t>
  </si>
  <si>
    <t>36,06*1,05 'Přepočtené koeficientem množství</t>
  </si>
  <si>
    <t>72</t>
  </si>
  <si>
    <t>762526510</t>
  </si>
  <si>
    <t>Položení podlah montáž podlahových lišt hoblovaných</t>
  </si>
  <si>
    <t>1498318490</t>
  </si>
  <si>
    <t>https://podminky.urs.cz/item/CS_URS_2024_02/762526510</t>
  </si>
  <si>
    <t>"v m.č. S17"      11,6+(3,0*2)+1,7+1,5+0,55</t>
  </si>
  <si>
    <t>73</t>
  </si>
  <si>
    <t>61418200R</t>
  </si>
  <si>
    <t>lišta podlahová dřevěná modřín 25x25mm</t>
  </si>
  <si>
    <t>1654862549</t>
  </si>
  <si>
    <t>21,35*1,08 'Přepočtené koeficientem množství</t>
  </si>
  <si>
    <t>74</t>
  </si>
  <si>
    <t>998762101</t>
  </si>
  <si>
    <t>Přesun hmot pro konstrukce tesařské stanovený z hmotnosti přesunovaného materiálu vodorovná dopravní vzdálenost do 50 m základní v objektech výšky do 6 m</t>
  </si>
  <si>
    <t>-611122573</t>
  </si>
  <si>
    <t>https://podminky.urs.cz/item/CS_URS_2024_02/998762101</t>
  </si>
  <si>
    <t>75</t>
  </si>
  <si>
    <t>763111316</t>
  </si>
  <si>
    <t>Příčka ze sádrokartonových desek s nosnou konstrukcí z jednoduchých ocelových profilů UW, CW jednoduše opláštěná deskou standardní A tl. 12,5 mm, příčka tl. 125 mm, profil 100, s izolací, EI 30, Rw do 48 dB</t>
  </si>
  <si>
    <t>1409218551</t>
  </si>
  <si>
    <t>https://podminky.urs.cz/item/CS_URS_2024_02/763111316</t>
  </si>
  <si>
    <t>"mezi m.č. F05 a S16"    4,0*2,95</t>
  </si>
  <si>
    <t>"m.č. F01d"    2,48*2,95</t>
  </si>
  <si>
    <t>"m.č. F01c"    (2,48*2,95)*2</t>
  </si>
  <si>
    <t>"m.č. F01a"    1,8*2,95+5,9*2,95</t>
  </si>
  <si>
    <t>76</t>
  </si>
  <si>
    <t>763111717</t>
  </si>
  <si>
    <t>Příčka ze sádrokartonových desek ostatní konstrukce a práce na příčkách ze sádrokartonových desek základní penetrační nátěr (oboustranný)</t>
  </si>
  <si>
    <t>1397322341</t>
  </si>
  <si>
    <t>https://podminky.urs.cz/item/CS_URS_2024_02/763111717</t>
  </si>
  <si>
    <t>77</t>
  </si>
  <si>
    <t>763121411</t>
  </si>
  <si>
    <t>Stěna předsazená ze sádrokartonových desek s nosnou konstrukcí z ocelových profilů CW, UW jednoduše opláštěná deskou standardní A tl. 12,5 mm bez izolace, EI 15, stěna tl. 62,5 mm, profil 50</t>
  </si>
  <si>
    <t>603926261</t>
  </si>
  <si>
    <t>https://podminky.urs.cz/item/CS_URS_2024_02/763121411</t>
  </si>
  <si>
    <t>"pro sloupy"</t>
  </si>
  <si>
    <t>"m.č. F1b"      (0,3+0,48)*2,95</t>
  </si>
  <si>
    <t>"m.č. F02"      (0,5+0,75+0,275)*2,95</t>
  </si>
  <si>
    <t>"m.č. F04"      (0,2+1,95)*2,95</t>
  </si>
  <si>
    <t>"m.č. F05"      ((0,18+1,0+0,18)*2)*2,95+(4,5*0,6)*2+(0,1+0,63)*2,95</t>
  </si>
  <si>
    <t>"m.č. F16"      (4,5*0,6)+(0,1+0,65)*2,95</t>
  </si>
  <si>
    <t>78</t>
  </si>
  <si>
    <t>763121712</t>
  </si>
  <si>
    <t>Stěna předsazená ze sádrokartonových desek ostatní konstrukce a práce na předsazených stěnách ze sádrokartonových desek zalomení stěny</t>
  </si>
  <si>
    <t>327194168</t>
  </si>
  <si>
    <t>https://podminky.urs.cz/item/CS_URS_2024_02/763121712</t>
  </si>
  <si>
    <t>"pro sloupy"   2,95*10</t>
  </si>
  <si>
    <t>79</t>
  </si>
  <si>
    <t>763131411</t>
  </si>
  <si>
    <t>Podhled ze sádrokartonových desek dvouvrstvá zavěšená spodní konstrukce z ocelových profilů CD, UD jednoduše opláštěná deskou standardní A, tl. 12,5 mm, bez izolace</t>
  </si>
  <si>
    <t>-304135464</t>
  </si>
  <si>
    <t>https://podminky.urs.cz/item/CS_URS_2024_02/763131411</t>
  </si>
  <si>
    <t>"m.č. F02"      14,8</t>
  </si>
  <si>
    <t>"m.č. F04"      66,36</t>
  </si>
  <si>
    <t>"m.č. F05"      77,27</t>
  </si>
  <si>
    <t>"m.č. F06"      35,81</t>
  </si>
  <si>
    <t>"m.č. F15"      41,78</t>
  </si>
  <si>
    <t>"m.č. S16"     64,34</t>
  </si>
  <si>
    <t>80</t>
  </si>
  <si>
    <t>763131452</t>
  </si>
  <si>
    <t>Podhled ze sádrokartonových desek dvouvrstvá zavěšená spodní konstrukce z ocelových profilů CD, UD jednoduše opláštěná deskou impregnovanou H2, tl. 12,5 mm, s izolací</t>
  </si>
  <si>
    <t>CS ÚRS 2023 02</t>
  </si>
  <si>
    <t>496249228</t>
  </si>
  <si>
    <t>https://podminky.urs.cz/item/CS_URS_2023_02/763131452</t>
  </si>
  <si>
    <t>81</t>
  </si>
  <si>
    <t>763131495</t>
  </si>
  <si>
    <t>Podhled ze sádrokartonových desek dvouvrstvá zavěšená spodní konstrukce z ocelových profilů CD, UD jednoduše opláštěná deskou impregnovanou se skelnou výztuží GM-FH1, tl. 12,5 mm, bez izolace, REI do 120</t>
  </si>
  <si>
    <t>670145020</t>
  </si>
  <si>
    <t>https://podminky.urs.cz/item/CS_URS_2024_02/763131495</t>
  </si>
  <si>
    <t>"m.č. S4"      29,16</t>
  </si>
  <si>
    <t>"m.č. S5"      7,86</t>
  </si>
  <si>
    <t>"m.č. S11"      10,38</t>
  </si>
  <si>
    <t>"m.č. S12"      5,12</t>
  </si>
  <si>
    <t>82</t>
  </si>
  <si>
    <t>763131714</t>
  </si>
  <si>
    <t>Podhled ze sádrokartonových desek ostatní práce a konstrukce na podhledech ze sádrokartonových desek základní penetrační nátěr</t>
  </si>
  <si>
    <t>-1821901952</t>
  </si>
  <si>
    <t>https://podminky.urs.cz/item/CS_URS_2024_02/763131714</t>
  </si>
  <si>
    <t>F04+F05</t>
  </si>
  <si>
    <t>83</t>
  </si>
  <si>
    <t>763131761</t>
  </si>
  <si>
    <t>Podhled ze sádrokartonových desek Příplatek k cenám za plochu do 3 m2 jednotlivě</t>
  </si>
  <si>
    <t>-1338885150</t>
  </si>
  <si>
    <t>https://podminky.urs.cz/item/CS_URS_2024_02/763131761</t>
  </si>
  <si>
    <t>84</t>
  </si>
  <si>
    <t>763131765</t>
  </si>
  <si>
    <t>Podhled ze sádrokartonových desek Příplatek k cenám za výšku zavěšení přes 0,5 do 1,0 m</t>
  </si>
  <si>
    <t>1561845689</t>
  </si>
  <si>
    <t>https://podminky.urs.cz/item/CS_URS_2024_02/763131765</t>
  </si>
  <si>
    <t>85</t>
  </si>
  <si>
    <t>763172351</t>
  </si>
  <si>
    <t>Montáž dvířek pro konstrukce ze sádrokartonových desek revizních jednoplášťových pro podhledy velikost (šxv) 200 x 200 mm</t>
  </si>
  <si>
    <t>557115394</t>
  </si>
  <si>
    <t>https://podminky.urs.cz/item/CS_URS_2024_02/763172351</t>
  </si>
  <si>
    <t>"5/Z - odhad"    10</t>
  </si>
  <si>
    <t>86</t>
  </si>
  <si>
    <t>59030710</t>
  </si>
  <si>
    <t>dvířka revizní jednokřídlá s automatickým zámkem 200x200mm</t>
  </si>
  <si>
    <t>-1851753147</t>
  </si>
  <si>
    <t>87</t>
  </si>
  <si>
    <t>763172353</t>
  </si>
  <si>
    <t>Montáž dvířek pro konstrukce ze sádrokartonových desek revizních jednoplášťových pro podhledy velikost (šxv) 400 x 400 mm</t>
  </si>
  <si>
    <t>-2057043292</t>
  </si>
  <si>
    <t>https://podminky.urs.cz/item/CS_URS_2024_02/763172353</t>
  </si>
  <si>
    <t>"4/Z - odhad"    10</t>
  </si>
  <si>
    <t>88</t>
  </si>
  <si>
    <t>59030712</t>
  </si>
  <si>
    <t>dvířka revizní jednokřídlá s automatickým zámkem 400x400mm</t>
  </si>
  <si>
    <t>1887672007</t>
  </si>
  <si>
    <t>89</t>
  </si>
  <si>
    <t>763181311</t>
  </si>
  <si>
    <t>Výplně otvorů konstrukcí ze sádrokartonových desek montáž zárubně kovové s konstrukcí jednokřídlové</t>
  </si>
  <si>
    <t>1541400993</t>
  </si>
  <si>
    <t>https://podminky.urs.cz/item/CS_URS_2024_02/763181311</t>
  </si>
  <si>
    <t>90</t>
  </si>
  <si>
    <t>763431001</t>
  </si>
  <si>
    <t>Montáž podhledu minerálního včetně zavěšeného roštu viditelného s panely vyjímatelnými, velikosti panelů do 0,36 m2</t>
  </si>
  <si>
    <t>627898390</t>
  </si>
  <si>
    <t>https://podminky.urs.cz/item/CS_URS_2024_02/763431001</t>
  </si>
  <si>
    <t>"m.č. F01a"      10,0</t>
  </si>
  <si>
    <t>"m.č. F01b"      5,48</t>
  </si>
  <si>
    <t>"m.č. F01c"      5,32</t>
  </si>
  <si>
    <t>"m.č. F01d"      2,48</t>
  </si>
  <si>
    <t>91</t>
  </si>
  <si>
    <t>59036510</t>
  </si>
  <si>
    <t>deska podhledová minerální rovná jemná hladká perforovaná bílá 15x600x600mm</t>
  </si>
  <si>
    <t>-233359284</t>
  </si>
  <si>
    <t>23,28*1,05 'Přepočtené koeficientem množství</t>
  </si>
  <si>
    <t>92</t>
  </si>
  <si>
    <t>763431041</t>
  </si>
  <si>
    <t>Montáž podhledu minerálního včetně zavěšeného roštu Příplatek k cenám: za výšku zavěšení přes 0,5 do 1,0 m</t>
  </si>
  <si>
    <t>2125356796</t>
  </si>
  <si>
    <t>https://podminky.urs.cz/item/CS_URS_2024_02/763431041</t>
  </si>
  <si>
    <t>93</t>
  </si>
  <si>
    <t>763431701</t>
  </si>
  <si>
    <t>Montáž podhledu minerálního panelu připevněného na zavěšený rošt vyjímatelného</t>
  </si>
  <si>
    <t>-1841353464</t>
  </si>
  <si>
    <t>https://podminky.urs.cz/item/CS_URS_2024_02/763431701</t>
  </si>
  <si>
    <t>"m.č. V101"      9,0*1,6</t>
  </si>
  <si>
    <t>94</t>
  </si>
  <si>
    <t>998763301</t>
  </si>
  <si>
    <t>Přesun hmot pro konstrukce montované z desek sádrokartonových, sádrovláknitých, cementovláknitých nebo cementových stanovený z hmotnosti přesunovaného materiálu vodorovná dopravní vzdálenost do 50 m základní v objektech výšky do 6 m</t>
  </si>
  <si>
    <t>-1411551425</t>
  </si>
  <si>
    <t>https://podminky.urs.cz/item/CS_URS_2024_02/998763301</t>
  </si>
  <si>
    <t>764</t>
  </si>
  <si>
    <t>Konstrukce klempířské</t>
  </si>
  <si>
    <t>95</t>
  </si>
  <si>
    <t>764216604</t>
  </si>
  <si>
    <t>Oplechování parapetů z pozinkovaného plechu s povrchovou úpravou rovných mechanicky kotvené, bez rohů rš 330 mm</t>
  </si>
  <si>
    <t>-1502141434</t>
  </si>
  <si>
    <t>https://podminky.urs.cz/item/CS_URS_2024_02/764216604</t>
  </si>
  <si>
    <t>Poznámka k položce:_x000D_
Dle tabulky_Klempířské výrobky_položka 1/K</t>
  </si>
  <si>
    <t>"S17"    1,4+3,40</t>
  </si>
  <si>
    <t>96</t>
  </si>
  <si>
    <t>998764101</t>
  </si>
  <si>
    <t>Přesun hmot pro konstrukce klempířské stanovený z hmotnosti přesunovaného materiálu vodorovná dopravní vzdálenost do 50 m základní v objektech výšky do 6 m</t>
  </si>
  <si>
    <t>-1847570940</t>
  </si>
  <si>
    <t>https://podminky.urs.cz/item/CS_URS_2024_02/998764101</t>
  </si>
  <si>
    <t>97</t>
  </si>
  <si>
    <t>766_R_D1</t>
  </si>
  <si>
    <t>D1 - vnitřní dřevěný obklad plastický z vodorovně kladených prken ze sibiřského modřínu různých tlouštěk vč. podkladního roštu a nátěru přírodním olejem - dodávka + montáž</t>
  </si>
  <si>
    <t>873976256</t>
  </si>
  <si>
    <t>Poznámka k položce:_x000D_
D1 - vnitřní dřevěný obklad plastický_x000D_
- z vodorovně kladených prken ze sibiřského modřínu různých tlouštěk_x000D_
- vč. podkladního roštu a nátěru přírodním olejem_x000D_
- přesný vzhled a formát dřeva a povrchová úprava budou vzorkovány před investorem_x000D_
- obklad odsazen od podlahy 100 mm, sokl proveden dle dlažby</t>
  </si>
  <si>
    <t>"m.č. S16"   (4,23+5,27)*2,34</t>
  </si>
  <si>
    <t>"m.č. F05"   (5,4+5,25+1,5+5,3)*2,34</t>
  </si>
  <si>
    <t>98</t>
  </si>
  <si>
    <t>766_R_D2</t>
  </si>
  <si>
    <t>D2 - venkovní dřevěný obklad rovný z vodorovně kladených fasádních prken ze sibiřského modřínu určených do exteriéru, vč. podkladního roštu a nátěru do exteriéru dle výběru investora - dodávka + montáž</t>
  </si>
  <si>
    <t>-1934144239</t>
  </si>
  <si>
    <t>Poznámka k položce:_x000D_
D2 - venkovní dřevěný obklad rovný_x000D_
- z vodorovně kladených fasádních prken ze sibiřského modřínu_x000D_
- určených do exteriéru, vč. podkladního roštu a nátěru do exteriéru dle výběru investora_x000D_
- přesný vzhled a formát dřeva a povrchová úprava budou vzorkovány před investorem_x000D_
- obklad odsazen od dř. terasy 100 mm, sokl proveden dle dlažby</t>
  </si>
  <si>
    <t>"m.č. S17"      (3,0*3,2)*2+(4,0*3,2)</t>
  </si>
  <si>
    <t>766_R_D3</t>
  </si>
  <si>
    <t>D3 - vnitřní dřevěný obklad rovný z vodorovně kladených palubek ze sibiřského modřínu vč. podkladního roštu a nátěru přírodním olejem - dodávka + montáž</t>
  </si>
  <si>
    <t>627464741</t>
  </si>
  <si>
    <t>Poznámka k položce:_x000D_
D3 - vnitřní dřevěný obklad rovný_x000D_
- z vodorovně kladených palubek ze sibiřského modřínu_x000D_
- vč. podkladního roštu a nátěru přírodním olejem_x000D_
- přesný vzhled a formát dřeva a povrchová úprava budou vzorkovány před investorem,_x000D_
- obklad odsazen od podlahy 100 mm, sokl proveden dle dlažby</t>
  </si>
  <si>
    <t>"m.č.F04"      (4,425+2,95)*2,4</t>
  </si>
  <si>
    <t>100</t>
  </si>
  <si>
    <t>766_R_D4</t>
  </si>
  <si>
    <t>D4 - předsazený parapet z modřínového masívu š=200mm vč. nátěru přírodním olejem - dodávka + montáž</t>
  </si>
  <si>
    <t>-1156325330</t>
  </si>
  <si>
    <t>Poznámka k položce:_x000D_
D4 - předsazený parapet z modřínového masívu š=200mm se skrytým kotvením_x000D_
- vč. nátěru přírodním olejem_x000D_
- přesný vzhled a formát dřeva a povrchová úprava - viz v.č. D.1-02.5.b.10</t>
  </si>
  <si>
    <t>"m.č. S16"      5,0</t>
  </si>
  <si>
    <t>"m.č. F05"      5,0+4,75</t>
  </si>
  <si>
    <t>101</t>
  </si>
  <si>
    <t>766660001</t>
  </si>
  <si>
    <t>Montáž dveřních křídel dřevěných nebo plastových otevíravých do ocelové zárubně povrchově upravených jednokřídlových, šířky do 800 mm</t>
  </si>
  <si>
    <t>-45943319</t>
  </si>
  <si>
    <t>https://podminky.urs.cz/item/CS_URS_2024_02/766660001</t>
  </si>
  <si>
    <t>102</t>
  </si>
  <si>
    <t>55331595</t>
  </si>
  <si>
    <t>zárubeň jednokřídlá ocelová pro sádrokartonové příčky tl stěny 110-150mm rozměru 800/1970, 2100mm</t>
  </si>
  <si>
    <t>1369485996</t>
  </si>
  <si>
    <t>103</t>
  </si>
  <si>
    <t>61182307</t>
  </si>
  <si>
    <t>zárubeň jednokřídlá obložková s laminátovým povrchem tl stěny 60-150mm rozměru 600-1100/1970, 2100mm</t>
  </si>
  <si>
    <t>330242325</t>
  </si>
  <si>
    <t>104</t>
  </si>
  <si>
    <t>55331437</t>
  </si>
  <si>
    <t>zárubeň jednokřídlá ocelová pro dodatečnou montáž tl stěny 110-150mm rozměru 800/1970, 2100mm</t>
  </si>
  <si>
    <t>1681362071</t>
  </si>
  <si>
    <t>105</t>
  </si>
  <si>
    <t>766660201</t>
  </si>
  <si>
    <t>Montáž dveřních křídel dřevěných nebo plastových kývavých do ocelové zárubně povrchově upravených jednokřídlových, šířky do 1000 mm</t>
  </si>
  <si>
    <t>1768657973</t>
  </si>
  <si>
    <t>https://podminky.urs.cz/item/CS_URS_2024_02/766660201</t>
  </si>
  <si>
    <t>106</t>
  </si>
  <si>
    <t>766660312</t>
  </si>
  <si>
    <t>Montáž dveřních křídel dřevěných nebo plastových posuvných dveří do pouzdra s jednou kapsou jednokřídlových, průchozí šířky přes 800 do 1200 mm</t>
  </si>
  <si>
    <t>115250269</t>
  </si>
  <si>
    <t>https://podminky.urs.cz/item/CS_URS_2024_02/766660312</t>
  </si>
  <si>
    <t>107</t>
  </si>
  <si>
    <t>766682111</t>
  </si>
  <si>
    <t>Montáž zárubní dřevěných nebo plastových obložkových, pro dveře jednokřídlové, tloušťky stěny do 170 mm</t>
  </si>
  <si>
    <t>-1230158083</t>
  </si>
  <si>
    <t>https://podminky.urs.cz/item/CS_URS_2024_02/766682111</t>
  </si>
  <si>
    <t>108</t>
  </si>
  <si>
    <t>766_R09</t>
  </si>
  <si>
    <t>6/O Vnitřní HPL dveře plné do mokra vč. AL zárubně</t>
  </si>
  <si>
    <t>-1003294065</t>
  </si>
  <si>
    <t>Poznámka k položce:_x000D_
Dle tabulky_Výplně otvoru_položka 6/O</t>
  </si>
  <si>
    <t>109</t>
  </si>
  <si>
    <t>766_R10</t>
  </si>
  <si>
    <t>7/O Vnitřní HPL dveře plné do mokra vč. AL zárubně</t>
  </si>
  <si>
    <t>398744944</t>
  </si>
  <si>
    <t>Poznámka k položce:_x000D_
Dle tabulky_Výplně otvoru_položka 7/O</t>
  </si>
  <si>
    <t>110</t>
  </si>
  <si>
    <t>766_R11</t>
  </si>
  <si>
    <t>8/O Vnitřní CPL dveře plné  vč. AL větrací mřížky</t>
  </si>
  <si>
    <t>-1303760785</t>
  </si>
  <si>
    <t>Poznámka k položce:_x000D_
Dle tabulky_Výplně otvoru_položka 8/O</t>
  </si>
  <si>
    <t>111</t>
  </si>
  <si>
    <t>766_R12</t>
  </si>
  <si>
    <t>9/O Vnitřní CPL dveře plné kyvné vč. obložky</t>
  </si>
  <si>
    <t>1691476494</t>
  </si>
  <si>
    <t>Poznámka k položce:_x000D_
Dle tabulky_Výplně otvoru_položka 9/O</t>
  </si>
  <si>
    <t>112</t>
  </si>
  <si>
    <t>766_R14</t>
  </si>
  <si>
    <t>11/O Vnitřní HPL dveře plné do mokra vč. obložky</t>
  </si>
  <si>
    <t>-443129672</t>
  </si>
  <si>
    <t>Poznámka k položce:_x000D_
Dle tabulky_Výplně otvoru_položka 11/O</t>
  </si>
  <si>
    <t>113</t>
  </si>
  <si>
    <t>766_R15</t>
  </si>
  <si>
    <t>14/O Vnitřní HPL dveře plné do mokra vč. obložky</t>
  </si>
  <si>
    <t>-726488</t>
  </si>
  <si>
    <t>Poznámka k položce:_x000D_
Dle tabulky_Výplně otvoru_položka 14/O</t>
  </si>
  <si>
    <t>114</t>
  </si>
  <si>
    <t>766_R16</t>
  </si>
  <si>
    <t>15/O Vnitřní HPL dveře dvoukřídlé plné do mokra</t>
  </si>
  <si>
    <t>-2025167377</t>
  </si>
  <si>
    <t>Poznámka k položce:_x000D_
Dle tabulky_Výplně otvoru_položka 15/O</t>
  </si>
  <si>
    <t>115</t>
  </si>
  <si>
    <t>766_R17</t>
  </si>
  <si>
    <t>16/O Výměna dveřního křídla za nové vnitřní HPL plné do mokra</t>
  </si>
  <si>
    <t>-1207458128</t>
  </si>
  <si>
    <t>Poznámka k položce:_x000D_
Dle tabulky_Výplně otvoru_položka 16/O</t>
  </si>
  <si>
    <t>116</t>
  </si>
  <si>
    <t>766_R18</t>
  </si>
  <si>
    <t>17/O Výměna dveřního křídla za nové vnitřní HPL plné do mokra</t>
  </si>
  <si>
    <t>-2119080056</t>
  </si>
  <si>
    <t>Poznámka k položce:_x000D_
Dle tabulky_Výplně otvoru_položka 17/O</t>
  </si>
  <si>
    <t>117</t>
  </si>
  <si>
    <t>998766101</t>
  </si>
  <si>
    <t>Přesun hmot pro konstrukce truhlářské stanovený z hmotnosti přesunovaného materiálu vodorovná dopravní vzdálenost do 50 m základní v objektech výšky do 6 m</t>
  </si>
  <si>
    <t>-1920467419</t>
  </si>
  <si>
    <t>https://podminky.urs.cz/item/CS_URS_2024_02/998766101</t>
  </si>
  <si>
    <t>118</t>
  </si>
  <si>
    <t>767_R19</t>
  </si>
  <si>
    <t>Montáž kyvných dveří do sprch</t>
  </si>
  <si>
    <t>1884525798</t>
  </si>
  <si>
    <t>119</t>
  </si>
  <si>
    <t>767_R20</t>
  </si>
  <si>
    <t>3/Z Celoskleněné kyvné dveře do sprch z bezp. skla</t>
  </si>
  <si>
    <t>-1512936671</t>
  </si>
  <si>
    <t>Poznámka k položce:_x000D_
Dle tabulky zámečnických výrobku 3/Z</t>
  </si>
  <si>
    <t>120</t>
  </si>
  <si>
    <t>767_R21</t>
  </si>
  <si>
    <t>8/Z krycí plech ledovače D+M</t>
  </si>
  <si>
    <t>109208625</t>
  </si>
  <si>
    <t>Poznámka k položce:_x000D_
Dle tabulky zámečnických výrobku 8/Z</t>
  </si>
  <si>
    <t>121</t>
  </si>
  <si>
    <t>767_R22</t>
  </si>
  <si>
    <t>9/Z Repase ovládacího pákového mechanizmu otevírání dveří D+M</t>
  </si>
  <si>
    <t>1687049831</t>
  </si>
  <si>
    <t>Poznámka k položce:_x000D_
Dle tabulky zámečnických výrobku 9/Z</t>
  </si>
  <si>
    <t>122</t>
  </si>
  <si>
    <t>767_R23</t>
  </si>
  <si>
    <t>10/Z Doplnění AL větrací mřížky do stáv. dveří D+M</t>
  </si>
  <si>
    <t>-67172477</t>
  </si>
  <si>
    <t>Poznámka k položce:_x000D_
Dle tabulky zámečnických výrobku 10/Z</t>
  </si>
  <si>
    <t>123</t>
  </si>
  <si>
    <t>767_R07</t>
  </si>
  <si>
    <t>4/O AL vnitřní prosklené automat. dveře D+M</t>
  </si>
  <si>
    <t>-1346356918</t>
  </si>
  <si>
    <t>Poznámka k položce:_x000D_
Dle tabulky_Výplně otvoru_položka 4/O</t>
  </si>
  <si>
    <t>124</t>
  </si>
  <si>
    <t>767_R04</t>
  </si>
  <si>
    <t>1/O AL fasádní okno vč. dveří D+M</t>
  </si>
  <si>
    <t>-723810127</t>
  </si>
  <si>
    <t>Poznámka k položce:_x000D_
Dle tabulky_Výplně otvoru_položka 1/O</t>
  </si>
  <si>
    <t>125</t>
  </si>
  <si>
    <t>767_R05</t>
  </si>
  <si>
    <t>2/O AL fasádní okno vč. dveří D+M</t>
  </si>
  <si>
    <t>-1418342880</t>
  </si>
  <si>
    <t>Poznámka k položce:_x000D_
Dle tabulky_Výplně otvoru_položka 2/O</t>
  </si>
  <si>
    <t>126</t>
  </si>
  <si>
    <t>767896120</t>
  </si>
  <si>
    <t>Montáž lišt a okopových plechů okopových plechů výšky do 500 mm</t>
  </si>
  <si>
    <t>-1347158858</t>
  </si>
  <si>
    <t>https://podminky.urs.cz/item/CS_URS_2024_02/767896120</t>
  </si>
  <si>
    <t>127</t>
  </si>
  <si>
    <t>44932114</t>
  </si>
  <si>
    <t>přístroj hasicí ruční práškový PG 6 LE</t>
  </si>
  <si>
    <t>677578339</t>
  </si>
  <si>
    <t>128</t>
  </si>
  <si>
    <t>767995112</t>
  </si>
  <si>
    <t>Montáž ostatních atypických zámečnických konstrukcí hmotnosti přes 5 do 10 kg</t>
  </si>
  <si>
    <t>kg</t>
  </si>
  <si>
    <t>-811446751</t>
  </si>
  <si>
    <t>https://podminky.urs.cz/item/CS_URS_2024_02/767995112</t>
  </si>
  <si>
    <t>"Hasící přístroje PHP PG6"   4*6,0</t>
  </si>
  <si>
    <t>129</t>
  </si>
  <si>
    <t>998767101</t>
  </si>
  <si>
    <t>Přesun hmot pro zámečnické konstrukce stanovený z hmotnosti přesunovaného materiálu vodorovná dopravní vzdálenost do 50 m základní v objektech výšky do 6 m</t>
  </si>
  <si>
    <t>-253614422</t>
  </si>
  <si>
    <t>https://podminky.urs.cz/item/CS_URS_2024_02/998767101</t>
  </si>
  <si>
    <t>130</t>
  </si>
  <si>
    <t>771111011</t>
  </si>
  <si>
    <t>Příprava podkladu před provedením dlažby vysátí podlah</t>
  </si>
  <si>
    <t>2065959282</t>
  </si>
  <si>
    <t>https://podminky.urs.cz/item/CS_URS_2024_02/771111011</t>
  </si>
  <si>
    <t>F07+F08+F09</t>
  </si>
  <si>
    <t>131</t>
  </si>
  <si>
    <t>771121011</t>
  </si>
  <si>
    <t>Příprava podkladu před provedením dlažby nátěr penetrační na podlahu</t>
  </si>
  <si>
    <t>891742876</t>
  </si>
  <si>
    <t>https://podminky.urs.cz/item/CS_URS_2024_02/771121011</t>
  </si>
  <si>
    <t>132</t>
  </si>
  <si>
    <t>771151012</t>
  </si>
  <si>
    <t>Příprava podkladu před provedením dlažby samonivelační stěrka min. pevnosti 20 MPa, tloušťky přes 3 do 5 mm</t>
  </si>
  <si>
    <t>-465962145</t>
  </si>
  <si>
    <t>https://podminky.urs.cz/item/CS_URS_2024_02/771151012</t>
  </si>
  <si>
    <t>"m.č. F02"      14,80</t>
  </si>
  <si>
    <t>"m.č. F05"     77,27</t>
  </si>
  <si>
    <t>"m.č. F06"    35,81</t>
  </si>
  <si>
    <t>"m.č. F14"    3,61</t>
  </si>
  <si>
    <t>"m.č. F15"     41,78</t>
  </si>
  <si>
    <t>"m.č. S16"      64,34</t>
  </si>
  <si>
    <t>"m.č. F1d"      2,48</t>
  </si>
  <si>
    <t>133</t>
  </si>
  <si>
    <t>771474113</t>
  </si>
  <si>
    <t>Montáž soklů z dlaždic keramických lepených cementovým flexibilním lepidlem rovných, výšky přes 90 do 120 mm</t>
  </si>
  <si>
    <t>1899105751</t>
  </si>
  <si>
    <t>https://podminky.urs.cz/item/CS_URS_2024_02/771474113</t>
  </si>
  <si>
    <t>"m.č. S13"       3,6+1,55+1,55+2,65</t>
  </si>
  <si>
    <t>"m.č. F06"       (5,65+8,7)*2-0,9-0,8*2</t>
  </si>
  <si>
    <t>"m.č. F15"       (5,35+9,35)*2-0,9-0,8*2</t>
  </si>
  <si>
    <t>134</t>
  </si>
  <si>
    <t>59761186</t>
  </si>
  <si>
    <t>sokl keramický mrazuvzdorný povrch hladký/lesklý tl do 10mm výšky přes 90 do 120mm</t>
  </si>
  <si>
    <t>-295758507</t>
  </si>
  <si>
    <t>62,45*1,837 'Přepočtené koeficientem množství</t>
  </si>
  <si>
    <t>135</t>
  </si>
  <si>
    <t>771574433</t>
  </si>
  <si>
    <t>Montáž podlah z dlaždic keramických lepených cementovým flexibilním lepidlem reliéfních nebo z dekorů, tloušťky do 10 mm přes 2 do 4 ks/m2</t>
  </si>
  <si>
    <t>1487058947</t>
  </si>
  <si>
    <t>https://podminky.urs.cz/item/CS_URS_2024_02/771574433</t>
  </si>
  <si>
    <t>"m.č. S15"      0,8</t>
  </si>
  <si>
    <t>136</t>
  </si>
  <si>
    <t>597_R80</t>
  </si>
  <si>
    <t>dlažba velkoformátová keramická slinutá protiskluzná "B" dle ČSN EN 13451-1, do interiéru i exteriéru pro vysoké mechanické namáhání přes 2 do 4ks/m2</t>
  </si>
  <si>
    <t>-1589180719</t>
  </si>
  <si>
    <t>Poznámka k položce:_x000D_
Dle výkresu spárořez podlah D1, D2</t>
  </si>
  <si>
    <t>352,17*1,15 'Přepočtené koeficientem množství</t>
  </si>
  <si>
    <t>137</t>
  </si>
  <si>
    <t>771574436</t>
  </si>
  <si>
    <t>Montáž podlah z dlaždic keramických lepených cementovým flexibilním lepidlem reliéfních nebo z dekorů, tloušťky do 10 mm přes 9 do 12 ks/m2</t>
  </si>
  <si>
    <t>-861112779</t>
  </si>
  <si>
    <t>https://podminky.urs.cz/item/CS_URS_2024_02/771574436</t>
  </si>
  <si>
    <t>"m.č. S1"     28,16</t>
  </si>
  <si>
    <t>"m.č. S6"    12,09</t>
  </si>
  <si>
    <t>"m.č. S13"     7,46</t>
  </si>
  <si>
    <t>"m.č. F18"       2,02</t>
  </si>
  <si>
    <t>"m.č. F19"       1,40</t>
  </si>
  <si>
    <t>"ledovač"       0,9*0,45</t>
  </si>
  <si>
    <t>138</t>
  </si>
  <si>
    <t>59761149</t>
  </si>
  <si>
    <t>dlažba keramická slinutá mrazuvzdorná R9 povrch reliéfní/matný tl do 10mm přes 19 do 22ks/m2</t>
  </si>
  <si>
    <t>968152060</t>
  </si>
  <si>
    <t>Poznámka k položce:_x000D_
Dle výkresu spárořez podlah D4, D5</t>
  </si>
  <si>
    <t>54,015*1,1 'Přepočtené koeficientem množství</t>
  </si>
  <si>
    <t>139</t>
  </si>
  <si>
    <t>771584412</t>
  </si>
  <si>
    <t>Montáž podlah z keramické mozaiky lepené na síti lepené cementovým flexibilním lepidlem, základní prvek přes 200 do 400 ks/m2</t>
  </si>
  <si>
    <t>-127711883</t>
  </si>
  <si>
    <t>https://podminky.urs.cz/item/CS_URS_2024_02/771584412</t>
  </si>
  <si>
    <t>"m.č. S4"      (0,93*1,13)*2</t>
  </si>
  <si>
    <t>"m.č. S5"      (1,0*1,05)*3</t>
  </si>
  <si>
    <t>"m.č. S11"     (0,9*1,05)*4</t>
  </si>
  <si>
    <t>"m.č. S14"      2,2*1,5</t>
  </si>
  <si>
    <t>140</t>
  </si>
  <si>
    <t>597R01</t>
  </si>
  <si>
    <t>mozaika keramická hladká na podlahu i stěnu pro interiér i exteriér (50x50)-set 300mx300mm</t>
  </si>
  <si>
    <t>1976139737</t>
  </si>
  <si>
    <t>Poznámka k položce:_x000D_
Dle výkresu spárořez podlah D3, M1</t>
  </si>
  <si>
    <t>12,332*1,1 'Přepočtené koeficientem množství</t>
  </si>
  <si>
    <t>141</t>
  </si>
  <si>
    <t>771591112</t>
  </si>
  <si>
    <t>Izolace podlahy pod dlažbu nátěrem nebo stěrkou ve dvou vrstvách</t>
  </si>
  <si>
    <t>135558387</t>
  </si>
  <si>
    <t>https://podminky.urs.cz/item/CS_URS_2024_02/771591112</t>
  </si>
  <si>
    <t>"m.č. F14"       3,61</t>
  </si>
  <si>
    <t>"m.č. F18"     2,02</t>
  </si>
  <si>
    <t>"m.č. F19"      1,4</t>
  </si>
  <si>
    <t>"m.č. S1"      28,16</t>
  </si>
  <si>
    <t>"m.č. S6"     12,09</t>
  </si>
  <si>
    <t>"m.č. S11"    10,38</t>
  </si>
  <si>
    <t>"m.č. S13"    7,46</t>
  </si>
  <si>
    <t>"m.č. S14"    8,34</t>
  </si>
  <si>
    <t>"m.č. S15"    0,8</t>
  </si>
  <si>
    <t>142</t>
  </si>
  <si>
    <t>771591115</t>
  </si>
  <si>
    <t>Podlahy - dokončovací práce spárování silikonem</t>
  </si>
  <si>
    <t>-2000580783</t>
  </si>
  <si>
    <t>https://podminky.urs.cz/item/CS_URS_2024_02/771591115</t>
  </si>
  <si>
    <t>"m.č. F1d"       2,48*2+1,0</t>
  </si>
  <si>
    <t>"m.č. F14"       (1,9+1,9)*2-0,8</t>
  </si>
  <si>
    <t>"m.č. F18"     (1,3+1,55)*2-0,8*3</t>
  </si>
  <si>
    <t>"m.č. F19"     (0,9+1,55)*2-0,8</t>
  </si>
  <si>
    <t>"m.č. S1"      (5,0+5,65)*2-0,7</t>
  </si>
  <si>
    <t>"m.č. S4"      28,5+((0,93+1,13)*2)*2</t>
  </si>
  <si>
    <t>"m.č. S5"      9,9-0,9-0,7*3-0,95+((1,05+1,0)*2)*3</t>
  </si>
  <si>
    <t>"m.č. S6"     (3,9+3,12)*2</t>
  </si>
  <si>
    <t>"m.č. S11"    11,8-0,7*4-1,4*2+((0,93+1,05)*2)*4</t>
  </si>
  <si>
    <t>"m.č. S13"    (3,6+1,55)*2</t>
  </si>
  <si>
    <t>"m.č. S15"    1,0+0,8+1,0</t>
  </si>
  <si>
    <t>143</t>
  </si>
  <si>
    <t>771591116</t>
  </si>
  <si>
    <t>Podlahy - dokončovací práce spárování epoxidem</t>
  </si>
  <si>
    <t>-1418992624</t>
  </si>
  <si>
    <t>https://podminky.urs.cz/item/CS_URS_2024_02/771591116</t>
  </si>
  <si>
    <t>"m.č. S1"    3,9*12+3,12*14</t>
  </si>
  <si>
    <t>"m.č. S6"    5,65*18+5,0*20</t>
  </si>
  <si>
    <t>"m.č. S14"      2,2*30+1,5*44</t>
  </si>
  <si>
    <t>"ledovač"      0,9*4+0,45*4</t>
  </si>
  <si>
    <t>144</t>
  </si>
  <si>
    <t>771591241</t>
  </si>
  <si>
    <t>Izolace podlahy pod dlažbu těsnícími izolačními pásy vnitřní kout</t>
  </si>
  <si>
    <t>1799185876</t>
  </si>
  <si>
    <t>https://podminky.urs.cz/item/CS_URS_2024_02/771591241</t>
  </si>
  <si>
    <t>"m.č. F14"       4</t>
  </si>
  <si>
    <t>"m.č. F18"     3</t>
  </si>
  <si>
    <t>"m.č. F19"      3</t>
  </si>
  <si>
    <t>"m.č. S1"      6</t>
  </si>
  <si>
    <t>"m.č. S4"      12</t>
  </si>
  <si>
    <t>"m.č. S5"      12</t>
  </si>
  <si>
    <t>"m.č. S6"     4</t>
  </si>
  <si>
    <t>"m.č. S11"    12</t>
  </si>
  <si>
    <t>"m.č. S13"    5</t>
  </si>
  <si>
    <t>"m.č. S14"    4</t>
  </si>
  <si>
    <t>"m.č. S15"    2</t>
  </si>
  <si>
    <t>145</t>
  </si>
  <si>
    <t>771591242</t>
  </si>
  <si>
    <t>Izolace podlahy pod dlažbu těsnícími izolačními pásy vnější roh</t>
  </si>
  <si>
    <t>-914943082</t>
  </si>
  <si>
    <t>https://podminky.urs.cz/item/CS_URS_2024_02/771591242</t>
  </si>
  <si>
    <t>"m.č. F18"     1</t>
  </si>
  <si>
    <t>"m.č. F19"     1</t>
  </si>
  <si>
    <t>"m.č. S1"     2</t>
  </si>
  <si>
    <t>"m.č. S4"      15</t>
  </si>
  <si>
    <t>"m.č. S5"      8</t>
  </si>
  <si>
    <t>"m.č. S11"    8</t>
  </si>
  <si>
    <t>"m.č. S13"    1</t>
  </si>
  <si>
    <t>146</t>
  </si>
  <si>
    <t>771591251</t>
  </si>
  <si>
    <t>Izolace podlahy pod dlažbu těsnícími izolačními pásy z manžety pro prostupy potrubí</t>
  </si>
  <si>
    <t>-571221313</t>
  </si>
  <si>
    <t>https://podminky.urs.cz/item/CS_URS_2024_02/771591251</t>
  </si>
  <si>
    <t>"m.č. S4"    5</t>
  </si>
  <si>
    <t>"m.č. S5"   3</t>
  </si>
  <si>
    <t>"m.č. S11"    4</t>
  </si>
  <si>
    <t>147</t>
  </si>
  <si>
    <t>771591264</t>
  </si>
  <si>
    <t>Izolace podlahy pod dlažbu těsnícími izolačními pásy mezi podlahou a stěnu</t>
  </si>
  <si>
    <t>502237707</t>
  </si>
  <si>
    <t>https://podminky.urs.cz/item/CS_URS_2024_02/771591264</t>
  </si>
  <si>
    <t>"m.č. S14"    (2,9+2,9)*2</t>
  </si>
  <si>
    <t>148</t>
  </si>
  <si>
    <t>771592011</t>
  </si>
  <si>
    <t>Čištění vnitřních ploch po položení dlažby podlah nebo schodišť chemickými prostředky</t>
  </si>
  <si>
    <t>1448538564</t>
  </si>
  <si>
    <t>https://podminky.urs.cz/item/CS_URS_2024_02/771592011</t>
  </si>
  <si>
    <t>149</t>
  </si>
  <si>
    <t>998771101</t>
  </si>
  <si>
    <t>Přesun hmot pro podlahy z dlaždic stanovený z hmotnosti přesunovaného materiálu vodorovná dopravní vzdálenost do 50 m základní v objektech výšky do 6 m</t>
  </si>
  <si>
    <t>637112386</t>
  </si>
  <si>
    <t>https://podminky.urs.cz/item/CS_URS_2024_02/998771101</t>
  </si>
  <si>
    <t>775</t>
  </si>
  <si>
    <t>Podlahy skládané</t>
  </si>
  <si>
    <t>150</t>
  </si>
  <si>
    <t>775429121</t>
  </si>
  <si>
    <t>Montáž lišty přechodové (vyrovnávací) připevněné vruty</t>
  </si>
  <si>
    <t>1381613460</t>
  </si>
  <si>
    <t>https://podminky.urs.cz/item/CS_URS_2024_02/775429121</t>
  </si>
  <si>
    <t>"6/Z - odhad"    10*0,9</t>
  </si>
  <si>
    <t>151</t>
  </si>
  <si>
    <t>55343120</t>
  </si>
  <si>
    <t>profil přechodový Al vrtaný 30mm stříbro</t>
  </si>
  <si>
    <t>-117026004</t>
  </si>
  <si>
    <t>9*1,08 'Přepočtené koeficientem množství</t>
  </si>
  <si>
    <t>152</t>
  </si>
  <si>
    <t>998775101</t>
  </si>
  <si>
    <t>Přesun hmot pro podlahy skládané stanovený z hmotnosti přesunovaného materiálu vodorovná dopravní vzdálenost do 50 m základní v objektech výšky do 6 m</t>
  </si>
  <si>
    <t>-447010254</t>
  </si>
  <si>
    <t>https://podminky.urs.cz/item/CS_URS_2024_02/998775101</t>
  </si>
  <si>
    <t>153</t>
  </si>
  <si>
    <t>776111311</t>
  </si>
  <si>
    <t>Příprava podkladu povlakových podlah a stěn vysátí podlah</t>
  </si>
  <si>
    <t>-702865444</t>
  </si>
  <si>
    <t>https://podminky.urs.cz/item/CS_URS_2024_02/776111311</t>
  </si>
  <si>
    <t>154</t>
  </si>
  <si>
    <t>776121321</t>
  </si>
  <si>
    <t>Příprava podkladu povlakových podlah a stěn penetrace neředěná podlah</t>
  </si>
  <si>
    <t>-224136588</t>
  </si>
  <si>
    <t>https://podminky.urs.cz/item/CS_URS_2024_02/776121321</t>
  </si>
  <si>
    <t>155</t>
  </si>
  <si>
    <t>776141112</t>
  </si>
  <si>
    <t>Příprava podkladu povlakových podlah a stěn vyrovnání samonivelační stěrkou podlah min.pevnosti 20 MPa, tloušťky přes 3 do 5 mm</t>
  </si>
  <si>
    <t>1373876106</t>
  </si>
  <si>
    <t>https://podminky.urs.cz/item/CS_URS_2024_02/776141112</t>
  </si>
  <si>
    <t>156</t>
  </si>
  <si>
    <t>776221111</t>
  </si>
  <si>
    <t>Montáž podlahovin z PVC lepením standardním lepidlem z pásů</t>
  </si>
  <si>
    <t>-867616564</t>
  </si>
  <si>
    <t>https://podminky.urs.cz/item/CS_URS_2024_02/776221111</t>
  </si>
  <si>
    <t>"m.č. F01a"     10,0</t>
  </si>
  <si>
    <t>"m.č. F01b"     5,48</t>
  </si>
  <si>
    <t>"m.č. F01c"     5,32</t>
  </si>
  <si>
    <t>157</t>
  </si>
  <si>
    <t>28411141</t>
  </si>
  <si>
    <t>PVC vinyl homogenní protiskluzná se vsypem a výztuž. vrstvou tl 2,00mm nášlapná vrstva 2,00mm, hořlavost Bfl-s1, třída zátěže 34/43, útlum 5dB, bodová zátěž &lt;= 0,10mm, protiskluznost R10</t>
  </si>
  <si>
    <t>1124947275</t>
  </si>
  <si>
    <t>F10+F11*0,1</t>
  </si>
  <si>
    <t>27,468*1,1 'Přepočtené koeficientem množství</t>
  </si>
  <si>
    <t>158</t>
  </si>
  <si>
    <t>776411112</t>
  </si>
  <si>
    <t>Montáž soklíků lepením obvodových, výšky přes 80 do 100 mm</t>
  </si>
  <si>
    <t>-1423943167</t>
  </si>
  <si>
    <t>https://podminky.urs.cz/item/CS_URS_2024_02/776411112</t>
  </si>
  <si>
    <t>"m.č. F01a"     4,8+5,9+1,7-0,9*4</t>
  </si>
  <si>
    <t>"m.č. F01b"     (2,28+2,48)*2-0,9</t>
  </si>
  <si>
    <t>"m.č. F01c"     (2,15+2,48)*2-0,9</t>
  </si>
  <si>
    <t>"m.č. F16"      3,15+1,2+3,15-0,9*3</t>
  </si>
  <si>
    <t>159</t>
  </si>
  <si>
    <t>998776101</t>
  </si>
  <si>
    <t>Přesun hmot pro podlahy povlakové stanovený z hmotnosti přesunovaného materiálu vodorovná dopravní vzdálenost do 50 m základní v objektech výšky do 6 m</t>
  </si>
  <si>
    <t>308038383</t>
  </si>
  <si>
    <t>https://podminky.urs.cz/item/CS_URS_2024_02/998776101</t>
  </si>
  <si>
    <t>160</t>
  </si>
  <si>
    <t>781_R15</t>
  </si>
  <si>
    <t>1 - Profily rohové 90° a ukončovací (nerez kartáčovaná) lepené flexibilním lepidlem (Schlüter SCHIENE-EB - E 100 EB) - dod + mtž</t>
  </si>
  <si>
    <t>-716071021</t>
  </si>
  <si>
    <t>"m.č. S15"       (2*1,8*(1,0+0,8))-0,8*1,8</t>
  </si>
  <si>
    <t>"m.č. F06"     2,5*2</t>
  </si>
  <si>
    <t>"m.č. F15"     2,4*1</t>
  </si>
  <si>
    <t>"m.č. F18"  2,4*1</t>
  </si>
  <si>
    <t>"m.č. F19"    2,4*1</t>
  </si>
  <si>
    <t>"m.č. S4"    2,34*24</t>
  </si>
  <si>
    <t>"m.č. S5"    2,34*9</t>
  </si>
  <si>
    <t>"m.č. S11"    2,34*12</t>
  </si>
  <si>
    <t>161</t>
  </si>
  <si>
    <t>781_R91</t>
  </si>
  <si>
    <t>Příplatek za spárování epoxidem</t>
  </si>
  <si>
    <t>206827647</t>
  </si>
  <si>
    <t>https://podminky.urs.cz/item/CS_URS_2023_02/781_R91</t>
  </si>
  <si>
    <t>"m.č. S14"      (2,9*2,2)*4+(0,8*2,9)*3</t>
  </si>
  <si>
    <t>"ledovač"     (0,7+0,9+0,7)*0,85+(2*0,45*(0,7+0,9))</t>
  </si>
  <si>
    <t>162</t>
  </si>
  <si>
    <t>781111011</t>
  </si>
  <si>
    <t>Příprava podkladu před provedením obkladu oprášení (ometení) stěny</t>
  </si>
  <si>
    <t>413349507</t>
  </si>
  <si>
    <t>https://podminky.urs.cz/item/CS_URS_2024_02/781111011</t>
  </si>
  <si>
    <t>F12+F13+F14</t>
  </si>
  <si>
    <t>163</t>
  </si>
  <si>
    <t>781131112</t>
  </si>
  <si>
    <t>Izolace stěny pod obklad izolace nátěrem nebo stěrkou ve dvou vrstvách</t>
  </si>
  <si>
    <t>-525611586</t>
  </si>
  <si>
    <t>https://podminky.urs.cz/item/CS_URS_2024_02/781131112</t>
  </si>
  <si>
    <t>"m.č. F14"     (2*2,4*(1,9+1,9))-0,8*2,05</t>
  </si>
  <si>
    <t>"m.č. F18"    (2*2,4*(1,3+1,55))-(0,8*2,05)*2-0,8*2,4</t>
  </si>
  <si>
    <t>"m.č. F16"    (2*2,4*(0,9+1,55))-0,8*2,4</t>
  </si>
  <si>
    <t>"m.č. S4"    (3,27*2,34)*2+1,45*2,34-1,0*2,05-1,3*2,05+(5,55*2,34)*2-(0,7*2,05)*2-1,2*2,34+1,45*2,34+(1,38*2,34)*2+(0,93+1,13)*4-(0,7*2,34)*2</t>
  </si>
  <si>
    <t>"m.č. S5"    (2*2,34*(3,75+1,2))-(0,9*2,05)-(0,95*2,34)-(0,7*2,34)*3+(2*2,34*(1,05+1,0))*3-(0,7*2,34)*3</t>
  </si>
  <si>
    <t>"m.č. S11"    (2*2,34*(4,03+1,4))-(0,7*2,34)*4-(0,7*2,05)-(1,4*2,34)+(2*2,34*(0,9+1,05))*4-(0,7*2,34)*4</t>
  </si>
  <si>
    <t>"m.č. S12"    (2,05+2,05+2,5)*2,34</t>
  </si>
  <si>
    <t>164</t>
  </si>
  <si>
    <t>781131232</t>
  </si>
  <si>
    <t>Izolace stěny pod obklad izolace těsnícími izolačními pásy pro styčné nebo dilatační spáry</t>
  </si>
  <si>
    <t>-1336435290</t>
  </si>
  <si>
    <t>https://podminky.urs.cz/item/CS_URS_2024_02/781131232</t>
  </si>
  <si>
    <t>"m.č. F14"     2,4*4</t>
  </si>
  <si>
    <t>"m.č. F18"    2,4*3</t>
  </si>
  <si>
    <t>"m.č. F19"   2,4*3</t>
  </si>
  <si>
    <t>"m.č. S4"    2,34*16</t>
  </si>
  <si>
    <t>"m.č. S5"    2,34*12</t>
  </si>
  <si>
    <t>"m.č. S12"    2,34*2</t>
  </si>
  <si>
    <t>"m.č. S14"      2,34*4</t>
  </si>
  <si>
    <t>"m.č. S15"       2,34*2</t>
  </si>
  <si>
    <t>165</t>
  </si>
  <si>
    <t>781474112</t>
  </si>
  <si>
    <t>Montáž keramických obkladů stěn lepených cementovým flexibilním lepidlem hladkých přes 9 do 12 ks/m2</t>
  </si>
  <si>
    <t>1714614838</t>
  </si>
  <si>
    <t>https://podminky.urs.cz/item/CS_URS_2024_02/781474112</t>
  </si>
  <si>
    <t>"m.č. F01d"     (2*1,8*(2,48+1,0))-0,9*1,8</t>
  </si>
  <si>
    <t>"m.č. F19"    (2*2,4*(0,9+1,55))-0,8*2,4</t>
  </si>
  <si>
    <t>166</t>
  </si>
  <si>
    <t>59761701</t>
  </si>
  <si>
    <t>obklad keramický nemrazuvzdorný povrch hladký/lesklý tl do 10mm přes 12 do 19ks/m2</t>
  </si>
  <si>
    <t>660366477</t>
  </si>
  <si>
    <t>Poznámka k položce:_x000D_
Dle výkresu povrch stěn K4</t>
  </si>
  <si>
    <t>34,268*1,1 'Přepočtené koeficientem množství</t>
  </si>
  <si>
    <t>167</t>
  </si>
  <si>
    <t>781474153</t>
  </si>
  <si>
    <t>Montáž keramických obkladů stěn lepených cementovým flexibilním lepidlem hladkých přes 2 do 4 ks/m2</t>
  </si>
  <si>
    <t>-1106300741</t>
  </si>
  <si>
    <t>https://podminky.urs.cz/item/CS_URS_2024_02/781474153</t>
  </si>
  <si>
    <t>"m.č. F06"     (3,9*2,5)*2+1,7*2,5+3,95*2,5-(0,8*2,05)*2</t>
  </si>
  <si>
    <t>"m.č. F15"     3,95*2,5+2,75*2,5-(0,8*2,05)*2</t>
  </si>
  <si>
    <t>168</t>
  </si>
  <si>
    <t>59761703</t>
  </si>
  <si>
    <t>obklad keramický nemrazuvzdorný povrch hladký/lesklý tl do 10mm přes 2 do 4ks/m2</t>
  </si>
  <si>
    <t>-667754845</t>
  </si>
  <si>
    <t>Poznámka k položce:_x000D_
Dle výkresu povrch stěn K1</t>
  </si>
  <si>
    <t>60,415*1,15 'Přepočtené koeficientem množství</t>
  </si>
  <si>
    <t>169</t>
  </si>
  <si>
    <t>781474154</t>
  </si>
  <si>
    <t>Montáž keramických obkladů stěn lepených cementovým flexibilním lepidlem hladkých přes 4 do 6 ks/m2</t>
  </si>
  <si>
    <t>-440903642</t>
  </si>
  <si>
    <t>https://podminky.urs.cz/item/CS_URS_2024_02/781474154</t>
  </si>
  <si>
    <t>1,25*2,34+1,1*2,34+(2,58*2,34)*2-(0,7*2,05)-(0,9*2,05)+(0,7+0,9+0,7)*0,85+(2*0,45*(0,7+0,9))+(2*2,34*(0,9+0,95))-(0,7*2,34)</t>
  </si>
  <si>
    <t>170</t>
  </si>
  <si>
    <t>59761707</t>
  </si>
  <si>
    <t>obklad keramický nemrazuvzdorný povrch hladký/lesklý tl do 10mm přes 4 do 6ks/m2</t>
  </si>
  <si>
    <t>-2016524209</t>
  </si>
  <si>
    <t>Poznámka k položce:_x000D_
Dle výkresu povrch stěn K2</t>
  </si>
  <si>
    <t>171,398*1,15 'Přepočtené koeficientem množství</t>
  </si>
  <si>
    <t>171</t>
  </si>
  <si>
    <t>781484411</t>
  </si>
  <si>
    <t>Montáž keramických obkladů stěn z mozaiky nebo dekoru lepených na síti lepené cementovým flexibilním lepidlem, základní prvek do 100 ks/m2</t>
  </si>
  <si>
    <t>148107205</t>
  </si>
  <si>
    <t>https://podminky.urs.cz/item/CS_URS_2024_02/781484411</t>
  </si>
  <si>
    <t>172</t>
  </si>
  <si>
    <t>597_R50</t>
  </si>
  <si>
    <t>mozaika keramická hladká na podlahu i stěnu pro interiér i exteriér (2,5x2,5)-set 300x300mm,protiskluz "B" dle ČSN EN 13451-1</t>
  </si>
  <si>
    <t>-397575844</t>
  </si>
  <si>
    <t xml:space="preserve">"m.č. S14"      </t>
  </si>
  <si>
    <t>"počet kusů mozaiky 300x300mm"    32,48*12</t>
  </si>
  <si>
    <t>389,76*1,3 'Přepočtené koeficientem množství</t>
  </si>
  <si>
    <t>173</t>
  </si>
  <si>
    <t>781491012</t>
  </si>
  <si>
    <t>Montáž zrcadel lepených silikonovým tmelem na podkladní omítku, plochy přes 1 m2</t>
  </si>
  <si>
    <t>1325602494</t>
  </si>
  <si>
    <t>https://podminky.urs.cz/item/CS_URS_2024_02/781491012</t>
  </si>
  <si>
    <t>"m.č. F06"     1,2*1,2</t>
  </si>
  <si>
    <t>"m.č. F15"     1,2*1,2</t>
  </si>
  <si>
    <t>174</t>
  </si>
  <si>
    <t>63465126</t>
  </si>
  <si>
    <t>zrcadlo nemontované čiré tl 5mm max rozměr 3210x2250mm</t>
  </si>
  <si>
    <t>-233734459</t>
  </si>
  <si>
    <t>2,88*1,1 'Přepočtené koeficientem množství</t>
  </si>
  <si>
    <t>175</t>
  </si>
  <si>
    <t>781495115</t>
  </si>
  <si>
    <t>Obklad - dokončující práce ostatní práce spárování silikonem</t>
  </si>
  <si>
    <t>1534014880</t>
  </si>
  <si>
    <t>https://podminky.urs.cz/item/CS_URS_2024_02/781495115</t>
  </si>
  <si>
    <t>"m.č. F01d"     1,8*4</t>
  </si>
  <si>
    <t>"m.č. F18"    2,4*1</t>
  </si>
  <si>
    <t>"m.č. F06"   2,5*3</t>
  </si>
  <si>
    <t>176</t>
  </si>
  <si>
    <t>781495141</t>
  </si>
  <si>
    <t>Obklad - dokončující práce průnik obkladem kruhový, bez izolace do DN 30</t>
  </si>
  <si>
    <t>927597447</t>
  </si>
  <si>
    <t>https://podminky.urs.cz/item/CS_URS_2024_02/781495141</t>
  </si>
  <si>
    <t>"m.č. F01d"     2</t>
  </si>
  <si>
    <t>"m.č. F14"     6</t>
  </si>
  <si>
    <t>"m.č. F18"    2</t>
  </si>
  <si>
    <t>"m.č. F19"   3</t>
  </si>
  <si>
    <t>"m.č. S4"    12</t>
  </si>
  <si>
    <t>"m.č. S5"    9</t>
  </si>
  <si>
    <t>177</t>
  </si>
  <si>
    <t>781495142</t>
  </si>
  <si>
    <t>Obklad - dokončující práce průnik obkladem kruhový, bez izolace přes DN 30 do DN 90</t>
  </si>
  <si>
    <t>-505885239</t>
  </si>
  <si>
    <t>https://podminky.urs.cz/item/CS_URS_2024_02/781495142</t>
  </si>
  <si>
    <t>"m.č. F18"    1</t>
  </si>
  <si>
    <t>178</t>
  </si>
  <si>
    <t>781495143</t>
  </si>
  <si>
    <t>Obklad - dokončující práce průnik obkladem kruhový, bez izolace přes DN 90</t>
  </si>
  <si>
    <t>-218464704</t>
  </si>
  <si>
    <t>https://podminky.urs.cz/item/CS_URS_2024_02/781495143</t>
  </si>
  <si>
    <t>"m.č. F01d"     1</t>
  </si>
  <si>
    <t>179</t>
  </si>
  <si>
    <t>781495211</t>
  </si>
  <si>
    <t>Čištění vnitřních ploch po provedení obkladu stěn chemickými prostředky</t>
  </si>
  <si>
    <t>-1687396344</t>
  </si>
  <si>
    <t>https://podminky.urs.cz/item/CS_URS_2024_02/781495211</t>
  </si>
  <si>
    <t>F12+F13+F14+F15</t>
  </si>
  <si>
    <t>180</t>
  </si>
  <si>
    <t>998781101</t>
  </si>
  <si>
    <t>Přesun hmot pro obklady keramické stanovený z hmotnosti přesunovaného materiálu vodorovná dopravní vzdálenost do 50 m základní v objektech výšky do 6 m</t>
  </si>
  <si>
    <t>662796788</t>
  </si>
  <si>
    <t>https://podminky.urs.cz/item/CS_URS_2024_02/998781101</t>
  </si>
  <si>
    <t>782</t>
  </si>
  <si>
    <t>Dokončovací práce - obklady z kamene</t>
  </si>
  <si>
    <t>181</t>
  </si>
  <si>
    <t>782131111</t>
  </si>
  <si>
    <t>Montáž obkladů stěn z tvrdých kamenů kladených do malty z nejvýše dvou rozdílných druhů pravoúhlých desek ve skladbě se pravidelně opakujících tl. do 25 mm</t>
  </si>
  <si>
    <t>-1634280317</t>
  </si>
  <si>
    <t>https://podminky.urs.cz/item/CS_URS_2024_02/782131111</t>
  </si>
  <si>
    <t>"m.č. S16"     (6,47+0,4+1,5+0,8+4,3)*2,59</t>
  </si>
  <si>
    <t>"m.č. F04"     (8,9+0,6+5,6+0,3*4)*2,4</t>
  </si>
  <si>
    <t>"m.č. F05"     4,0*2,59</t>
  </si>
  <si>
    <t>182</t>
  </si>
  <si>
    <t>583_R40</t>
  </si>
  <si>
    <t>deska betonová imitace břidlice</t>
  </si>
  <si>
    <t>-800122200</t>
  </si>
  <si>
    <t>183</t>
  </si>
  <si>
    <t>998782101</t>
  </si>
  <si>
    <t>Přesun hmot pro obklady kamenné stanovený z hmotnosti přesunovaného materiálu vodorovná dopravní vzdálenost do 50 m základní v objektech výšky do 6 m</t>
  </si>
  <si>
    <t>117273552</t>
  </si>
  <si>
    <t>https://podminky.urs.cz/item/CS_URS_2024_02/998782101</t>
  </si>
  <si>
    <t>783</t>
  </si>
  <si>
    <t xml:space="preserve">Dokončovací práce - nátěry </t>
  </si>
  <si>
    <t>184</t>
  </si>
  <si>
    <t>783218111</t>
  </si>
  <si>
    <t>Lazurovací nátěr tesařských konstrukcí dvojnásobný syntetický</t>
  </si>
  <si>
    <t>395579347</t>
  </si>
  <si>
    <t>https://podminky.urs.cz/item/CS_URS_2024_02/783218111</t>
  </si>
  <si>
    <t>"Sloupky"   ((0,12+0,1)*2*2,15)*6</t>
  </si>
  <si>
    <t>"Vodorovné hranoly"   ((0,12+0,1)*2*3,48)*3+((0,12+0,1)*2*2,22)*2</t>
  </si>
  <si>
    <t>"Fošny"   ((0,05+0,1)*2*2,22)*12</t>
  </si>
  <si>
    <t>"Prkna"   ((0,02+0,15)*2*4,8)+((0,02+0,15)*2*3,72)</t>
  </si>
  <si>
    <t>185</t>
  </si>
  <si>
    <t>783314201</t>
  </si>
  <si>
    <t>Základní antikorozní nátěr zámečnických konstrukcí jednonásobný syntetický standardní</t>
  </si>
  <si>
    <t>-198865714</t>
  </si>
  <si>
    <t>https://podminky.urs.cz/item/CS_URS_2024_02/783314201</t>
  </si>
  <si>
    <t>"dle TZ a výkresů"</t>
  </si>
  <si>
    <t>"zárubně - š 150mm"</t>
  </si>
  <si>
    <t>"800/1970-150mm"     ((2*1,97+0,8)*(0,15+2*0,05))*3</t>
  </si>
  <si>
    <t>186</t>
  </si>
  <si>
    <t>783315101</t>
  </si>
  <si>
    <t>Mezinátěr zámečnických konstrukcí jednonásobný syntetický standardní</t>
  </si>
  <si>
    <t>-1104129607</t>
  </si>
  <si>
    <t>https://podminky.urs.cz/item/CS_URS_2024_02/783315101</t>
  </si>
  <si>
    <t>187</t>
  </si>
  <si>
    <t>783317101</t>
  </si>
  <si>
    <t>Krycí nátěr (email) zámečnických konstrukcí jednonásobný syntetický standardní</t>
  </si>
  <si>
    <t>-576478764</t>
  </si>
  <si>
    <t>https://podminky.urs.cz/item/CS_URS_2024_02/783317101</t>
  </si>
  <si>
    <t>188</t>
  </si>
  <si>
    <t>783901453</t>
  </si>
  <si>
    <t>Příprava podkladu betonových podlah před provedením nátěru vysátím</t>
  </si>
  <si>
    <t>798529560</t>
  </si>
  <si>
    <t>https://podminky.urs.cz/item/CS_URS_2024_02/783901453</t>
  </si>
  <si>
    <t>"m.č. S12"    1,1*1,9</t>
  </si>
  <si>
    <t>189</t>
  </si>
  <si>
    <t>783913151</t>
  </si>
  <si>
    <t>Penetrační nátěr betonových podlah hladkých (z pohledového nebo gletovaného betonu, stěrky apod.) syntetický</t>
  </si>
  <si>
    <t>-2145537936</t>
  </si>
  <si>
    <t>https://podminky.urs.cz/item/CS_URS_2024_02/783913151</t>
  </si>
  <si>
    <t>190</t>
  </si>
  <si>
    <t>783917151</t>
  </si>
  <si>
    <t>Krycí (uzavírací) nátěr betonových podlah jednonásobný syntetický</t>
  </si>
  <si>
    <t>-1466259426</t>
  </si>
  <si>
    <t>https://podminky.urs.cz/item/CS_URS_2024_02/783917151</t>
  </si>
  <si>
    <t>784</t>
  </si>
  <si>
    <t>Dokončovací práce - malby a tapety</t>
  </si>
  <si>
    <t>191</t>
  </si>
  <si>
    <t>784111001</t>
  </si>
  <si>
    <t>Oprášení (ometení) podkladu v místnostech výšky do 3,80 m</t>
  </si>
  <si>
    <t>1876018705</t>
  </si>
  <si>
    <t>https://podminky.urs.cz/item/CS_URS_2024_02/784111001</t>
  </si>
  <si>
    <t>F17+F18</t>
  </si>
  <si>
    <t>192</t>
  </si>
  <si>
    <t>784121001</t>
  </si>
  <si>
    <t>Oškrabání malby v místnostech výšky do 3,80 m</t>
  </si>
  <si>
    <t>-318064755</t>
  </si>
  <si>
    <t>https://podminky.urs.cz/item/CS_URS_2024_02/784121001</t>
  </si>
  <si>
    <t>193</t>
  </si>
  <si>
    <t>784211165</t>
  </si>
  <si>
    <t>Malby z malířských směsí oděruvzdorných za mokra Příplatek k cenám dvojnásobných maleb za provádění barevné malby tónované na tónovacích automatech, v odstínu sytém</t>
  </si>
  <si>
    <t>-1596827086</t>
  </si>
  <si>
    <t>https://podminky.urs.cz/item/CS_URS_2024_02/784211165</t>
  </si>
  <si>
    <t>"Stropy"</t>
  </si>
  <si>
    <t>194</t>
  </si>
  <si>
    <t>784211101</t>
  </si>
  <si>
    <t>Malby z malířských směsí oděruvzdorných za mokra dvojnásobné, bílé za mokra oděruvzdorné výborně v místnostech výšky do 3,80 m</t>
  </si>
  <si>
    <t>880491480</t>
  </si>
  <si>
    <t>https://podminky.urs.cz/item/CS_URS_2024_02/784211101</t>
  </si>
  <si>
    <t>"m.č. F06"  (5,35+5,6+4,35)*2,34</t>
  </si>
  <si>
    <t>"m.č. F14"  (6,6+5,65+9,35+1,7)*2,34</t>
  </si>
  <si>
    <t>"m.č. S13"  (2*1,5*(3,6+3,6))+(2*1,25*(1,9+0,95))</t>
  </si>
  <si>
    <t>"SZ u šaten - SDK podhledy"</t>
  </si>
  <si>
    <t>195</t>
  </si>
  <si>
    <t>784221155</t>
  </si>
  <si>
    <t>Malby z malířských směsí otěruvzdorných za sucha Příplatek k cenám dvojnásobných maleb na tónovacích automatech, v odstínu sytém</t>
  </si>
  <si>
    <t>-1655356594</t>
  </si>
  <si>
    <t>https://podminky.urs.cz/item/CS_URS_2024_02/784221155</t>
  </si>
  <si>
    <t>"m.č. F04"   11,9*2,4</t>
  </si>
  <si>
    <t>"m.č. S16"   10,0*2,34</t>
  </si>
  <si>
    <t>"m.č. F05"   11,25*2,34+5,4*2,34+1,5*2,34</t>
  </si>
  <si>
    <t>196</t>
  </si>
  <si>
    <t>784221101</t>
  </si>
  <si>
    <t>Malby z malířských směsí otěruvzdorných za sucha dvojnásobné, bílé za sucha otěruvzdorné dobře v místnostech výšky do 3,80 m</t>
  </si>
  <si>
    <t>209214696</t>
  </si>
  <si>
    <t>https://podminky.urs.cz/item/CS_URS_2024_02/784221101</t>
  </si>
  <si>
    <t>"m.č. V101"   (2*2,33*(31,2+1,6))</t>
  </si>
  <si>
    <t>"m.č. S13"  (2*1,45*(3,6+3,6))</t>
  </si>
  <si>
    <t>F04+F19*2</t>
  </si>
  <si>
    <t>D.1-02.4 - Technika prostředí staveb</t>
  </si>
  <si>
    <t>D.1-02.4.1 - Zařízení vzduchotechniky a klimatizace</t>
  </si>
  <si>
    <t>N.C.RE.PSZ - Montážní a demontážní práce, doprava</t>
  </si>
  <si>
    <t>N.C.RE.RRE - Kontrolní činnost (revize a zkoušky)</t>
  </si>
  <si>
    <t>N.C.RE.SP - Stavební přípomoce</t>
  </si>
  <si>
    <t>N.V.ND.VEN.3/1 - Zařízení poz. 3/1, prostory odpočíváren, šaten a baru</t>
  </si>
  <si>
    <t>N.V.ND.VEN.8/1 - Zařízení poz. 8/1, prostory saun</t>
  </si>
  <si>
    <t>N.V.ND.VEN.8/6 - Zařízení poz. 8/6, prostory saun</t>
  </si>
  <si>
    <t>N.V.PM.VZTP - Ostatní materiál</t>
  </si>
  <si>
    <t>N.C.RE.PSZ</t>
  </si>
  <si>
    <t>Montážní a demontážní práce, doprava</t>
  </si>
  <si>
    <t>444-001</t>
  </si>
  <si>
    <t>Montážní práce zařízení vzduchotechniky</t>
  </si>
  <si>
    <t>444-002</t>
  </si>
  <si>
    <t>Doprava zařízení vzduchotechniky na místo stavby</t>
  </si>
  <si>
    <t>444-003</t>
  </si>
  <si>
    <t>Demontáž stávajícího VZT zařízení v prostorách wellness - dle výkresové dokumentace - odborný odhad množství demontovaných dílů 800 kg</t>
  </si>
  <si>
    <t>N.C.RE.RRE</t>
  </si>
  <si>
    <t>Kontrolní činnost (revize a zkoušky)</t>
  </si>
  <si>
    <t>555-001</t>
  </si>
  <si>
    <t>Zkoušky, uvedení do provozu, vyregulování</t>
  </si>
  <si>
    <t>555-002</t>
  </si>
  <si>
    <t>Zajištění chodu VZT zařízení ve zkušebním provozu</t>
  </si>
  <si>
    <t>555-003</t>
  </si>
  <si>
    <t>Zaškolení obsluhy</t>
  </si>
  <si>
    <t>555-004</t>
  </si>
  <si>
    <t>Návrh úprav provozního řádu</t>
  </si>
  <si>
    <t>ks</t>
  </si>
  <si>
    <t>555-005</t>
  </si>
  <si>
    <t>Dokumentace skutečného provedení</t>
  </si>
  <si>
    <t>N.C.RE.SP</t>
  </si>
  <si>
    <t>Stavební přípomoce</t>
  </si>
  <si>
    <t>333-001</t>
  </si>
  <si>
    <t>Stavební přípomoce - spolupráce se stavbou na vyznačení míst, kde budou provedeny stavební otvory pro vedení vzduchotechnických potrubních rozvodů</t>
  </si>
  <si>
    <t>333-002</t>
  </si>
  <si>
    <t>Lešení pomocné jednořadové lehké s podlahami do výšky 2,0 m pro montáž a demontáž potrubních rozvodů potrubí a zařízení vzduchotechniky</t>
  </si>
  <si>
    <t>N.V.ND.VEN.3/1</t>
  </si>
  <si>
    <t>Zařízení poz. 3/1, prostory odpočíváren, šaten a baru</t>
  </si>
  <si>
    <t>101-001</t>
  </si>
  <si>
    <t>Vyústka 500x200 s regulací R1, osazená do potrubí, přívod vzduchu průtok - V = 250 m3/h</t>
  </si>
  <si>
    <t>101-002</t>
  </si>
  <si>
    <t>Vyústka 800x200 s regulací R1, osazená do potrubí, odvod vzduchu průtok - V = 666 m3/h</t>
  </si>
  <si>
    <t>101-003</t>
  </si>
  <si>
    <t>Vířivá vyústka včetně plenum boxu 16 lamel, velikost 400, vertikální připojení Æ 200, čtyřhranná krycí deska 600x600, odvod vzduchu průtok - V = 300 m3/h</t>
  </si>
  <si>
    <t>101-004</t>
  </si>
  <si>
    <t>Odvodní talířový plastový ventil Æ 200 průtok - V = 200 až 233 m3/h</t>
  </si>
  <si>
    <t>101-005</t>
  </si>
  <si>
    <t>Odvodní talířový plastový ventil Æ 125 průtok - V = 100 m3/h</t>
  </si>
  <si>
    <t>101-006</t>
  </si>
  <si>
    <t>Spiro potrubí Æ 200, L = 1000 mm</t>
  </si>
  <si>
    <t>101-007</t>
  </si>
  <si>
    <t>Spiro potrubí Æ 125, L = 1000 mm</t>
  </si>
  <si>
    <t>101-008</t>
  </si>
  <si>
    <t>Flexibilní hadice izolovaná Æ 200, L = 1000 mm</t>
  </si>
  <si>
    <t>101-009</t>
  </si>
  <si>
    <t>Flexibilní hadice izolovaná Æ 125, L = 1000 mm</t>
  </si>
  <si>
    <t>101-010</t>
  </si>
  <si>
    <t>Odbočka jednoduchá 90o Æ 200-Æ 200</t>
  </si>
  <si>
    <t>101-011</t>
  </si>
  <si>
    <t>Oblouk 90o Æ 200</t>
  </si>
  <si>
    <t>101-012</t>
  </si>
  <si>
    <t>Oblouk 90o Æ 125</t>
  </si>
  <si>
    <t>101-013</t>
  </si>
  <si>
    <t>Záslepka s těsněním Æ 200</t>
  </si>
  <si>
    <t>101-014</t>
  </si>
  <si>
    <t>ALP potrubí tl. 21 mm - polyisokyanátové sendvičové panely kryté z obou stran hliníkovou fólií - sendvičové panely budou při montáži přímo v místě stavby seřezány a složeny do příslušných rozměrů dané projektem - pro vnitřní čtyřhranné potrubí vedené v prostorách wellness - včetně zaslepovacích dílů na přívodním potrubí</t>
  </si>
  <si>
    <t>101-015</t>
  </si>
  <si>
    <t>Izolace na kruhové potrubí (spiro) vedené ve vnitřním prostředí, samolepící kaučuková pěna AF Armaflex tl. 10 mm, objemová hmotnost min. 75 kg/m3</t>
  </si>
  <si>
    <t>N.V.ND.VEN.8/1</t>
  </si>
  <si>
    <t>Zařízení poz. 8/1, prostory saun</t>
  </si>
  <si>
    <t>102-001</t>
  </si>
  <si>
    <t>8/1.2 - Plastová uzavírací klapka Æ 125 / 145 příslušenství servopohon 24 V, 5 Nm, 0,5 W váha - 3 kg</t>
  </si>
  <si>
    <t>102-002</t>
  </si>
  <si>
    <t>Vířivá vyústka včetně plenum boxu 24 lamel, velikost 600, vertikální připojení Æ 250, čtyřhranná krycí deska 600x600, přívod vzduchu průtok - V = 400 m3/h</t>
  </si>
  <si>
    <t>102-003</t>
  </si>
  <si>
    <t>Odvodní talířový plastový ventil Æ 200 průtok - V = 250 m3/h</t>
  </si>
  <si>
    <t>102-004</t>
  </si>
  <si>
    <t>Odvodní talířový plastový ventil Æ 150 průtok - V = 167 m3/h</t>
  </si>
  <si>
    <t>102-005</t>
  </si>
  <si>
    <t>Odvodní talířový plastový ventil Æ 125 průtok - V = 100 až 150 m3/h</t>
  </si>
  <si>
    <t>102-006</t>
  </si>
  <si>
    <t>Odvodní talířový plastový ventil Æ 100 průtok - V = 30 až 40 m3/h</t>
  </si>
  <si>
    <t>102-007</t>
  </si>
  <si>
    <t>Odvodní nerezový talířový ventil Æ 125, do prostoru páry průtok - V = 150 m3/h</t>
  </si>
  <si>
    <t>102-008</t>
  </si>
  <si>
    <t>Spiro potrubí Æ 250, L = 1000 mm</t>
  </si>
  <si>
    <t>102-009</t>
  </si>
  <si>
    <t>102-010</t>
  </si>
  <si>
    <t>Spiro potrubí Æ 150, L = 1000 mm</t>
  </si>
  <si>
    <t>102-011</t>
  </si>
  <si>
    <t>102-012</t>
  </si>
  <si>
    <t>Spiro potrubí Æ 100, L = 1000 mm</t>
  </si>
  <si>
    <t>102-013</t>
  </si>
  <si>
    <t>Flexibilní hadice izolovaná Æ 250, L = 1000 mm</t>
  </si>
  <si>
    <t>102-014</t>
  </si>
  <si>
    <t>102-015</t>
  </si>
  <si>
    <t>Flexibilní hadice izolovaná Æ 150, L = 1000 mm</t>
  </si>
  <si>
    <t>102-016</t>
  </si>
  <si>
    <t>102-017</t>
  </si>
  <si>
    <t>Flexibilní hadice izolovaná Æ 100, L = 1000 mm</t>
  </si>
  <si>
    <t>102-018</t>
  </si>
  <si>
    <t>Potrubí kruhové z plastu Novodur Æ 125 těsnění gumou HT, 20% tvarovek - pro odvod z parní sauny</t>
  </si>
  <si>
    <t>102-019</t>
  </si>
  <si>
    <t>102-020</t>
  </si>
  <si>
    <t>Oblouk 90o Æ 150</t>
  </si>
  <si>
    <t>102-021</t>
  </si>
  <si>
    <t>102-022</t>
  </si>
  <si>
    <t>Oblouk 90o Æ 100</t>
  </si>
  <si>
    <t>102-023</t>
  </si>
  <si>
    <t>Oblouk 45o Æ 125</t>
  </si>
  <si>
    <t>102-024</t>
  </si>
  <si>
    <t>ALP potrubí tl. 21 mm - polyisokyanátové sendvičové panely kryté z obou stran hliníkovou fólií - sendvičové panely budou při montáži přímo v místě stavby seřezány a složeny do příslušných rozměrů dané projektem - pro vnitřní čtyřhranné potrubí vedené v prostorách wellness</t>
  </si>
  <si>
    <t>102-025</t>
  </si>
  <si>
    <t>Čtyřhranné potrubí z ocelového pozink. plechu spojovaného přírubami (standardní provedení) vč. spojovacího, těsnícího a montážního materiálu (počet tvarovek - odborný odhad do 40%)</t>
  </si>
  <si>
    <t>102-026</t>
  </si>
  <si>
    <t>N.V.ND.VEN.8/6</t>
  </si>
  <si>
    <t>Zařízení poz. 8/6, prostory saun</t>
  </si>
  <si>
    <t>103-001</t>
  </si>
  <si>
    <t>8/6 - Potrubní odtahový ventilátor radiální pro vyšší teploty CK100C Multivac Vod = 150 m3/h, pod = 180 Pa teplotní odolnost do +80 oC elektrický příkon 59 W, 230 V, 0,26 A váha - 2,5 kg</t>
  </si>
  <si>
    <t>103-002</t>
  </si>
  <si>
    <t>Odvodní talířový kovový ventil Æ 100 průtok - V = 50 m3/h</t>
  </si>
  <si>
    <t>103-003</t>
  </si>
  <si>
    <t>103-004</t>
  </si>
  <si>
    <t>Odbočka dvojitá 90o Æ 100-Æ 100</t>
  </si>
  <si>
    <t>103-005</t>
  </si>
  <si>
    <t>103-006</t>
  </si>
  <si>
    <t>Přechod osový Æ 150 - Æ 100</t>
  </si>
  <si>
    <t>103-007</t>
  </si>
  <si>
    <t>Výfuková hlavice Æ 100</t>
  </si>
  <si>
    <t>N.V.PM.VZTP</t>
  </si>
  <si>
    <t>Ostatní materiál</t>
  </si>
  <si>
    <t>222-001</t>
  </si>
  <si>
    <t>Pomocný ocelový materiál pro uchycení potrubí včetně nátěru – konzole, třmeny, objímky, nastřelovací šrouby, matice, hmoždinky, ostatní spojovací materiál atd. - přesný počet bude stanoven na stavbě při montáži – cca 170 kg</t>
  </si>
  <si>
    <t>222-002</t>
  </si>
  <si>
    <t>Popisné štítky na zařízení včetně šipek proudění</t>
  </si>
  <si>
    <t>D.1-02.4.2 - Zařízení pro vytápění</t>
  </si>
  <si>
    <t>N.V.ND.KOT - Kotle, čerpadla, armatury, topný tělesa</t>
  </si>
  <si>
    <t>N.V.PM.STP - Potrubní díly + ostatní materiál</t>
  </si>
  <si>
    <t>Montážní práce zařízení pro vytápění</t>
  </si>
  <si>
    <t>Doprava zařízení pro vytápění na místo stavby</t>
  </si>
  <si>
    <t>Demontáž stávajícího deskového topného tělesa VK10-600x1000, resp. VK10-600x1400 včetně uzavíracích a regulačních armatur a šroubení a stávajícího připojovacího potrubí topné vody 16x2 vedené k těmto topných tělesům v délce cca 20 m (odborný odhad)</t>
  </si>
  <si>
    <t>444-004</t>
  </si>
  <si>
    <t>Demontáž stávajících potrubních rozvodů podlahového vytápění napojených na Rozdělovač R-0.6 - bude provedeno v rámci stavebních bouracích prací</t>
  </si>
  <si>
    <t>Zkoušky, uvedení do provozu a vyregulování</t>
  </si>
  <si>
    <t>Zajištění chodu zařízení ve zkušebním provozu</t>
  </si>
  <si>
    <t>Stavební přípomoce - koordinace prací na zařízení vytápění spolu se stavební profesí</t>
  </si>
  <si>
    <t>N.V.ND.KOT</t>
  </si>
  <si>
    <t>Kotle, čerpadla, armatury, topný tělesa</t>
  </si>
  <si>
    <t>777-001</t>
  </si>
  <si>
    <t>Otopné těleso připojení ventil kompakt 11-600/1400, typ Radik Plan, odstín mat 54 (RAL 7015) - požadavek hlavního architekta</t>
  </si>
  <si>
    <t>777-002</t>
  </si>
  <si>
    <t>Šroubení pro tělesa ventil kompakt, 1/2"</t>
  </si>
  <si>
    <t>777-003</t>
  </si>
  <si>
    <t>Termostatická hlavice K s vestavěným teplotním čidlem</t>
  </si>
  <si>
    <t>N.V.PM.STP</t>
  </si>
  <si>
    <t>Potrubní díly + ostatní materiál</t>
  </si>
  <si>
    <t>111-001</t>
  </si>
  <si>
    <t>Trubka s kyslíkovou bariérou 16x2, pro podlahové vytápění a pro napojení přeložených topných těles</t>
  </si>
  <si>
    <t>111-002</t>
  </si>
  <si>
    <t>Chránička pro plastové potrubí na vstupu a výstupu z rozdělovací sestavy</t>
  </si>
  <si>
    <t>111-003</t>
  </si>
  <si>
    <t>Systémová deska pro podlahové vytápění, rozteč 75 mm (s fólií)</t>
  </si>
  <si>
    <t>111-004</t>
  </si>
  <si>
    <t>Okrajová dilatační páska se samolepicí fólií 10x160 mm</t>
  </si>
  <si>
    <t>111-005</t>
  </si>
  <si>
    <t>Šroubení svěrné pro ALPEX potrubí 16x2 Alu-EK</t>
  </si>
  <si>
    <t>111-006</t>
  </si>
  <si>
    <t>Šroubení svěrné pro napojení přeložených OT na ALPEX potrubí 20x2 Alu-EK</t>
  </si>
  <si>
    <t>111-007</t>
  </si>
  <si>
    <t>Tepelná izolace na potrubí ALPEX 16x2,0, tl. izolace 20 mm - pěnová navlékací</t>
  </si>
  <si>
    <t>111-008</t>
  </si>
  <si>
    <t>Pomocný ocelový materiál pro uchycení potrubí – konzole, třmeny, objímky, nastřelovací šrouby, matice, hmoždinky, ostatní spojovací materiál atd. - přesný počet bude stanoven na stavbě při montáži</t>
  </si>
  <si>
    <t>111-009</t>
  </si>
  <si>
    <t>D.1-02.4.3 - Zařízení zdravotně-technických instalací</t>
  </si>
  <si>
    <t xml:space="preserve">    724 - Zdravotechnika - strojní vybavení</t>
  </si>
  <si>
    <t xml:space="preserve">    732 - Ústřední vytápění - strojovny</t>
  </si>
  <si>
    <t xml:space="preserve">    ZT - Vybavení - Sanita - S</t>
  </si>
  <si>
    <t>721171904</t>
  </si>
  <si>
    <t>Opravy odpadního potrubí plastového vsazení odbočky do potrubí DN 75</t>
  </si>
  <si>
    <t>1645938095</t>
  </si>
  <si>
    <t>https://podminky.urs.cz/item/CS_URS_2024_02/721171904</t>
  </si>
  <si>
    <t>"viz ZTI - TZ a výkresy"</t>
  </si>
  <si>
    <t>"u ledové studny - HTEA 75/50-87"     3</t>
  </si>
  <si>
    <t>721171905</t>
  </si>
  <si>
    <t>Opravy odpadního potrubí plastového vsazení odbočky do potrubí DN 110</t>
  </si>
  <si>
    <t>-225261108</t>
  </si>
  <si>
    <t>https://podminky.urs.cz/item/CS_URS_2024_02/721171905</t>
  </si>
  <si>
    <t>"K1"     1</t>
  </si>
  <si>
    <t>"K2"     1</t>
  </si>
  <si>
    <t>"K3"     1</t>
  </si>
  <si>
    <t>"K4"     1</t>
  </si>
  <si>
    <t>"K5"     1</t>
  </si>
  <si>
    <t>"K6"     1</t>
  </si>
  <si>
    <t>"K7"     1</t>
  </si>
  <si>
    <t>"K8"     1</t>
  </si>
  <si>
    <t>"bez čísla"     1</t>
  </si>
  <si>
    <t>721171906</t>
  </si>
  <si>
    <t>Opravy odpadního potrubí plastového vsazení odbočky do potrubí DN 125</t>
  </si>
  <si>
    <t>606345168</t>
  </si>
  <si>
    <t>https://podminky.urs.cz/item/CS_URS_2024_02/721171906</t>
  </si>
  <si>
    <t>"K10"     1</t>
  </si>
  <si>
    <t>721171907</t>
  </si>
  <si>
    <t>Opravy odpadního potrubí plastového vsazení odbočky do potrubí DN 160</t>
  </si>
  <si>
    <t>-1958003029</t>
  </si>
  <si>
    <t>https://podminky.urs.cz/item/CS_URS_2024_02/721171907</t>
  </si>
  <si>
    <t>721174004</t>
  </si>
  <si>
    <t>Potrubí z trub polypropylenových svodné (ležaté) DN 75</t>
  </si>
  <si>
    <t>230927470</t>
  </si>
  <si>
    <t>https://podminky.urs.cz/item/CS_URS_2024_02/721174004</t>
  </si>
  <si>
    <t>"70"     (3,8+1,0+4,8+0,9*3+0,6+0,4+1,1+0,3*2+0,4*2+1,7)*1,1</t>
  </si>
  <si>
    <t>721174005</t>
  </si>
  <si>
    <t>Potrubí z trub polypropylenových svodné (ležaté) DN 110</t>
  </si>
  <si>
    <t>624779523</t>
  </si>
  <si>
    <t>https://podminky.urs.cz/item/CS_URS_2024_02/721174005</t>
  </si>
  <si>
    <t>"110"     (1,1+0,9+1,1+3,0+1,2+1,2+1,5+0,4)*1,1</t>
  </si>
  <si>
    <t>721174042</t>
  </si>
  <si>
    <t>Potrubí z trub polypropylenových připojovací DN 40</t>
  </si>
  <si>
    <t>-1861241462</t>
  </si>
  <si>
    <t>https://podminky.urs.cz/item/CS_URS_2024_02/721174042</t>
  </si>
  <si>
    <t>"40"     (0,8+0,7*2+2,1+0,5*2+0,6+0,5*2)*1,1</t>
  </si>
  <si>
    <t>721174043</t>
  </si>
  <si>
    <t>Potrubí z trub polypropylenových připojovací DN 50</t>
  </si>
  <si>
    <t>1570989467</t>
  </si>
  <si>
    <t>https://podminky.urs.cz/item/CS_URS_2024_02/721174043</t>
  </si>
  <si>
    <t>"50"     (0,9+0,9)*1,1</t>
  </si>
  <si>
    <t>721174044</t>
  </si>
  <si>
    <t>Potrubí z trub polypropylenových připojovací DN 75</t>
  </si>
  <si>
    <t>-1956575096</t>
  </si>
  <si>
    <t>https://podminky.urs.cz/item/CS_URS_2024_02/721174044</t>
  </si>
  <si>
    <t>"75"     (0,5*15)*1,1</t>
  </si>
  <si>
    <t>721174045</t>
  </si>
  <si>
    <t>Potrubí z trub polypropylenových připojovací DN 110</t>
  </si>
  <si>
    <t>-930218140</t>
  </si>
  <si>
    <t>https://podminky.urs.cz/item/CS_URS_2024_02/721174045</t>
  </si>
  <si>
    <t>"110"     (0,9+1,5)*1,1</t>
  </si>
  <si>
    <t>721194104</t>
  </si>
  <si>
    <t>Vyměření přípojek na potrubí vyvedení a upevnění odpadních výpustek DN 40</t>
  </si>
  <si>
    <t>548366714</t>
  </si>
  <si>
    <t>https://podminky.urs.cz/item/CS_URS_2024_02/721194104</t>
  </si>
  <si>
    <t>"Um"     1</t>
  </si>
  <si>
    <t>"o.2"     2</t>
  </si>
  <si>
    <t>"led. studna"     1</t>
  </si>
  <si>
    <t>721194105</t>
  </si>
  <si>
    <t>Vyměření přípojek na potrubí vyvedení a upevnění odpadních výpustek DN 50</t>
  </si>
  <si>
    <t>1550816730</t>
  </si>
  <si>
    <t>https://podminky.urs.cz/item/CS_URS_2024_02/721194105</t>
  </si>
  <si>
    <t>"D"     1</t>
  </si>
  <si>
    <t>"DD"     1</t>
  </si>
  <si>
    <t>721194107</t>
  </si>
  <si>
    <t>Vyměření přípojek na potrubí vyvedení a upevnění odpadních výpustek DN 70</t>
  </si>
  <si>
    <t>-2012542999</t>
  </si>
  <si>
    <t>https://podminky.urs.cz/item/CS_URS_2024_02/721194107</t>
  </si>
  <si>
    <t>"o.1"     1</t>
  </si>
  <si>
    <t>721194109</t>
  </si>
  <si>
    <t>Vyměření přípojek na potrubí vyvedení a upevnění odpadních výpustek DN 110</t>
  </si>
  <si>
    <t>395102217</t>
  </si>
  <si>
    <t>https://podminky.urs.cz/item/CS_URS_2024_02/721194109</t>
  </si>
  <si>
    <t>"WC"     1</t>
  </si>
  <si>
    <t>"V"     1</t>
  </si>
  <si>
    <t>"VPD"     1</t>
  </si>
  <si>
    <t>721211403</t>
  </si>
  <si>
    <t>Podlahové vpusti s vodorovným odtokem DN 50/75 s kulovým kloubem, mřížka nerez 115x115</t>
  </si>
  <si>
    <t>1845535097</t>
  </si>
  <si>
    <t>https://podminky.urs.cz/item/CS_URS_2024_02/721211403</t>
  </si>
  <si>
    <t>"VP"     15</t>
  </si>
  <si>
    <t>721211912</t>
  </si>
  <si>
    <t>Podlahové vpusti montáž podlahových vpustí ostatních typů DN 50/75</t>
  </si>
  <si>
    <t>672295412</t>
  </si>
  <si>
    <t>https://podminky.urs.cz/item/CS_URS_2024_02/721211912</t>
  </si>
  <si>
    <t>"M"     1</t>
  </si>
  <si>
    <t>M - Nerez mřížka na stávající podlahovou vpust - rozměr dle stávající vpusti</t>
  </si>
  <si>
    <t>-2083158848</t>
  </si>
  <si>
    <t>721274125</t>
  </si>
  <si>
    <t>Ventily přivzdušňovací odpadních potrubí vnitřní DN 75</t>
  </si>
  <si>
    <t>1115319799</t>
  </si>
  <si>
    <t>https://podminky.urs.cz/item/CS_URS_2024_02/721274125</t>
  </si>
  <si>
    <t>"viz Tabulky zařizovacích předmětů - ZTI"</t>
  </si>
  <si>
    <t>721290111</t>
  </si>
  <si>
    <t>Zkouška těsnosti kanalizace v objektech vodou do DN 125</t>
  </si>
  <si>
    <t>-1255422419</t>
  </si>
  <si>
    <t>https://podminky.urs.cz/item/CS_URS_2024_02/721290111</t>
  </si>
  <si>
    <t>19,25+11,44+7,59+1,98+8,25+2,64</t>
  </si>
  <si>
    <t>998721101</t>
  </si>
  <si>
    <t>Přesun hmot pro vnitřní kanalizaci stanovený z hmotnosti přesunovaného materiálu vodorovná dopravní vzdálenost do 50 m základní v objektech výšky do 6 m</t>
  </si>
  <si>
    <t>76912173</t>
  </si>
  <si>
    <t>https://podminky.urs.cz/item/CS_URS_2024_02/998721101</t>
  </si>
  <si>
    <t>998721181</t>
  </si>
  <si>
    <t>Přesun hmot pro vnitřní kanalizace stanovený z hmotnosti přesunovaného materiálu Příplatek k ceně za přesun prováděný bez použití mechanizace pro jakoukoliv výšku objektu</t>
  </si>
  <si>
    <t>463613273</t>
  </si>
  <si>
    <t>998721192</t>
  </si>
  <si>
    <t>Přesun hmot pro vnitřní kanalizaci stanovený z hmotnosti přesunovaného materiálu vodorovná dopravní vzdálenost do 50 m Příplatek k cenám za zvětšený přesun přes vymezenou vodorovnou dopravní vzdálenost do 100 m</t>
  </si>
  <si>
    <t>197785689</t>
  </si>
  <si>
    <t>https://podminky.urs.cz/item/CS_URS_2024_02/998721192</t>
  </si>
  <si>
    <t>722131918</t>
  </si>
  <si>
    <t>Opravy vodovodního potrubí z ocelových trubek pozinkovaných závitových vsazení odbočky do potrubí DN 80</t>
  </si>
  <si>
    <t>532597043</t>
  </si>
  <si>
    <t>https://podminky.urs.cz/item/CS_URS_2024_02/722131918</t>
  </si>
  <si>
    <t>"napojení na stávající rozvod SV"     1</t>
  </si>
  <si>
    <t>722171913</t>
  </si>
  <si>
    <t>Odříznutí trubky nebo tvarovky u rozvodů vody z plastů D přes 20 do 25 mm</t>
  </si>
  <si>
    <t>-1996789150</t>
  </si>
  <si>
    <t>https://podminky.urs.cz/item/CS_URS_2024_02/722171913</t>
  </si>
  <si>
    <t>"napojení na stávající rozvody"     8*2</t>
  </si>
  <si>
    <t>722171933</t>
  </si>
  <si>
    <t>Výměna trubky, tvarovky, vsazení odbočky na rozvodech vody z plastů D přes 20 do 25 mm</t>
  </si>
  <si>
    <t>421573295</t>
  </si>
  <si>
    <t>https://podminky.urs.cz/item/CS_URS_2024_02/722171933</t>
  </si>
  <si>
    <t>"napojení na stávající rozvody"     8</t>
  </si>
  <si>
    <t>286_R_15153</t>
  </si>
  <si>
    <t>PPR T-kus jednoznačný 25mm</t>
  </si>
  <si>
    <t>936916957</t>
  </si>
  <si>
    <t>722174022</t>
  </si>
  <si>
    <t>Potrubí z plastových trubek z polypropylenu PPR svařovaných polyfúzně PN 20 (SDR 6) D 20 x 3,4</t>
  </si>
  <si>
    <t>-109253130</t>
  </si>
  <si>
    <t>https://podminky.urs.cz/item/CS_URS_2024_02/722174022</t>
  </si>
  <si>
    <t>"SV"     (8,0+6,0+1,9*2+0,8+1,9*2+2,9+5,7+4,2+1,9+0,4+5,2+3,7+5,1+5,2+1,5+2,8+1,5*5)*1,1</t>
  </si>
  <si>
    <t>"TUV"     (7,9+5,9+1,9*2+3,0+1,9*2+5,4+3,8+5,2+1,5+2,8+1,5*3)*1,1</t>
  </si>
  <si>
    <t>"TUV-c"     (1,3+3,7+5,6+6,8+9,5)*1,1</t>
  </si>
  <si>
    <t>"S"     2,0*9</t>
  </si>
  <si>
    <t>722174023</t>
  </si>
  <si>
    <t>Potrubí z plastových trubek z polypropylenu PPR svařovaných polyfúzně PN 20 (SDR 6) D 25 x 4,2</t>
  </si>
  <si>
    <t>1150741488</t>
  </si>
  <si>
    <t>https://podminky.urs.cz/item/CS_URS_2024_02/722174023</t>
  </si>
  <si>
    <t>"SV"     (6,0)*1,1</t>
  </si>
  <si>
    <t>"TUV"     (6,0)*1,1</t>
  </si>
  <si>
    <t>"TUV-c"     (20,8+1,9)*1,1</t>
  </si>
  <si>
    <t>722174024</t>
  </si>
  <si>
    <t>Potrubí z plastových trubek z polypropylenu PPR svařovaných polyfúzně PN 20 (SDR 6) D 32 x 5,4</t>
  </si>
  <si>
    <t>-1366810965</t>
  </si>
  <si>
    <t>https://podminky.urs.cz/item/CS_URS_2024_02/722174024</t>
  </si>
  <si>
    <t>"SV"     (6,7+0,8+12,9+2,4)*1,1</t>
  </si>
  <si>
    <t>"TUV"     (20,3+1,9)*1,1</t>
  </si>
  <si>
    <t>722174025</t>
  </si>
  <si>
    <t>Potrubí z plastových trubek z polypropylenu PPR svařovaných polyfúzně PN 20 (SDR 6) D 40 x 6,7</t>
  </si>
  <si>
    <t>704393812</t>
  </si>
  <si>
    <t>https://podminky.urs.cz/item/CS_URS_2024_02/722174025</t>
  </si>
  <si>
    <t>"SV"     (6,4)*1,1</t>
  </si>
  <si>
    <t>722181221</t>
  </si>
  <si>
    <t>Ochrana potrubí termoizolačními trubicemi z pěnového polyetylenu PE přilepenými v příčných a podélných spojích, tloušťky izolace přes 6 do 9 mm, vnitřního průměru izolace DN do 22 mm</t>
  </si>
  <si>
    <t>799728131</t>
  </si>
  <si>
    <t>https://podminky.urs.cz/item/CS_URS_2024_02/722181221</t>
  </si>
  <si>
    <t>722181222</t>
  </si>
  <si>
    <t>Ochrana potrubí termoizolačními trubicemi z pěnového polyetylenu PE přilepenými v příčných a podélných spojích, tloušťky izolace přes 6 do 9 mm, vnitřního průměru izolace DN přes 22 do 45 mm</t>
  </si>
  <si>
    <t>250271307</t>
  </si>
  <si>
    <t>https://podminky.urs.cz/item/CS_URS_2024_02/722181222</t>
  </si>
  <si>
    <t>"25"</t>
  </si>
  <si>
    <t>"32"</t>
  </si>
  <si>
    <t>"40"</t>
  </si>
  <si>
    <t>722182011</t>
  </si>
  <si>
    <t>Podpůrný žlab pro potrubí průměru D 20</t>
  </si>
  <si>
    <t>-1678556578</t>
  </si>
  <si>
    <t>https://podminky.urs.cz/item/CS_URS_2024_02/722182011</t>
  </si>
  <si>
    <t>"SV"     6,0+4,1+3,9+1,5+1,6+1,9+1,6+5,2+2,8</t>
  </si>
  <si>
    <t>"TUV"     6,0+4,1+1,6+1,6+5,2+2,8</t>
  </si>
  <si>
    <t>"TUV-c"     6,0+4,1+6,9+1,6+8,2</t>
  </si>
  <si>
    <t>722182012</t>
  </si>
  <si>
    <t>Podpůrný žlab pro potrubí průměru D 25</t>
  </si>
  <si>
    <t>298845281</t>
  </si>
  <si>
    <t>https://podminky.urs.cz/item/CS_URS_2024_02/722182012</t>
  </si>
  <si>
    <t>"SV"     6,0</t>
  </si>
  <si>
    <t>"TUV"     6,0</t>
  </si>
  <si>
    <t>"TUV-c"     12,9+4,4</t>
  </si>
  <si>
    <t>722182013</t>
  </si>
  <si>
    <t>Podpůrný žlab pro potrubí průměru D 32</t>
  </si>
  <si>
    <t>-1435561955</t>
  </si>
  <si>
    <t>https://podminky.urs.cz/item/CS_URS_2024_02/722182013</t>
  </si>
  <si>
    <t>"SV"     6,7+12,9+0,9</t>
  </si>
  <si>
    <t>"TUV"     12,9+4,4</t>
  </si>
  <si>
    <t>722182014</t>
  </si>
  <si>
    <t>Podpůrný žlab pro potrubí průměru D 40</t>
  </si>
  <si>
    <t>-1476698718</t>
  </si>
  <si>
    <t>https://podminky.urs.cz/item/CS_URS_2024_02/722182014</t>
  </si>
  <si>
    <t>"SV"     6,4</t>
  </si>
  <si>
    <t>722190401</t>
  </si>
  <si>
    <t>Zřízení přípojek na potrubí vyvedení a upevnění výpustek do DN 25</t>
  </si>
  <si>
    <t>-641716685</t>
  </si>
  <si>
    <t>https://podminky.urs.cz/item/CS_URS_2024_02/722190401</t>
  </si>
  <si>
    <t>"WC"     1*1</t>
  </si>
  <si>
    <t>"V"     3*1</t>
  </si>
  <si>
    <t>"Um"     2*1</t>
  </si>
  <si>
    <t>"S"     3*9</t>
  </si>
  <si>
    <t>"S1"     2*2</t>
  </si>
  <si>
    <t>"D"     2*1</t>
  </si>
  <si>
    <t>"DD"     2*1</t>
  </si>
  <si>
    <t>"PV"     1*6</t>
  </si>
  <si>
    <t>"PV1"     1*1</t>
  </si>
  <si>
    <t>"KK20"     5</t>
  </si>
  <si>
    <t>"KK25"     6</t>
  </si>
  <si>
    <t>722190402</t>
  </si>
  <si>
    <t>Zřízení přípojek na potrubí vyvedení a upevnění výpustek přes 25 do DN 50</t>
  </si>
  <si>
    <t>1879093416</t>
  </si>
  <si>
    <t>https://podminky.urs.cz/item/CS_URS_2024_02/722190402</t>
  </si>
  <si>
    <t>"KK32"     8</t>
  </si>
  <si>
    <t>"KK40"     1</t>
  </si>
  <si>
    <t>722190901</t>
  </si>
  <si>
    <t>Opravy ostatní uzavření nebo otevření vodovodního potrubí při opravách včetně vypuštění a napuštění</t>
  </si>
  <si>
    <t>1897454456</t>
  </si>
  <si>
    <t>https://podminky.urs.cz/item/CS_URS_2024_02/722190901</t>
  </si>
  <si>
    <t>2+4</t>
  </si>
  <si>
    <t>722_R01</t>
  </si>
  <si>
    <t>Orientační štítky na potrubí</t>
  </si>
  <si>
    <t>-1799415799</t>
  </si>
  <si>
    <t>722220151</t>
  </si>
  <si>
    <t>Armatury s jedním závitem plastové (PPR) PN 20 (SDR 6) DN 16 x G 1/2"</t>
  </si>
  <si>
    <t>435348991</t>
  </si>
  <si>
    <t>https://podminky.urs.cz/item/CS_URS_2024_02/722220151</t>
  </si>
  <si>
    <t>722231084</t>
  </si>
  <si>
    <t>Armatury se dvěma závity ventily zpětné mosazné PN 16 do 90°C vnitřní závit G 1"</t>
  </si>
  <si>
    <t>186423090</t>
  </si>
  <si>
    <t>https://podminky.urs.cz/item/CS_URS_2024_02/722231084</t>
  </si>
  <si>
    <t>722231085</t>
  </si>
  <si>
    <t>Armatury se dvěma závity ventily zpětné mosazné PN 16 do 90°C vnitřní závit G 5/4"</t>
  </si>
  <si>
    <t>699806945</t>
  </si>
  <si>
    <t>https://podminky.urs.cz/item/CS_URS_2024_02/722231085</t>
  </si>
  <si>
    <t>722234265</t>
  </si>
  <si>
    <t>Armatury se dvěma závity filtry mosazný PN 20 do 80 °C G 1"</t>
  </si>
  <si>
    <t>-932861515</t>
  </si>
  <si>
    <t>https://podminky.urs.cz/item/CS_URS_2024_02/722234265</t>
  </si>
  <si>
    <t>722234266</t>
  </si>
  <si>
    <t>Armatury se dvěma závity filtry mosazný PN 20 do 80 °C G 5/4"</t>
  </si>
  <si>
    <t>-1380176969</t>
  </si>
  <si>
    <t>https://podminky.urs.cz/item/CS_URS_2024_02/722234266</t>
  </si>
  <si>
    <t>722240122</t>
  </si>
  <si>
    <t>Armatury z plastických hmot kohouty (PPR) kulové DN 20</t>
  </si>
  <si>
    <t>-349394374</t>
  </si>
  <si>
    <t>https://podminky.urs.cz/item/CS_URS_2024_02/722240122</t>
  </si>
  <si>
    <t>722240123</t>
  </si>
  <si>
    <t>Armatury z plastických hmot kohouty (PPR) kulové DN 25</t>
  </si>
  <si>
    <t>-1788950647</t>
  </si>
  <si>
    <t>https://podminky.urs.cz/item/CS_URS_2024_02/722240123</t>
  </si>
  <si>
    <t>722240124</t>
  </si>
  <si>
    <t>Armatury z plastických hmot kohouty (PPR) kulové DN 32</t>
  </si>
  <si>
    <t>-449307163</t>
  </si>
  <si>
    <t>https://podminky.urs.cz/item/CS_URS_2024_02/722240124</t>
  </si>
  <si>
    <t>722240125</t>
  </si>
  <si>
    <t>Armatury z plastických hmot kohouty (PPR) kulové DN 40</t>
  </si>
  <si>
    <t>2139260303</t>
  </si>
  <si>
    <t>https://podminky.urs.cz/item/CS_URS_2024_02/722240125</t>
  </si>
  <si>
    <t>722290234</t>
  </si>
  <si>
    <t>Zkoušky, proplach a desinfekce vodovodního potrubí proplach a desinfekce vodovodního potrubí do DN 80</t>
  </si>
  <si>
    <t>1858251153</t>
  </si>
  <si>
    <t>https://podminky.urs.cz/item/CS_URS_2024_02/722290234</t>
  </si>
  <si>
    <t>175,3+38,17+49,5+7,04</t>
  </si>
  <si>
    <t>722290246</t>
  </si>
  <si>
    <t>Zkoušky, proplach a desinfekce vodovodního potrubí zkoušky těsnosti vodovodního potrubí plastového do DN 40</t>
  </si>
  <si>
    <t>-1118956602</t>
  </si>
  <si>
    <t>https://podminky.urs.cz/item/CS_URS_2024_02/722290246</t>
  </si>
  <si>
    <t>998722101</t>
  </si>
  <si>
    <t>Přesun hmot pro vnitřní vodovod stanovený z hmotnosti přesunovaného materiálu vodorovná dopravní vzdálenost do 50 m základní v objektech výšky do 6 m</t>
  </si>
  <si>
    <t>1323270828</t>
  </si>
  <si>
    <t>https://podminky.urs.cz/item/CS_URS_2024_02/998722101</t>
  </si>
  <si>
    <t>998722181</t>
  </si>
  <si>
    <t>Přesun hmot pro vnitřní vodovod stanovený z hmotnosti přesunovaného materiálu Příplatek k ceně za přesun prováděný bez použití mechanizace pro jakoukoliv výšku objektu</t>
  </si>
  <si>
    <t>-644038627</t>
  </si>
  <si>
    <t>998722192</t>
  </si>
  <si>
    <t>Přesun hmot pro vnitřní vodovod stanovený z hmotnosti přesunovaného materiálu vodorovná dopravní vzdálenost do 50 m Příplatek k cenám za zvětšený přesun přes vymezenou vodorovnou dopravní vzdálenost do 100 m</t>
  </si>
  <si>
    <t>-1806556724</t>
  </si>
  <si>
    <t>https://podminky.urs.cz/item/CS_URS_2024_02/998722192</t>
  </si>
  <si>
    <t>724</t>
  </si>
  <si>
    <t>Zdravotechnika - strojní vybavení</t>
  </si>
  <si>
    <t>724 R 001</t>
  </si>
  <si>
    <t>CK - Čerpadlo pro odvod kondenzátu - s kontaktem havarijní situace - dod + mtž</t>
  </si>
  <si>
    <t>-702746906</t>
  </si>
  <si>
    <t>"Viz tabulka vybavení - sanita"</t>
  </si>
  <si>
    <t>"CK"     2</t>
  </si>
  <si>
    <t>998724202</t>
  </si>
  <si>
    <t>Přesun hmot pro strojní vybavení stanovený procentní sazbou (%) z ceny vodorovná dopravní vzdálenost do 50 m základní v objektech výšky přes 6 do 12 m</t>
  </si>
  <si>
    <t>%</t>
  </si>
  <si>
    <t>790521566</t>
  </si>
  <si>
    <t>https://podminky.urs.cz/item/CS_URS_2024_02/998724202</t>
  </si>
  <si>
    <t>725 R 001</t>
  </si>
  <si>
    <t>OS - Ruční bezpečnostní oční sprcha 1H s flexibilní hadicí - stěnová - dod + mtž</t>
  </si>
  <si>
    <t>1796358855</t>
  </si>
  <si>
    <t>"OS"     1</t>
  </si>
  <si>
    <t>725_R_532220</t>
  </si>
  <si>
    <t>Ležatý zásobník teplé vody se ZP ohřívači - elektrickým topným tělesem, kombinovaný s nepřímým ohřevem Cu topnou vložkou, objem 500 litrů. Zapojené el. topné části ( el. top. těleso 9 kW, provozní termostat, havarijní termostat) Vyměnitelná Cu topná vložka o výhřevné ploše 4,5 m2.</t>
  </si>
  <si>
    <t>1347135278</t>
  </si>
  <si>
    <t>725_R_849413</t>
  </si>
  <si>
    <t>Montáž podomítková vanová baterie s přepínačem + hlavová sprcha včetně sprchového ramena + masážní tryska otočná MTK s kloubem</t>
  </si>
  <si>
    <t>267699031</t>
  </si>
  <si>
    <t>https://podminky.urs.cz/item/CS_URS_2024_02/725_R_849413</t>
  </si>
  <si>
    <t>"S"     9</t>
  </si>
  <si>
    <t>S</t>
  </si>
  <si>
    <t>S - Páková podomítková vanová baterie s přepínačem + hlavová sprcha včetně sprchového ramena + masážní tryska otočná nebo mlžící tryska nebo rozprašovací mlžná tryska - typ trysky určí investor</t>
  </si>
  <si>
    <t>659910084</t>
  </si>
  <si>
    <t>Poznámka k položce:_x000D_
Typ trysky určí investor po výběru _x000D_
_x000D_
1/ Masážní tryska otočná MTK s kloubem_x000D_
•	průměr 32 mm, mosaz/chrom_x000D_
•	připojení 1/2´´_x000D_
•	materiál: Cr (Povrchová úprava chromem)_x000D_
_x000D_
2/ Mlžící tryska (mlžítko) _x000D_
do stěny nebo podlahy - kulatá_x000D_
_x000D_
Technické parametry:_x000D_
materiál:            nerez, AISI 304, povrch kartáčovaný _x000D_
připojení vody:   G 1/2 (jedná se o připojovací parametr do mlžítka)_x000D_
průtok:              1 tryska má průtok 40 litrů/hod. (možno dodat trysky s průtokem 6 litrů/hod.)_x000D_
_x000D_
3/ Rozprašovací mlžná tryska - dutý kužel_x000D_
-	připojení G1/4“_x000D_
-	úhel rozstřiku 80°, Q = 0,130 l/min. při 5 bar_x000D_
-	nerez / sítko mosaz</t>
  </si>
  <si>
    <t>725_R_849413a</t>
  </si>
  <si>
    <t>Montáž podomítkové sprchové baterie bez přepínače + sprchový set</t>
  </si>
  <si>
    <t>429834684</t>
  </si>
  <si>
    <t>https://podminky.urs.cz/item/CS_URS_2024_02/725_R_849413a</t>
  </si>
  <si>
    <t xml:space="preserve">Poznámka k položce:_x000D_
Sprchový set_x000D_
- montáž na stěnu_x000D_
- ruční sprcha_x000D_
- sprchová tyč_x000D_
- sprchová hadice_x000D_
- chromový povrch_x000D_
</t>
  </si>
  <si>
    <t>"S1"     2</t>
  </si>
  <si>
    <t>S1</t>
  </si>
  <si>
    <t>S1 - Páková podomítková sprchová baterie včetně podomítkového tělesa. V chromovém provedení. Průtok baterie je 25 litrů/minutu včetně kompl. sprchového setu</t>
  </si>
  <si>
    <t>338275256</t>
  </si>
  <si>
    <t>725119125</t>
  </si>
  <si>
    <t>Zařízení záchodů montáž klozetových mís závěsných na nosné stěny</t>
  </si>
  <si>
    <t>-323645395</t>
  </si>
  <si>
    <t>https://podminky.urs.cz/item/CS_URS_2024_02/725119125</t>
  </si>
  <si>
    <t>WC</t>
  </si>
  <si>
    <t>WC - Závěsný WC set - sada obsahuje modul do lehkých stěn / předstěnová, WC nádržku a WC sedátko.</t>
  </si>
  <si>
    <t>-998467147</t>
  </si>
  <si>
    <t>725219102</t>
  </si>
  <si>
    <t>Umyvadla montáž umyvadel ostatních typů na šrouby</t>
  </si>
  <si>
    <t>1332356051</t>
  </si>
  <si>
    <t>https://podminky.urs.cz/item/CS_URS_2024_02/725219102</t>
  </si>
  <si>
    <t>Um</t>
  </si>
  <si>
    <t>Um - Umyvadlo s otvorem pro baterii uprostřed o šířce 70 cm, hloubce 46,5 cm a výšce 17,5 cm včetně montážní sady, baterie, sifonu a výpusti</t>
  </si>
  <si>
    <t>1716834663</t>
  </si>
  <si>
    <t>725319111</t>
  </si>
  <si>
    <t>Dřezy bez výtokových armatur montáž dřezů ostatních typů</t>
  </si>
  <si>
    <t>2115202694</t>
  </si>
  <si>
    <t>https://podminky.urs.cz/item/CS_URS_2024_02/725319111</t>
  </si>
  <si>
    <t>D - Vestavěné umyvadlo - nábytkové keramické umyvadlo k zapuštění - bez přepadu - š/h/v = 800/465/30 mm - otvor pro stojánkovou baterii 35 mm včetně montážní sady, baterie, sifonu a výpusti</t>
  </si>
  <si>
    <t>-57165333</t>
  </si>
  <si>
    <t>DD</t>
  </si>
  <si>
    <t>DD - Dvojdřez - granitový dvojdřez černý s montáží na pracovní desku- rozměr 500/790 mm, hloubka 190 mm - s otvorem pro baterii včetně montážní sady, baterie, sifonu a výpusti</t>
  </si>
  <si>
    <t>963377675</t>
  </si>
  <si>
    <t>725339111</t>
  </si>
  <si>
    <t>Výlevky montáž výlevky</t>
  </si>
  <si>
    <t>837298254</t>
  </si>
  <si>
    <t>https://podminky.urs.cz/item/CS_URS_2024_02/725339111</t>
  </si>
  <si>
    <t>V</t>
  </si>
  <si>
    <t>V - stojící výlevka + splachovací nádržka + vanová baterie</t>
  </si>
  <si>
    <t>soub</t>
  </si>
  <si>
    <t>-1891444018</t>
  </si>
  <si>
    <t>725535212</t>
  </si>
  <si>
    <t>Elektrické ohřívače zásobníkové pojistné armatury pojistný ventil G 3/4"</t>
  </si>
  <si>
    <t>379267902</t>
  </si>
  <si>
    <t>https://podminky.urs.cz/item/CS_URS_2024_02/725535212</t>
  </si>
  <si>
    <t>725819401</t>
  </si>
  <si>
    <t>Ventily montáž ventilů ostatních typů rohových s připojovací trubičkou G 1/2"</t>
  </si>
  <si>
    <t>-743072743</t>
  </si>
  <si>
    <t>https://podminky.urs.cz/item/CS_URS_2024_02/725819401</t>
  </si>
  <si>
    <t>"V"     1*1</t>
  </si>
  <si>
    <t>55141001</t>
  </si>
  <si>
    <t>kohout kulový rohový mosazný R 1/2"x3/8"</t>
  </si>
  <si>
    <t>-2103443664</t>
  </si>
  <si>
    <t>725841332</t>
  </si>
  <si>
    <t>Baterie sprchové podomítkové (zápustné) s přepínačem a pohyblivým držákem</t>
  </si>
  <si>
    <t>68475026</t>
  </si>
  <si>
    <t>https://podminky.urs.cz/item/CS_URS_2024_02/725841332</t>
  </si>
  <si>
    <t>725869203</t>
  </si>
  <si>
    <t>Zápachové uzávěrky zařizovacích předmětů montáž zápachových uzávěrek dřezových jednodílných DN 40</t>
  </si>
  <si>
    <t>-442039345</t>
  </si>
  <si>
    <t>https://podminky.urs.cz/item/CS_URS_2024_02/725869203</t>
  </si>
  <si>
    <t>551 R 613160</t>
  </si>
  <si>
    <t>uzávěrky zápachové, vpusti  - HL 136/3     DN 40</t>
  </si>
  <si>
    <t>-180257912</t>
  </si>
  <si>
    <t>998725181</t>
  </si>
  <si>
    <t>Přesun hmot pro zařizovací předměty stanovený z hmotnosti přesunovaného materiálu Příplatek k cenám za přesun prováděný bez použití mechanizace pro jakoukoliv výšku objektu</t>
  </si>
  <si>
    <t>-73060203</t>
  </si>
  <si>
    <t>998725201</t>
  </si>
  <si>
    <t>Přesun hmot pro zařizovací předměty stanovený procentní sazbou (%) z ceny vodorovná dopravní vzdálenost do 50 m základní v objektech výšky do 6 m</t>
  </si>
  <si>
    <t>-1507828959</t>
  </si>
  <si>
    <t>https://podminky.urs.cz/item/CS_URS_2024_02/998725201</t>
  </si>
  <si>
    <t>998725292</t>
  </si>
  <si>
    <t>Přesun hmot pro zařizovací předměty stanovený procentní sazbou (%) z ceny vodorovná dopravní vzdálenost do 50 m Příplatek k cenám za zvětšený přesun přes vymezenou vodorovnou dopravní vzdálenost do 100 m</t>
  </si>
  <si>
    <t>739982884</t>
  </si>
  <si>
    <t>https://podminky.urs.cz/item/CS_URS_2024_02/998725292</t>
  </si>
  <si>
    <t>732</t>
  </si>
  <si>
    <t>Ústřední vytápění - strojovny</t>
  </si>
  <si>
    <t>732429123</t>
  </si>
  <si>
    <t>Čerpadla teplovodní suchoběžná montáž čerpadel (do potrubí) ostatních typů suchoběžných přírubových monoblokových axiálních DN 40</t>
  </si>
  <si>
    <t>-692231800</t>
  </si>
  <si>
    <t>https://podminky.urs.cz/item/CS_URS_2024_02/732429123</t>
  </si>
  <si>
    <t>"OČ"     1</t>
  </si>
  <si>
    <t>426 R 105810</t>
  </si>
  <si>
    <t>Oběhové čerpadlo pro TUV 130 mm, 1" 230 V</t>
  </si>
  <si>
    <t>-177784215</t>
  </si>
  <si>
    <t>998732102</t>
  </si>
  <si>
    <t>Přesun hmot pro strojovny stanovený z hmotnosti přesunovaného materiálu vodorovná dopravní vzdálenost do 50 m základní v objektech výšky přes 6 do 12 m</t>
  </si>
  <si>
    <t>-834488178</t>
  </si>
  <si>
    <t>https://podminky.urs.cz/item/CS_URS_2024_02/998732102</t>
  </si>
  <si>
    <t>998732181</t>
  </si>
  <si>
    <t>Přesun hmot pro strojovny stanovený z hmotnosti přesunovaného materiálu Příplatek k cenám za přesun prováděný bez použití mechanizace pro jakoukoliv výšku objektu</t>
  </si>
  <si>
    <t>-1323158884</t>
  </si>
  <si>
    <t>998732193</t>
  </si>
  <si>
    <t>Přesun hmot pro strojovny stanovený z hmotnosti přesunovaného materiálu vodorovná dopravní vzdálenost do 50 m Příplatek k cenám za zvětšený přesun přes vymezenou vodorovnou dopravní vzdálenost do 500 m</t>
  </si>
  <si>
    <t>-1982669990</t>
  </si>
  <si>
    <t>https://podminky.urs.cz/item/CS_URS_2024_02/998732193</t>
  </si>
  <si>
    <t>ZT</t>
  </si>
  <si>
    <t>Vybavení - Sanita - S</t>
  </si>
  <si>
    <t>1/S</t>
  </si>
  <si>
    <t>1/S - Ruční dávkovač mýdla v nerez provedení</t>
  </si>
  <si>
    <t>1239294505</t>
  </si>
  <si>
    <t>Poznámka k položce:_x000D_
Dle tabulky sociálního vybavení 1/S</t>
  </si>
  <si>
    <t>2/S</t>
  </si>
  <si>
    <t>2/S Trhací zásobník na papírové ručníky</t>
  </si>
  <si>
    <t>-1153294966</t>
  </si>
  <si>
    <t xml:space="preserve">Poznámka k položce:_x000D_
Dle tabulky sociálního vybavení 2/S_x000D_
</t>
  </si>
  <si>
    <t>3a/S</t>
  </si>
  <si>
    <t>3a/S - Odpadkový koš malý</t>
  </si>
  <si>
    <t>2133195174</t>
  </si>
  <si>
    <t>Poznámka k položce:_x000D_
Dle tabulky sociálního vybavení 3a/S</t>
  </si>
  <si>
    <t>3b/S</t>
  </si>
  <si>
    <t>3b/S Odpadkový koš velký</t>
  </si>
  <si>
    <t>-1023931168</t>
  </si>
  <si>
    <t>Poznámka k položce:_x000D_
Dle tabulky sociálního vybavení 3b/S</t>
  </si>
  <si>
    <t>5/S</t>
  </si>
  <si>
    <t>5/S Zásobník toaletního papíru</t>
  </si>
  <si>
    <t>-1465132148</t>
  </si>
  <si>
    <t>Poznámka k položce:_x000D_
Dle tabulky sociálního vybavení 5/S</t>
  </si>
  <si>
    <t>6/S</t>
  </si>
  <si>
    <t>6/S WC štětka</t>
  </si>
  <si>
    <t>1313573433</t>
  </si>
  <si>
    <t>Poznámka k položce:_x000D_
Dle tabulky sociálního vybavení 6/S</t>
  </si>
  <si>
    <t>7/S</t>
  </si>
  <si>
    <t>7/S Zásobník na hygienické sáčky</t>
  </si>
  <si>
    <t>1194216914</t>
  </si>
  <si>
    <t>Poznámka k položce:_x000D_
Dle tabulky sociálního vybavení 7/S</t>
  </si>
  <si>
    <t>8/S</t>
  </si>
  <si>
    <t>8/S Bazénový osoušeč vlasů</t>
  </si>
  <si>
    <t>247941120</t>
  </si>
  <si>
    <t>Poznámka k položce:_x000D_
Dle tabulky sociálního vybavení 8/S</t>
  </si>
  <si>
    <t>9/S</t>
  </si>
  <si>
    <t>9/S Dvojháček</t>
  </si>
  <si>
    <t>-112441745</t>
  </si>
  <si>
    <t>Poznámka k položce:_x000D_
Dle tabulky sociálního vybavení 9/S</t>
  </si>
  <si>
    <t>D.1-02.4.4 - Zařízení silnoproudé elektrotechniky vč. bleskosvodů</t>
  </si>
  <si>
    <t xml:space="preserve">    D1 - Úprava RH1</t>
  </si>
  <si>
    <t xml:space="preserve">    D2 - Instalace RH1</t>
  </si>
  <si>
    <t xml:space="preserve">    D3 - Úprava RH2</t>
  </si>
  <si>
    <t xml:space="preserve">    D4 - Instalace RH2</t>
  </si>
  <si>
    <t xml:space="preserve">    D5 - Připojení VZT a ÚT z R2</t>
  </si>
  <si>
    <t xml:space="preserve">    D8 - Ostatní</t>
  </si>
  <si>
    <t xml:space="preserve">    D9 - Přirážky</t>
  </si>
  <si>
    <t>D1</t>
  </si>
  <si>
    <t>Úprava RH1</t>
  </si>
  <si>
    <t>Pol16</t>
  </si>
  <si>
    <t>Příslušenství pro dozbrojení rozvaděčů šrouby, svorky, lišty, další elektromechanický materiál.</t>
  </si>
  <si>
    <t>775019911</t>
  </si>
  <si>
    <t>Pol18</t>
  </si>
  <si>
    <t>Pojiskový odpínač 160A, 100kA</t>
  </si>
  <si>
    <t>-1113275825</t>
  </si>
  <si>
    <t>Pol19</t>
  </si>
  <si>
    <t>Pojistka 160A gG</t>
  </si>
  <si>
    <t>1099191080</t>
  </si>
  <si>
    <t>Pol20</t>
  </si>
  <si>
    <t>Jistič 16A, char.B, 3 póly</t>
  </si>
  <si>
    <t>310494252</t>
  </si>
  <si>
    <t>Pol21</t>
  </si>
  <si>
    <t>Jistič 20A, char.B, 3 póly</t>
  </si>
  <si>
    <t>1758230112</t>
  </si>
  <si>
    <t>Pol22</t>
  </si>
  <si>
    <t>Jistič 16A, char.B, 1 pól</t>
  </si>
  <si>
    <t>-1587146489</t>
  </si>
  <si>
    <t>Pol23</t>
  </si>
  <si>
    <t>Jistič 63A char.B, 3 póly</t>
  </si>
  <si>
    <t>-158789190</t>
  </si>
  <si>
    <t>Pol24</t>
  </si>
  <si>
    <t>Jistič 40A char.B, 3 póly</t>
  </si>
  <si>
    <t>-402794541</t>
  </si>
  <si>
    <t>Pol25</t>
  </si>
  <si>
    <t>Chránič 40A 3P+N, 30mA,</t>
  </si>
  <si>
    <t>1230652898</t>
  </si>
  <si>
    <t>Pol26</t>
  </si>
  <si>
    <t>Chránič 63A 3P+N, 30mA,</t>
  </si>
  <si>
    <t>-1039414345</t>
  </si>
  <si>
    <t>Pol27</t>
  </si>
  <si>
    <t>Svorkovnice cca 6mm</t>
  </si>
  <si>
    <t>113103371</t>
  </si>
  <si>
    <t>Pol28</t>
  </si>
  <si>
    <t>Svorkovnicová skříň MX01, Kabely dle schématu, včetně vývodek, svorek, uchycení, atd…</t>
  </si>
  <si>
    <t>-237625083</t>
  </si>
  <si>
    <t>Pol29</t>
  </si>
  <si>
    <t>Svorkovnicová skříň MX02, Kabely dle schématu, včetně vývodek, svorek, uchycení, atd…</t>
  </si>
  <si>
    <t>-1792921264</t>
  </si>
  <si>
    <t>Pol30</t>
  </si>
  <si>
    <t>Kabel CYKY 3x25+16</t>
  </si>
  <si>
    <t>-1693078187</t>
  </si>
  <si>
    <t>Pol31</t>
  </si>
  <si>
    <t>Kabel CYKY 3x35+25</t>
  </si>
  <si>
    <t>-1084938251</t>
  </si>
  <si>
    <t>Pol32</t>
  </si>
  <si>
    <t>Popisovací štítky</t>
  </si>
  <si>
    <t>1458084075</t>
  </si>
  <si>
    <t>Pol33</t>
  </si>
  <si>
    <t>Ostatní nespecifikované prvky tvořící komplet dodávky</t>
  </si>
  <si>
    <t>849950955</t>
  </si>
  <si>
    <t>D2</t>
  </si>
  <si>
    <t>Instalace RH1</t>
  </si>
  <si>
    <t>Pol34</t>
  </si>
  <si>
    <t>Třífázový vypínač 25A, 440V, IP44, bílá, nástěný, svorky, vývodky, komplet, ukončení kabelů</t>
  </si>
  <si>
    <t>-631676216</t>
  </si>
  <si>
    <t>Poznámka k položce:_x000D_
Kabely s třídou rekace na oheň DCA dle 268/2011 Sb.</t>
  </si>
  <si>
    <t>Pol35</t>
  </si>
  <si>
    <t>Kabely CU 5x6</t>
  </si>
  <si>
    <t>272663207</t>
  </si>
  <si>
    <t>Pol36</t>
  </si>
  <si>
    <t>Kabely CU 5x2,5</t>
  </si>
  <si>
    <t>-1116513867</t>
  </si>
  <si>
    <t>Pol37</t>
  </si>
  <si>
    <t>Kabely CU 5x4</t>
  </si>
  <si>
    <t>-1912812056</t>
  </si>
  <si>
    <t>Pol38</t>
  </si>
  <si>
    <t>Kabely CU 5x16</t>
  </si>
  <si>
    <t>-1247333545</t>
  </si>
  <si>
    <t>Pol39</t>
  </si>
  <si>
    <t>Kabel Cu 3x2,5</t>
  </si>
  <si>
    <t>-1999245147</t>
  </si>
  <si>
    <t>Pol40</t>
  </si>
  <si>
    <t>Kabel laněný Cu 5Gx2,5</t>
  </si>
  <si>
    <t>-520580793</t>
  </si>
  <si>
    <t>Pol41</t>
  </si>
  <si>
    <t>Ukončení vodičů do 6mm</t>
  </si>
  <si>
    <t>-1071016659</t>
  </si>
  <si>
    <t>Pol42</t>
  </si>
  <si>
    <t>Kabel pospojení 4, oka,letování, připojení, komplet</t>
  </si>
  <si>
    <t>460395615</t>
  </si>
  <si>
    <t>Pol43</t>
  </si>
  <si>
    <t>Kabel pospojení 2,5, oka, letování, připojení, komplet</t>
  </si>
  <si>
    <t>-1379940996</t>
  </si>
  <si>
    <t>Pol44</t>
  </si>
  <si>
    <t>Drát 10mm, 50m, upevnění na stěnu</t>
  </si>
  <si>
    <t>896008212</t>
  </si>
  <si>
    <t>Pol45</t>
  </si>
  <si>
    <t>Ekvipotencilání přípojnice, svorkovnice 10x, nástěná</t>
  </si>
  <si>
    <t>463986222</t>
  </si>
  <si>
    <t>Pol46</t>
  </si>
  <si>
    <t>Svorka pro uzemnění univerzální</t>
  </si>
  <si>
    <t>-1106682266</t>
  </si>
  <si>
    <t>Pol47</t>
  </si>
  <si>
    <t>Připojení Boiler</t>
  </si>
  <si>
    <t>741506401</t>
  </si>
  <si>
    <t>Pol48</t>
  </si>
  <si>
    <t>Obnovení protipořární prostupů</t>
  </si>
  <si>
    <t>-1348277186</t>
  </si>
  <si>
    <t>Pol49</t>
  </si>
  <si>
    <t>1707994178</t>
  </si>
  <si>
    <t>D3</t>
  </si>
  <si>
    <t>Úprava RH2</t>
  </si>
  <si>
    <t>Pol50</t>
  </si>
  <si>
    <t>Sběrnice hřeben Cu 10mm 3x19</t>
  </si>
  <si>
    <t>2082289353</t>
  </si>
  <si>
    <t>Pol51</t>
  </si>
  <si>
    <t>Vypínač 32A/3</t>
  </si>
  <si>
    <t>2008883749</t>
  </si>
  <si>
    <t>Pol52</t>
  </si>
  <si>
    <t>Přepěťová ochrana C (T2) 40kA/&lt;1,5kV stávající</t>
  </si>
  <si>
    <t>323751553</t>
  </si>
  <si>
    <t>Pol53</t>
  </si>
  <si>
    <t>Relé podpětí 3f stávající</t>
  </si>
  <si>
    <t>2103969311</t>
  </si>
  <si>
    <t>13060613</t>
  </si>
  <si>
    <t>Pol54</t>
  </si>
  <si>
    <t>Jistič-Chánič 10A/B/1/30mA</t>
  </si>
  <si>
    <t>-232979225</t>
  </si>
  <si>
    <t>Pol55</t>
  </si>
  <si>
    <t>Jistič-Chánič 16A/B/1/30mA</t>
  </si>
  <si>
    <t>1305259915</t>
  </si>
  <si>
    <t>Pol56</t>
  </si>
  <si>
    <t>Jistič 1pól , 16A, 10kA, char. B</t>
  </si>
  <si>
    <t>1724816394</t>
  </si>
  <si>
    <t>Pol57</t>
  </si>
  <si>
    <t>Stykač ovládaní osvětlení stávající - zapojení</t>
  </si>
  <si>
    <t>1762189662</t>
  </si>
  <si>
    <t>Pol58</t>
  </si>
  <si>
    <t>Vypinače 0,1 10A, Zap, Vyp, Kontanty, ovladač, na rozvaděč</t>
  </si>
  <si>
    <t>-1180126372</t>
  </si>
  <si>
    <t>Pol59</t>
  </si>
  <si>
    <t>Svorky do 6mm</t>
  </si>
  <si>
    <t>39464678</t>
  </si>
  <si>
    <t>Pol60</t>
  </si>
  <si>
    <t>Propojení stávajících kabelů dálkového ovládání</t>
  </si>
  <si>
    <t>1783662473</t>
  </si>
  <si>
    <t>Pol61</t>
  </si>
  <si>
    <t>-877323871</t>
  </si>
  <si>
    <t>Pol62</t>
  </si>
  <si>
    <t>657209799</t>
  </si>
  <si>
    <t>D4</t>
  </si>
  <si>
    <t>Instalace RH2</t>
  </si>
  <si>
    <t>Pol63</t>
  </si>
  <si>
    <t>Označení stávajících kabelů, testování</t>
  </si>
  <si>
    <t>-857995089</t>
  </si>
  <si>
    <t>Pol65</t>
  </si>
  <si>
    <t>Odpojení svítidla G</t>
  </si>
  <si>
    <t>1975319927</t>
  </si>
  <si>
    <t>Pol66</t>
  </si>
  <si>
    <t>Odpojení svítidla C3 (Blok C3Z)</t>
  </si>
  <si>
    <t>363912491</t>
  </si>
  <si>
    <t>Pol67</t>
  </si>
  <si>
    <t>Odpojení svítidla E</t>
  </si>
  <si>
    <t>-1845223225</t>
  </si>
  <si>
    <t>Pol68</t>
  </si>
  <si>
    <t>Odpojení nouzových svítidel (Blok NOARZ)</t>
  </si>
  <si>
    <t>1543163851</t>
  </si>
  <si>
    <t>Pol69</t>
  </si>
  <si>
    <t>Odpojení nouzových svítidel</t>
  </si>
  <si>
    <t>-1297424668</t>
  </si>
  <si>
    <t>Pol70</t>
  </si>
  <si>
    <t>Demontáž kabelů</t>
  </si>
  <si>
    <t>-1477403865</t>
  </si>
  <si>
    <t>Pol71</t>
  </si>
  <si>
    <t>Demontáže ostatní</t>
  </si>
  <si>
    <t>55096052</t>
  </si>
  <si>
    <t>Pol72</t>
  </si>
  <si>
    <t>Svítidlo B dle knihy svítidel</t>
  </si>
  <si>
    <t>2085206846</t>
  </si>
  <si>
    <t>Pol73</t>
  </si>
  <si>
    <t>Svítidlo C dle knihy svítidel</t>
  </si>
  <si>
    <t>-901590160</t>
  </si>
  <si>
    <t>Pol74</t>
  </si>
  <si>
    <t>Svítidlo D dle knihy svítidel</t>
  </si>
  <si>
    <t>98817050</t>
  </si>
  <si>
    <t>Pol75</t>
  </si>
  <si>
    <t>Svítidlo E dle knihy svítidel</t>
  </si>
  <si>
    <t>-325969021</t>
  </si>
  <si>
    <t>Pol76</t>
  </si>
  <si>
    <t>Svítidlo F dle knihy svítidel</t>
  </si>
  <si>
    <t>-67778107</t>
  </si>
  <si>
    <t>Pol77</t>
  </si>
  <si>
    <t>Svítidlo G dle knihy svítidel</t>
  </si>
  <si>
    <t>-856887709</t>
  </si>
  <si>
    <t>Pol78</t>
  </si>
  <si>
    <t>Svítidlo H dle knihy svítidel</t>
  </si>
  <si>
    <t>2024062738</t>
  </si>
  <si>
    <t>Pol79</t>
  </si>
  <si>
    <t>Svítidlo I dle knihy svítidel</t>
  </si>
  <si>
    <t>-1949194914</t>
  </si>
  <si>
    <t>Pol80</t>
  </si>
  <si>
    <t>Svítidlo J dle knihy svítidel</t>
  </si>
  <si>
    <t>-1113590688</t>
  </si>
  <si>
    <t>Pol81</t>
  </si>
  <si>
    <t>Svítidlo N01 dle knihy svítidel</t>
  </si>
  <si>
    <t>1607415124</t>
  </si>
  <si>
    <t>Pol82</t>
  </si>
  <si>
    <t>Svítidlo N02 dle knihy svítidel</t>
  </si>
  <si>
    <t>440492639</t>
  </si>
  <si>
    <t>Pol83</t>
  </si>
  <si>
    <t>Svítidlo N03 dle knihy svítidel</t>
  </si>
  <si>
    <t>-1470303924</t>
  </si>
  <si>
    <t>Pol84</t>
  </si>
  <si>
    <t>Svítidlo SD1 dle knihy svítidel</t>
  </si>
  <si>
    <t>-863801972</t>
  </si>
  <si>
    <t>Pol85</t>
  </si>
  <si>
    <t>Svítidlo SD2 dle knihy svítidel</t>
  </si>
  <si>
    <t>-1054538353</t>
  </si>
  <si>
    <t>Pol86</t>
  </si>
  <si>
    <t>Svítidlo SD3 dle knihy svítidel</t>
  </si>
  <si>
    <t>1364339808</t>
  </si>
  <si>
    <t>Pol87</t>
  </si>
  <si>
    <t>Přívod pro osvětlení informační tabulky</t>
  </si>
  <si>
    <t>-1782059130</t>
  </si>
  <si>
    <t>Pol88</t>
  </si>
  <si>
    <t>LED pásek SDLED SD3 3,25m (zdroj, led pásek, AL lišta)</t>
  </si>
  <si>
    <t>-831015641</t>
  </si>
  <si>
    <t>Pol89</t>
  </si>
  <si>
    <t>LED pásek SDLED SD3 1,2m (zdroj, led pásek, AL lišta)</t>
  </si>
  <si>
    <t>-1528227872</t>
  </si>
  <si>
    <t>Pol90</t>
  </si>
  <si>
    <t>LED pásek SDLED SD3 1,65m (zdroj, led pásek, AL lišta)</t>
  </si>
  <si>
    <t>-335497697</t>
  </si>
  <si>
    <t>Pol91</t>
  </si>
  <si>
    <t>LED pásek SDLED SD3 5,45m (zdroj, led pásek, AL lišta)</t>
  </si>
  <si>
    <t>-2070401630</t>
  </si>
  <si>
    <t>Pol92</t>
  </si>
  <si>
    <t>Hvězdné nebe m.č. S12 - viz. kniha svítidel</t>
  </si>
  <si>
    <t>-1468785548</t>
  </si>
  <si>
    <t>Pol93</t>
  </si>
  <si>
    <t>Hvězdné nebe m.č. F04 - viz. kniha svítidel</t>
  </si>
  <si>
    <t>423822734</t>
  </si>
  <si>
    <t>Pol94</t>
  </si>
  <si>
    <t>Odpojení zásuvka jednonás</t>
  </si>
  <si>
    <t>-724429056</t>
  </si>
  <si>
    <t>Pol95</t>
  </si>
  <si>
    <t>Odpojení spínač jednopólový, řazení 1</t>
  </si>
  <si>
    <t>1504463186</t>
  </si>
  <si>
    <t>Pol96</t>
  </si>
  <si>
    <t>Odpojení spínač jednopólový, řazení 5</t>
  </si>
  <si>
    <t>-1252268130</t>
  </si>
  <si>
    <t>Pol97</t>
  </si>
  <si>
    <t>Odpojení spínač jednopólový, řazení 6</t>
  </si>
  <si>
    <t>271787787</t>
  </si>
  <si>
    <t>Pol98</t>
  </si>
  <si>
    <t>Odpojení pohybového čidla</t>
  </si>
  <si>
    <t>-206440976</t>
  </si>
  <si>
    <t>Pol99</t>
  </si>
  <si>
    <t>Odpojení splachovače</t>
  </si>
  <si>
    <t>2021975925</t>
  </si>
  <si>
    <t>Pol100</t>
  </si>
  <si>
    <t>Zásuvka jednonásobná stávající - přípojení</t>
  </si>
  <si>
    <t>1553596717</t>
  </si>
  <si>
    <t>Pol101</t>
  </si>
  <si>
    <t>Zásuvka jednonás. s ochranným kolíkem 2P+PE, 16A, 250V, IP20, pod omítku</t>
  </si>
  <si>
    <t>503359196</t>
  </si>
  <si>
    <t>Pol102</t>
  </si>
  <si>
    <t>Spínač jednopólový, řazení 1, 230V/10A, IP20, pod omítku</t>
  </si>
  <si>
    <t>831594855</t>
  </si>
  <si>
    <t>Pol103</t>
  </si>
  <si>
    <t>Spínač jednopólový, řazení 5, 230V/10A, IP20, pod omítku</t>
  </si>
  <si>
    <t>-1288408689</t>
  </si>
  <si>
    <t>Pol104</t>
  </si>
  <si>
    <t>Spínač jednopólový, řazení 6, 230V/10A, IP20, pod omítku</t>
  </si>
  <si>
    <t>1761654682</t>
  </si>
  <si>
    <t>Pol105</t>
  </si>
  <si>
    <t>Rámečky násobné uvedeny na kusy - nutno upravit dle reali.</t>
  </si>
  <si>
    <t>-1682842731</t>
  </si>
  <si>
    <t>Pol106</t>
  </si>
  <si>
    <t>Krabice univerzální PVC, 400V, 16A, Vložení svorkovnice, bezšroubových svorek, Spojení v souvislou řadu s roztečí 71 mm, Vylamovací otvory, Vložení šroubový i bezšroubových přístrojů</t>
  </si>
  <si>
    <t>1701390363</t>
  </si>
  <si>
    <t>Pol107</t>
  </si>
  <si>
    <t>Spínač jednopólový, řazení 1, 230V/10A, IP44</t>
  </si>
  <si>
    <t>-313079514</t>
  </si>
  <si>
    <t>Pol108</t>
  </si>
  <si>
    <t>Zásuvka jednonás. s ochranným kolíkem 2P+PE, 16A, 250V, IP44</t>
  </si>
  <si>
    <t>874581782</t>
  </si>
  <si>
    <t>Pol109</t>
  </si>
  <si>
    <t>Připojení stávajících boilerů</t>
  </si>
  <si>
    <t>1524627489</t>
  </si>
  <si>
    <t>Pol110</t>
  </si>
  <si>
    <t>Svorkovnice 5-pólové, S víčkem dle potřeby</t>
  </si>
  <si>
    <t>1449851925</t>
  </si>
  <si>
    <t>Pol111</t>
  </si>
  <si>
    <t>Kabel Cu 3x2,5 v podhledu/na stropě (nouzové osvětlení)</t>
  </si>
  <si>
    <t>-2021511640</t>
  </si>
  <si>
    <t>Pol112</t>
  </si>
  <si>
    <t>Kabel Cu 3x1,5 v podhledu</t>
  </si>
  <si>
    <t>-339791931</t>
  </si>
  <si>
    <t>Pol113</t>
  </si>
  <si>
    <t>Kabel Cu 5x1,5 v podhledu</t>
  </si>
  <si>
    <t>1030245705</t>
  </si>
  <si>
    <t>Pol114</t>
  </si>
  <si>
    <t>Kabel Cu 3x2,5 v podhledu</t>
  </si>
  <si>
    <t>519703334</t>
  </si>
  <si>
    <t>Pol115</t>
  </si>
  <si>
    <t>Ukončení vodičů, Spojovací Wago svorky dutinky 3,4,5ks, průřez1,5-2,5mm2, dle potřeby</t>
  </si>
  <si>
    <t>-745925711</t>
  </si>
  <si>
    <t>Pol116</t>
  </si>
  <si>
    <t>Vodič CYA4, kabelová oka, lisování</t>
  </si>
  <si>
    <t>-218926330</t>
  </si>
  <si>
    <t>Pol117</t>
  </si>
  <si>
    <t>Vodič CY6, kabelová oka, lisování</t>
  </si>
  <si>
    <t>1998956048</t>
  </si>
  <si>
    <t>Pol118</t>
  </si>
  <si>
    <t>Kabelový žebřík š. 200 zinkovaný vč. uchycení</t>
  </si>
  <si>
    <t>2031096664</t>
  </si>
  <si>
    <t>Pol119</t>
  </si>
  <si>
    <t>Trubka instalační plastová pevná vn. průměr 20mm vč. příchytek</t>
  </si>
  <si>
    <t>15608461</t>
  </si>
  <si>
    <t>Pol120</t>
  </si>
  <si>
    <t>Zatěsnění protipožárního prostupu vč. materiálu a označení</t>
  </si>
  <si>
    <t>-373527820</t>
  </si>
  <si>
    <t>Pol121</t>
  </si>
  <si>
    <t>Příchytka vázacího pásku</t>
  </si>
  <si>
    <t>-1133735776</t>
  </si>
  <si>
    <t>D5</t>
  </si>
  <si>
    <t>Připojení VZT a ÚT z R2</t>
  </si>
  <si>
    <t>Pol122</t>
  </si>
  <si>
    <t>Prostorový programovatelný 24/7 termostat s čidlem teploty podlahy, Teplotní čidlo součástí</t>
  </si>
  <si>
    <t>95998594</t>
  </si>
  <si>
    <t>Pol123</t>
  </si>
  <si>
    <t>Topná rohož 230V 2240W, 20m 80W/m</t>
  </si>
  <si>
    <t>1754218517</t>
  </si>
  <si>
    <t>Pol124</t>
  </si>
  <si>
    <t>Topná rohož 230V 1680W, 21m 80W/m</t>
  </si>
  <si>
    <t>546192759</t>
  </si>
  <si>
    <t>Pol125</t>
  </si>
  <si>
    <t>Topná rohož 230V 1440W, 18m 80W/m</t>
  </si>
  <si>
    <t>1638726608</t>
  </si>
  <si>
    <t>Pol126</t>
  </si>
  <si>
    <t>Kabel Cu 3x2,5 v podhledu DCA dle 268/2011 Sb.</t>
  </si>
  <si>
    <t>-283569063</t>
  </si>
  <si>
    <t>D8</t>
  </si>
  <si>
    <t>Ostatní</t>
  </si>
  <si>
    <t>Pol134</t>
  </si>
  <si>
    <t>-573430934</t>
  </si>
  <si>
    <t>D9</t>
  </si>
  <si>
    <t>Přirážky</t>
  </si>
  <si>
    <t>Pol135</t>
  </si>
  <si>
    <t>PPV</t>
  </si>
  <si>
    <t>509591456</t>
  </si>
  <si>
    <t>Pol136</t>
  </si>
  <si>
    <t>Doprava</t>
  </si>
  <si>
    <t>-1928181613</t>
  </si>
  <si>
    <t>Pol137</t>
  </si>
  <si>
    <t>Přesun</t>
  </si>
  <si>
    <t>-268856073</t>
  </si>
  <si>
    <t>Pol138</t>
  </si>
  <si>
    <t>Revize a měření (včetně slaboproudu)</t>
  </si>
  <si>
    <t>324832066</t>
  </si>
  <si>
    <t>D.1-02.4.5 - Zařízení slaboproudé elektrotechniky vč. EPS</t>
  </si>
  <si>
    <t xml:space="preserve">    D1_100 - ACS (pozn. skříňky GEN3 - nová generace On-line zámků)</t>
  </si>
  <si>
    <t xml:space="preserve">    D2 - EZS</t>
  </si>
  <si>
    <t xml:space="preserve">    D3 - UTP</t>
  </si>
  <si>
    <t xml:space="preserve">    D4 - AUDIO</t>
  </si>
  <si>
    <t xml:space="preserve">    D5 - Nouzový zvukový systém</t>
  </si>
  <si>
    <t xml:space="preserve">    D6 - EPS</t>
  </si>
  <si>
    <t xml:space="preserve">    D7 - Přivolání pomoci</t>
  </si>
  <si>
    <t>D1_100</t>
  </si>
  <si>
    <t>ACS (pozn. skříňky GEN3 - nová generace On-line zámků)</t>
  </si>
  <si>
    <t>100_R_01_001</t>
  </si>
  <si>
    <t>Uzlový rozvaděč - EtherLite - interf. napojení na LAN</t>
  </si>
  <si>
    <t>-1034068865</t>
  </si>
  <si>
    <t>100_R_01_002</t>
  </si>
  <si>
    <t>Uzlový rozvaděč - Napáječ 220st/12Vss 10+3A + kryt - zál. pulsní zdroj</t>
  </si>
  <si>
    <t>1181228366</t>
  </si>
  <si>
    <t>100_R_01_003</t>
  </si>
  <si>
    <t>Uzlový rozvaděč - AKU baterie 17AH</t>
  </si>
  <si>
    <t>1508789756</t>
  </si>
  <si>
    <t>100_R_01_004</t>
  </si>
  <si>
    <t>Uzlový rozvaděč - rozvaděč s doplňky 600x600</t>
  </si>
  <si>
    <t>-1747357488</t>
  </si>
  <si>
    <t>100_R_02_001</t>
  </si>
  <si>
    <t>šatní skříňky - šatna F06 - 46 ks - el. zámek  3. generace</t>
  </si>
  <si>
    <t>-1812074053</t>
  </si>
  <si>
    <t>100_R_02_002</t>
  </si>
  <si>
    <t>šatní skříňky - šatna F06 - 46 ks - deska řízení skříněk 30x IO</t>
  </si>
  <si>
    <t>1054207294</t>
  </si>
  <si>
    <t>100_R_02_003</t>
  </si>
  <si>
    <t>šatní skříňky - šatna F06 - 46 ks - komunikační konvertor RS232/RS485 NET 92</t>
  </si>
  <si>
    <t>1856549675</t>
  </si>
  <si>
    <t>100_R_02_004</t>
  </si>
  <si>
    <t>šatní skříňky - šatna F06 - 46 ks - fixační blok pro řídící desku</t>
  </si>
  <si>
    <t>-214000379</t>
  </si>
  <si>
    <t>100_R_02_005</t>
  </si>
  <si>
    <t>šatní skříňky - šatna F06 - 46 ks - Informační terminál ke skříňkám</t>
  </si>
  <si>
    <t>1908589374</t>
  </si>
  <si>
    <t>100_R_03_001</t>
  </si>
  <si>
    <t>šatní skříňky - šatna F15 - 45 ks - el. zámek  3. generace</t>
  </si>
  <si>
    <t>315407747</t>
  </si>
  <si>
    <t>100_R_03_002</t>
  </si>
  <si>
    <t>šatní skříňky - šatna F15 - 45 ks - deska řízení skříněk 30x IO</t>
  </si>
  <si>
    <t>382390201</t>
  </si>
  <si>
    <t>100_R_03_003</t>
  </si>
  <si>
    <t>šatní skříňky - šatna F15 - 45 ks - komunikační konvertor RS232/RS485 NET 92</t>
  </si>
  <si>
    <t>293597517</t>
  </si>
  <si>
    <t>100_R_03_004</t>
  </si>
  <si>
    <t>šatní skříňky - šatna F15 - 45 ks - fixační blok pro řídící desku</t>
  </si>
  <si>
    <t>1339592572</t>
  </si>
  <si>
    <t>100_R_03_005</t>
  </si>
  <si>
    <t>šatní skříňky - šatna F15 - 45 ks - Informační terminál ke skříňkám</t>
  </si>
  <si>
    <t>-1108826833</t>
  </si>
  <si>
    <t>100_R_04_001</t>
  </si>
  <si>
    <t>Přístup do dveří - vstup F06&lt;&gt;V101 - 914MAX Rf miniterminál bez krytí a antény</t>
  </si>
  <si>
    <t>-1538134401</t>
  </si>
  <si>
    <t>100_R_04_002</t>
  </si>
  <si>
    <t>Přístup do dveří - vstup F06&lt;&gt;V101 - Rozvodná skříňka GEWIS pro el. 914tCzRf vč. svorkovnice</t>
  </si>
  <si>
    <t>1400396789</t>
  </si>
  <si>
    <t>100_R_04_003</t>
  </si>
  <si>
    <t xml:space="preserve">Přístup do dveří - vstup F06&lt;&gt;V101 - READ S/N OF MIFARE AND FELICA CARD </t>
  </si>
  <si>
    <t>44606721</t>
  </si>
  <si>
    <t>100_R_04_004</t>
  </si>
  <si>
    <t>Přístup do dveří - vstup F06&lt;&gt;V101 - mont. rámeček pro RFID čtekuMF7-xx/FL20/,,,  plast(povr.mont)</t>
  </si>
  <si>
    <t>580306415</t>
  </si>
  <si>
    <t>100_R_04_005</t>
  </si>
  <si>
    <t>Přístup do dveří - vstup F06&lt;&gt;V101 - el.mg. zámek Dorcas NF 512 nízkoodběrový inverzní 12V=</t>
  </si>
  <si>
    <t>408150959</t>
  </si>
  <si>
    <t>100_R_04_006</t>
  </si>
  <si>
    <t>Přístup do dveří - vstup F06&lt;&gt;V101 - protiplech  zámku</t>
  </si>
  <si>
    <t>1469380485</t>
  </si>
  <si>
    <t>100_R_05_001</t>
  </si>
  <si>
    <t>Přístup do dveří - vstup F15&lt;&gt;V101 - 914MAX Rf miniterminál bez krytí a antény</t>
  </si>
  <si>
    <t>1473588630</t>
  </si>
  <si>
    <t>100_R_05_002</t>
  </si>
  <si>
    <t>Přístup do dveří - vstup F15&lt;&gt;V101 - Rozvodná skříňka GEWIS pro el. 914tCzRf vč. svorkovnice</t>
  </si>
  <si>
    <t>212854208</t>
  </si>
  <si>
    <t>100_R_05_003</t>
  </si>
  <si>
    <t xml:space="preserve">Přístup do dveří - vstup F15&lt;&gt;V101 - READ S/N OF MIFARE AND FELICA CARD </t>
  </si>
  <si>
    <t>-7084451</t>
  </si>
  <si>
    <t>100_R_05_004</t>
  </si>
  <si>
    <t>Přístup do dveří - vstup F15&lt;&gt;V101 - mont. rámeček pro RFID čtekuMF7-xx/FL20/,,,  plast(povr.mont)</t>
  </si>
  <si>
    <t>-361119213</t>
  </si>
  <si>
    <t>100_R_05_005</t>
  </si>
  <si>
    <t>Přístup do dveří - vstup F15&lt;&gt;V101 - el.mg. zámek Dorcas NF 512 nízkoodběrový inverzní 12V=</t>
  </si>
  <si>
    <t>-1530852704</t>
  </si>
  <si>
    <t>100_R_05_006</t>
  </si>
  <si>
    <t>Přístup do dveří - vstup F15&lt;&gt;V101 - protiplech  zámku</t>
  </si>
  <si>
    <t>604576820</t>
  </si>
  <si>
    <t>100_R_06_001</t>
  </si>
  <si>
    <t>Přístup do dveří - vstup F01a&lt;&gt;V101 - 914MAX Rf miniterminál bez krytí a antény</t>
  </si>
  <si>
    <t>1941019046</t>
  </si>
  <si>
    <t>100_R_06_002</t>
  </si>
  <si>
    <t>Přístup do dveří - vstup F01a&lt;&gt;V101 - Rozvodná skříňka GEWIS pro el. 914tCzRf vč. svorkovnice</t>
  </si>
  <si>
    <t>527970189</t>
  </si>
  <si>
    <t>100_R_06_003</t>
  </si>
  <si>
    <t xml:space="preserve">Přístup do dveří - vstup F01a&lt;&gt;V101 - READ S/N OF MIFARE AND FELICA CARD </t>
  </si>
  <si>
    <t>418046513</t>
  </si>
  <si>
    <t>100_R_06_004</t>
  </si>
  <si>
    <t>Přístup do dveří - vstup F01a&lt;&gt;V101 - mont. rámeček pro RFID čtekuMF7-xx/FL20/,,,  plast(povr.mont)</t>
  </si>
  <si>
    <t>-934135838</t>
  </si>
  <si>
    <t>100_R_06_005</t>
  </si>
  <si>
    <t>Přístup do dveří - vstup F01a&lt;&gt;V101 - el.mg. zámek Dorcas NF 512 nízkoodběrový inverzní 12V=</t>
  </si>
  <si>
    <t>781893688</t>
  </si>
  <si>
    <t>100_R_06_006</t>
  </si>
  <si>
    <t>Přístup do dveří - vstup F01a&lt;&gt;V101 - protiplech  zámku</t>
  </si>
  <si>
    <t>484006427</t>
  </si>
  <si>
    <t>100_R_06_007</t>
  </si>
  <si>
    <t>Přístup do dveří - vstup F01a&lt;&gt;V101 - pružná kabelová spojka</t>
  </si>
  <si>
    <t>1222927749</t>
  </si>
  <si>
    <t>100_R_07_001</t>
  </si>
  <si>
    <t>Přístup do dveří - kabeláže, inst. materiál - TA [2x(2x0.50)+2x1]SN-PE/NE</t>
  </si>
  <si>
    <t>-33752195</t>
  </si>
  <si>
    <t>100_R_07_002</t>
  </si>
  <si>
    <t>Přístup do dveří - kabeláže, inst. materiál - Kabel CYSY2x2,5 H05VV-F 2x2,5</t>
  </si>
  <si>
    <t>824116130</t>
  </si>
  <si>
    <t>100_R_07_003</t>
  </si>
  <si>
    <t>Přístup do dveří - kabeláže, inst. materiál - 8 žilový sdělovací kabel</t>
  </si>
  <si>
    <t>223238430</t>
  </si>
  <si>
    <t>100_R_07_004</t>
  </si>
  <si>
    <t>Přístup do dveří - kabeláže, inst. materiál - BELDEN kabel #9502, 2 x 2 0,4Cu kroucený pár / metr</t>
  </si>
  <si>
    <t>-176673083</t>
  </si>
  <si>
    <t>100_R_07_005</t>
  </si>
  <si>
    <t>Přístup do dveří - kabeláže, inst. materiál - Trubka pevná 320N 1525 D25 2m</t>
  </si>
  <si>
    <t>-573020739</t>
  </si>
  <si>
    <t>100_R_07_006</t>
  </si>
  <si>
    <t>Přístup do dveří - kabeláže, inst. materiál - rozvodné krabice a svorky</t>
  </si>
  <si>
    <t>-1955626433</t>
  </si>
  <si>
    <t>100_R_07_007</t>
  </si>
  <si>
    <t>Přístup do dveří - kabeláže, inst. materiál - drobný instalační materiál</t>
  </si>
  <si>
    <t>soub.</t>
  </si>
  <si>
    <t>826271595</t>
  </si>
  <si>
    <t>100_R_mtž_01_001</t>
  </si>
  <si>
    <t>SW vybavení - SW - rozšíření VpasEng - lic na skříňku - základ bez úprav</t>
  </si>
  <si>
    <t>-1111657085</t>
  </si>
  <si>
    <t>100_R_mtž_02_001</t>
  </si>
  <si>
    <t>Instalace skříňkového systému - příprava skříní pro instalaci ( předvrtání)</t>
  </si>
  <si>
    <t>174847503</t>
  </si>
  <si>
    <t>100_R_mtž_02_002</t>
  </si>
  <si>
    <t>Instalace skříňkového systému - předmontážní příprava HW - pacoviště IVAR</t>
  </si>
  <si>
    <t>-443390378</t>
  </si>
  <si>
    <t>100_R_mtž_02_003</t>
  </si>
  <si>
    <t>Instalace skříňkového systému - pokládka liniových kabeláží (nutná předpříprava pro vedení)</t>
  </si>
  <si>
    <t>1154429865</t>
  </si>
  <si>
    <t>100_R_mtž_02_004</t>
  </si>
  <si>
    <t>Instalace skříňkového systému - Instalace terminálu IOX</t>
  </si>
  <si>
    <t>-1906108540</t>
  </si>
  <si>
    <t>100_R_mtž_02_005</t>
  </si>
  <si>
    <t>Instalace skříňkového systému - instalace info terminálů</t>
  </si>
  <si>
    <t>1236409730</t>
  </si>
  <si>
    <t>100_R_mtž_02_006</t>
  </si>
  <si>
    <t>Instalace skříňkového systému - instalace zámků šatních skříněk On-line</t>
  </si>
  <si>
    <t>-624796216</t>
  </si>
  <si>
    <t>100_R_mtž_02_007</t>
  </si>
  <si>
    <t>Instalace skříňkového systému - implementace SW - základ bez úprav</t>
  </si>
  <si>
    <t>843731669</t>
  </si>
  <si>
    <t>100_R_mtž_03_001</t>
  </si>
  <si>
    <t>Instalace vstupního systému - příprava dveří pro instalaci el. mag. zámku</t>
  </si>
  <si>
    <t>-416912109</t>
  </si>
  <si>
    <t>100_R_mtž_03_002</t>
  </si>
  <si>
    <t>Instalace vstupního systému - instalace/zapojení el.mag.zámku do dveří</t>
  </si>
  <si>
    <t>1755911127</t>
  </si>
  <si>
    <t>100_R_mtž_03_003</t>
  </si>
  <si>
    <t>Instalace vstupního systému - instalace přístupového bodu - jednostranný</t>
  </si>
  <si>
    <t>-1715425300</t>
  </si>
  <si>
    <t>100_R_mtž_04_001</t>
  </si>
  <si>
    <t>Režijní položky - VRN</t>
  </si>
  <si>
    <t>-1993144667</t>
  </si>
  <si>
    <t>100_R_mtž_04_002</t>
  </si>
  <si>
    <t>Režijní položky - doprava (*)</t>
  </si>
  <si>
    <t>-842383387</t>
  </si>
  <si>
    <t>EZS</t>
  </si>
  <si>
    <t>Pol158</t>
  </si>
  <si>
    <t>Demontáž stávajících čidel</t>
  </si>
  <si>
    <t>247294793</t>
  </si>
  <si>
    <t>Pol140</t>
  </si>
  <si>
    <t>Demontáž kabely</t>
  </si>
  <si>
    <t>-1920433413</t>
  </si>
  <si>
    <t>Pol159</t>
  </si>
  <si>
    <t>Pohybové čidlo intrapasivní, stávající</t>
  </si>
  <si>
    <t>1212987881</t>
  </si>
  <si>
    <t>Pol160</t>
  </si>
  <si>
    <t>Pohybové čidlo intrapasivní</t>
  </si>
  <si>
    <t>-1069108183</t>
  </si>
  <si>
    <t>Pol161</t>
  </si>
  <si>
    <t>Kabel SYKFY 3x2x0,5</t>
  </si>
  <si>
    <t>-244060617</t>
  </si>
  <si>
    <t>Pol162</t>
  </si>
  <si>
    <t>Ochranná trubka PVC 23mm</t>
  </si>
  <si>
    <t>-1625674922</t>
  </si>
  <si>
    <t>Pol151</t>
  </si>
  <si>
    <t>Úprava programového bodu</t>
  </si>
  <si>
    <t>1034840086</t>
  </si>
  <si>
    <t>Pol163</t>
  </si>
  <si>
    <t>Sekání drážky 30x30 plná cihla na jeden kabel</t>
  </si>
  <si>
    <t>-1773935912</t>
  </si>
  <si>
    <t>Pol164</t>
  </si>
  <si>
    <t>-1615632443</t>
  </si>
  <si>
    <t>UTP</t>
  </si>
  <si>
    <t>Pol165</t>
  </si>
  <si>
    <t>UTP zásuvka 2xRJ45</t>
  </si>
  <si>
    <t>925280565</t>
  </si>
  <si>
    <t>Pol166</t>
  </si>
  <si>
    <t>Kabel UTP kat.5e v ochranné trubce PVC</t>
  </si>
  <si>
    <t>-1050709060</t>
  </si>
  <si>
    <t>572074177</t>
  </si>
  <si>
    <t>-1950435288</t>
  </si>
  <si>
    <t>Pol167</t>
  </si>
  <si>
    <t>Přístupový bod WIFI, 802.11a/b/g/n/ac</t>
  </si>
  <si>
    <t>1853949054</t>
  </si>
  <si>
    <t>Pol168</t>
  </si>
  <si>
    <t>IP kamera venkovní pevná Full HD, PoE</t>
  </si>
  <si>
    <t>-656110478</t>
  </si>
  <si>
    <t>Pol169</t>
  </si>
  <si>
    <t>IP kamera vnitřní pevná Full HD, PoE</t>
  </si>
  <si>
    <t>1643839877</t>
  </si>
  <si>
    <t>Pol170</t>
  </si>
  <si>
    <t>Měření a protokoly</t>
  </si>
  <si>
    <t>-1537247085</t>
  </si>
  <si>
    <t>Pol171</t>
  </si>
  <si>
    <t>Oživení a nastavení systému</t>
  </si>
  <si>
    <t>1081481226</t>
  </si>
  <si>
    <t>Pol172</t>
  </si>
  <si>
    <t>963447082</t>
  </si>
  <si>
    <t>AUDIO</t>
  </si>
  <si>
    <t>Pol173</t>
  </si>
  <si>
    <t>Rozhlasová ústředna Plena All in one - SD/USB MP3 přehrávač, 6-ti zónový zesilovač 240W</t>
  </si>
  <si>
    <t>-1637047701</t>
  </si>
  <si>
    <t>Pol174</t>
  </si>
  <si>
    <t>Plena all in one - Stanice hlasatele</t>
  </si>
  <si>
    <t>-528509867</t>
  </si>
  <si>
    <t>Pol175</t>
  </si>
  <si>
    <t>Multifunkční přehrávač podkresové hudby dvojitý JGB 202</t>
  </si>
  <si>
    <t>1857714203</t>
  </si>
  <si>
    <t>Pol176</t>
  </si>
  <si>
    <t>Nástěnný ovládací panel Plena All in One PLN4S6Z</t>
  </si>
  <si>
    <t>-35883460</t>
  </si>
  <si>
    <t>Pol177</t>
  </si>
  <si>
    <t>Reproduktor podhledový 100V, s přepínačem 0,75-6W, Bosch LBC395111, IP x4</t>
  </si>
  <si>
    <t>1052741662</t>
  </si>
  <si>
    <t>Pol178</t>
  </si>
  <si>
    <t>Kabel CYKY 4x2,5</t>
  </si>
  <si>
    <t>901186129</t>
  </si>
  <si>
    <t>Pol179</t>
  </si>
  <si>
    <t>UTP kabel CAT 6,</t>
  </si>
  <si>
    <t>313364421</t>
  </si>
  <si>
    <t>Pol180</t>
  </si>
  <si>
    <t>1807936445</t>
  </si>
  <si>
    <t>Pol181</t>
  </si>
  <si>
    <t>1170152517</t>
  </si>
  <si>
    <t>Nouzový zvukový systém</t>
  </si>
  <si>
    <t>Pol182</t>
  </si>
  <si>
    <t>Demontáž reproduktorů</t>
  </si>
  <si>
    <t>-2050574329</t>
  </si>
  <si>
    <t>-1282072400</t>
  </si>
  <si>
    <t>Pol183</t>
  </si>
  <si>
    <t>Podhledový reproduktor Bosch LBC 308641, 100V, 0,75-6W</t>
  </si>
  <si>
    <t>366750879</t>
  </si>
  <si>
    <t>Pol184</t>
  </si>
  <si>
    <t>Protipožární kryt pro LBC 308641</t>
  </si>
  <si>
    <t>416361009</t>
  </si>
  <si>
    <t>Pol185</t>
  </si>
  <si>
    <t>Kabel kabel JE-H(St)H 1x2x2 dle dokumentace</t>
  </si>
  <si>
    <t>-1940846966</t>
  </si>
  <si>
    <t>-889592367</t>
  </si>
  <si>
    <t>Pol186</t>
  </si>
  <si>
    <t>-136038365</t>
  </si>
  <si>
    <t>D6</t>
  </si>
  <si>
    <t>EPS</t>
  </si>
  <si>
    <t>Pol187</t>
  </si>
  <si>
    <t>Odpojení/demontáž požárních hlásičů</t>
  </si>
  <si>
    <t>204054712</t>
  </si>
  <si>
    <t>Pol188</t>
  </si>
  <si>
    <t>Přemístěný / stávající požárních hlásič - připojení</t>
  </si>
  <si>
    <t>1417079037</t>
  </si>
  <si>
    <t>Pol189</t>
  </si>
  <si>
    <t>Stávající požární hlásič</t>
  </si>
  <si>
    <t>148232231</t>
  </si>
  <si>
    <t>Pol190</t>
  </si>
  <si>
    <t>PRAFlaGuard F 2x2x0,8 PH120-R</t>
  </si>
  <si>
    <t>1160841346</t>
  </si>
  <si>
    <t>-2136464150</t>
  </si>
  <si>
    <t>-558579579</t>
  </si>
  <si>
    <t>Pol191</t>
  </si>
  <si>
    <t>1876245271</t>
  </si>
  <si>
    <t>D7</t>
  </si>
  <si>
    <t>Přivolání pomoci</t>
  </si>
  <si>
    <t>Pol192</t>
  </si>
  <si>
    <t>Hřibové tlačítko stávající pouze přípojení</t>
  </si>
  <si>
    <t>191953685</t>
  </si>
  <si>
    <t>Pol193</t>
  </si>
  <si>
    <t>Hřibové tlačítko dovávka sauny přípojení</t>
  </si>
  <si>
    <t>-1219899316</t>
  </si>
  <si>
    <t>Pol194</t>
  </si>
  <si>
    <t>Kontrolní modul FEH1001</t>
  </si>
  <si>
    <t>-822161944</t>
  </si>
  <si>
    <t>Pol195</t>
  </si>
  <si>
    <t>Světlo signalizační FIM1000</t>
  </si>
  <si>
    <t>-875389013</t>
  </si>
  <si>
    <t>Pol196</t>
  </si>
  <si>
    <t>Transformátor FLM1000</t>
  </si>
  <si>
    <t>-980348298</t>
  </si>
  <si>
    <t>Pol197</t>
  </si>
  <si>
    <t>Signalizační panel FIM1300</t>
  </si>
  <si>
    <t>-655941231</t>
  </si>
  <si>
    <t>Pol198</t>
  </si>
  <si>
    <t>Ovládací prvek FIP1011</t>
  </si>
  <si>
    <t>-485629163</t>
  </si>
  <si>
    <t>Pol199</t>
  </si>
  <si>
    <t>Kabel SYKFY 4x2x0,8</t>
  </si>
  <si>
    <t>-598017150</t>
  </si>
  <si>
    <t>675030085</t>
  </si>
  <si>
    <t>Pol200</t>
  </si>
  <si>
    <t>934715570</t>
  </si>
  <si>
    <t>D.1-02.5 - Vybavení interiéru</t>
  </si>
  <si>
    <t>PSV - Vybavení interiéru</t>
  </si>
  <si>
    <t xml:space="preserve">    D.1.5 - WELLNESS - VYBAVENÍ – interiér</t>
  </si>
  <si>
    <t>D.1.5</t>
  </si>
  <si>
    <t>WELLNESS - VYBAVENÍ – interiér</t>
  </si>
  <si>
    <t>R_101</t>
  </si>
  <si>
    <t>1/V Bar</t>
  </si>
  <si>
    <t>-1259329323</t>
  </si>
  <si>
    <t>Poznámka k položce:_x000D_
Dle tabulky vybavení_interiér_položka 1/V</t>
  </si>
  <si>
    <t>R_102</t>
  </si>
  <si>
    <t>2/V Fénová stěna</t>
  </si>
  <si>
    <t>319275415</t>
  </si>
  <si>
    <t>Poznámka k položce:_x000D_
Dle tabulky vybavení_interiér_položka 2/V</t>
  </si>
  <si>
    <t>R_103</t>
  </si>
  <si>
    <t>3/V Dřevěný regál</t>
  </si>
  <si>
    <t>621315824</t>
  </si>
  <si>
    <t>Poznámka k položce:_x000D_
Dle tabulky vybavení_interiér_položka 3/V</t>
  </si>
  <si>
    <t>R_104</t>
  </si>
  <si>
    <t>4/V Podsvětlená fólie</t>
  </si>
  <si>
    <t>-128759724</t>
  </si>
  <si>
    <t>Poznámka k položce:_x000D_
Dle tabulky vybavení_interiér_položka 4/V</t>
  </si>
  <si>
    <t>R_105</t>
  </si>
  <si>
    <t>5/V Dřevený předěl</t>
  </si>
  <si>
    <t>-832095298</t>
  </si>
  <si>
    <t>Poznámka k položce:_x000D_
Dle tabulky vybavení_interiér_položka 5/V</t>
  </si>
  <si>
    <t>R_106</t>
  </si>
  <si>
    <t>6/V Lamelové dělící stěny</t>
  </si>
  <si>
    <t>1209161923</t>
  </si>
  <si>
    <t>Poznámka k položce:_x000D_
Dle tabulky vybavení_interiér_položka 6/V</t>
  </si>
  <si>
    <t>R_107</t>
  </si>
  <si>
    <t>7/V Závěsný květináč</t>
  </si>
  <si>
    <t>-1703969140</t>
  </si>
  <si>
    <t>Poznámka k položce:_x000D_
Dle tabulky vybavení_interiér_položka 7/V</t>
  </si>
  <si>
    <t>R_108</t>
  </si>
  <si>
    <t>8a/V Květináč velký</t>
  </si>
  <si>
    <t>-1915972073</t>
  </si>
  <si>
    <t>Poznámka k položce:_x000D_
Dle tabulky vybavení_interiér_položka 8a/V</t>
  </si>
  <si>
    <t>R_108a</t>
  </si>
  <si>
    <t xml:space="preserve">8b/V Květináč </t>
  </si>
  <si>
    <t>-1520066781</t>
  </si>
  <si>
    <t>Poznámka k položce:_x000D_
Dle tabulky vybavení_interiér_položka 8b/V</t>
  </si>
  <si>
    <t>R_109</t>
  </si>
  <si>
    <t>9a/V Umělé květiny</t>
  </si>
  <si>
    <t>564894213</t>
  </si>
  <si>
    <t>Poznámka k položce:_x000D_
Dle tabulky vybavení_interiér_položka 9a/V</t>
  </si>
  <si>
    <t>R_110</t>
  </si>
  <si>
    <t>9b/V Umělé květiny</t>
  </si>
  <si>
    <t>1898137878</t>
  </si>
  <si>
    <t>Poznámka k položce:_x000D_
Dle tabulky vybavení_interiér_položka 9b/V</t>
  </si>
  <si>
    <t>R_112</t>
  </si>
  <si>
    <t>10/V Ratanové křeslo</t>
  </si>
  <si>
    <t>1320295462</t>
  </si>
  <si>
    <t>Poznámka k položce:_x000D_
Dle tabulky vybavení_interiér_položka 10/V</t>
  </si>
  <si>
    <t>R_113</t>
  </si>
  <si>
    <t>11/V Jídelní stolek</t>
  </si>
  <si>
    <t>-1951913252</t>
  </si>
  <si>
    <t>Poznámka k položce:_x000D_
Dle tabulky vybavení_interiér_položka 11/V</t>
  </si>
  <si>
    <t>R_114</t>
  </si>
  <si>
    <t>12/V Masivní dřevěná lavice</t>
  </si>
  <si>
    <t>312567688</t>
  </si>
  <si>
    <t>Poznámka k položce:_x000D_
Dle tabulky vybavení_interiér_položka 12/V</t>
  </si>
  <si>
    <t>R_115</t>
  </si>
  <si>
    <t>13/V Ratanové lehátko</t>
  </si>
  <si>
    <t>273837298</t>
  </si>
  <si>
    <t>Poznámka k položce:_x000D_
Dle tabulky vybavení_interiér_položka 13/V</t>
  </si>
  <si>
    <t>R_116</t>
  </si>
  <si>
    <t>14/V Konferenční stolek</t>
  </si>
  <si>
    <t>-1071031199</t>
  </si>
  <si>
    <t>Poznámka k položce:_x000D_
Dle tabulky vybavení_interiér_položka 14/V</t>
  </si>
  <si>
    <t>R_117</t>
  </si>
  <si>
    <t>15/V Podsvícené tabulky informačního systému</t>
  </si>
  <si>
    <t>-488976556</t>
  </si>
  <si>
    <t>Poznámka k položce:_x000D_
Dle tabulky vybavení_interiér_položka 15/V</t>
  </si>
  <si>
    <t>R_118</t>
  </si>
  <si>
    <t>16/V Montáž stávajících šatních skříněk dvoj/troj vč. dopojení na SLB</t>
  </si>
  <si>
    <t>1063004163</t>
  </si>
  <si>
    <t>"trojskříňka"      26</t>
  </si>
  <si>
    <t>R119</t>
  </si>
  <si>
    <t>17a/V Přemístěná sestava stáv. šatních 3-skříněk - odstín béžová</t>
  </si>
  <si>
    <t>42240909</t>
  </si>
  <si>
    <t xml:space="preserve">Poznámka k položce:_x000D_
Přemístěná sestava stáv. šatních 3-skříněk_x000D_
- odstín béžová_x000D_
- stávající skříňky přemístěné z prostoru _x000D_
  rušených saun v 1.PP – přemístění a montáž _x000D_
  do nové pozice zajistí zhotovitel_x000D_
- 3-skříňka spojená s lavicí vč. původní _x000D_
  Al-podnože_x000D_
- celková šířka 900 mm_x000D_
- celková hloubka 820 mm_x000D_
- nové značení/číslování dvířek_x000D_
- příprava pro osazení nového el. zámku _x000D_
  vč. demontáže původního_x000D_
- na krajních skříňkách osadit původní HPL krycí _x000D_
  panely_x000D_
</t>
  </si>
  <si>
    <t>R120</t>
  </si>
  <si>
    <t>17b/V Přemístěná sestava stáv. šatních 2-skříněk - odstín béžová</t>
  </si>
  <si>
    <t>217745344</t>
  </si>
  <si>
    <t>Poznámka k položce:_x000D_
Přemístěná sestava stáv. šatních 2-skříněk_x000D_
- odstín béžová_x000D_
- stávající skříňky přemístěné z prostoru _x000D_
  rušených saun v 1.PP – přemístění a montáž _x000D_
  do nové pozice zajistí zhotovitel_x000D_
- 2-skříňka spojená s lavicí vč. původní _x000D_
  Al-podnože_x000D_
- celková šířka 900 mm_x000D_
- celková hloubka 820 mm_x000D_
- nové značení/číslování dvířek_x000D_
- příprava pro osazení nového el. zámku _x000D_
  vč. demontáže původního_x000D_
- na krajních skříňkách osadit původní HPL krycí _x000D_
  panely</t>
  </si>
  <si>
    <t>R121</t>
  </si>
  <si>
    <t>17c/V Přemístěná sestava stáv. šatních 3-skříněk - odstín žlutá + nové podnože</t>
  </si>
  <si>
    <t>1599838888</t>
  </si>
  <si>
    <t>Poznámka k položce:_x000D_
Přemístěná sestava stáv. šatních 3-skříněk_x000D_
- odstín žlutá + nové podnože_x000D_
- stávající skříňky přemístěné z prostoru _x000D_
  rušené části plaveckých šaten v 1.NP –   _x000D_
  přemístění a montáž do nové pozice zajistí  _x000D_
  zhotovitel_x000D_
- 3-skříňka spojená s lavicí_x000D_
- dodávka a montáž nové systém. Al-podnože_x000D_
- celková šířka 900 mm_x000D_
- celková hloubka 820 mm_x000D_
- nové značení/číslování dvířek_x000D_
- příprava pro osazení nového el. zámku _x000D_
  vč. demontáže původního_x000D_
- na krajních skříňkách osadit původní HPL krycí _x000D_
  panely</t>
  </si>
  <si>
    <t>R122</t>
  </si>
  <si>
    <t>17d/V Přemístěná sestava stáv. šatních 3-skříněk - odstín oranžová + nové podnože</t>
  </si>
  <si>
    <t>1994039942</t>
  </si>
  <si>
    <t>Poznámka k položce:_x000D_
Přemístěná sestava stáv. šatních 3-skříněk_x000D_
- odstín oranžová + nové podnože_x000D_
- stávající skříňky přemístěné z prostoru _x000D_
  rušené části plaveckých šaten v 1.NP –   _x000D_
  přemístění a montáž do nové pozice zajistí  _x000D_
  zhotovitel_x000D_
- 3-skříňka spojená s lavicí_x000D_
- dodávka a montáž nové systém. Al-podnože_x000D_
- celková šířka 900 mm_x000D_
- celková hloubka 820 mm_x000D_
- nové značení/číslování dvířek_x000D_
- příprava pro osazení nového el. zámku _x000D_
  vč. demontáže původního_x000D_
- na krajních skříňkách osadit původní HPL krycí _x000D_
  panely</t>
  </si>
  <si>
    <t>D.1-02.6 - Wellness a technologie ochlazovacího bazénu</t>
  </si>
  <si>
    <t>1 - Tropická 3,21</t>
  </si>
  <si>
    <t>položka - Popis</t>
  </si>
  <si>
    <t>D1 - 2. Tropická sauna rozměry(31200x3675x2200) v mm</t>
  </si>
  <si>
    <t>položka</t>
  </si>
  <si>
    <t>2. Tropická sauna rozměry(31200x3675x2200) v mm</t>
  </si>
  <si>
    <t>zprovoznění</t>
  </si>
  <si>
    <t>zprovoznění a předání obsluze</t>
  </si>
  <si>
    <t>kplt</t>
  </si>
  <si>
    <t>-26443090</t>
  </si>
  <si>
    <t>topidlo  18kw s výpa</t>
  </si>
  <si>
    <t>Saunové topidlo 18kW s výparníkem a lávovými kameny v nerezovém provedení, které je určeno pro polévání</t>
  </si>
  <si>
    <t>svetlo</t>
  </si>
  <si>
    <t>skleněné světlo se žárovkou</t>
  </si>
  <si>
    <t>nouzové tlačítko</t>
  </si>
  <si>
    <t>dřevěný s popisem reflexním SOS</t>
  </si>
  <si>
    <t>Saunová konstrukce,o</t>
  </si>
  <si>
    <t>Konstrukce smrková,cedrové palubky na stěny,strop,šrouby,vata,folie</t>
  </si>
  <si>
    <t>dveře saunové</t>
  </si>
  <si>
    <t>nerezové panty,sklo esche bronse,dřevěné madlo</t>
  </si>
  <si>
    <t>montáž interiéru sa</t>
  </si>
  <si>
    <t>Dodání a montáž lavic z bezsukové africké vrby,výplně lavic,opěrky zad,ohrádka kamen,podpěrné kozy se spodním štelováním,rošt na podlahu</t>
  </si>
  <si>
    <t>doprava , montáž,uby</t>
  </si>
  <si>
    <t>techniků</t>
  </si>
  <si>
    <t>kamenný obklad</t>
  </si>
  <si>
    <t>2000y1500</t>
  </si>
  <si>
    <t>stavební chemie</t>
  </si>
  <si>
    <t>lepící a spárovací materiál včetně parotěsné zábrany</t>
  </si>
  <si>
    <t>reproduktory</t>
  </si>
  <si>
    <t>Jeden pár reproduktorů osazený v konstrukci stěny</t>
  </si>
  <si>
    <t>teploměr/vlhkomět</t>
  </si>
  <si>
    <t>měření teploty a vlhka v sauně</t>
  </si>
  <si>
    <t>přesýpací hodiny</t>
  </si>
  <si>
    <t>přesýpací hodiny, borovice 15min</t>
  </si>
  <si>
    <t>kryt světla</t>
  </si>
  <si>
    <t>z abachi</t>
  </si>
  <si>
    <t>podhlavníky</t>
  </si>
  <si>
    <t>košíček</t>
  </si>
  <si>
    <t>plastová krytka čidla</t>
  </si>
  <si>
    <t>nádoby na eseci</t>
  </si>
  <si>
    <t>nerezové misky s řetízkem nad kamna</t>
  </si>
  <si>
    <t>dopoštění kamen</t>
  </si>
  <si>
    <t>automatické doplňování vody do výparníků s potrubím a šroubením</t>
  </si>
  <si>
    <t>nouzové světlo</t>
  </si>
  <si>
    <t>bateriový zdroj 8w,ip65,3hod</t>
  </si>
  <si>
    <t>odtah</t>
  </si>
  <si>
    <t>dřevěný talíř pro odvod vzduchu nad prostor sauny</t>
  </si>
  <si>
    <t>elektromateriál s ro</t>
  </si>
  <si>
    <t>veškeré kabely sihf pro kamna a osvětlení,rozvaděč pro schováni traf a jištění k sauně</t>
  </si>
  <si>
    <t>regulace</t>
  </si>
  <si>
    <t>900642568</t>
  </si>
  <si>
    <t>revize</t>
  </si>
  <si>
    <t>-73655303</t>
  </si>
  <si>
    <t>2 - Ceremoniální 3,35</t>
  </si>
  <si>
    <t>D1 - 2. Ceremoniální sauna rozměry(5450x5000x2400) v mm</t>
  </si>
  <si>
    <t>2. Ceremoniální sauna rozměry(5450x5000x2400) v mm</t>
  </si>
  <si>
    <t>topidlo 36kW</t>
  </si>
  <si>
    <t>Saunové topidlo 36kW s lávovými kameny v černém provedení, které je určeno pro polévání</t>
  </si>
  <si>
    <t>světlo</t>
  </si>
  <si>
    <t>dřevěný vypínař s popisem reflexním SOS</t>
  </si>
  <si>
    <t>revizní zpráva elektro</t>
  </si>
  <si>
    <t>-644991962</t>
  </si>
  <si>
    <t>Konstrukce smrková,obkladové palubky smrk- stěna,strop,šrouby,vata,folie,</t>
  </si>
  <si>
    <t>Dodání a montáž lavic z bezsukové africké vrby,výplně lavic,opěrky zad,ohrádka kamen,podpěrné kozy se spodním štelováním,montáž konstrukce lavic sauny,rošt na podlahu</t>
  </si>
  <si>
    <t>doprava,montáž,ubyto</t>
  </si>
  <si>
    <t>saunové dveře</t>
  </si>
  <si>
    <t>dřevěný rám smrkový,panty nerezové,sklo esche bronse,dřevěné madlo</t>
  </si>
  <si>
    <t>obkladačské práce</t>
  </si>
  <si>
    <t xml:space="preserve">obkladačské práce </t>
  </si>
  <si>
    <t>126519552</t>
  </si>
  <si>
    <t>teploměr</t>
  </si>
  <si>
    <t>teploměr pro kontrolu stavu teploty</t>
  </si>
  <si>
    <t>dřevěná sběračka</t>
  </si>
  <si>
    <t>dřevěná sběračka, borovice</t>
  </si>
  <si>
    <t>saunové vědro</t>
  </si>
  <si>
    <t>saunové vědro, borovice se suky, plastová vložka, 3l</t>
  </si>
  <si>
    <t>-105027148</t>
  </si>
  <si>
    <t>regulace s pomocnou</t>
  </si>
  <si>
    <t>ovládání teploty sauny,cas provozu sauny,čidla 2ks,osvětlení sauny</t>
  </si>
  <si>
    <t>kryty světel</t>
  </si>
  <si>
    <t>ventilátor, frekvenč</t>
  </si>
  <si>
    <t>k rozhánění teplého vzduchu plechový komaxové béžové barvy</t>
  </si>
  <si>
    <t>polev kamen</t>
  </si>
  <si>
    <t>nerezový polev nad kamny pro vedení vody a esence</t>
  </si>
  <si>
    <t>technologie polevu</t>
  </si>
  <si>
    <t>eletroventil,aroma pumpa,trubky,fiting,kohouty,uchytky</t>
  </si>
  <si>
    <t>RGB pásek</t>
  </si>
  <si>
    <t>led osvětlení pro saunový ceremoniál sedáku a opěrky</t>
  </si>
  <si>
    <t>trafo</t>
  </si>
  <si>
    <t>12V/200w</t>
  </si>
  <si>
    <t>difusor s čirým plex</t>
  </si>
  <si>
    <t>AL profil pro led pásek</t>
  </si>
  <si>
    <t>ovládání UV,světel</t>
  </si>
  <si>
    <t>dřevěný vypínač s reflexním označením</t>
  </si>
  <si>
    <t>UV</t>
  </si>
  <si>
    <t>osvětlení pro saunový ceremoniál a zdroj NPF 40-24V</t>
  </si>
  <si>
    <t>Ovládání RGB 9E</t>
  </si>
  <si>
    <t>skleněná destička pro změnu byrvy pro ceremoniál</t>
  </si>
  <si>
    <t>LED controler</t>
  </si>
  <si>
    <t>zesilovač na 3x10A pro RGB pásky</t>
  </si>
  <si>
    <t>rozvaděč,elektrokabe</t>
  </si>
  <si>
    <t>kabely sihf pro kamna,svetla,čidla,rozvodnice pro schování traf a zesilovačů</t>
  </si>
  <si>
    <t>3 - Pára 3,29</t>
  </si>
  <si>
    <t>D1 - 2.Pára rozměry(3950x3080x2100) v mm</t>
  </si>
  <si>
    <t>2.Pára rozměry(3950x3080x2100) v mm</t>
  </si>
  <si>
    <t>parní vyvíječ 15kw</t>
  </si>
  <si>
    <t>hygromatik Fle15-parní vyvíječ s elektrodami,přídavná deska,čidlo,vířivé odkalování superflesh</t>
  </si>
  <si>
    <t>hydroizolace</t>
  </si>
  <si>
    <t>dvousložková hydroizolace s bandážním páskem 2vrstvy</t>
  </si>
  <si>
    <t>nerez destička s tlačítkem s popisem reflexním SOS</t>
  </si>
  <si>
    <t>dveře</t>
  </si>
  <si>
    <t>hliníkové s bronzovým sklem</t>
  </si>
  <si>
    <t>Montáž parní kabiny</t>
  </si>
  <si>
    <t>EPS díly poskládat do odsouhlasené podoby</t>
  </si>
  <si>
    <t>doprava</t>
  </si>
  <si>
    <t>dodání EPS prvků na stavbu nákladní doprava</t>
  </si>
  <si>
    <t>Cu vedení</t>
  </si>
  <si>
    <t>CU průměr 28mm+izolace</t>
  </si>
  <si>
    <t>El. Rohože</t>
  </si>
  <si>
    <t>sedák ohřev,termostat,cidlo,chránička cidla s hrotem</t>
  </si>
  <si>
    <t>bm</t>
  </si>
  <si>
    <t>El rohože</t>
  </si>
  <si>
    <t>sedák podlaha</t>
  </si>
  <si>
    <t>Jeden pár reproduktorů osazený v konstrukci stropu</t>
  </si>
  <si>
    <t>osvětlení sedák rgb</t>
  </si>
  <si>
    <t>spodní osvětlení kabiny</t>
  </si>
  <si>
    <t>osvětlení</t>
  </si>
  <si>
    <t>transformátor,řídící modul</t>
  </si>
  <si>
    <t>úklidová světla</t>
  </si>
  <si>
    <t>nerezová světla,led žárovks,trafo</t>
  </si>
  <si>
    <t>hvězdné nebe</t>
  </si>
  <si>
    <t>jedná se o 120 bodů se zdrojem RGB+ dálové ovládání</t>
  </si>
  <si>
    <t>strop</t>
  </si>
  <si>
    <t>fasádní omítka stropu + latex barva 2vrstvy</t>
  </si>
  <si>
    <t>plastový taliř 150mm bílý</t>
  </si>
  <si>
    <t>oplachová hadice</t>
  </si>
  <si>
    <t>baterie se sprchovou koncovkou a držákem</t>
  </si>
  <si>
    <t>Doplňkový materiál</t>
  </si>
  <si>
    <t>propojovací krabice,lišty,svorky,vypínače,krky</t>
  </si>
  <si>
    <t>Stavební materiál</t>
  </si>
  <si>
    <t>pu pěna,keraquick s latexem,perlinka,planitop fast 330,epoxidové lepidlo,spárovací hmota kerapoxi design</t>
  </si>
  <si>
    <t>zapojení elektro,ubytování,doprava</t>
  </si>
  <si>
    <t>aroma pumpa s esencí</t>
  </si>
  <si>
    <t>dávkování vonné esence do potrubí parovodu 1litr esence</t>
  </si>
  <si>
    <t>sedáky</t>
  </si>
  <si>
    <t>EPS díly pro sezení</t>
  </si>
  <si>
    <t>stěny</t>
  </si>
  <si>
    <t>EPS dily rovné</t>
  </si>
  <si>
    <t>strop.1</t>
  </si>
  <si>
    <t>EPS klenby</t>
  </si>
  <si>
    <t>Doprava a ubytování</t>
  </si>
  <si>
    <t>dva lidi 11 dnů práce</t>
  </si>
  <si>
    <t>4 - Technologie ochlazovacího bazén</t>
  </si>
  <si>
    <t>motor filtrace</t>
  </si>
  <si>
    <t>-653981402</t>
  </si>
  <si>
    <t>Poznámka k položce:_x000D_
9m3</t>
  </si>
  <si>
    <t>filtrace</t>
  </si>
  <si>
    <t>Filtrace písková 500mm</t>
  </si>
  <si>
    <t>-1948203580</t>
  </si>
  <si>
    <t>písek</t>
  </si>
  <si>
    <t>filtrační náplň</t>
  </si>
  <si>
    <t>Poznámka k položce:_x000D_
25kg</t>
  </si>
  <si>
    <t>Ph-</t>
  </si>
  <si>
    <t>tekutina ke snížení PH</t>
  </si>
  <si>
    <t>Poznámka k položce:_x000D_
20litrů</t>
  </si>
  <si>
    <t>CL</t>
  </si>
  <si>
    <t>Tekutina k zachlorování vody</t>
  </si>
  <si>
    <t>tvarovky</t>
  </si>
  <si>
    <t>Kolena,ventily,šroubení,t-kusy,trubky 50mm</t>
  </si>
  <si>
    <t>ASIN AQUA HOME CLF</t>
  </si>
  <si>
    <t>řídící automat</t>
  </si>
  <si>
    <t>Bestgo venti 5cestný</t>
  </si>
  <si>
    <t>prvky pro praní filtru</t>
  </si>
  <si>
    <t>bestgo ventil 3 cest</t>
  </si>
  <si>
    <t>prvky pro sání z bazénu či nádrže</t>
  </si>
  <si>
    <t>průtokoměr</t>
  </si>
  <si>
    <t>zaznamenává průtok motoru pro hygienu</t>
  </si>
  <si>
    <t>sedlo průtokoměru</t>
  </si>
  <si>
    <t>připevnění na trubku</t>
  </si>
  <si>
    <t>hladinoměr</t>
  </si>
  <si>
    <t>slouží k přesnému zavodnění nádrže</t>
  </si>
  <si>
    <t>elektroventil coulov</t>
  </si>
  <si>
    <t>pro dopouštění vody</t>
  </si>
  <si>
    <t>dopoštění vody</t>
  </si>
  <si>
    <t>TrubkyPPR,kolena,šroubení,kohouty</t>
  </si>
  <si>
    <t>odpad</t>
  </si>
  <si>
    <t>Odpadní potrubí akumulční nádrže</t>
  </si>
  <si>
    <t>akumulační nádrž</t>
  </si>
  <si>
    <t>záchytává vodu z bazénu</t>
  </si>
  <si>
    <t>propojení</t>
  </si>
  <si>
    <t>bazénové trubní rozvody,šroubení 110mm</t>
  </si>
  <si>
    <t>vaničky</t>
  </si>
  <si>
    <t>vaničky pod barely chemie pro hygienu</t>
  </si>
  <si>
    <t>cesta</t>
  </si>
  <si>
    <t>doprava 266kmx18kč=4788</t>
  </si>
  <si>
    <t>ubytování</t>
  </si>
  <si>
    <t>1089906556</t>
  </si>
  <si>
    <t>práce</t>
  </si>
  <si>
    <t>zapojení,zprovoznění</t>
  </si>
  <si>
    <t>5 - Ledovače</t>
  </si>
  <si>
    <t>ledovač - ledovač</t>
  </si>
  <si>
    <t>ledovač</t>
  </si>
  <si>
    <t>nerezová trubka</t>
  </si>
  <si>
    <t>100mm průměr a délce do 2metrů s přírubou</t>
  </si>
  <si>
    <t>kotvení ledovače</t>
  </si>
  <si>
    <t>konstrukce ledovače pevně ukotvena</t>
  </si>
  <si>
    <t>hlídání ledovače</t>
  </si>
  <si>
    <t>čidlo s elektronikou pro hlídání výšky ledu v nádobě</t>
  </si>
  <si>
    <t>montáž</t>
  </si>
  <si>
    <t>zavěšení ledovače</t>
  </si>
  <si>
    <t>Tupadly 28563 Ústí nad Labem(131km tam) 262x18=</t>
  </si>
  <si>
    <t>eps nádoba s odpadní gulí</t>
  </si>
  <si>
    <t>-1035877380</t>
  </si>
  <si>
    <t>nádoba pro ledovou</t>
  </si>
  <si>
    <t>D.1-02.7 - Nerezový bazén</t>
  </si>
  <si>
    <t>D1 - TĚLESO BAZÉNU</t>
  </si>
  <si>
    <t>D2 - VNITŘNÍ VESTAVBY DO BAZÉNU</t>
  </si>
  <si>
    <t>D3 - BAZÉNOVÁ HYDRAULIKA</t>
  </si>
  <si>
    <t>D4 - VYBAVENÍ BAZÉNU</t>
  </si>
  <si>
    <t xml:space="preserve">D5 - ATRAKCE </t>
  </si>
  <si>
    <t>TĚLESO BAZÉNU</t>
  </si>
  <si>
    <t>Pol1</t>
  </si>
  <si>
    <t>TĚLESO BAZÉNOVÉ VANY přelivného typu s jednou stranou skimmerovou</t>
  </si>
  <si>
    <t>pack</t>
  </si>
  <si>
    <t>Poznámka k položce:_x000D_
Jedná se o kompletně smontovanou a vodotěsně svařenou konstrukci obvodových stěn bazénové vany včetně příslušenství specifikovaného v projektové části, které není zahrnuto v samostatných rozpočtových položkách (přelivná hrana, obvodové přelivné žlábky, rohové díly, výztuže, kotevní desky, kotevní mat. a pod.). Provedení je vyhotoveno dle dispozic uvedených v technických podkladech, provedení svarů dle ČSN EN ISO 3834-2, svary mořeny bez mechanického opracování (vyjma svarů hlavy bazénu – 5 cm pod hladinu vody). Konstrukční systém nerezových bazénů se skládá z vyztužených ocelových konstrukcí uchycených staticky v určených a předepsaných bodech dle projektové dokumentace (dále jen PD), podložené statickým výpočtem. Na konstrukční části obvodových stěn jsou pak následně vodotěsně navařeny jednotlivé části bazénu, samostatně uvedené a specifikované v přiloženém rozpočtu.  Technické provedení bazénové stěny, tvar přelivné hrany a přelivného žlábku a stejně tak min. požadavek na dodržení vertikálních dělících rovin obvodových stěn bazénů navazujících na horizontální dělící roviny dna je blíže specifikován v PD a je požadováno doložení provedení Technickým listem. Dodržení těchto požadavků je bezpodmínečné a je zaneseno v projektové dokumentaci.  Tímto způsobem je vytvořena nerezová samonosná vodotěsná vana.</t>
  </si>
  <si>
    <t>Pol2</t>
  </si>
  <si>
    <t>DNO BAZÉNU S PROTISKLUZOVOU ÚPRAVOU S KRUHOVÝMI NOPY</t>
  </si>
  <si>
    <t>Poznámka k položce:_x000D_
Dno bazénu je tvořeno jednostranně raženým plechem, prolis o průměru 9,5mm(+0,5mm), výška prolisu 1,0-1,5 mm, osová rozteč prolisů 20mm, které musí odpovídat normě ČSN EN 13451-1 zatřídění 24°.  Přesazení dnových plechů přes sebe je  min. 10mm. Dno je vodotěsně navařeno na bazénové stěny a jednotlivé vestavby. Součástí dna jsou veškeré výztužné prvky určené pro případné zlomy ve dně. Uložení dna je dle PD.</t>
  </si>
  <si>
    <t>Pol3</t>
  </si>
  <si>
    <t>ZTRACENÉ BEDNĚNÍ NEREZOVÉ</t>
  </si>
  <si>
    <t>Poznámka k položce:_x000D_
Jedná se o nerezový ohýbaný profil vodotěsně navařený na zadní lem bazénu. Slouží jako ztracené bednění pro další stavební úpravy a zároveň jako plocha pro napojení vodorovné hydroizolace.Tl. plechu 1,5mm,materiál a tvar dle PD.</t>
  </si>
  <si>
    <t>Pol4</t>
  </si>
  <si>
    <t>Tepelná izolace (4-6cm) zadní části baz. stěny (dílna)</t>
  </si>
  <si>
    <t>Poznámka k položce:_x000D_
Stříkaná izolace je tepelná izolace nové generace, která dokonale přilne ke všem materiálům. Po aplikaci stříkané izolační pěny nevznikají  tepelné mosty.  Stříkaná izolace je dvousložková polyuretanová pěna s uzavřenou strukturou buněk o hustotě 35-38kg/m3, která je ideálním řešením na izolaci bazénových stěn. Díky nízké hmotnosti nazatěžuje bazénovou konstrukci a dokonale přilne ke všem povrchům.</t>
  </si>
  <si>
    <t>VNITŘNÍ VESTAVBY DO BAZÉNU</t>
  </si>
  <si>
    <t>Pol5</t>
  </si>
  <si>
    <t>Podvodní plná lavice přímá kolmá ke stěně - bez vzd. Masáže - 1,49m</t>
  </si>
  <si>
    <t>Poznámka k položce:_x000D_
Jedná se o nerezovou uzavřenou konstrukci, která slouží pro relaxaci a odpočinek návštěvníků bazénu. Ukotvení dle PD. Rozměry dle PD. Provedení v souladu s ČSN EN 13451.</t>
  </si>
  <si>
    <t>Pol6</t>
  </si>
  <si>
    <t>Zapuštěný žebřík výklenkový</t>
  </si>
  <si>
    <t>Poznámka k položce:_x000D_
Provedení dle výrobce, materiál nosné konstrukce dle PD, materiál stupnic nerez, výška stupnic 300 mm, šířka stupnic 600 mm. Konstrukce provedena tak, že jednotlivé stupně jsou vsazeny a vodotěsně zavařeny do vyztužené bazénové stěny. Nášlapné plošky stupnic jsou opatřeny protiskluzovou úpravou. Provedení a tvar dle platných legislativních předpisů. Provedení v souladu s ČSN EN 13451.</t>
  </si>
  <si>
    <t>Pol7</t>
  </si>
  <si>
    <t>Madla k zapuštěnému žebříku výkl. - úprava LESK</t>
  </si>
  <si>
    <t>pár</t>
  </si>
  <si>
    <t>Poznámka k položce:_x000D_
Jedná se o leštěnou trubku TR KR 40x2mm, která je tvarově upravena tak, aby vytvářela oporu osoby vstupující nebo vystupující z bazénu. Tvar a provedení ergonomicky upraveno v souladu s požadavky na co největší pohodlí a komfort návštěvníků. Tvar dle PD.</t>
  </si>
  <si>
    <t>BAZÉNOVÁ HYDRAULIKA</t>
  </si>
  <si>
    <t>Pol8</t>
  </si>
  <si>
    <t>Tryska vtoková ze dna s bezšroubovým uzávěrem krytu - hranatá</t>
  </si>
  <si>
    <t>Poznámka k položce:_x000D_
Pro přívod čisté vody do bazénu, jsou ve dně bazénu zabudovány dnové vtokové trysky fungující na principu dnových kanálů. Kryt dnové trysky je odnímatelný, těsnost zaručena přisvorkovaným těsnícím profilem z elastického materiálu. Horní strana trysky musí být ve stejné úrovni se dnem bazénu. Tlak na trysce nesmí přesáhnout hodnotu 0,03 MPa. Z bezpečnostního hlediska musí být veškeré pohledové plochy dnové trysky i krytu zaobleny bez ostrých hran a nerovností. Musí být dodrženy bezpečnostně technické požadavky dle ČSN EN 13451 část 1/3 (např. doklad o kontrole zachycování vlasů). Způsob napojení dnových trysek na cirkulační systém bazénové vody dle PD. Kryt s tryskami je upevněn k otvoru vtokové trysky pomocí bezšroubového rychlouzávěru, který zajistí obsluze bazénů rychlé a snadné otevírání a zavírání. Uzávěr krytu je možné snadno ovládat /otevírat/ i v případě nevypuštěného bazénu. Konstrukce dílce umožňuje uzavření krytu pouze jeho zatlačením předepsanou silou k otvoru dnového kanálu a trvale zajišťuje stabilizaci polohy uzávěru pomocí vahadlového mechanismu. Požadavek na doložení technického listu bezšroubového rychlouzávěru.</t>
  </si>
  <si>
    <t>Pol9</t>
  </si>
  <si>
    <t>Odtok ze žlábku</t>
  </si>
  <si>
    <t>Poznámka k položce:_x000D_
Slouží k plynulému odvodu bazénové vody z přelivného žlábku, jeho umístění a dimenze musí odpovídat hydraulickým poměrům v bazénu. Prohloubení v místě odtoku včetně odvodního potrubí do vzdálenosti 0,50 m od hrany bazénu, ukončeného lemem a přírubou musí odpovídat platné PD a ČSN EN 1092-1. U venkovních bazénů je odtok standardně opatřen krytem proti vniknutí nežádoucích předmětů do cirkulačního systému.</t>
  </si>
  <si>
    <t>Pol10</t>
  </si>
  <si>
    <t>Tlumič hluku ve žlábku (plastový)</t>
  </si>
  <si>
    <t>Poznámka k položce:_x000D_
Slouží k snížení hlučnosti vznikající v místě odtoku ze žlábku především u vnitřních bazénů. Tlumič je navržen jako jednoduše upevňovaný segment do konstrukce přelivného žlábku. Rozměry a provedení dle PD .</t>
  </si>
  <si>
    <t>Pol11</t>
  </si>
  <si>
    <t>Potrubní rozvody dle PD</t>
  </si>
  <si>
    <t>Poznámka k položce:_x000D_
Potrubní rozvody v rozsahu a dimenzi dle PD. Provedení dle normy ČSN EN 1090-1.</t>
  </si>
  <si>
    <t>VYBAVENÍ BAZÉNU</t>
  </si>
  <si>
    <t>Pol12</t>
  </si>
  <si>
    <t>Roštnice PP přímá - 250mm - bílá</t>
  </si>
  <si>
    <t>Poznámka k položce:_x000D_
Roštnice jsou navrženy dle velikosti a typu přelivného žlábku stanoveného v PD. Konstrukce a materiál roštnice musí přenést mechanické zatížení od koupajících se osob, musí být odolné proti teplotním výkyvům, bazénové vodě a UV záření. Krycí rošty musí mít na své horní straně protiskluzovou úpravu dle ČSN EN 13451-1 zatřídění 24° a musí být umístěny příčně k přelivnému žlábku. Šířka roštnicových prutů max.10mm,  mezera mezi prvky dle ČSN EN 13451 &lt;8 mm. Pro čištění roštů a žlábků musí být rošt odnímatelný, délka jednotlivých roštových dílů musí být cca 1,00 m a musí splňovat dvoubodové spojení v podélné ose, aby nedocházelo k bočním posunům jednotlivých prutů a tím i zvětšování mezer mezi pruty na okrajích. Materiál polypropylén, barva bílá. Jednotlivé prvky roštnice jsou podélně k sobě stažené dvěma závitovými tyčemi do pevného celku o délce cca 1m. Závitové tyče jsou stažené na obou stranách matkami a obě části jsou z materiálu ČSN EN jak. 1.4404. Nepřipouští se jednopáteřní propojení prvků roštnice k sobě vzájemným zásunem na perodrážku.</t>
  </si>
  <si>
    <t>Pol13</t>
  </si>
  <si>
    <t>Roštnice PP rohová - 250mm - bílá</t>
  </si>
  <si>
    <t>Poznámka k položce:_x000D_
Roštnice jsou navrženy dle velikosti a typu přelivného žlábku stanoveného v PD. Konstrukce a materiál roštnice musí přenést mechanické zatížení od koupajících se osob, musí být odolné proti teplotním výkyvům, bazénové vodě a UV záření. Materiál polypropylén, barva bílá. Krycí rošty musí mít na své horní straně protiskluzovou úpravu dle ČSN EN 13451 zatřídění 24° a musí být umístěny příčně k přelivnému žlábku. Šířka roštnicových prutů max.10mm, mezera mezi prvky dle ČSN EN 13451 &lt;8 mm. Pro čištění roštů a žlábků musí být rošt odnímatelný, délka jednotlivých roštových dílů dle PD a musí splňovat dvoubodové spojení v podélné ose, aby nedocházelo k bočním posunům jednotlivých prutů a tím i zvětšování mezer mezi pruty na okrajích. Jednotlivé prvky roštnice jsou podélně k sobě stažené dvěma závitovými tyčemi do pevného celku o délce cca 1m. Závitové tyče jsou stažené na obou stranách matkami a obě části jsou z materiálu ČSN EN jak. 1.4404. Rohová roštnice musí mít stejný design a stejnou propustnost bazénové vody jako u roštnic v přímém provedení včetně dvoubodového napojení na přímé roštnice. Nepřipouští se jednopáteřní propojení prvků roštnice k sobě vzájemným zásunem na perodrážku.</t>
  </si>
  <si>
    <t>Pol14</t>
  </si>
  <si>
    <t>Bezpečnostní zn. - informační piktogram (roštnice přímá)</t>
  </si>
  <si>
    <t>Poznámka k položce:_x000D_
Bezpečnostní značka s piktogramem např. "pro neplavce, hl. vody". Umístění v jedné úrovni s horní stranou roštnice, bez výstupků a ostrých hran. Deska s označením modrá, rám a symbolika bílá.</t>
  </si>
  <si>
    <t>Pol15</t>
  </si>
  <si>
    <t>Servisní kufřík pro veřejné bazény</t>
  </si>
  <si>
    <t>Poznámka k položce:_x000D_
Plastový kufřík s uzavíratelným poklopem. Obsahuje základní materiály a nástroje pro údržbu a servis nerezových bazénů, nerezový klíč s medvědem pro demontáž roštů, nerezový imbusový klíč, soupravu základních šroubů s imbusovou zapuštěnou hlavou, Molykot pastu 50g, univerzální klíč, sadu utěrek DEOX-FIT 125 ks 15x20cm, příbalové bezpečnostní listy chemikálií, soupravu gumových rukavic, příručku pro provozovatele zařízení z ušlechtilých ocelí. (Variantně: případně ke každé masážní trysce plastovou záslepku plus klíč pro demontáž trysek, ke každému druhu trysky jeden).</t>
  </si>
  <si>
    <t xml:space="preserve">ATRAKCE </t>
  </si>
  <si>
    <t>Pol17</t>
  </si>
  <si>
    <t>Podvodní reflektor 3 POW-LED, barva bílá studená - kruhový</t>
  </si>
  <si>
    <t>Poznámka k položce:_x000D_
Skládá se z dílů reflektoru s čirým bezpečnostním sklem a nerezovým lemem, vestavné nerezové niky s chráničkou včetně přívodního kabelu, transformátoru a příslušenství podle následujícího popisu. Reflektor do plaveckých bazénů s vestavěnou  deskou, s 3 POW-LED, celkem 9W , provozní napětí 12V, svítivost 690 lm, způsob jištění IP68. Úhel vyzařování světla 30° horizontálně a 30° vertikálně.  Nika je vyrobena z nerezové oceli, pevně navařena do stěny bazénu a její součástí je těsnící průchodka a flexibilní chránička kabelu.. Doporučená hloubka umístění reflektoru je 0,6m pod hladinou vody, max. hloubka vestavby 3 m pod hladinou vody, vše dle PD. Síťový transformátor 12-V-DC, v plastovém pouzdru s krytím IP 65. Dodávka včetně silikonového kabelu. Dodávka bez elektroinstalačních prací.</t>
  </si>
  <si>
    <t>99 - Vedlejší a ostatní náklady</t>
  </si>
  <si>
    <t>Ostatní - Ostatní</t>
  </si>
  <si>
    <t xml:space="preserve">    ON - Ostatní náklady</t>
  </si>
  <si>
    <t>VRN - Vedlejší rozpočtové náklady</t>
  </si>
  <si>
    <t xml:space="preserve">    VRN3 - Zařízení staveniště</t>
  </si>
  <si>
    <t xml:space="preserve">    VRN6 - Územní vlivy</t>
  </si>
  <si>
    <t>ON</t>
  </si>
  <si>
    <t>Ostatní náklady</t>
  </si>
  <si>
    <t>ON_01R</t>
  </si>
  <si>
    <t>Dokumentace skutečného provedení stavby</t>
  </si>
  <si>
    <t>262144</t>
  </si>
  <si>
    <t>-1211748936</t>
  </si>
  <si>
    <t>ON_02R</t>
  </si>
  <si>
    <t>Výrobní dokumentace</t>
  </si>
  <si>
    <t>309035371</t>
  </si>
  <si>
    <t>VRN</t>
  </si>
  <si>
    <t>Vedlejší rozpočtové náklady</t>
  </si>
  <si>
    <t>VRN3</t>
  </si>
  <si>
    <t>Zařízení staveniště</t>
  </si>
  <si>
    <t>030001000</t>
  </si>
  <si>
    <t>3,0%</t>
  </si>
  <si>
    <t>1024</t>
  </si>
  <si>
    <t>561292449</t>
  </si>
  <si>
    <t>https://podminky.urs.cz/item/CS_URS_2023_02/030001000</t>
  </si>
  <si>
    <t xml:space="preserve">Poznámka k položce:_x000D_
"vč. instalace dopravních značek dle PD"_x000D_
</t>
  </si>
  <si>
    <t>03030_1</t>
  </si>
  <si>
    <t xml:space="preserve">Předání staveniště </t>
  </si>
  <si>
    <t>1877742549</t>
  </si>
  <si>
    <t>VRN6</t>
  </si>
  <si>
    <t>Územní vlivy</t>
  </si>
  <si>
    <t>060001000</t>
  </si>
  <si>
    <t>2,5%</t>
  </si>
  <si>
    <t>1553323456</t>
  </si>
  <si>
    <t>https://podminky.urs.cz/item/CS_URS_2023_02/060001000</t>
  </si>
  <si>
    <t>SEZNAM FIGUR</t>
  </si>
  <si>
    <t>Výměra</t>
  </si>
  <si>
    <t>D.1-02/ D.1.1/ D.1.1b</t>
  </si>
  <si>
    <t>Použití figury:</t>
  </si>
  <si>
    <t>Příčka z pórobetonových hladkých tvárnic na tenkovrstvou maltu tl 100 mm</t>
  </si>
  <si>
    <t>Pletivo sklovláknité vnitřních stěn vtlačené do tmelu</t>
  </si>
  <si>
    <t>Příčka z pórobetonových hladkých tvárnic na tenkovrstvou maltu tl 150 mm</t>
  </si>
  <si>
    <t>Zazdívka otvorů v příčkách nebo stěnách pl přes 1 do 4 m2 tvárnicemi pórobetonovými tl 150 mm</t>
  </si>
  <si>
    <t>Vápenný štuk vnitřních stěn tloušťky do 3 mm</t>
  </si>
  <si>
    <t>SDK podhled desky 1xA 12,5 bez izolace dvouvrstvá spodní kce profil CD+UD</t>
  </si>
  <si>
    <t>SDK podhled základní penetrační nátěr</t>
  </si>
  <si>
    <t>Dvojnásobné bílé malby ze směsí za sucha dobře otěruvzdorných v místnostech do 3,80 m</t>
  </si>
  <si>
    <t>SDK podhled deska 1x GM-FH1 12,5 bez izolace dvouvrstvá spodní kce profil CD+UD REI 120</t>
  </si>
  <si>
    <t>Příplatek k SDK podhledu za výšku zavěšení přes 0,5 do 1,0 m</t>
  </si>
  <si>
    <t>Dvojnásobné bílé malby ze směsí za mokra výborně oděruvzdorných v místnostech v do 3,80 m</t>
  </si>
  <si>
    <t>Montáž minerálního podhledu s vyjímatelnými panely vel. do 0,36 m2 na zavěšený viditelný rošt</t>
  </si>
  <si>
    <t>Příplatek k montáži minerálního podhledu na zavěšený rošt za výšku zavěšení přes 0,5 do 1,0 m</t>
  </si>
  <si>
    <t>Montáž podlah keramických reliéfních nebo z dekorů lepených cementovým flexibilním lepidlem přes 2 do 4 ks/m2</t>
  </si>
  <si>
    <t>Vysátí podkladu před pokládkou dlažby</t>
  </si>
  <si>
    <t>Nátěr penetrační na podlahu</t>
  </si>
  <si>
    <t>Čištění vnitřních ploch podlah nebo schodišť po položení dlažby chemickými prostředky</t>
  </si>
  <si>
    <t>dlažba velkoformátová keramická slinutá protiskluzná do interiéru i exteriéru pro vysoké mechanické namáhání přes 2 do 4ks/m2</t>
  </si>
  <si>
    <t>Montáž podlah keramických reliéfních nebo z dekorů lepených cementovým flexibilním lepidlem přes 9 do 12 ks/m2</t>
  </si>
  <si>
    <t>Montáž podlah z keramické mozaiky lepené cementovým flexibilním lepidlem základní prvek přes 200 do 400 ks/m2</t>
  </si>
  <si>
    <t>Lepení pásů z PVC standardním lepidlem</t>
  </si>
  <si>
    <t>Vysátí podkladu povlakových podlah</t>
  </si>
  <si>
    <t>Neředěná penetrace savého podkladu povlakových podlah</t>
  </si>
  <si>
    <t>Stěrka podlahová nivelační pro vyrovnání podkladu povlakových podlah pevnosti 20 MPa tl přes 3 do 5 mm</t>
  </si>
  <si>
    <t>Montáž obvodových soklíků výšky do 100 mm</t>
  </si>
  <si>
    <t>Montáž obkladů keramických hladkých lepených cementovým flexibilním lepidlem přes 9 do 12 ks/m2</t>
  </si>
  <si>
    <t>Ometení (oprášení) stěny při přípravě podkladu</t>
  </si>
  <si>
    <t>Čištění vnitřních ploch stěn po provedení obkladu chemickými prostředky</t>
  </si>
  <si>
    <t>Montáž obkladů keramických hladkých lepených cementovým flexibilním lepidlem přes 2 do 4 ks/m2</t>
  </si>
  <si>
    <t>Montáž obkladů keramických hladkých lepených cementovým flexibilním lepidlem přes 4 do 6 ks/m2</t>
  </si>
  <si>
    <t>Montáž obkladů stěn z keramické mozaiky nebo dekoru na síti lepených cementovým flexibilním lepidlem základní prvek do 100 ks/m2</t>
  </si>
  <si>
    <t>F16</t>
  </si>
  <si>
    <t>dřev. obklad stěn</t>
  </si>
  <si>
    <t>"m.č. S16"   5,6*0,9+(0,5+0,6+0,5)*2,34</t>
  </si>
  <si>
    <t>"m.č. F05"   12,6*0,9+((0,5+0,6+0,5)*2)*2,34+(0,55+0,8+0,8+4,3+3,9)*2,34</t>
  </si>
  <si>
    <t>Oprášení (ometení ) podkladu v místnostech v do 3,80 m</t>
  </si>
  <si>
    <t>Oškrabání malby v místnostech v do 3,80 m</t>
  </si>
  <si>
    <t>SDK příčka tl 125 mm profil CW+UW 100 desky 1xA 12,5 s izolací EI 30 Rw do 48 dB</t>
  </si>
  <si>
    <t>Mazanina tl přes 50 do 80 mm z betonu prostého bez zvýšených nároků na prostředí tř. C 20/25</t>
  </si>
  <si>
    <t>Potěr cementový samonivelační litý C20 tl přes 45 do 50 mm</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</si>
  <si>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</si>
  <si>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</si>
  <si>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</si>
  <si>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</si>
  <si>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</si>
  <si>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</si>
  <si>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</si>
  <si>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</si>
  <si>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</si>
  <si>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</si>
  <si>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</si>
  <si>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</si>
  <si>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</si>
  <si>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</si>
  <si>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</si>
  <si>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</si>
  <si>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</si>
  <si>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OST</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</si>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</sst>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sz val="8"/>
      <color rgb="FF000000"/>
      <name val="Arial CE"/>
    </font>
    <font>
      <i/>
      <sz val="7"/>
      <color rgb="FF969696"/>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4" fillId="0" borderId="0" applyNumberFormat="0" applyFill="0" applyBorder="0" applyAlignment="0" applyProtection="0"/>
  </cellStyleXfs>
  <cellXfs count="35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8"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0" xfId="0" applyFont="1" applyAlignment="1">
      <alignment horizontal="left" vertical="center"/>
    </xf>
    <xf numFmtId="0" fontId="0" fillId="0" borderId="16" xfId="0" applyBorder="1" applyAlignment="1">
      <alignment vertical="center"/>
    </xf>
    <xf numFmtId="0" fontId="0" fillId="4" borderId="8" xfId="0" applyFill="1" applyBorder="1" applyAlignment="1">
      <alignment vertical="center"/>
    </xf>
    <xf numFmtId="0" fontId="22" fillId="4"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5" xfId="0" applyNumberFormat="1" applyFont="1" applyBorder="1" applyAlignment="1">
      <alignment vertical="center"/>
    </xf>
    <xf numFmtId="4" fontId="28" fillId="0" borderId="0" xfId="0" applyNumberFormat="1" applyFont="1" applyAlignment="1">
      <alignment vertical="center"/>
    </xf>
    <xf numFmtId="166" fontId="28" fillId="0" borderId="0" xfId="0" applyNumberFormat="1" applyFont="1" applyAlignment="1">
      <alignment vertical="center"/>
    </xf>
    <xf numFmtId="4" fontId="28" fillId="0" borderId="16"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6" xfId="0" applyNumberFormat="1" applyFont="1" applyBorder="1" applyAlignment="1">
      <alignment vertical="center"/>
    </xf>
    <xf numFmtId="0" fontId="30" fillId="0" borderId="0" xfId="1" applyFont="1" applyAlignment="1">
      <alignment horizontal="center" vertical="center"/>
    </xf>
    <xf numFmtId="4" fontId="28" fillId="0" borderId="20" xfId="0" applyNumberFormat="1" applyFont="1" applyBorder="1" applyAlignment="1">
      <alignment vertical="center"/>
    </xf>
    <xf numFmtId="4" fontId="28" fillId="0" borderId="21" xfId="0" applyNumberFormat="1" applyFont="1" applyBorder="1" applyAlignment="1">
      <alignment vertical="center"/>
    </xf>
    <xf numFmtId="166" fontId="28" fillId="0" borderId="21" xfId="0" applyNumberFormat="1" applyFont="1" applyBorder="1" applyAlignment="1">
      <alignment vertical="center"/>
    </xf>
    <xf numFmtId="4" fontId="28" fillId="0" borderId="22" xfId="0" applyNumberFormat="1" applyFont="1" applyBorder="1" applyAlignment="1">
      <alignment vertical="center"/>
    </xf>
    <xf numFmtId="0" fontId="31" fillId="0" borderId="0" xfId="0" applyFont="1" applyAlignment="1">
      <alignment horizontal="left" vertical="center"/>
    </xf>
    <xf numFmtId="0" fontId="0" fillId="0" borderId="4" xfId="0" applyBorder="1" applyAlignment="1">
      <alignment vertical="center" wrapText="1"/>
    </xf>
    <xf numFmtId="0" fontId="18"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ill="1" applyBorder="1" applyAlignment="1">
      <alignment vertical="center"/>
    </xf>
    <xf numFmtId="0" fontId="22" fillId="4" borderId="0" xfId="0" applyFont="1" applyFill="1" applyAlignment="1">
      <alignment horizontal="left" vertical="center"/>
    </xf>
    <xf numFmtId="0" fontId="22" fillId="4" borderId="0" xfId="0" applyFont="1" applyFill="1" applyAlignment="1">
      <alignment horizontal="right" vertical="center"/>
    </xf>
    <xf numFmtId="0" fontId="32"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4" fontId="24" fillId="0" borderId="0" xfId="0" applyNumberFormat="1" applyFont="1"/>
    <xf numFmtId="166" fontId="33" fillId="0" borderId="13" xfId="0" applyNumberFormat="1" applyFont="1" applyBorder="1"/>
    <xf numFmtId="166" fontId="33" fillId="0" borderId="14" xfId="0" applyNumberFormat="1" applyFont="1" applyBorder="1"/>
    <xf numFmtId="4" fontId="34"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2" fillId="0" borderId="23" xfId="0" applyFont="1" applyBorder="1" applyAlignment="1">
      <alignment horizontal="center" vertical="center"/>
    </xf>
    <xf numFmtId="49" fontId="22" fillId="0" borderId="23" xfId="0" applyNumberFormat="1" applyFont="1" applyBorder="1" applyAlignment="1">
      <alignment horizontal="left" vertical="center" wrapText="1"/>
    </xf>
    <xf numFmtId="0" fontId="22" fillId="0" borderId="23" xfId="0" applyFont="1" applyBorder="1" applyAlignment="1">
      <alignment horizontal="left" vertical="center" wrapText="1"/>
    </xf>
    <xf numFmtId="0" fontId="22" fillId="0" borderId="23" xfId="0" applyFont="1" applyBorder="1" applyAlignment="1">
      <alignment horizontal="center" vertical="center" wrapText="1"/>
    </xf>
    <xf numFmtId="167" fontId="22" fillId="0" borderId="23" xfId="0" applyNumberFormat="1" applyFont="1" applyBorder="1" applyAlignment="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lignment vertical="center"/>
    </xf>
    <xf numFmtId="0" fontId="23" fillId="2" borderId="15"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35" fillId="0" borderId="0" xfId="0" applyFont="1" applyAlignment="1">
      <alignment horizontal="left" vertical="center"/>
    </xf>
    <xf numFmtId="0" fontId="36" fillId="0" borderId="0" xfId="1" applyFont="1" applyAlignment="1" applyProtection="1">
      <alignment vertical="center" wrapText="1"/>
    </xf>
    <xf numFmtId="0" fontId="0" fillId="0" borderId="0" xfId="0" applyAlignment="1" applyProtection="1">
      <alignment vertical="center"/>
      <protection locked="0"/>
    </xf>
    <xf numFmtId="0" fontId="0" fillId="0" borderId="15" xfId="0" applyBorder="1" applyAlignment="1">
      <alignment vertical="center"/>
    </xf>
    <xf numFmtId="0" fontId="9" fillId="0" borderId="4" xfId="0" applyFont="1" applyBorder="1" applyAlignment="1">
      <alignment vertical="center"/>
    </xf>
    <xf numFmtId="0" fontId="37"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38" fillId="0" borderId="23" xfId="0" applyFont="1" applyBorder="1" applyAlignment="1">
      <alignment horizontal="center" vertical="center"/>
    </xf>
    <xf numFmtId="49" fontId="38" fillId="0" borderId="23" xfId="0" applyNumberFormat="1" applyFont="1" applyBorder="1" applyAlignment="1">
      <alignment horizontal="left" vertical="center" wrapText="1"/>
    </xf>
    <xf numFmtId="0" fontId="38" fillId="0" borderId="23" xfId="0" applyFont="1" applyBorder="1" applyAlignment="1">
      <alignment horizontal="left" vertical="center" wrapText="1"/>
    </xf>
    <xf numFmtId="0" fontId="38" fillId="0" borderId="23" xfId="0" applyFont="1" applyBorder="1" applyAlignment="1">
      <alignment horizontal="center" vertical="center" wrapText="1"/>
    </xf>
    <xf numFmtId="167" fontId="38" fillId="0" borderId="23" xfId="0" applyNumberFormat="1" applyFont="1" applyBorder="1" applyAlignment="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Alignment="1">
      <alignment horizontal="center" vertical="center"/>
    </xf>
    <xf numFmtId="0" fontId="11" fillId="0" borderId="20" xfId="0" applyFont="1" applyBorder="1" applyAlignment="1">
      <alignment vertical="center"/>
    </xf>
    <xf numFmtId="0" fontId="11" fillId="0" borderId="21" xfId="0" applyFont="1" applyBorder="1" applyAlignment="1">
      <alignment vertical="center"/>
    </xf>
    <xf numFmtId="0" fontId="11" fillId="0" borderId="22" xfId="0" applyFont="1" applyBorder="1" applyAlignment="1">
      <alignment vertical="center"/>
    </xf>
    <xf numFmtId="0" fontId="40" fillId="0" borderId="0" xfId="0" applyFont="1" applyAlignment="1">
      <alignment horizontal="left"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16" xfId="0" applyFont="1" applyBorder="1" applyAlignment="1">
      <alignment vertical="center"/>
    </xf>
    <xf numFmtId="0" fontId="41" fillId="0" borderId="0" xfId="0" applyFont="1" applyAlignment="1">
      <alignment vertical="center" wrapText="1"/>
    </xf>
    <xf numFmtId="0" fontId="38" fillId="2" borderId="20" xfId="0" applyFont="1" applyFill="1" applyBorder="1" applyAlignment="1" applyProtection="1">
      <alignment horizontal="left" vertical="center"/>
      <protection locked="0"/>
    </xf>
    <xf numFmtId="0" fontId="38" fillId="0" borderId="21" xfId="0" applyFont="1" applyBorder="1" applyAlignment="1">
      <alignment horizontal="center" vertical="center"/>
    </xf>
    <xf numFmtId="0" fontId="0" fillId="0" borderId="21" xfId="0" applyBorder="1" applyAlignment="1">
      <alignment vertical="center"/>
    </xf>
    <xf numFmtId="166" fontId="23" fillId="0" borderId="21" xfId="0" applyNumberFormat="1" applyFont="1" applyBorder="1" applyAlignment="1">
      <alignment vertical="center"/>
    </xf>
    <xf numFmtId="166" fontId="23" fillId="0" borderId="22" xfId="0" applyNumberFormat="1" applyFont="1" applyBorder="1" applyAlignment="1">
      <alignment vertical="center"/>
    </xf>
    <xf numFmtId="167" fontId="22" fillId="2" borderId="23" xfId="0" applyNumberFormat="1" applyFont="1" applyFill="1" applyBorder="1" applyAlignment="1" applyProtection="1">
      <alignment vertical="center"/>
      <protection locked="0"/>
    </xf>
    <xf numFmtId="0" fontId="0" fillId="0" borderId="20" xfId="0" applyBorder="1" applyAlignment="1">
      <alignment vertical="center"/>
    </xf>
    <xf numFmtId="0" fontId="0" fillId="0" borderId="22" xfId="0" applyBorder="1" applyAlignment="1">
      <alignment vertical="center"/>
    </xf>
    <xf numFmtId="167" fontId="38" fillId="2" borderId="23" xfId="0" applyNumberFormat="1" applyFont="1" applyFill="1" applyBorder="1" applyAlignment="1" applyProtection="1">
      <alignment vertical="center"/>
      <protection locked="0"/>
    </xf>
    <xf numFmtId="0" fontId="23" fillId="2" borderId="20" xfId="0" applyFont="1" applyFill="1" applyBorder="1" applyAlignment="1" applyProtection="1">
      <alignment horizontal="left" vertical="center"/>
      <protection locked="0"/>
    </xf>
    <xf numFmtId="0" fontId="23" fillId="0" borderId="21" xfId="0" applyFont="1" applyBorder="1" applyAlignment="1">
      <alignment horizontal="center" vertical="center"/>
    </xf>
    <xf numFmtId="0" fontId="4" fillId="0" borderId="0" xfId="0" applyFont="1" applyAlignment="1">
      <alignment horizontal="left" vertical="center" wrapText="1"/>
    </xf>
    <xf numFmtId="0" fontId="42" fillId="0" borderId="17" xfId="0" applyFont="1" applyBorder="1" applyAlignment="1">
      <alignment horizontal="left" vertical="center" wrapText="1"/>
    </xf>
    <xf numFmtId="0" fontId="42" fillId="0" borderId="23" xfId="0" applyFont="1" applyBorder="1" applyAlignment="1">
      <alignment horizontal="left" vertical="center" wrapText="1"/>
    </xf>
    <xf numFmtId="0" fontId="42" fillId="0" borderId="23" xfId="0" applyFont="1" applyBorder="1" applyAlignment="1">
      <alignment horizontal="left" vertical="center"/>
    </xf>
    <xf numFmtId="167" fontId="42" fillId="0" borderId="19" xfId="0" applyNumberFormat="1" applyFont="1" applyBorder="1" applyAlignment="1">
      <alignment vertical="center"/>
    </xf>
    <xf numFmtId="0" fontId="0" fillId="0" borderId="0" xfId="0" applyAlignment="1">
      <alignment horizontal="left" vertical="center" wrapText="1"/>
    </xf>
    <xf numFmtId="167" fontId="0" fillId="0" borderId="0" xfId="0" applyNumberFormat="1" applyAlignment="1">
      <alignment vertical="center"/>
    </xf>
    <xf numFmtId="0" fontId="34" fillId="0" borderId="0" xfId="0" applyFont="1" applyAlignment="1">
      <alignment horizontal="left" vertical="center"/>
    </xf>
    <xf numFmtId="0" fontId="0" fillId="0" borderId="0" xfId="0" applyAlignment="1">
      <alignment vertical="top"/>
    </xf>
    <xf numFmtId="0" fontId="43" fillId="0" borderId="24" xfId="0" applyFont="1" applyBorder="1" applyAlignment="1">
      <alignment vertical="center" wrapText="1"/>
    </xf>
    <xf numFmtId="0" fontId="43" fillId="0" borderId="25" xfId="0" applyFont="1" applyBorder="1" applyAlignment="1">
      <alignment vertical="center" wrapText="1"/>
    </xf>
    <xf numFmtId="0" fontId="43" fillId="0" borderId="26" xfId="0" applyFont="1" applyBorder="1" applyAlignment="1">
      <alignment vertical="center" wrapText="1"/>
    </xf>
    <xf numFmtId="0" fontId="43" fillId="0" borderId="27"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7" xfId="0" applyFont="1" applyBorder="1" applyAlignment="1">
      <alignment vertical="center" wrapText="1"/>
    </xf>
    <xf numFmtId="0" fontId="43" fillId="0" borderId="28" xfId="0" applyFont="1" applyBorder="1" applyAlignment="1">
      <alignment vertical="center" wrapText="1"/>
    </xf>
    <xf numFmtId="0" fontId="45" fillId="0" borderId="1" xfId="0" applyFont="1" applyBorder="1" applyAlignment="1">
      <alignment horizontal="left" vertical="center" wrapText="1"/>
    </xf>
    <xf numFmtId="0" fontId="46" fillId="0" borderId="1" xfId="0" applyFont="1" applyBorder="1" applyAlignment="1">
      <alignment horizontal="left" vertical="center" wrapText="1"/>
    </xf>
    <xf numFmtId="0" fontId="47" fillId="0" borderId="27" xfId="0" applyFont="1" applyBorder="1" applyAlignment="1">
      <alignment vertical="center" wrapText="1"/>
    </xf>
    <xf numFmtId="0" fontId="46" fillId="0" borderId="1" xfId="0" applyFont="1" applyBorder="1" applyAlignment="1">
      <alignment vertical="center" wrapText="1"/>
    </xf>
    <xf numFmtId="0" fontId="46" fillId="0" borderId="1" xfId="0" applyFont="1" applyBorder="1" applyAlignment="1">
      <alignment horizontal="left" vertical="center"/>
    </xf>
    <xf numFmtId="0" fontId="46" fillId="0" borderId="1" xfId="0" applyFont="1" applyBorder="1" applyAlignment="1">
      <alignment vertical="center"/>
    </xf>
    <xf numFmtId="49" fontId="46" fillId="0" borderId="1" xfId="0" applyNumberFormat="1" applyFont="1" applyBorder="1" applyAlignment="1">
      <alignment vertical="center" wrapText="1"/>
    </xf>
    <xf numFmtId="0" fontId="43" fillId="0" borderId="30" xfId="0" applyFont="1" applyBorder="1" applyAlignment="1">
      <alignment vertical="center" wrapText="1"/>
    </xf>
    <xf numFmtId="0" fontId="48" fillId="0" borderId="29" xfId="0" applyFont="1" applyBorder="1" applyAlignment="1">
      <alignment vertical="center" wrapText="1"/>
    </xf>
    <xf numFmtId="0" fontId="43" fillId="0" borderId="31" xfId="0" applyFont="1" applyBorder="1" applyAlignment="1">
      <alignment vertical="center" wrapText="1"/>
    </xf>
    <xf numFmtId="0" fontId="43" fillId="0" borderId="1" xfId="0" applyFont="1" applyBorder="1" applyAlignment="1">
      <alignment vertical="top"/>
    </xf>
    <xf numFmtId="0" fontId="43" fillId="0" borderId="0" xfId="0" applyFont="1" applyAlignment="1">
      <alignment vertical="top"/>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43" fillId="0" borderId="26" xfId="0" applyFont="1" applyBorder="1" applyAlignment="1">
      <alignment horizontal="left" vertical="center"/>
    </xf>
    <xf numFmtId="0" fontId="43" fillId="0" borderId="27" xfId="0" applyFont="1" applyBorder="1" applyAlignment="1">
      <alignment horizontal="left" vertical="center"/>
    </xf>
    <xf numFmtId="0" fontId="43" fillId="0" borderId="28" xfId="0" applyFont="1" applyBorder="1" applyAlignment="1">
      <alignment horizontal="left" vertical="center"/>
    </xf>
    <xf numFmtId="0" fontId="45" fillId="0" borderId="1" xfId="0" applyFont="1" applyBorder="1" applyAlignment="1">
      <alignment horizontal="left" vertical="center"/>
    </xf>
    <xf numFmtId="0" fontId="49" fillId="0" borderId="0" xfId="0" applyFont="1" applyAlignment="1">
      <alignment horizontal="left" vertical="center"/>
    </xf>
    <xf numFmtId="0" fontId="45" fillId="0" borderId="29" xfId="0" applyFont="1" applyBorder="1" applyAlignment="1">
      <alignment horizontal="left" vertical="center"/>
    </xf>
    <xf numFmtId="0" fontId="45" fillId="0" borderId="29" xfId="0" applyFont="1" applyBorder="1" applyAlignment="1">
      <alignment horizontal="center" vertical="center"/>
    </xf>
    <xf numFmtId="0" fontId="49" fillId="0" borderId="29" xfId="0" applyFont="1" applyBorder="1" applyAlignment="1">
      <alignment horizontal="left" vertical="center"/>
    </xf>
    <xf numFmtId="0" fontId="50" fillId="0" borderId="1" xfId="0" applyFont="1" applyBorder="1" applyAlignment="1">
      <alignment horizontal="left" vertical="center"/>
    </xf>
    <xf numFmtId="0" fontId="47" fillId="0" borderId="0" xfId="0" applyFont="1" applyAlignment="1">
      <alignment horizontal="left" vertical="center"/>
    </xf>
    <xf numFmtId="0" fontId="51" fillId="0" borderId="1" xfId="0" applyFont="1" applyBorder="1" applyAlignment="1">
      <alignment horizontal="left" vertical="center"/>
    </xf>
    <xf numFmtId="0" fontId="46" fillId="0" borderId="1" xfId="0" applyFont="1" applyBorder="1" applyAlignment="1">
      <alignment horizontal="center" vertical="center"/>
    </xf>
    <xf numFmtId="0" fontId="46" fillId="0" borderId="0" xfId="0" applyFont="1" applyAlignment="1">
      <alignment horizontal="left" vertical="center"/>
    </xf>
    <xf numFmtId="0" fontId="47" fillId="0" borderId="27" xfId="0" applyFont="1" applyBorder="1" applyAlignment="1">
      <alignment horizontal="left" vertical="center"/>
    </xf>
    <xf numFmtId="0" fontId="43" fillId="0" borderId="30" xfId="0" applyFont="1" applyBorder="1" applyAlignment="1">
      <alignment horizontal="left" vertical="center"/>
    </xf>
    <xf numFmtId="0" fontId="48" fillId="0" borderId="29"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left" vertical="center"/>
    </xf>
    <xf numFmtId="0" fontId="48" fillId="0" borderId="1" xfId="0" applyFont="1" applyBorder="1" applyAlignment="1">
      <alignment horizontal="left" vertical="center"/>
    </xf>
    <xf numFmtId="0" fontId="49" fillId="0" borderId="1" xfId="0" applyFont="1" applyBorder="1" applyAlignment="1">
      <alignment horizontal="left" vertical="center"/>
    </xf>
    <xf numFmtId="0" fontId="47" fillId="0" borderId="29" xfId="0" applyFont="1" applyBorder="1" applyAlignment="1">
      <alignment horizontal="left" vertical="center"/>
    </xf>
    <xf numFmtId="0" fontId="43" fillId="0" borderId="1" xfId="0" applyFont="1" applyBorder="1" applyAlignment="1">
      <alignment horizontal="left" vertical="center" wrapText="1"/>
    </xf>
    <xf numFmtId="0" fontId="47" fillId="0" borderId="1" xfId="0" applyFont="1" applyBorder="1" applyAlignment="1">
      <alignment horizontal="left" vertical="center" wrapText="1"/>
    </xf>
    <xf numFmtId="0" fontId="47" fillId="0" borderId="1" xfId="0" applyFont="1" applyBorder="1" applyAlignment="1">
      <alignment horizontal="center"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43" fillId="0" borderId="26"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1" xfId="0" applyFont="1" applyBorder="1" applyAlignment="1">
      <alignment horizontal="left" vertical="center"/>
    </xf>
    <xf numFmtId="0" fontId="47" fillId="0" borderId="28" xfId="0" applyFont="1" applyBorder="1" applyAlignment="1">
      <alignment horizontal="left" vertical="center" wrapText="1"/>
    </xf>
    <xf numFmtId="0" fontId="47" fillId="0" borderId="28" xfId="0" applyFont="1" applyBorder="1" applyAlignment="1">
      <alignment horizontal="left" vertical="center"/>
    </xf>
    <xf numFmtId="0" fontId="47" fillId="0" borderId="30" xfId="0" applyFont="1" applyBorder="1" applyAlignment="1">
      <alignment horizontal="left" vertical="center" wrapText="1"/>
    </xf>
    <xf numFmtId="0" fontId="47" fillId="0" borderId="29" xfId="0" applyFont="1" applyBorder="1" applyAlignment="1">
      <alignment horizontal="left" vertical="center" wrapText="1"/>
    </xf>
    <xf numFmtId="0" fontId="47" fillId="0" borderId="31" xfId="0" applyFont="1" applyBorder="1" applyAlignment="1">
      <alignment horizontal="left" vertical="center" wrapText="1"/>
    </xf>
    <xf numFmtId="0" fontId="46" fillId="0" borderId="1" xfId="0" applyFont="1" applyBorder="1" applyAlignment="1">
      <alignment horizontal="left" vertical="top"/>
    </xf>
    <xf numFmtId="0" fontId="46" fillId="0" borderId="1" xfId="0" applyFont="1" applyBorder="1" applyAlignment="1">
      <alignment horizontal="center" vertical="top"/>
    </xf>
    <xf numFmtId="0" fontId="47" fillId="0" borderId="30" xfId="0" applyFont="1" applyBorder="1" applyAlignment="1">
      <alignment horizontal="left" vertical="center"/>
    </xf>
    <xf numFmtId="0" fontId="47" fillId="0" borderId="31" xfId="0" applyFont="1" applyBorder="1" applyAlignment="1">
      <alignment horizontal="left" vertical="center"/>
    </xf>
    <xf numFmtId="0" fontId="47" fillId="0" borderId="1" xfId="0" applyFont="1" applyBorder="1" applyAlignment="1">
      <alignment horizontal="center" vertical="center"/>
    </xf>
    <xf numFmtId="0" fontId="49" fillId="0" borderId="0" xfId="0" applyFont="1" applyAlignment="1">
      <alignment vertical="center"/>
    </xf>
    <xf numFmtId="0" fontId="45" fillId="0" borderId="1" xfId="0" applyFont="1" applyBorder="1" applyAlignment="1">
      <alignment vertical="center"/>
    </xf>
    <xf numFmtId="0" fontId="49" fillId="0" borderId="29" xfId="0" applyFont="1" applyBorder="1" applyAlignment="1">
      <alignment vertical="center"/>
    </xf>
    <xf numFmtId="0" fontId="45" fillId="0" borderId="29" xfId="0" applyFont="1" applyBorder="1" applyAlignment="1">
      <alignment vertical="center"/>
    </xf>
    <xf numFmtId="0" fontId="46" fillId="0" borderId="1" xfId="0" applyFont="1" applyBorder="1" applyAlignment="1">
      <alignment vertical="top"/>
    </xf>
    <xf numFmtId="49" fontId="46" fillId="0" borderId="1" xfId="0" applyNumberFormat="1" applyFont="1" applyBorder="1" applyAlignment="1">
      <alignment horizontal="left" vertical="center"/>
    </xf>
    <xf numFmtId="0" fontId="52" fillId="0" borderId="27" xfId="0" applyFont="1" applyBorder="1" applyAlignment="1">
      <alignment horizontal="left" vertical="center"/>
    </xf>
    <xf numFmtId="0" fontId="53" fillId="0" borderId="1" xfId="0" applyFont="1" applyBorder="1" applyAlignment="1">
      <alignment vertical="top"/>
    </xf>
    <xf numFmtId="0" fontId="53" fillId="0" borderId="1" xfId="0" applyFont="1" applyBorder="1" applyAlignment="1">
      <alignment horizontal="left" vertical="center"/>
    </xf>
    <xf numFmtId="0" fontId="53" fillId="0" borderId="1" xfId="0" applyFont="1" applyBorder="1" applyAlignment="1">
      <alignment horizontal="center" vertical="center"/>
    </xf>
    <xf numFmtId="49" fontId="53" fillId="0" borderId="1" xfId="0" applyNumberFormat="1" applyFont="1" applyBorder="1" applyAlignment="1">
      <alignment horizontal="left" vertical="center"/>
    </xf>
    <xf numFmtId="0" fontId="52" fillId="0" borderId="28" xfId="0" applyFont="1" applyBorder="1" applyAlignment="1">
      <alignment horizontal="left" vertical="center"/>
    </xf>
    <xf numFmtId="0" fontId="0" fillId="0" borderId="29" xfId="0" applyBorder="1" applyAlignment="1">
      <alignment vertical="top"/>
    </xf>
    <xf numFmtId="0" fontId="45" fillId="0" borderId="29" xfId="0" applyFont="1" applyBorder="1" applyAlignment="1">
      <alignment horizontal="left"/>
    </xf>
    <xf numFmtId="0" fontId="49" fillId="0" borderId="29" xfId="0" applyFont="1" applyBorder="1"/>
    <xf numFmtId="0" fontId="43" fillId="0" borderId="27" xfId="0" applyFont="1" applyBorder="1" applyAlignment="1">
      <alignment vertical="top"/>
    </xf>
    <xf numFmtId="0" fontId="43" fillId="0" borderId="28" xfId="0" applyFont="1" applyBorder="1" applyAlignment="1">
      <alignment vertical="top"/>
    </xf>
    <xf numFmtId="0" fontId="43" fillId="0" borderId="30" xfId="0" applyFont="1" applyBorder="1" applyAlignment="1">
      <alignment vertical="top"/>
    </xf>
    <xf numFmtId="0" fontId="43" fillId="0" borderId="29" xfId="0" applyFont="1" applyBorder="1" applyAlignment="1">
      <alignment vertical="top"/>
    </xf>
    <xf numFmtId="0" fontId="43" fillId="0" borderId="31" xfId="0" applyFont="1" applyBorder="1" applyAlignment="1">
      <alignment vertical="top"/>
    </xf>
    <xf numFmtId="0" fontId="22" fillId="4" borderId="7" xfId="0" applyFont="1" applyFill="1" applyBorder="1" applyAlignment="1">
      <alignment horizontal="center" vertical="center"/>
    </xf>
    <xf numFmtId="0" fontId="22" fillId="4" borderId="8" xfId="0" applyFont="1" applyFill="1" applyBorder="1" applyAlignment="1">
      <alignment horizontal="left" vertical="center"/>
    </xf>
    <xf numFmtId="0" fontId="26" fillId="0" borderId="0" xfId="0" applyFont="1" applyAlignment="1">
      <alignment horizontal="left" vertical="center" wrapText="1"/>
    </xf>
    <xf numFmtId="0" fontId="29" fillId="0" borderId="0" xfId="0" applyFont="1" applyAlignment="1">
      <alignment horizontal="left" vertical="center" wrapText="1"/>
    </xf>
    <xf numFmtId="0" fontId="22" fillId="4" borderId="8" xfId="0" applyFont="1" applyFill="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xf>
    <xf numFmtId="4" fontId="24" fillId="0" borderId="0" xfId="0" applyNumberFormat="1" applyFont="1" applyAlignment="1">
      <alignment horizontal="righ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8" xfId="0" applyNumberFormat="1" applyFont="1"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4" fillId="3" borderId="8" xfId="0" applyFont="1" applyFill="1" applyBorder="1" applyAlignment="1">
      <alignment horizontal="left" vertical="center"/>
    </xf>
    <xf numFmtId="4" fontId="7" fillId="0" borderId="0" xfId="0" applyNumberFormat="1" applyFont="1" applyAlignment="1">
      <alignment vertical="center"/>
    </xf>
    <xf numFmtId="0" fontId="7" fillId="0" borderId="0" xfId="0" applyFont="1" applyAlignment="1">
      <alignment vertical="center"/>
    </xf>
    <xf numFmtId="4" fontId="27" fillId="0" borderId="0" xfId="0" applyNumberFormat="1" applyFont="1" applyAlignment="1">
      <alignment horizontal="right" vertical="center"/>
    </xf>
    <xf numFmtId="0" fontId="27" fillId="0" borderId="0" xfId="0" applyFont="1" applyAlignment="1">
      <alignment vertical="center"/>
    </xf>
    <xf numFmtId="0" fontId="22" fillId="4" borderId="8" xfId="0" applyFont="1" applyFill="1" applyBorder="1" applyAlignment="1">
      <alignment horizontal="right" vertical="center"/>
    </xf>
    <xf numFmtId="4" fontId="7" fillId="0" borderId="0" xfId="0" applyNumberFormat="1" applyFont="1" applyAlignment="1">
      <alignment horizontal="right" vertical="center"/>
    </xf>
    <xf numFmtId="0" fontId="2" fillId="0" borderId="0" xfId="0" applyFont="1" applyAlignment="1">
      <alignment vertical="center" wrapText="1"/>
    </xf>
    <xf numFmtId="0" fontId="2" fillId="0" borderId="0" xfId="0" applyFont="1" applyAlignment="1">
      <alignment vertical="center"/>
    </xf>
    <xf numFmtId="165" fontId="2" fillId="0" borderId="0" xfId="0" applyNumberFormat="1" applyFont="1" applyAlignment="1">
      <alignment horizontal="left" vertical="center"/>
    </xf>
    <xf numFmtId="4" fontId="27" fillId="0" borderId="0" xfId="0" applyNumberFormat="1" applyFont="1" applyAlignment="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xf numFmtId="0" fontId="46" fillId="0" borderId="1" xfId="0" applyFont="1" applyBorder="1" applyAlignment="1">
      <alignment horizontal="left" vertical="center" wrapText="1"/>
    </xf>
    <xf numFmtId="0" fontId="45" fillId="0" borderId="29" xfId="0" applyFont="1" applyBorder="1" applyAlignment="1">
      <alignment horizontal="left" wrapText="1"/>
    </xf>
    <xf numFmtId="0" fontId="44" fillId="0" borderId="1" xfId="0" applyFont="1" applyBorder="1" applyAlignment="1">
      <alignment horizontal="center" vertical="center" wrapText="1"/>
    </xf>
    <xf numFmtId="49" fontId="46" fillId="0" borderId="1" xfId="0" applyNumberFormat="1" applyFont="1" applyBorder="1" applyAlignment="1">
      <alignment horizontal="left" vertical="center" wrapText="1"/>
    </xf>
    <xf numFmtId="0" fontId="44" fillId="0" borderId="1" xfId="0" applyFont="1" applyBorder="1" applyAlignment="1">
      <alignment horizontal="center" vertical="center"/>
    </xf>
    <xf numFmtId="0" fontId="45" fillId="0" borderId="29" xfId="0" applyFont="1" applyBorder="1" applyAlignment="1">
      <alignment horizontal="left"/>
    </xf>
    <xf numFmtId="0" fontId="46" fillId="0" borderId="1" xfId="0" applyFont="1" applyBorder="1" applyAlignment="1">
      <alignment horizontal="left" vertical="center"/>
    </xf>
    <xf numFmtId="0" fontId="46" fillId="0" borderId="1" xfId="0" applyFont="1" applyBorder="1" applyAlignment="1">
      <alignment horizontal="left" vertical="top"/>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podminky.urs.cz/item/CS_URS_2024_02/971033441" TargetMode="External"/><Relationship Id="rId21" Type="http://schemas.openxmlformats.org/officeDocument/2006/relationships/hyperlink" Target="https://podminky.urs.cz/item/CS_URS_2024_02/966074241" TargetMode="External"/><Relationship Id="rId34" Type="http://schemas.openxmlformats.org/officeDocument/2006/relationships/hyperlink" Target="https://podminky.urs.cz/item/CS_URS_2024_02/997013609" TargetMode="External"/><Relationship Id="rId42" Type="http://schemas.openxmlformats.org/officeDocument/2006/relationships/hyperlink" Target="https://podminky.urs.cz/item/CS_URS_2024_02/711141811" TargetMode="External"/><Relationship Id="rId47" Type="http://schemas.openxmlformats.org/officeDocument/2006/relationships/hyperlink" Target="https://podminky.urs.cz/item/CS_URS_2024_02/722170801" TargetMode="External"/><Relationship Id="rId50" Type="http://schemas.openxmlformats.org/officeDocument/2006/relationships/hyperlink" Target="https://podminky.urs.cz/item/CS_URS_2024_02/725310823" TargetMode="External"/><Relationship Id="rId55" Type="http://schemas.openxmlformats.org/officeDocument/2006/relationships/hyperlink" Target="https://podminky.urs.cz/item/CS_URS_2024_02/763131821" TargetMode="External"/><Relationship Id="rId63" Type="http://schemas.openxmlformats.org/officeDocument/2006/relationships/hyperlink" Target="https://podminky.urs.cz/item/CS_URS_2024_02/771573810" TargetMode="External"/><Relationship Id="rId7" Type="http://schemas.openxmlformats.org/officeDocument/2006/relationships/hyperlink" Target="https://podminky.urs.cz/item/CS_URS_2024_02/162211311" TargetMode="External"/><Relationship Id="rId2" Type="http://schemas.openxmlformats.org/officeDocument/2006/relationships/hyperlink" Target="https://podminky.urs.cz/item/CS_URS_2024_02/132212131" TargetMode="External"/><Relationship Id="rId16" Type="http://schemas.openxmlformats.org/officeDocument/2006/relationships/hyperlink" Target="https://podminky.urs.cz/item/CS_URS_2024_02/962032432" TargetMode="External"/><Relationship Id="rId29" Type="http://schemas.openxmlformats.org/officeDocument/2006/relationships/hyperlink" Target="https://podminky.urs.cz/item/CS_URS_2024_02/977312112" TargetMode="External"/><Relationship Id="rId11" Type="http://schemas.openxmlformats.org/officeDocument/2006/relationships/hyperlink" Target="https://podminky.urs.cz/item/CS_URS_2024_02/282601112" TargetMode="External"/><Relationship Id="rId24" Type="http://schemas.openxmlformats.org/officeDocument/2006/relationships/hyperlink" Target="https://podminky.urs.cz/item/CS_URS_2024_02/968082017" TargetMode="External"/><Relationship Id="rId32" Type="http://schemas.openxmlformats.org/officeDocument/2006/relationships/hyperlink" Target="https://podminky.urs.cz/item/CS_URS_2024_02/997013509" TargetMode="External"/><Relationship Id="rId37" Type="http://schemas.openxmlformats.org/officeDocument/2006/relationships/hyperlink" Target="https://podminky.urs.cz/item/CS_URS_2024_02/997013812" TargetMode="External"/><Relationship Id="rId40" Type="http://schemas.openxmlformats.org/officeDocument/2006/relationships/hyperlink" Target="https://podminky.urs.cz/item/CS_URS_2024_02/998004011" TargetMode="External"/><Relationship Id="rId45" Type="http://schemas.openxmlformats.org/officeDocument/2006/relationships/hyperlink" Target="https://podminky.urs.cz/item/CS_URS_2024_02/721171808" TargetMode="External"/><Relationship Id="rId53" Type="http://schemas.openxmlformats.org/officeDocument/2006/relationships/hyperlink" Target="https://podminky.urs.cz/item/CS_URS_2024_02/763121811" TargetMode="External"/><Relationship Id="rId58" Type="http://schemas.openxmlformats.org/officeDocument/2006/relationships/hyperlink" Target="https://podminky.urs.cz/item/CS_URS_2024_02/763431801" TargetMode="External"/><Relationship Id="rId66" Type="http://schemas.openxmlformats.org/officeDocument/2006/relationships/hyperlink" Target="https://podminky.urs.cz/item/CS_URS_2024_02/781473810" TargetMode="External"/><Relationship Id="rId5" Type="http://schemas.openxmlformats.org/officeDocument/2006/relationships/hyperlink" Target="https://podminky.urs.cz/item/CS_URS_2024_02/151102201" TargetMode="External"/><Relationship Id="rId61" Type="http://schemas.openxmlformats.org/officeDocument/2006/relationships/hyperlink" Target="https://podminky.urs.cz/item/CS_URS_2024_02/766812840" TargetMode="External"/><Relationship Id="rId19" Type="http://schemas.openxmlformats.org/officeDocument/2006/relationships/hyperlink" Target="https://podminky.urs.cz/item/CS_URS_2024_02/965049112" TargetMode="External"/><Relationship Id="rId14" Type="http://schemas.openxmlformats.org/officeDocument/2006/relationships/hyperlink" Target="https://podminky.urs.cz/item/CS_URS_2024_02/949101111" TargetMode="External"/><Relationship Id="rId22" Type="http://schemas.openxmlformats.org/officeDocument/2006/relationships/hyperlink" Target="https://podminky.urs.cz/item/CS_URS_2024_02/966080105" TargetMode="External"/><Relationship Id="rId27" Type="http://schemas.openxmlformats.org/officeDocument/2006/relationships/hyperlink" Target="https://podminky.urs.cz/item/CS_URS_2024_02/971033641" TargetMode="External"/><Relationship Id="rId30" Type="http://schemas.openxmlformats.org/officeDocument/2006/relationships/hyperlink" Target="https://podminky.urs.cz/item/CS_URS_2024_02/997013151" TargetMode="External"/><Relationship Id="rId35" Type="http://schemas.openxmlformats.org/officeDocument/2006/relationships/hyperlink" Target="https://podminky.urs.cz/item/CS_URS_2024_02/997013631" TargetMode="External"/><Relationship Id="rId43" Type="http://schemas.openxmlformats.org/officeDocument/2006/relationships/hyperlink" Target="https://podminky.urs.cz/item/CS_URS_2024_02/713120823" TargetMode="External"/><Relationship Id="rId48" Type="http://schemas.openxmlformats.org/officeDocument/2006/relationships/hyperlink" Target="https://podminky.urs.cz/item/CS_URS_2024_02/725110811" TargetMode="External"/><Relationship Id="rId56" Type="http://schemas.openxmlformats.org/officeDocument/2006/relationships/hyperlink" Target="https://podminky.urs.cz/item/CS_URS_2024_02/763411811" TargetMode="External"/><Relationship Id="rId64" Type="http://schemas.openxmlformats.org/officeDocument/2006/relationships/hyperlink" Target="https://podminky.urs.cz/item/CS_URS_2024_02/776201811" TargetMode="External"/><Relationship Id="rId8" Type="http://schemas.openxmlformats.org/officeDocument/2006/relationships/hyperlink" Target="https://podminky.urs.cz/item/CS_URS_2024_02/171201221" TargetMode="External"/><Relationship Id="rId51" Type="http://schemas.openxmlformats.org/officeDocument/2006/relationships/hyperlink" Target="https://podminky.urs.cz/item/CS_URS_2024_02/725820802" TargetMode="External"/><Relationship Id="rId3" Type="http://schemas.openxmlformats.org/officeDocument/2006/relationships/hyperlink" Target="https://podminky.urs.cz/item/CS_URS_2024_02/151101301" TargetMode="External"/><Relationship Id="rId12" Type="http://schemas.openxmlformats.org/officeDocument/2006/relationships/hyperlink" Target="https://podminky.urs.cz/item/CS_URS_2024_02/283111112" TargetMode="External"/><Relationship Id="rId17" Type="http://schemas.openxmlformats.org/officeDocument/2006/relationships/hyperlink" Target="https://podminky.urs.cz/item/CS_URS_2024_02/965042141" TargetMode="External"/><Relationship Id="rId25" Type="http://schemas.openxmlformats.org/officeDocument/2006/relationships/hyperlink" Target="https://podminky.urs.cz/item/CS_URS_2024_02/971033431" TargetMode="External"/><Relationship Id="rId33" Type="http://schemas.openxmlformats.org/officeDocument/2006/relationships/hyperlink" Target="https://podminky.urs.cz/item/CS_URS_2024_02/997013607" TargetMode="External"/><Relationship Id="rId38" Type="http://schemas.openxmlformats.org/officeDocument/2006/relationships/hyperlink" Target="https://podminky.urs.cz/item/CS_URS_2024_02/997013813" TargetMode="External"/><Relationship Id="rId46" Type="http://schemas.openxmlformats.org/officeDocument/2006/relationships/hyperlink" Target="https://podminky.urs.cz/item/CS_URS_2024_02/721220801" TargetMode="External"/><Relationship Id="rId59" Type="http://schemas.openxmlformats.org/officeDocument/2006/relationships/hyperlink" Target="https://podminky.urs.cz/item/CS_URS_2024_02/763431871" TargetMode="External"/><Relationship Id="rId67" Type="http://schemas.openxmlformats.org/officeDocument/2006/relationships/drawing" Target="../drawings/drawing2.xml"/><Relationship Id="rId20" Type="http://schemas.openxmlformats.org/officeDocument/2006/relationships/hyperlink" Target="https://podminky.urs.cz/item/CS_URS_2024_02/965082933" TargetMode="External"/><Relationship Id="rId41" Type="http://schemas.openxmlformats.org/officeDocument/2006/relationships/hyperlink" Target="https://podminky.urs.cz/item/CS_URS_2024_02/998011001" TargetMode="External"/><Relationship Id="rId54" Type="http://schemas.openxmlformats.org/officeDocument/2006/relationships/hyperlink" Target="https://podminky.urs.cz/item/CS_URS_2024_02/763121812" TargetMode="External"/><Relationship Id="rId62" Type="http://schemas.openxmlformats.org/officeDocument/2006/relationships/hyperlink" Target="https://podminky.urs.cz/item/CS_URS_2024_02/767641800" TargetMode="External"/><Relationship Id="rId1" Type="http://schemas.openxmlformats.org/officeDocument/2006/relationships/hyperlink" Target="https://podminky.urs.cz/item/CS_URS_2024_02/131213701" TargetMode="External"/><Relationship Id="rId6" Type="http://schemas.openxmlformats.org/officeDocument/2006/relationships/hyperlink" Target="https://podminky.urs.cz/item/CS_URS_2024_02/151102211" TargetMode="External"/><Relationship Id="rId15" Type="http://schemas.openxmlformats.org/officeDocument/2006/relationships/hyperlink" Target="https://podminky.urs.cz/item/CS_URS_2024_02/962031133" TargetMode="External"/><Relationship Id="rId23" Type="http://schemas.openxmlformats.org/officeDocument/2006/relationships/hyperlink" Target="https://podminky.urs.cz/item/CS_URS_2024_02/968072455" TargetMode="External"/><Relationship Id="rId28" Type="http://schemas.openxmlformats.org/officeDocument/2006/relationships/hyperlink" Target="https://podminky.urs.cz/item/CS_URS_2024_02/974031142" TargetMode="External"/><Relationship Id="rId36" Type="http://schemas.openxmlformats.org/officeDocument/2006/relationships/hyperlink" Target="https://podminky.urs.cz/item/CS_URS_2024_02/997013645" TargetMode="External"/><Relationship Id="rId49" Type="http://schemas.openxmlformats.org/officeDocument/2006/relationships/hyperlink" Target="https://podminky.urs.cz/item/CS_URS_2024_02/725210821" TargetMode="External"/><Relationship Id="rId57" Type="http://schemas.openxmlformats.org/officeDocument/2006/relationships/hyperlink" Target="https://podminky.urs.cz/item/CS_URS_2024_02/763411821" TargetMode="External"/><Relationship Id="rId10" Type="http://schemas.openxmlformats.org/officeDocument/2006/relationships/hyperlink" Target="https://podminky.urs.cz/item/CS_URS_2024_02/224321112" TargetMode="External"/><Relationship Id="rId31" Type="http://schemas.openxmlformats.org/officeDocument/2006/relationships/hyperlink" Target="https://podminky.urs.cz/item/CS_URS_2024_02/997013501" TargetMode="External"/><Relationship Id="rId44" Type="http://schemas.openxmlformats.org/officeDocument/2006/relationships/hyperlink" Target="https://podminky.urs.cz/item/CS_URS_2024_02/721210812" TargetMode="External"/><Relationship Id="rId52" Type="http://schemas.openxmlformats.org/officeDocument/2006/relationships/hyperlink" Target="https://podminky.urs.cz/item/CS_URS_2024_02/725840850" TargetMode="External"/><Relationship Id="rId60" Type="http://schemas.openxmlformats.org/officeDocument/2006/relationships/hyperlink" Target="https://podminky.urs.cz/item/CS_URS_2024_02/766691914" TargetMode="External"/><Relationship Id="rId65" Type="http://schemas.openxmlformats.org/officeDocument/2006/relationships/hyperlink" Target="https://podminky.urs.cz/item/CS_URS_2024_02/776410811" TargetMode="External"/><Relationship Id="rId4" Type="http://schemas.openxmlformats.org/officeDocument/2006/relationships/hyperlink" Target="https://podminky.urs.cz/item/CS_URS_2024_02/151101311" TargetMode="External"/><Relationship Id="rId9" Type="http://schemas.openxmlformats.org/officeDocument/2006/relationships/hyperlink" Target="https://podminky.urs.cz/item/CS_URS_2024_02/171251201" TargetMode="External"/><Relationship Id="rId13" Type="http://schemas.openxmlformats.org/officeDocument/2006/relationships/hyperlink" Target="https://podminky.urs.cz/item/CS_URS_2024_02/317944321" TargetMode="External"/><Relationship Id="rId18" Type="http://schemas.openxmlformats.org/officeDocument/2006/relationships/hyperlink" Target="https://podminky.urs.cz/item/CS_URS_2024_02/965042241" TargetMode="External"/><Relationship Id="rId39" Type="http://schemas.openxmlformats.org/officeDocument/2006/relationships/hyperlink" Target="https://podminky.urs.cz/item/CS_URS_2024_02/997013814"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podminky.urs.cz/item/CS_URS_2024_02/781484411" TargetMode="External"/><Relationship Id="rId21" Type="http://schemas.openxmlformats.org/officeDocument/2006/relationships/hyperlink" Target="https://podminky.urs.cz/item/CS_URS_2024_02/621511002" TargetMode="External"/><Relationship Id="rId42" Type="http://schemas.openxmlformats.org/officeDocument/2006/relationships/hyperlink" Target="https://podminky.urs.cz/item/CS_URS_2024_02/711141559" TargetMode="External"/><Relationship Id="rId63" Type="http://schemas.openxmlformats.org/officeDocument/2006/relationships/hyperlink" Target="https://podminky.urs.cz/item/CS_URS_2024_02/763131411" TargetMode="External"/><Relationship Id="rId84" Type="http://schemas.openxmlformats.org/officeDocument/2006/relationships/hyperlink" Target="https://podminky.urs.cz/item/CS_URS_2024_02/767995112" TargetMode="External"/><Relationship Id="rId138" Type="http://schemas.openxmlformats.org/officeDocument/2006/relationships/hyperlink" Target="https://podminky.urs.cz/item/CS_URS_2024_02/784221155" TargetMode="External"/><Relationship Id="rId16" Type="http://schemas.openxmlformats.org/officeDocument/2006/relationships/hyperlink" Target="https://podminky.urs.cz/item/CS_URS_2024_02/413941133" TargetMode="External"/><Relationship Id="rId107" Type="http://schemas.openxmlformats.org/officeDocument/2006/relationships/hyperlink" Target="https://podminky.urs.cz/item/CS_URS_2024_02/776221111" TargetMode="External"/><Relationship Id="rId11" Type="http://schemas.openxmlformats.org/officeDocument/2006/relationships/hyperlink" Target="https://podminky.urs.cz/item/CS_URS_2024_02/317142442" TargetMode="External"/><Relationship Id="rId32" Type="http://schemas.openxmlformats.org/officeDocument/2006/relationships/hyperlink" Target="https://podminky.urs.cz/item/CS_URS_2024_02/631362021" TargetMode="External"/><Relationship Id="rId37" Type="http://schemas.openxmlformats.org/officeDocument/2006/relationships/hyperlink" Target="https://podminky.urs.cz/item/CS_URS_2024_02/997013501" TargetMode="External"/><Relationship Id="rId53" Type="http://schemas.openxmlformats.org/officeDocument/2006/relationships/hyperlink" Target="https://podminky.urs.cz/item/CS_URS_2024_02/762124220" TargetMode="External"/><Relationship Id="rId58" Type="http://schemas.openxmlformats.org/officeDocument/2006/relationships/hyperlink" Target="https://podminky.urs.cz/item/CS_URS_2024_02/998762101" TargetMode="External"/><Relationship Id="rId74" Type="http://schemas.openxmlformats.org/officeDocument/2006/relationships/hyperlink" Target="https://podminky.urs.cz/item/CS_URS_2024_02/763431701" TargetMode="External"/><Relationship Id="rId79" Type="http://schemas.openxmlformats.org/officeDocument/2006/relationships/hyperlink" Target="https://podminky.urs.cz/item/CS_URS_2024_02/766660201" TargetMode="External"/><Relationship Id="rId102" Type="http://schemas.openxmlformats.org/officeDocument/2006/relationships/hyperlink" Target="https://podminky.urs.cz/item/CS_URS_2024_02/775429121" TargetMode="External"/><Relationship Id="rId123" Type="http://schemas.openxmlformats.org/officeDocument/2006/relationships/hyperlink" Target="https://podminky.urs.cz/item/CS_URS_2024_02/781495211" TargetMode="External"/><Relationship Id="rId128" Type="http://schemas.openxmlformats.org/officeDocument/2006/relationships/hyperlink" Target="https://podminky.urs.cz/item/CS_URS_2024_02/783314201" TargetMode="External"/><Relationship Id="rId5" Type="http://schemas.openxmlformats.org/officeDocument/2006/relationships/hyperlink" Target="https://podminky.urs.cz/item/CS_URS_2024_02/273321411" TargetMode="External"/><Relationship Id="rId90" Type="http://schemas.openxmlformats.org/officeDocument/2006/relationships/hyperlink" Target="https://podminky.urs.cz/item/CS_URS_2024_02/771574433" TargetMode="External"/><Relationship Id="rId95" Type="http://schemas.openxmlformats.org/officeDocument/2006/relationships/hyperlink" Target="https://podminky.urs.cz/item/CS_URS_2024_02/771591116" TargetMode="External"/><Relationship Id="rId22" Type="http://schemas.openxmlformats.org/officeDocument/2006/relationships/hyperlink" Target="https://podminky.urs.cz/item/CS_URS_2024_02/622211031" TargetMode="External"/><Relationship Id="rId27" Type="http://schemas.openxmlformats.org/officeDocument/2006/relationships/hyperlink" Target="https://podminky.urs.cz/item/CS_URS_2024_02/631311115" TargetMode="External"/><Relationship Id="rId43" Type="http://schemas.openxmlformats.org/officeDocument/2006/relationships/hyperlink" Target="https://podminky.urs.cz/item/CS_URS_2024_02/711142559" TargetMode="External"/><Relationship Id="rId48" Type="http://schemas.openxmlformats.org/officeDocument/2006/relationships/hyperlink" Target="https://podminky.urs.cz/item/CS_URS_2024_02/751398022" TargetMode="External"/><Relationship Id="rId64" Type="http://schemas.openxmlformats.org/officeDocument/2006/relationships/hyperlink" Target="https://podminky.urs.cz/item/CS_URS_2023_02/763131452" TargetMode="External"/><Relationship Id="rId69" Type="http://schemas.openxmlformats.org/officeDocument/2006/relationships/hyperlink" Target="https://podminky.urs.cz/item/CS_URS_2024_02/763172351" TargetMode="External"/><Relationship Id="rId113" Type="http://schemas.openxmlformats.org/officeDocument/2006/relationships/hyperlink" Target="https://podminky.urs.cz/item/CS_URS_2024_02/781131232" TargetMode="External"/><Relationship Id="rId118" Type="http://schemas.openxmlformats.org/officeDocument/2006/relationships/hyperlink" Target="https://podminky.urs.cz/item/CS_URS_2024_02/781491012" TargetMode="External"/><Relationship Id="rId134" Type="http://schemas.openxmlformats.org/officeDocument/2006/relationships/hyperlink" Target="https://podminky.urs.cz/item/CS_URS_2024_02/784111001" TargetMode="External"/><Relationship Id="rId139" Type="http://schemas.openxmlformats.org/officeDocument/2006/relationships/hyperlink" Target="https://podminky.urs.cz/item/CS_URS_2024_02/784221101" TargetMode="External"/><Relationship Id="rId80" Type="http://schemas.openxmlformats.org/officeDocument/2006/relationships/hyperlink" Target="https://podminky.urs.cz/item/CS_URS_2024_02/766660312" TargetMode="External"/><Relationship Id="rId85" Type="http://schemas.openxmlformats.org/officeDocument/2006/relationships/hyperlink" Target="https://podminky.urs.cz/item/CS_URS_2024_02/998767101" TargetMode="External"/><Relationship Id="rId12" Type="http://schemas.openxmlformats.org/officeDocument/2006/relationships/hyperlink" Target="https://podminky.urs.cz/item/CS_URS_2024_02/317142446" TargetMode="External"/><Relationship Id="rId17" Type="http://schemas.openxmlformats.org/officeDocument/2006/relationships/hyperlink" Target="https://podminky.urs.cz/item/CS_URS_2024_02/451573111" TargetMode="External"/><Relationship Id="rId33" Type="http://schemas.openxmlformats.org/officeDocument/2006/relationships/hyperlink" Target="https://podminky.urs.cz/item/CS_URS_2024_02/632451214" TargetMode="External"/><Relationship Id="rId38" Type="http://schemas.openxmlformats.org/officeDocument/2006/relationships/hyperlink" Target="https://podminky.urs.cz/item/CS_URS_2024_02/997013509" TargetMode="External"/><Relationship Id="rId59" Type="http://schemas.openxmlformats.org/officeDocument/2006/relationships/hyperlink" Target="https://podminky.urs.cz/item/CS_URS_2024_02/763111316" TargetMode="External"/><Relationship Id="rId103" Type="http://schemas.openxmlformats.org/officeDocument/2006/relationships/hyperlink" Target="https://podminky.urs.cz/item/CS_URS_2024_02/998775101" TargetMode="External"/><Relationship Id="rId108" Type="http://schemas.openxmlformats.org/officeDocument/2006/relationships/hyperlink" Target="https://podminky.urs.cz/item/CS_URS_2024_02/776411112" TargetMode="External"/><Relationship Id="rId124" Type="http://schemas.openxmlformats.org/officeDocument/2006/relationships/hyperlink" Target="https://podminky.urs.cz/item/CS_URS_2024_02/998781101" TargetMode="External"/><Relationship Id="rId129" Type="http://schemas.openxmlformats.org/officeDocument/2006/relationships/hyperlink" Target="https://podminky.urs.cz/item/CS_URS_2024_02/783315101" TargetMode="External"/><Relationship Id="rId54" Type="http://schemas.openxmlformats.org/officeDocument/2006/relationships/hyperlink" Target="https://podminky.urs.cz/item/CS_URS_2024_02/762332531" TargetMode="External"/><Relationship Id="rId70" Type="http://schemas.openxmlformats.org/officeDocument/2006/relationships/hyperlink" Target="https://podminky.urs.cz/item/CS_URS_2024_02/763172353" TargetMode="External"/><Relationship Id="rId75" Type="http://schemas.openxmlformats.org/officeDocument/2006/relationships/hyperlink" Target="https://podminky.urs.cz/item/CS_URS_2024_02/998763301" TargetMode="External"/><Relationship Id="rId91" Type="http://schemas.openxmlformats.org/officeDocument/2006/relationships/hyperlink" Target="https://podminky.urs.cz/item/CS_URS_2024_02/771574436" TargetMode="External"/><Relationship Id="rId96" Type="http://schemas.openxmlformats.org/officeDocument/2006/relationships/hyperlink" Target="https://podminky.urs.cz/item/CS_URS_2024_02/771591241" TargetMode="External"/><Relationship Id="rId140" Type="http://schemas.openxmlformats.org/officeDocument/2006/relationships/drawing" Target="../drawings/drawing3.xml"/><Relationship Id="rId1" Type="http://schemas.openxmlformats.org/officeDocument/2006/relationships/hyperlink" Target="https://podminky.urs.cz/item/CS_URS_2024_02/162251101" TargetMode="External"/><Relationship Id="rId6" Type="http://schemas.openxmlformats.org/officeDocument/2006/relationships/hyperlink" Target="https://podminky.urs.cz/item/CS_URS_2024_02/273351121" TargetMode="External"/><Relationship Id="rId23" Type="http://schemas.openxmlformats.org/officeDocument/2006/relationships/hyperlink" Target="https://podminky.urs.cz/item/CS_URS_2024_02/622212001" TargetMode="External"/><Relationship Id="rId28" Type="http://schemas.openxmlformats.org/officeDocument/2006/relationships/hyperlink" Target="https://podminky.urs.cz/item/CS_URS_2024_02/631311125" TargetMode="External"/><Relationship Id="rId49" Type="http://schemas.openxmlformats.org/officeDocument/2006/relationships/hyperlink" Target="https://podminky.urs.cz/item/CS_URS_2024_02/998751101" TargetMode="External"/><Relationship Id="rId114" Type="http://schemas.openxmlformats.org/officeDocument/2006/relationships/hyperlink" Target="https://podminky.urs.cz/item/CS_URS_2024_02/781474112" TargetMode="External"/><Relationship Id="rId119" Type="http://schemas.openxmlformats.org/officeDocument/2006/relationships/hyperlink" Target="https://podminky.urs.cz/item/CS_URS_2024_02/781495115" TargetMode="External"/><Relationship Id="rId44" Type="http://schemas.openxmlformats.org/officeDocument/2006/relationships/hyperlink" Target="https://podminky.urs.cz/item/CS_URS_2024_02/998711101" TargetMode="External"/><Relationship Id="rId60" Type="http://schemas.openxmlformats.org/officeDocument/2006/relationships/hyperlink" Target="https://podminky.urs.cz/item/CS_URS_2024_02/763111717" TargetMode="External"/><Relationship Id="rId65" Type="http://schemas.openxmlformats.org/officeDocument/2006/relationships/hyperlink" Target="https://podminky.urs.cz/item/CS_URS_2024_02/763131495" TargetMode="External"/><Relationship Id="rId81" Type="http://schemas.openxmlformats.org/officeDocument/2006/relationships/hyperlink" Target="https://podminky.urs.cz/item/CS_URS_2024_02/766682111" TargetMode="External"/><Relationship Id="rId86" Type="http://schemas.openxmlformats.org/officeDocument/2006/relationships/hyperlink" Target="https://podminky.urs.cz/item/CS_URS_2024_02/771111011" TargetMode="External"/><Relationship Id="rId130" Type="http://schemas.openxmlformats.org/officeDocument/2006/relationships/hyperlink" Target="https://podminky.urs.cz/item/CS_URS_2024_02/783317101" TargetMode="External"/><Relationship Id="rId135" Type="http://schemas.openxmlformats.org/officeDocument/2006/relationships/hyperlink" Target="https://podminky.urs.cz/item/CS_URS_2024_02/784121001" TargetMode="External"/><Relationship Id="rId13" Type="http://schemas.openxmlformats.org/officeDocument/2006/relationships/hyperlink" Target="https://podminky.urs.cz/item/CS_URS_2024_02/340271045" TargetMode="External"/><Relationship Id="rId18" Type="http://schemas.openxmlformats.org/officeDocument/2006/relationships/hyperlink" Target="https://podminky.urs.cz/item/CS_URS_2024_02/612142001" TargetMode="External"/><Relationship Id="rId39" Type="http://schemas.openxmlformats.org/officeDocument/2006/relationships/hyperlink" Target="https://podminky.urs.cz/item/CS_URS_2024_02/997013631" TargetMode="External"/><Relationship Id="rId109" Type="http://schemas.openxmlformats.org/officeDocument/2006/relationships/hyperlink" Target="https://podminky.urs.cz/item/CS_URS_2024_02/998776101" TargetMode="External"/><Relationship Id="rId34" Type="http://schemas.openxmlformats.org/officeDocument/2006/relationships/hyperlink" Target="https://podminky.urs.cz/item/CS_URS_2024_02/642942111" TargetMode="External"/><Relationship Id="rId50" Type="http://schemas.openxmlformats.org/officeDocument/2006/relationships/hyperlink" Target="https://podminky.urs.cz/item/CS_URS_2024_02/762081410" TargetMode="External"/><Relationship Id="rId55" Type="http://schemas.openxmlformats.org/officeDocument/2006/relationships/hyperlink" Target="https://podminky.urs.cz/item/CS_URS_2024_02/762512261" TargetMode="External"/><Relationship Id="rId76" Type="http://schemas.openxmlformats.org/officeDocument/2006/relationships/hyperlink" Target="https://podminky.urs.cz/item/CS_URS_2024_02/764216604" TargetMode="External"/><Relationship Id="rId97" Type="http://schemas.openxmlformats.org/officeDocument/2006/relationships/hyperlink" Target="https://podminky.urs.cz/item/CS_URS_2024_02/771591242" TargetMode="External"/><Relationship Id="rId104" Type="http://schemas.openxmlformats.org/officeDocument/2006/relationships/hyperlink" Target="https://podminky.urs.cz/item/CS_URS_2024_02/776111311" TargetMode="External"/><Relationship Id="rId120" Type="http://schemas.openxmlformats.org/officeDocument/2006/relationships/hyperlink" Target="https://podminky.urs.cz/item/CS_URS_2024_02/781495141" TargetMode="External"/><Relationship Id="rId125" Type="http://schemas.openxmlformats.org/officeDocument/2006/relationships/hyperlink" Target="https://podminky.urs.cz/item/CS_URS_2024_02/782131111" TargetMode="External"/><Relationship Id="rId7" Type="http://schemas.openxmlformats.org/officeDocument/2006/relationships/hyperlink" Target="https://podminky.urs.cz/item/CS_URS_2024_02/273351122" TargetMode="External"/><Relationship Id="rId71" Type="http://schemas.openxmlformats.org/officeDocument/2006/relationships/hyperlink" Target="https://podminky.urs.cz/item/CS_URS_2024_02/763181311" TargetMode="External"/><Relationship Id="rId92" Type="http://schemas.openxmlformats.org/officeDocument/2006/relationships/hyperlink" Target="https://podminky.urs.cz/item/CS_URS_2024_02/771584412" TargetMode="External"/><Relationship Id="rId2" Type="http://schemas.openxmlformats.org/officeDocument/2006/relationships/hyperlink" Target="https://podminky.urs.cz/item/CS_URS_2024_02/167151101" TargetMode="External"/><Relationship Id="rId29" Type="http://schemas.openxmlformats.org/officeDocument/2006/relationships/hyperlink" Target="https://podminky.urs.cz/item/CS_URS_2024_02/631311135" TargetMode="External"/><Relationship Id="rId24" Type="http://schemas.openxmlformats.org/officeDocument/2006/relationships/hyperlink" Target="https://podminky.urs.cz/item/CS_URS_2024_02/622252001" TargetMode="External"/><Relationship Id="rId40" Type="http://schemas.openxmlformats.org/officeDocument/2006/relationships/hyperlink" Target="https://podminky.urs.cz/item/CS_URS_2024_02/998011001" TargetMode="External"/><Relationship Id="rId45" Type="http://schemas.openxmlformats.org/officeDocument/2006/relationships/hyperlink" Target="https://podminky.urs.cz/item/CS_URS_2024_02/713121111" TargetMode="External"/><Relationship Id="rId66" Type="http://schemas.openxmlformats.org/officeDocument/2006/relationships/hyperlink" Target="https://podminky.urs.cz/item/CS_URS_2024_02/763131714" TargetMode="External"/><Relationship Id="rId87" Type="http://schemas.openxmlformats.org/officeDocument/2006/relationships/hyperlink" Target="https://podminky.urs.cz/item/CS_URS_2024_02/771121011" TargetMode="External"/><Relationship Id="rId110" Type="http://schemas.openxmlformats.org/officeDocument/2006/relationships/hyperlink" Target="https://podminky.urs.cz/item/CS_URS_2023_02/781_R91" TargetMode="External"/><Relationship Id="rId115" Type="http://schemas.openxmlformats.org/officeDocument/2006/relationships/hyperlink" Target="https://podminky.urs.cz/item/CS_URS_2024_02/781474153" TargetMode="External"/><Relationship Id="rId131" Type="http://schemas.openxmlformats.org/officeDocument/2006/relationships/hyperlink" Target="https://podminky.urs.cz/item/CS_URS_2024_02/783901453" TargetMode="External"/><Relationship Id="rId136" Type="http://schemas.openxmlformats.org/officeDocument/2006/relationships/hyperlink" Target="https://podminky.urs.cz/item/CS_URS_2024_02/784211165" TargetMode="External"/><Relationship Id="rId61" Type="http://schemas.openxmlformats.org/officeDocument/2006/relationships/hyperlink" Target="https://podminky.urs.cz/item/CS_URS_2024_02/763121411" TargetMode="External"/><Relationship Id="rId82" Type="http://schemas.openxmlformats.org/officeDocument/2006/relationships/hyperlink" Target="https://podminky.urs.cz/item/CS_URS_2024_02/998766101" TargetMode="External"/><Relationship Id="rId19" Type="http://schemas.openxmlformats.org/officeDocument/2006/relationships/hyperlink" Target="https://podminky.urs.cz/item/CS_URS_2024_02/612311131" TargetMode="External"/><Relationship Id="rId14" Type="http://schemas.openxmlformats.org/officeDocument/2006/relationships/hyperlink" Target="https://podminky.urs.cz/item/CS_URS_2024_02/342272225" TargetMode="External"/><Relationship Id="rId30" Type="http://schemas.openxmlformats.org/officeDocument/2006/relationships/hyperlink" Target="https://podminky.urs.cz/item/CS_URS_2024_02/631351101" TargetMode="External"/><Relationship Id="rId35" Type="http://schemas.openxmlformats.org/officeDocument/2006/relationships/hyperlink" Target="https://podminky.urs.cz/item/CS_URS_2024_02/952901111" TargetMode="External"/><Relationship Id="rId56" Type="http://schemas.openxmlformats.org/officeDocument/2006/relationships/hyperlink" Target="https://podminky.urs.cz/item/CS_URS_2024_02/762523104" TargetMode="External"/><Relationship Id="rId77" Type="http://schemas.openxmlformats.org/officeDocument/2006/relationships/hyperlink" Target="https://podminky.urs.cz/item/CS_URS_2024_02/998764101" TargetMode="External"/><Relationship Id="rId100" Type="http://schemas.openxmlformats.org/officeDocument/2006/relationships/hyperlink" Target="https://podminky.urs.cz/item/CS_URS_2024_02/771592011" TargetMode="External"/><Relationship Id="rId105" Type="http://schemas.openxmlformats.org/officeDocument/2006/relationships/hyperlink" Target="https://podminky.urs.cz/item/CS_URS_2024_02/776121321" TargetMode="External"/><Relationship Id="rId126" Type="http://schemas.openxmlformats.org/officeDocument/2006/relationships/hyperlink" Target="https://podminky.urs.cz/item/CS_URS_2024_02/998782101" TargetMode="External"/><Relationship Id="rId8" Type="http://schemas.openxmlformats.org/officeDocument/2006/relationships/hyperlink" Target="https://podminky.urs.cz/item/CS_URS_2024_02/273362021" TargetMode="External"/><Relationship Id="rId51" Type="http://schemas.openxmlformats.org/officeDocument/2006/relationships/hyperlink" Target="https://podminky.urs.cz/item/CS_URS_2024_02/762083122" TargetMode="External"/><Relationship Id="rId72" Type="http://schemas.openxmlformats.org/officeDocument/2006/relationships/hyperlink" Target="https://podminky.urs.cz/item/CS_URS_2024_02/763431001" TargetMode="External"/><Relationship Id="rId93" Type="http://schemas.openxmlformats.org/officeDocument/2006/relationships/hyperlink" Target="https://podminky.urs.cz/item/CS_URS_2024_02/771591112" TargetMode="External"/><Relationship Id="rId98" Type="http://schemas.openxmlformats.org/officeDocument/2006/relationships/hyperlink" Target="https://podminky.urs.cz/item/CS_URS_2024_02/771591251" TargetMode="External"/><Relationship Id="rId121" Type="http://schemas.openxmlformats.org/officeDocument/2006/relationships/hyperlink" Target="https://podminky.urs.cz/item/CS_URS_2024_02/781495142" TargetMode="External"/><Relationship Id="rId3" Type="http://schemas.openxmlformats.org/officeDocument/2006/relationships/hyperlink" Target="https://podminky.urs.cz/item/CS_URS_2024_02/174151101" TargetMode="External"/><Relationship Id="rId25" Type="http://schemas.openxmlformats.org/officeDocument/2006/relationships/hyperlink" Target="https://podminky.urs.cz/item/CS_URS_2024_02/612321111" TargetMode="External"/><Relationship Id="rId46" Type="http://schemas.openxmlformats.org/officeDocument/2006/relationships/hyperlink" Target="https://podminky.urs.cz/item/CS_URS_2024_02/713131145" TargetMode="External"/><Relationship Id="rId67" Type="http://schemas.openxmlformats.org/officeDocument/2006/relationships/hyperlink" Target="https://podminky.urs.cz/item/CS_URS_2024_02/763131761" TargetMode="External"/><Relationship Id="rId116" Type="http://schemas.openxmlformats.org/officeDocument/2006/relationships/hyperlink" Target="https://podminky.urs.cz/item/CS_URS_2024_02/781474154" TargetMode="External"/><Relationship Id="rId137" Type="http://schemas.openxmlformats.org/officeDocument/2006/relationships/hyperlink" Target="https://podminky.urs.cz/item/CS_URS_2024_02/784211101" TargetMode="External"/><Relationship Id="rId20" Type="http://schemas.openxmlformats.org/officeDocument/2006/relationships/hyperlink" Target="https://podminky.urs.cz/item/CS_URS_2024_02/621151001" TargetMode="External"/><Relationship Id="rId41" Type="http://schemas.openxmlformats.org/officeDocument/2006/relationships/hyperlink" Target="https://podminky.urs.cz/item/CS_URS_2024_02/711111002" TargetMode="External"/><Relationship Id="rId62" Type="http://schemas.openxmlformats.org/officeDocument/2006/relationships/hyperlink" Target="https://podminky.urs.cz/item/CS_URS_2024_02/763121712" TargetMode="External"/><Relationship Id="rId83" Type="http://schemas.openxmlformats.org/officeDocument/2006/relationships/hyperlink" Target="https://podminky.urs.cz/item/CS_URS_2024_02/767896120" TargetMode="External"/><Relationship Id="rId88" Type="http://schemas.openxmlformats.org/officeDocument/2006/relationships/hyperlink" Target="https://podminky.urs.cz/item/CS_URS_2024_02/771151012" TargetMode="External"/><Relationship Id="rId111" Type="http://schemas.openxmlformats.org/officeDocument/2006/relationships/hyperlink" Target="https://podminky.urs.cz/item/CS_URS_2024_02/781111011" TargetMode="External"/><Relationship Id="rId132" Type="http://schemas.openxmlformats.org/officeDocument/2006/relationships/hyperlink" Target="https://podminky.urs.cz/item/CS_URS_2024_02/783913151" TargetMode="External"/><Relationship Id="rId15" Type="http://schemas.openxmlformats.org/officeDocument/2006/relationships/hyperlink" Target="https://podminky.urs.cz/item/CS_URS_2024_02/342272245" TargetMode="External"/><Relationship Id="rId36" Type="http://schemas.openxmlformats.org/officeDocument/2006/relationships/hyperlink" Target="https://podminky.urs.cz/item/CS_URS_2024_02/953942841" TargetMode="External"/><Relationship Id="rId57" Type="http://schemas.openxmlformats.org/officeDocument/2006/relationships/hyperlink" Target="https://podminky.urs.cz/item/CS_URS_2024_02/762526510" TargetMode="External"/><Relationship Id="rId106" Type="http://schemas.openxmlformats.org/officeDocument/2006/relationships/hyperlink" Target="https://podminky.urs.cz/item/CS_URS_2024_02/776141112" TargetMode="External"/><Relationship Id="rId127" Type="http://schemas.openxmlformats.org/officeDocument/2006/relationships/hyperlink" Target="https://podminky.urs.cz/item/CS_URS_2024_02/783218111" TargetMode="External"/><Relationship Id="rId10" Type="http://schemas.openxmlformats.org/officeDocument/2006/relationships/hyperlink" Target="https://podminky.urs.cz/item/CS_URS_2024_02/311237161" TargetMode="External"/><Relationship Id="rId31" Type="http://schemas.openxmlformats.org/officeDocument/2006/relationships/hyperlink" Target="https://podminky.urs.cz/item/CS_URS_2024_02/631351102" TargetMode="External"/><Relationship Id="rId52" Type="http://schemas.openxmlformats.org/officeDocument/2006/relationships/hyperlink" Target="https://podminky.urs.cz/item/CS_URS_2024_02/762124210" TargetMode="External"/><Relationship Id="rId73" Type="http://schemas.openxmlformats.org/officeDocument/2006/relationships/hyperlink" Target="https://podminky.urs.cz/item/CS_URS_2024_02/763431041" TargetMode="External"/><Relationship Id="rId78" Type="http://schemas.openxmlformats.org/officeDocument/2006/relationships/hyperlink" Target="https://podminky.urs.cz/item/CS_URS_2024_02/766660001" TargetMode="External"/><Relationship Id="rId94" Type="http://schemas.openxmlformats.org/officeDocument/2006/relationships/hyperlink" Target="https://podminky.urs.cz/item/CS_URS_2024_02/771591115" TargetMode="External"/><Relationship Id="rId99" Type="http://schemas.openxmlformats.org/officeDocument/2006/relationships/hyperlink" Target="https://podminky.urs.cz/item/CS_URS_2024_02/771591264" TargetMode="External"/><Relationship Id="rId101" Type="http://schemas.openxmlformats.org/officeDocument/2006/relationships/hyperlink" Target="https://podminky.urs.cz/item/CS_URS_2024_02/998771101" TargetMode="External"/><Relationship Id="rId122" Type="http://schemas.openxmlformats.org/officeDocument/2006/relationships/hyperlink" Target="https://podminky.urs.cz/item/CS_URS_2024_02/781495143" TargetMode="External"/><Relationship Id="rId4" Type="http://schemas.openxmlformats.org/officeDocument/2006/relationships/hyperlink" Target="https://podminky.urs.cz/item/CS_URS_2024_02/175111101" TargetMode="External"/><Relationship Id="rId9" Type="http://schemas.openxmlformats.org/officeDocument/2006/relationships/hyperlink" Target="https://podminky.urs.cz/item/CS_URS_2024_02/279113142" TargetMode="External"/><Relationship Id="rId26" Type="http://schemas.openxmlformats.org/officeDocument/2006/relationships/hyperlink" Target="https://podminky.urs.cz/item/CS_URS_2024_02/631311112" TargetMode="External"/><Relationship Id="rId47" Type="http://schemas.openxmlformats.org/officeDocument/2006/relationships/hyperlink" Target="https://podminky.urs.cz/item/CS_URS_2024_02/998713101" TargetMode="External"/><Relationship Id="rId68" Type="http://schemas.openxmlformats.org/officeDocument/2006/relationships/hyperlink" Target="https://podminky.urs.cz/item/CS_URS_2024_02/763131765" TargetMode="External"/><Relationship Id="rId89" Type="http://schemas.openxmlformats.org/officeDocument/2006/relationships/hyperlink" Target="https://podminky.urs.cz/item/CS_URS_2024_02/771474113" TargetMode="External"/><Relationship Id="rId112" Type="http://schemas.openxmlformats.org/officeDocument/2006/relationships/hyperlink" Target="https://podminky.urs.cz/item/CS_URS_2024_02/781131112" TargetMode="External"/><Relationship Id="rId133" Type="http://schemas.openxmlformats.org/officeDocument/2006/relationships/hyperlink" Target="https://podminky.urs.cz/item/CS_URS_2024_02/783917151"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6" Type="http://schemas.openxmlformats.org/officeDocument/2006/relationships/hyperlink" Target="https://podminky.urs.cz/item/CS_URS_2024_02/722174024" TargetMode="External"/><Relationship Id="rId21" Type="http://schemas.openxmlformats.org/officeDocument/2006/relationships/hyperlink" Target="https://podminky.urs.cz/item/CS_URS_2024_02/722131918" TargetMode="External"/><Relationship Id="rId34" Type="http://schemas.openxmlformats.org/officeDocument/2006/relationships/hyperlink" Target="https://podminky.urs.cz/item/CS_URS_2024_02/722190401" TargetMode="External"/><Relationship Id="rId42" Type="http://schemas.openxmlformats.org/officeDocument/2006/relationships/hyperlink" Target="https://podminky.urs.cz/item/CS_URS_2024_02/722240122" TargetMode="External"/><Relationship Id="rId47" Type="http://schemas.openxmlformats.org/officeDocument/2006/relationships/hyperlink" Target="https://podminky.urs.cz/item/CS_URS_2024_02/722290246" TargetMode="External"/><Relationship Id="rId50" Type="http://schemas.openxmlformats.org/officeDocument/2006/relationships/hyperlink" Target="https://podminky.urs.cz/item/CS_URS_2024_02/998724202" TargetMode="External"/><Relationship Id="rId55" Type="http://schemas.openxmlformats.org/officeDocument/2006/relationships/hyperlink" Target="https://podminky.urs.cz/item/CS_URS_2024_02/725319111" TargetMode="External"/><Relationship Id="rId63" Type="http://schemas.openxmlformats.org/officeDocument/2006/relationships/hyperlink" Target="https://podminky.urs.cz/item/CS_URS_2024_02/732429123" TargetMode="External"/><Relationship Id="rId7" Type="http://schemas.openxmlformats.org/officeDocument/2006/relationships/hyperlink" Target="https://podminky.urs.cz/item/CS_URS_2024_02/721174042" TargetMode="External"/><Relationship Id="rId2" Type="http://schemas.openxmlformats.org/officeDocument/2006/relationships/hyperlink" Target="https://podminky.urs.cz/item/CS_URS_2024_02/721171905" TargetMode="External"/><Relationship Id="rId16" Type="http://schemas.openxmlformats.org/officeDocument/2006/relationships/hyperlink" Target="https://podminky.urs.cz/item/CS_URS_2024_02/721211912" TargetMode="External"/><Relationship Id="rId29" Type="http://schemas.openxmlformats.org/officeDocument/2006/relationships/hyperlink" Target="https://podminky.urs.cz/item/CS_URS_2024_02/722181222" TargetMode="External"/><Relationship Id="rId11" Type="http://schemas.openxmlformats.org/officeDocument/2006/relationships/hyperlink" Target="https://podminky.urs.cz/item/CS_URS_2024_02/721194104" TargetMode="External"/><Relationship Id="rId24" Type="http://schemas.openxmlformats.org/officeDocument/2006/relationships/hyperlink" Target="https://podminky.urs.cz/item/CS_URS_2024_02/722174022" TargetMode="External"/><Relationship Id="rId32" Type="http://schemas.openxmlformats.org/officeDocument/2006/relationships/hyperlink" Target="https://podminky.urs.cz/item/CS_URS_2024_02/722182013" TargetMode="External"/><Relationship Id="rId37" Type="http://schemas.openxmlformats.org/officeDocument/2006/relationships/hyperlink" Target="https://podminky.urs.cz/item/CS_URS_2024_02/722220151" TargetMode="External"/><Relationship Id="rId40" Type="http://schemas.openxmlformats.org/officeDocument/2006/relationships/hyperlink" Target="https://podminky.urs.cz/item/CS_URS_2024_02/722234265" TargetMode="External"/><Relationship Id="rId45" Type="http://schemas.openxmlformats.org/officeDocument/2006/relationships/hyperlink" Target="https://podminky.urs.cz/item/CS_URS_2024_02/722240125" TargetMode="External"/><Relationship Id="rId53" Type="http://schemas.openxmlformats.org/officeDocument/2006/relationships/hyperlink" Target="https://podminky.urs.cz/item/CS_URS_2024_02/725119125" TargetMode="External"/><Relationship Id="rId58" Type="http://schemas.openxmlformats.org/officeDocument/2006/relationships/hyperlink" Target="https://podminky.urs.cz/item/CS_URS_2024_02/725819401" TargetMode="External"/><Relationship Id="rId66" Type="http://schemas.openxmlformats.org/officeDocument/2006/relationships/drawing" Target="../drawings/drawing6.xml"/><Relationship Id="rId5" Type="http://schemas.openxmlformats.org/officeDocument/2006/relationships/hyperlink" Target="https://podminky.urs.cz/item/CS_URS_2024_02/721174004" TargetMode="External"/><Relationship Id="rId61" Type="http://schemas.openxmlformats.org/officeDocument/2006/relationships/hyperlink" Target="https://podminky.urs.cz/item/CS_URS_2024_02/998725201" TargetMode="External"/><Relationship Id="rId19" Type="http://schemas.openxmlformats.org/officeDocument/2006/relationships/hyperlink" Target="https://podminky.urs.cz/item/CS_URS_2024_02/998721101" TargetMode="External"/><Relationship Id="rId14" Type="http://schemas.openxmlformats.org/officeDocument/2006/relationships/hyperlink" Target="https://podminky.urs.cz/item/CS_URS_2024_02/721194109" TargetMode="External"/><Relationship Id="rId22" Type="http://schemas.openxmlformats.org/officeDocument/2006/relationships/hyperlink" Target="https://podminky.urs.cz/item/CS_URS_2024_02/722171913" TargetMode="External"/><Relationship Id="rId27" Type="http://schemas.openxmlformats.org/officeDocument/2006/relationships/hyperlink" Target="https://podminky.urs.cz/item/CS_URS_2024_02/722174025" TargetMode="External"/><Relationship Id="rId30" Type="http://schemas.openxmlformats.org/officeDocument/2006/relationships/hyperlink" Target="https://podminky.urs.cz/item/CS_URS_2024_02/722182011" TargetMode="External"/><Relationship Id="rId35" Type="http://schemas.openxmlformats.org/officeDocument/2006/relationships/hyperlink" Target="https://podminky.urs.cz/item/CS_URS_2024_02/722190402" TargetMode="External"/><Relationship Id="rId43" Type="http://schemas.openxmlformats.org/officeDocument/2006/relationships/hyperlink" Target="https://podminky.urs.cz/item/CS_URS_2024_02/722240123" TargetMode="External"/><Relationship Id="rId48" Type="http://schemas.openxmlformats.org/officeDocument/2006/relationships/hyperlink" Target="https://podminky.urs.cz/item/CS_URS_2024_02/998722101" TargetMode="External"/><Relationship Id="rId56" Type="http://schemas.openxmlformats.org/officeDocument/2006/relationships/hyperlink" Target="https://podminky.urs.cz/item/CS_URS_2024_02/725339111" TargetMode="External"/><Relationship Id="rId64" Type="http://schemas.openxmlformats.org/officeDocument/2006/relationships/hyperlink" Target="https://podminky.urs.cz/item/CS_URS_2024_02/998732102" TargetMode="External"/><Relationship Id="rId8" Type="http://schemas.openxmlformats.org/officeDocument/2006/relationships/hyperlink" Target="https://podminky.urs.cz/item/CS_URS_2024_02/721174043" TargetMode="External"/><Relationship Id="rId51" Type="http://schemas.openxmlformats.org/officeDocument/2006/relationships/hyperlink" Target="https://podminky.urs.cz/item/CS_URS_2024_02/725_R_849413" TargetMode="External"/><Relationship Id="rId3" Type="http://schemas.openxmlformats.org/officeDocument/2006/relationships/hyperlink" Target="https://podminky.urs.cz/item/CS_URS_2024_02/721171906" TargetMode="External"/><Relationship Id="rId12" Type="http://schemas.openxmlformats.org/officeDocument/2006/relationships/hyperlink" Target="https://podminky.urs.cz/item/CS_URS_2024_02/721194105" TargetMode="External"/><Relationship Id="rId17" Type="http://schemas.openxmlformats.org/officeDocument/2006/relationships/hyperlink" Target="https://podminky.urs.cz/item/CS_URS_2024_02/721274125" TargetMode="External"/><Relationship Id="rId25" Type="http://schemas.openxmlformats.org/officeDocument/2006/relationships/hyperlink" Target="https://podminky.urs.cz/item/CS_URS_2024_02/722174023" TargetMode="External"/><Relationship Id="rId33" Type="http://schemas.openxmlformats.org/officeDocument/2006/relationships/hyperlink" Target="https://podminky.urs.cz/item/CS_URS_2024_02/722182014" TargetMode="External"/><Relationship Id="rId38" Type="http://schemas.openxmlformats.org/officeDocument/2006/relationships/hyperlink" Target="https://podminky.urs.cz/item/CS_URS_2024_02/722231084" TargetMode="External"/><Relationship Id="rId46" Type="http://schemas.openxmlformats.org/officeDocument/2006/relationships/hyperlink" Target="https://podminky.urs.cz/item/CS_URS_2024_02/722290234" TargetMode="External"/><Relationship Id="rId59" Type="http://schemas.openxmlformats.org/officeDocument/2006/relationships/hyperlink" Target="https://podminky.urs.cz/item/CS_URS_2024_02/725841332" TargetMode="External"/><Relationship Id="rId20" Type="http://schemas.openxmlformats.org/officeDocument/2006/relationships/hyperlink" Target="https://podminky.urs.cz/item/CS_URS_2024_02/998721192" TargetMode="External"/><Relationship Id="rId41" Type="http://schemas.openxmlformats.org/officeDocument/2006/relationships/hyperlink" Target="https://podminky.urs.cz/item/CS_URS_2024_02/722234266" TargetMode="External"/><Relationship Id="rId54" Type="http://schemas.openxmlformats.org/officeDocument/2006/relationships/hyperlink" Target="https://podminky.urs.cz/item/CS_URS_2024_02/725219102" TargetMode="External"/><Relationship Id="rId62" Type="http://schemas.openxmlformats.org/officeDocument/2006/relationships/hyperlink" Target="https://podminky.urs.cz/item/CS_URS_2024_02/998725292" TargetMode="External"/><Relationship Id="rId1" Type="http://schemas.openxmlformats.org/officeDocument/2006/relationships/hyperlink" Target="https://podminky.urs.cz/item/CS_URS_2024_02/721171904" TargetMode="External"/><Relationship Id="rId6" Type="http://schemas.openxmlformats.org/officeDocument/2006/relationships/hyperlink" Target="https://podminky.urs.cz/item/CS_URS_2024_02/721174005" TargetMode="External"/><Relationship Id="rId15" Type="http://schemas.openxmlformats.org/officeDocument/2006/relationships/hyperlink" Target="https://podminky.urs.cz/item/CS_URS_2024_02/721211403" TargetMode="External"/><Relationship Id="rId23" Type="http://schemas.openxmlformats.org/officeDocument/2006/relationships/hyperlink" Target="https://podminky.urs.cz/item/CS_URS_2024_02/722171933" TargetMode="External"/><Relationship Id="rId28" Type="http://schemas.openxmlformats.org/officeDocument/2006/relationships/hyperlink" Target="https://podminky.urs.cz/item/CS_URS_2024_02/722181221" TargetMode="External"/><Relationship Id="rId36" Type="http://schemas.openxmlformats.org/officeDocument/2006/relationships/hyperlink" Target="https://podminky.urs.cz/item/CS_URS_2024_02/722190901" TargetMode="External"/><Relationship Id="rId49" Type="http://schemas.openxmlformats.org/officeDocument/2006/relationships/hyperlink" Target="https://podminky.urs.cz/item/CS_URS_2024_02/998722192" TargetMode="External"/><Relationship Id="rId57" Type="http://schemas.openxmlformats.org/officeDocument/2006/relationships/hyperlink" Target="https://podminky.urs.cz/item/CS_URS_2024_02/725535212" TargetMode="External"/><Relationship Id="rId10" Type="http://schemas.openxmlformats.org/officeDocument/2006/relationships/hyperlink" Target="https://podminky.urs.cz/item/CS_URS_2024_02/721174045" TargetMode="External"/><Relationship Id="rId31" Type="http://schemas.openxmlformats.org/officeDocument/2006/relationships/hyperlink" Target="https://podminky.urs.cz/item/CS_URS_2024_02/722182012" TargetMode="External"/><Relationship Id="rId44" Type="http://schemas.openxmlformats.org/officeDocument/2006/relationships/hyperlink" Target="https://podminky.urs.cz/item/CS_URS_2024_02/722240124" TargetMode="External"/><Relationship Id="rId52" Type="http://schemas.openxmlformats.org/officeDocument/2006/relationships/hyperlink" Target="https://podminky.urs.cz/item/CS_URS_2024_02/725_R_849413a" TargetMode="External"/><Relationship Id="rId60" Type="http://schemas.openxmlformats.org/officeDocument/2006/relationships/hyperlink" Target="https://podminky.urs.cz/item/CS_URS_2024_02/725869203" TargetMode="External"/><Relationship Id="rId65" Type="http://schemas.openxmlformats.org/officeDocument/2006/relationships/hyperlink" Target="https://podminky.urs.cz/item/CS_URS_2024_02/998732193" TargetMode="External"/><Relationship Id="rId4" Type="http://schemas.openxmlformats.org/officeDocument/2006/relationships/hyperlink" Target="https://podminky.urs.cz/item/CS_URS_2024_02/721171907" TargetMode="External"/><Relationship Id="rId9" Type="http://schemas.openxmlformats.org/officeDocument/2006/relationships/hyperlink" Target="https://podminky.urs.cz/item/CS_URS_2024_02/721174044" TargetMode="External"/><Relationship Id="rId13" Type="http://schemas.openxmlformats.org/officeDocument/2006/relationships/hyperlink" Target="https://podminky.urs.cz/item/CS_URS_2024_02/721194107" TargetMode="External"/><Relationship Id="rId18" Type="http://schemas.openxmlformats.org/officeDocument/2006/relationships/hyperlink" Target="https://podminky.urs.cz/item/CS_URS_2024_02/721290111" TargetMode="External"/><Relationship Id="rId39" Type="http://schemas.openxmlformats.org/officeDocument/2006/relationships/hyperlink" Target="https://podminky.urs.cz/item/CS_URS_2024_02/722231085"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hyperlink" Target="https://podminky.urs.cz/item/CS_URS_2023_02/060001000" TargetMode="External"/><Relationship Id="rId1" Type="http://schemas.openxmlformats.org/officeDocument/2006/relationships/hyperlink" Target="https://podminky.urs.cz/item/CS_URS_2023_02/030001000" TargetMode="Externa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75"/>
  <sheetViews>
    <sheetView showGridLines="0" tabSelected="1" workbookViewId="0"/>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7" t="s">
        <v>0</v>
      </c>
      <c r="AZ1" s="17" t="s">
        <v>1</v>
      </c>
      <c r="BA1" s="17" t="s">
        <v>2</v>
      </c>
      <c r="BB1" s="17" t="s">
        <v>3</v>
      </c>
      <c r="BT1" s="17" t="s">
        <v>4</v>
      </c>
      <c r="BU1" s="17" t="s">
        <v>4</v>
      </c>
      <c r="BV1" s="17" t="s">
        <v>5</v>
      </c>
    </row>
    <row r="2" spans="1:74" ht="36.950000000000003" customHeight="1">
      <c r="AR2" s="308"/>
      <c r="AS2" s="308"/>
      <c r="AT2" s="308"/>
      <c r="AU2" s="308"/>
      <c r="AV2" s="308"/>
      <c r="AW2" s="308"/>
      <c r="AX2" s="308"/>
      <c r="AY2" s="308"/>
      <c r="AZ2" s="308"/>
      <c r="BA2" s="308"/>
      <c r="BB2" s="308"/>
      <c r="BC2" s="308"/>
      <c r="BD2" s="308"/>
      <c r="BE2" s="308"/>
      <c r="BS2" s="18" t="s">
        <v>6</v>
      </c>
      <c r="BT2" s="18" t="s">
        <v>7</v>
      </c>
    </row>
    <row r="3" spans="1:74"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ht="24.95" customHeight="1">
      <c r="B4" s="21"/>
      <c r="D4" s="22" t="s">
        <v>9</v>
      </c>
      <c r="AR4" s="21"/>
      <c r="AS4" s="23" t="s">
        <v>10</v>
      </c>
      <c r="BE4" s="24" t="s">
        <v>11</v>
      </c>
      <c r="BS4" s="18" t="s">
        <v>12</v>
      </c>
    </row>
    <row r="5" spans="1:74" ht="12" customHeight="1">
      <c r="B5" s="21"/>
      <c r="D5" s="25" t="s">
        <v>13</v>
      </c>
      <c r="K5" s="307" t="s">
        <v>14</v>
      </c>
      <c r="L5" s="308"/>
      <c r="M5" s="308"/>
      <c r="N5" s="308"/>
      <c r="O5" s="308"/>
      <c r="P5" s="308"/>
      <c r="Q5" s="308"/>
      <c r="R5" s="308"/>
      <c r="S5" s="308"/>
      <c r="T5" s="308"/>
      <c r="U5" s="308"/>
      <c r="V5" s="308"/>
      <c r="W5" s="308"/>
      <c r="X5" s="308"/>
      <c r="Y5" s="308"/>
      <c r="Z5" s="308"/>
      <c r="AA5" s="308"/>
      <c r="AB5" s="308"/>
      <c r="AC5" s="308"/>
      <c r="AD5" s="308"/>
      <c r="AE5" s="308"/>
      <c r="AF5" s="308"/>
      <c r="AG5" s="308"/>
      <c r="AH5" s="308"/>
      <c r="AI5" s="308"/>
      <c r="AJ5" s="308"/>
      <c r="AK5" s="308"/>
      <c r="AL5" s="308"/>
      <c r="AM5" s="308"/>
      <c r="AN5" s="308"/>
      <c r="AO5" s="308"/>
      <c r="AR5" s="21"/>
      <c r="BE5" s="304" t="s">
        <v>15</v>
      </c>
      <c r="BS5" s="18" t="s">
        <v>6</v>
      </c>
    </row>
    <row r="6" spans="1:74" ht="36.950000000000003" customHeight="1">
      <c r="B6" s="21"/>
      <c r="D6" s="27" t="s">
        <v>16</v>
      </c>
      <c r="K6" s="309" t="s">
        <v>17</v>
      </c>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8"/>
      <c r="AK6" s="308"/>
      <c r="AL6" s="308"/>
      <c r="AM6" s="308"/>
      <c r="AN6" s="308"/>
      <c r="AO6" s="308"/>
      <c r="AR6" s="21"/>
      <c r="BE6" s="305"/>
      <c r="BS6" s="18" t="s">
        <v>6</v>
      </c>
    </row>
    <row r="7" spans="1:74" ht="12" customHeight="1">
      <c r="B7" s="21"/>
      <c r="D7" s="28" t="s">
        <v>18</v>
      </c>
      <c r="K7" s="26" t="s">
        <v>19</v>
      </c>
      <c r="AK7" s="28" t="s">
        <v>20</v>
      </c>
      <c r="AN7" s="26" t="s">
        <v>19</v>
      </c>
      <c r="AR7" s="21"/>
      <c r="BE7" s="305"/>
      <c r="BS7" s="18" t="s">
        <v>6</v>
      </c>
    </row>
    <row r="8" spans="1:74" ht="12" customHeight="1">
      <c r="B8" s="21"/>
      <c r="D8" s="28" t="s">
        <v>21</v>
      </c>
      <c r="K8" s="26" t="s">
        <v>22</v>
      </c>
      <c r="AK8" s="28" t="s">
        <v>23</v>
      </c>
      <c r="AN8" s="29" t="s">
        <v>24</v>
      </c>
      <c r="AR8" s="21"/>
      <c r="BE8" s="305"/>
      <c r="BS8" s="18" t="s">
        <v>6</v>
      </c>
    </row>
    <row r="9" spans="1:74" ht="14.45" customHeight="1">
      <c r="B9" s="21"/>
      <c r="AR9" s="21"/>
      <c r="BE9" s="305"/>
      <c r="BS9" s="18" t="s">
        <v>6</v>
      </c>
    </row>
    <row r="10" spans="1:74" ht="12" customHeight="1">
      <c r="B10" s="21"/>
      <c r="D10" s="28" t="s">
        <v>25</v>
      </c>
      <c r="AK10" s="28" t="s">
        <v>26</v>
      </c>
      <c r="AN10" s="26" t="s">
        <v>27</v>
      </c>
      <c r="AR10" s="21"/>
      <c r="BE10" s="305"/>
      <c r="BS10" s="18" t="s">
        <v>6</v>
      </c>
    </row>
    <row r="11" spans="1:74" ht="18.399999999999999" customHeight="1">
      <c r="B11" s="21"/>
      <c r="E11" s="26" t="s">
        <v>28</v>
      </c>
      <c r="AK11" s="28" t="s">
        <v>29</v>
      </c>
      <c r="AN11" s="26" t="s">
        <v>30</v>
      </c>
      <c r="AR11" s="21"/>
      <c r="BE11" s="305"/>
      <c r="BS11" s="18" t="s">
        <v>6</v>
      </c>
    </row>
    <row r="12" spans="1:74" ht="6.95" customHeight="1">
      <c r="B12" s="21"/>
      <c r="AR12" s="21"/>
      <c r="BE12" s="305"/>
      <c r="BS12" s="18" t="s">
        <v>6</v>
      </c>
    </row>
    <row r="13" spans="1:74" ht="12" customHeight="1">
      <c r="B13" s="21"/>
      <c r="D13" s="28" t="s">
        <v>31</v>
      </c>
      <c r="AK13" s="28" t="s">
        <v>26</v>
      </c>
      <c r="AN13" s="30" t="s">
        <v>32</v>
      </c>
      <c r="AR13" s="21"/>
      <c r="BE13" s="305"/>
      <c r="BS13" s="18" t="s">
        <v>6</v>
      </c>
    </row>
    <row r="14" spans="1:74" ht="12.75">
      <c r="B14" s="21"/>
      <c r="E14" s="310" t="s">
        <v>32</v>
      </c>
      <c r="F14" s="311"/>
      <c r="G14" s="311"/>
      <c r="H14" s="311"/>
      <c r="I14" s="311"/>
      <c r="J14" s="311"/>
      <c r="K14" s="311"/>
      <c r="L14" s="311"/>
      <c r="M14" s="311"/>
      <c r="N14" s="311"/>
      <c r="O14" s="311"/>
      <c r="P14" s="311"/>
      <c r="Q14" s="311"/>
      <c r="R14" s="311"/>
      <c r="S14" s="311"/>
      <c r="T14" s="311"/>
      <c r="U14" s="311"/>
      <c r="V14" s="311"/>
      <c r="W14" s="311"/>
      <c r="X14" s="311"/>
      <c r="Y14" s="311"/>
      <c r="Z14" s="311"/>
      <c r="AA14" s="311"/>
      <c r="AB14" s="311"/>
      <c r="AC14" s="311"/>
      <c r="AD14" s="311"/>
      <c r="AE14" s="311"/>
      <c r="AF14" s="311"/>
      <c r="AG14" s="311"/>
      <c r="AH14" s="311"/>
      <c r="AI14" s="311"/>
      <c r="AJ14" s="311"/>
      <c r="AK14" s="28" t="s">
        <v>29</v>
      </c>
      <c r="AN14" s="30" t="s">
        <v>32</v>
      </c>
      <c r="AR14" s="21"/>
      <c r="BE14" s="305"/>
      <c r="BS14" s="18" t="s">
        <v>6</v>
      </c>
    </row>
    <row r="15" spans="1:74" ht="6.95" customHeight="1">
      <c r="B15" s="21"/>
      <c r="AR15" s="21"/>
      <c r="BE15" s="305"/>
      <c r="BS15" s="18" t="s">
        <v>4</v>
      </c>
    </row>
    <row r="16" spans="1:74" ht="12" customHeight="1">
      <c r="B16" s="21"/>
      <c r="D16" s="28" t="s">
        <v>33</v>
      </c>
      <c r="AK16" s="28" t="s">
        <v>26</v>
      </c>
      <c r="AN16" s="26" t="s">
        <v>34</v>
      </c>
      <c r="AR16" s="21"/>
      <c r="BE16" s="305"/>
      <c r="BS16" s="18" t="s">
        <v>4</v>
      </c>
    </row>
    <row r="17" spans="2:71" ht="18.399999999999999" customHeight="1">
      <c r="B17" s="21"/>
      <c r="E17" s="26" t="s">
        <v>35</v>
      </c>
      <c r="AK17" s="28" t="s">
        <v>29</v>
      </c>
      <c r="AN17" s="26" t="s">
        <v>36</v>
      </c>
      <c r="AR17" s="21"/>
      <c r="BE17" s="305"/>
      <c r="BS17" s="18" t="s">
        <v>37</v>
      </c>
    </row>
    <row r="18" spans="2:71" ht="6.95" customHeight="1">
      <c r="B18" s="21"/>
      <c r="AR18" s="21"/>
      <c r="BE18" s="305"/>
      <c r="BS18" s="18" t="s">
        <v>6</v>
      </c>
    </row>
    <row r="19" spans="2:71" ht="12" customHeight="1">
      <c r="B19" s="21"/>
      <c r="D19" s="28" t="s">
        <v>38</v>
      </c>
      <c r="AK19" s="28" t="s">
        <v>26</v>
      </c>
      <c r="AN19" s="26" t="s">
        <v>34</v>
      </c>
      <c r="AR19" s="21"/>
      <c r="BE19" s="305"/>
      <c r="BS19" s="18" t="s">
        <v>6</v>
      </c>
    </row>
    <row r="20" spans="2:71" ht="18.399999999999999" customHeight="1">
      <c r="B20" s="21"/>
      <c r="E20" s="26" t="s">
        <v>35</v>
      </c>
      <c r="AK20" s="28" t="s">
        <v>29</v>
      </c>
      <c r="AN20" s="26" t="s">
        <v>36</v>
      </c>
      <c r="AR20" s="21"/>
      <c r="BE20" s="305"/>
      <c r="BS20" s="18" t="s">
        <v>4</v>
      </c>
    </row>
    <row r="21" spans="2:71" ht="6.95" customHeight="1">
      <c r="B21" s="21"/>
      <c r="AR21" s="21"/>
      <c r="BE21" s="305"/>
    </row>
    <row r="22" spans="2:71" ht="12" customHeight="1">
      <c r="B22" s="21"/>
      <c r="D22" s="28" t="s">
        <v>39</v>
      </c>
      <c r="AR22" s="21"/>
      <c r="BE22" s="305"/>
    </row>
    <row r="23" spans="2:71" ht="95.25" customHeight="1">
      <c r="B23" s="21"/>
      <c r="E23" s="312" t="s">
        <v>40</v>
      </c>
      <c r="F23" s="312"/>
      <c r="G23" s="312"/>
      <c r="H23" s="312"/>
      <c r="I23" s="312"/>
      <c r="J23" s="312"/>
      <c r="K23" s="312"/>
      <c r="L23" s="312"/>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2"/>
      <c r="AM23" s="312"/>
      <c r="AN23" s="312"/>
      <c r="AR23" s="21"/>
      <c r="BE23" s="305"/>
    </row>
    <row r="24" spans="2:71" ht="6.95" customHeight="1">
      <c r="B24" s="21"/>
      <c r="AR24" s="21"/>
      <c r="BE24" s="305"/>
    </row>
    <row r="25" spans="2:71" ht="6.95"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305"/>
    </row>
    <row r="26" spans="2:71" s="1" customFormat="1" ht="25.9" customHeight="1">
      <c r="B26" s="33"/>
      <c r="D26" s="34" t="s">
        <v>41</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13">
        <f>ROUND(AG54,2)</f>
        <v>0</v>
      </c>
      <c r="AL26" s="314"/>
      <c r="AM26" s="314"/>
      <c r="AN26" s="314"/>
      <c r="AO26" s="314"/>
      <c r="AR26" s="33"/>
      <c r="BE26" s="305"/>
    </row>
    <row r="27" spans="2:71" s="1" customFormat="1" ht="6.95" customHeight="1">
      <c r="B27" s="33"/>
      <c r="AR27" s="33"/>
      <c r="BE27" s="305"/>
    </row>
    <row r="28" spans="2:71" s="1" customFormat="1" ht="12.75">
      <c r="B28" s="33"/>
      <c r="L28" s="315" t="s">
        <v>42</v>
      </c>
      <c r="M28" s="315"/>
      <c r="N28" s="315"/>
      <c r="O28" s="315"/>
      <c r="P28" s="315"/>
      <c r="W28" s="315" t="s">
        <v>43</v>
      </c>
      <c r="X28" s="315"/>
      <c r="Y28" s="315"/>
      <c r="Z28" s="315"/>
      <c r="AA28" s="315"/>
      <c r="AB28" s="315"/>
      <c r="AC28" s="315"/>
      <c r="AD28" s="315"/>
      <c r="AE28" s="315"/>
      <c r="AK28" s="315" t="s">
        <v>44</v>
      </c>
      <c r="AL28" s="315"/>
      <c r="AM28" s="315"/>
      <c r="AN28" s="315"/>
      <c r="AO28" s="315"/>
      <c r="AR28" s="33"/>
      <c r="BE28" s="305"/>
    </row>
    <row r="29" spans="2:71" s="2" customFormat="1" ht="14.45" customHeight="1">
      <c r="B29" s="37"/>
      <c r="D29" s="28" t="s">
        <v>45</v>
      </c>
      <c r="F29" s="28" t="s">
        <v>46</v>
      </c>
      <c r="L29" s="318">
        <v>0.21</v>
      </c>
      <c r="M29" s="317"/>
      <c r="N29" s="317"/>
      <c r="O29" s="317"/>
      <c r="P29" s="317"/>
      <c r="W29" s="316">
        <f>ROUND(AZ54, 2)</f>
        <v>0</v>
      </c>
      <c r="X29" s="317"/>
      <c r="Y29" s="317"/>
      <c r="Z29" s="317"/>
      <c r="AA29" s="317"/>
      <c r="AB29" s="317"/>
      <c r="AC29" s="317"/>
      <c r="AD29" s="317"/>
      <c r="AE29" s="317"/>
      <c r="AK29" s="316">
        <f>ROUND(AV54, 2)</f>
        <v>0</v>
      </c>
      <c r="AL29" s="317"/>
      <c r="AM29" s="317"/>
      <c r="AN29" s="317"/>
      <c r="AO29" s="317"/>
      <c r="AR29" s="37"/>
      <c r="BE29" s="306"/>
    </row>
    <row r="30" spans="2:71" s="2" customFormat="1" ht="14.45" customHeight="1">
      <c r="B30" s="37"/>
      <c r="F30" s="28" t="s">
        <v>47</v>
      </c>
      <c r="L30" s="318">
        <v>0.12</v>
      </c>
      <c r="M30" s="317"/>
      <c r="N30" s="317"/>
      <c r="O30" s="317"/>
      <c r="P30" s="317"/>
      <c r="W30" s="316">
        <f>ROUND(BA54, 2)</f>
        <v>0</v>
      </c>
      <c r="X30" s="317"/>
      <c r="Y30" s="317"/>
      <c r="Z30" s="317"/>
      <c r="AA30" s="317"/>
      <c r="AB30" s="317"/>
      <c r="AC30" s="317"/>
      <c r="AD30" s="317"/>
      <c r="AE30" s="317"/>
      <c r="AK30" s="316">
        <f>ROUND(AW54, 2)</f>
        <v>0</v>
      </c>
      <c r="AL30" s="317"/>
      <c r="AM30" s="317"/>
      <c r="AN30" s="317"/>
      <c r="AO30" s="317"/>
      <c r="AR30" s="37"/>
      <c r="BE30" s="306"/>
    </row>
    <row r="31" spans="2:71" s="2" customFormat="1" ht="14.45" hidden="1" customHeight="1">
      <c r="B31" s="37"/>
      <c r="F31" s="28" t="s">
        <v>48</v>
      </c>
      <c r="L31" s="318">
        <v>0.21</v>
      </c>
      <c r="M31" s="317"/>
      <c r="N31" s="317"/>
      <c r="O31" s="317"/>
      <c r="P31" s="317"/>
      <c r="W31" s="316">
        <f>ROUND(BB54, 2)</f>
        <v>0</v>
      </c>
      <c r="X31" s="317"/>
      <c r="Y31" s="317"/>
      <c r="Z31" s="317"/>
      <c r="AA31" s="317"/>
      <c r="AB31" s="317"/>
      <c r="AC31" s="317"/>
      <c r="AD31" s="317"/>
      <c r="AE31" s="317"/>
      <c r="AK31" s="316">
        <v>0</v>
      </c>
      <c r="AL31" s="317"/>
      <c r="AM31" s="317"/>
      <c r="AN31" s="317"/>
      <c r="AO31" s="317"/>
      <c r="AR31" s="37"/>
      <c r="BE31" s="306"/>
    </row>
    <row r="32" spans="2:71" s="2" customFormat="1" ht="14.45" hidden="1" customHeight="1">
      <c r="B32" s="37"/>
      <c r="F32" s="28" t="s">
        <v>49</v>
      </c>
      <c r="L32" s="318">
        <v>0.12</v>
      </c>
      <c r="M32" s="317"/>
      <c r="N32" s="317"/>
      <c r="O32" s="317"/>
      <c r="P32" s="317"/>
      <c r="W32" s="316">
        <f>ROUND(BC54, 2)</f>
        <v>0</v>
      </c>
      <c r="X32" s="317"/>
      <c r="Y32" s="317"/>
      <c r="Z32" s="317"/>
      <c r="AA32" s="317"/>
      <c r="AB32" s="317"/>
      <c r="AC32" s="317"/>
      <c r="AD32" s="317"/>
      <c r="AE32" s="317"/>
      <c r="AK32" s="316">
        <v>0</v>
      </c>
      <c r="AL32" s="317"/>
      <c r="AM32" s="317"/>
      <c r="AN32" s="317"/>
      <c r="AO32" s="317"/>
      <c r="AR32" s="37"/>
      <c r="BE32" s="306"/>
    </row>
    <row r="33" spans="2:44" s="2" customFormat="1" ht="14.45" hidden="1" customHeight="1">
      <c r="B33" s="37"/>
      <c r="F33" s="28" t="s">
        <v>50</v>
      </c>
      <c r="L33" s="318">
        <v>0</v>
      </c>
      <c r="M33" s="317"/>
      <c r="N33" s="317"/>
      <c r="O33" s="317"/>
      <c r="P33" s="317"/>
      <c r="W33" s="316">
        <f>ROUND(BD54, 2)</f>
        <v>0</v>
      </c>
      <c r="X33" s="317"/>
      <c r="Y33" s="317"/>
      <c r="Z33" s="317"/>
      <c r="AA33" s="317"/>
      <c r="AB33" s="317"/>
      <c r="AC33" s="317"/>
      <c r="AD33" s="317"/>
      <c r="AE33" s="317"/>
      <c r="AK33" s="316">
        <v>0</v>
      </c>
      <c r="AL33" s="317"/>
      <c r="AM33" s="317"/>
      <c r="AN33" s="317"/>
      <c r="AO33" s="317"/>
      <c r="AR33" s="37"/>
    </row>
    <row r="34" spans="2:44" s="1" customFormat="1" ht="6.95" customHeight="1">
      <c r="B34" s="33"/>
      <c r="AR34" s="33"/>
    </row>
    <row r="35" spans="2:44" s="1" customFormat="1" ht="25.9" customHeight="1">
      <c r="B35" s="33"/>
      <c r="C35" s="38"/>
      <c r="D35" s="39" t="s">
        <v>51</v>
      </c>
      <c r="E35" s="40"/>
      <c r="F35" s="40"/>
      <c r="G35" s="40"/>
      <c r="H35" s="40"/>
      <c r="I35" s="40"/>
      <c r="J35" s="40"/>
      <c r="K35" s="40"/>
      <c r="L35" s="40"/>
      <c r="M35" s="40"/>
      <c r="N35" s="40"/>
      <c r="O35" s="40"/>
      <c r="P35" s="40"/>
      <c r="Q35" s="40"/>
      <c r="R35" s="40"/>
      <c r="S35" s="40"/>
      <c r="T35" s="41" t="s">
        <v>52</v>
      </c>
      <c r="U35" s="40"/>
      <c r="V35" s="40"/>
      <c r="W35" s="40"/>
      <c r="X35" s="322" t="s">
        <v>53</v>
      </c>
      <c r="Y35" s="320"/>
      <c r="Z35" s="320"/>
      <c r="AA35" s="320"/>
      <c r="AB35" s="320"/>
      <c r="AC35" s="40"/>
      <c r="AD35" s="40"/>
      <c r="AE35" s="40"/>
      <c r="AF35" s="40"/>
      <c r="AG35" s="40"/>
      <c r="AH35" s="40"/>
      <c r="AI35" s="40"/>
      <c r="AJ35" s="40"/>
      <c r="AK35" s="319">
        <f>SUM(AK26:AK33)</f>
        <v>0</v>
      </c>
      <c r="AL35" s="320"/>
      <c r="AM35" s="320"/>
      <c r="AN35" s="320"/>
      <c r="AO35" s="321"/>
      <c r="AP35" s="38"/>
      <c r="AQ35" s="38"/>
      <c r="AR35" s="33"/>
    </row>
    <row r="36" spans="2:44" s="1" customFormat="1" ht="6.95" customHeight="1">
      <c r="B36" s="33"/>
      <c r="AR36" s="33"/>
    </row>
    <row r="37" spans="2:44" s="1" customFormat="1" ht="6.95" customHeight="1">
      <c r="B37" s="42"/>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33"/>
    </row>
    <row r="41" spans="2:44" s="1" customFormat="1" ht="6.95" customHeight="1">
      <c r="B41" s="44"/>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33"/>
    </row>
    <row r="42" spans="2:44" s="1" customFormat="1" ht="24.95" customHeight="1">
      <c r="B42" s="33"/>
      <c r="C42" s="22" t="s">
        <v>54</v>
      </c>
      <c r="AR42" s="33"/>
    </row>
    <row r="43" spans="2:44" s="1" customFormat="1" ht="6.95" customHeight="1">
      <c r="B43" s="33"/>
      <c r="AR43" s="33"/>
    </row>
    <row r="44" spans="2:44" s="3" customFormat="1" ht="12" customHeight="1">
      <c r="B44" s="46"/>
      <c r="C44" s="28" t="s">
        <v>13</v>
      </c>
      <c r="L44" s="3" t="str">
        <f>K5</f>
        <v>S-23-016a</v>
      </c>
      <c r="AR44" s="46"/>
    </row>
    <row r="45" spans="2:44" s="4" customFormat="1" ht="36.950000000000003" customHeight="1">
      <c r="B45" s="47"/>
      <c r="C45" s="48" t="s">
        <v>16</v>
      </c>
      <c r="L45" s="301" t="str">
        <f>K6</f>
        <v>AREÁL KLÍŠE, ÚSTÍ NAD LABEM – WELLNESS A FITNESS - BEZ VENKOVNÍ ODPOČÍVÁRNY</v>
      </c>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2"/>
      <c r="AK45" s="302"/>
      <c r="AL45" s="302"/>
      <c r="AM45" s="302"/>
      <c r="AN45" s="302"/>
      <c r="AO45" s="302"/>
      <c r="AR45" s="47"/>
    </row>
    <row r="46" spans="2:44" s="1" customFormat="1" ht="6.95" customHeight="1">
      <c r="B46" s="33"/>
      <c r="AR46" s="33"/>
    </row>
    <row r="47" spans="2:44" s="1" customFormat="1" ht="12" customHeight="1">
      <c r="B47" s="33"/>
      <c r="C47" s="28" t="s">
        <v>21</v>
      </c>
      <c r="L47" s="49" t="str">
        <f>IF(K8="","",K8)</f>
        <v>ÚSTÍ NAD LABEM</v>
      </c>
      <c r="AI47" s="28" t="s">
        <v>23</v>
      </c>
      <c r="AM47" s="331" t="str">
        <f>IF(AN8= "","",AN8)</f>
        <v>10. 7. 2024</v>
      </c>
      <c r="AN47" s="331"/>
      <c r="AR47" s="33"/>
    </row>
    <row r="48" spans="2:44" s="1" customFormat="1" ht="6.95" customHeight="1">
      <c r="B48" s="33"/>
      <c r="AR48" s="33"/>
    </row>
    <row r="49" spans="1:91" s="1" customFormat="1" ht="15.2" customHeight="1">
      <c r="B49" s="33"/>
      <c r="C49" s="28" t="s">
        <v>25</v>
      </c>
      <c r="L49" s="3" t="str">
        <f>IF(E11= "","",E11)</f>
        <v>Městské služby Ústí nad Labem p.o.</v>
      </c>
      <c r="AI49" s="28" t="s">
        <v>33</v>
      </c>
      <c r="AM49" s="329" t="str">
        <f>IF(E17="","",E17)</f>
        <v>Specta s.r.o.</v>
      </c>
      <c r="AN49" s="330"/>
      <c r="AO49" s="330"/>
      <c r="AP49" s="330"/>
      <c r="AR49" s="33"/>
      <c r="AS49" s="333" t="s">
        <v>55</v>
      </c>
      <c r="AT49" s="334"/>
      <c r="AU49" s="51"/>
      <c r="AV49" s="51"/>
      <c r="AW49" s="51"/>
      <c r="AX49" s="51"/>
      <c r="AY49" s="51"/>
      <c r="AZ49" s="51"/>
      <c r="BA49" s="51"/>
      <c r="BB49" s="51"/>
      <c r="BC49" s="51"/>
      <c r="BD49" s="52"/>
    </row>
    <row r="50" spans="1:91" s="1" customFormat="1" ht="15.2" customHeight="1">
      <c r="B50" s="33"/>
      <c r="C50" s="28" t="s">
        <v>31</v>
      </c>
      <c r="L50" s="3" t="str">
        <f>IF(E14= "Vyplň údaj","",E14)</f>
        <v/>
      </c>
      <c r="AI50" s="28" t="s">
        <v>38</v>
      </c>
      <c r="AM50" s="329" t="str">
        <f>IF(E20="","",E20)</f>
        <v>Specta s.r.o.</v>
      </c>
      <c r="AN50" s="330"/>
      <c r="AO50" s="330"/>
      <c r="AP50" s="330"/>
      <c r="AR50" s="33"/>
      <c r="AS50" s="335"/>
      <c r="AT50" s="336"/>
      <c r="BD50" s="54"/>
    </row>
    <row r="51" spans="1:91" s="1" customFormat="1" ht="10.9" customHeight="1">
      <c r="B51" s="33"/>
      <c r="AR51" s="33"/>
      <c r="AS51" s="335"/>
      <c r="AT51" s="336"/>
      <c r="BD51" s="54"/>
    </row>
    <row r="52" spans="1:91" s="1" customFormat="1" ht="29.25" customHeight="1">
      <c r="B52" s="33"/>
      <c r="C52" s="296" t="s">
        <v>56</v>
      </c>
      <c r="D52" s="297"/>
      <c r="E52" s="297"/>
      <c r="F52" s="297"/>
      <c r="G52" s="297"/>
      <c r="H52" s="55"/>
      <c r="I52" s="300" t="s">
        <v>57</v>
      </c>
      <c r="J52" s="297"/>
      <c r="K52" s="297"/>
      <c r="L52" s="297"/>
      <c r="M52" s="297"/>
      <c r="N52" s="297"/>
      <c r="O52" s="297"/>
      <c r="P52" s="297"/>
      <c r="Q52" s="297"/>
      <c r="R52" s="297"/>
      <c r="S52" s="297"/>
      <c r="T52" s="297"/>
      <c r="U52" s="297"/>
      <c r="V52" s="297"/>
      <c r="W52" s="297"/>
      <c r="X52" s="297"/>
      <c r="Y52" s="297"/>
      <c r="Z52" s="297"/>
      <c r="AA52" s="297"/>
      <c r="AB52" s="297"/>
      <c r="AC52" s="297"/>
      <c r="AD52" s="297"/>
      <c r="AE52" s="297"/>
      <c r="AF52" s="297"/>
      <c r="AG52" s="327" t="s">
        <v>58</v>
      </c>
      <c r="AH52" s="297"/>
      <c r="AI52" s="297"/>
      <c r="AJ52" s="297"/>
      <c r="AK52" s="297"/>
      <c r="AL52" s="297"/>
      <c r="AM52" s="297"/>
      <c r="AN52" s="300" t="s">
        <v>59</v>
      </c>
      <c r="AO52" s="297"/>
      <c r="AP52" s="297"/>
      <c r="AQ52" s="56" t="s">
        <v>60</v>
      </c>
      <c r="AR52" s="33"/>
      <c r="AS52" s="57" t="s">
        <v>61</v>
      </c>
      <c r="AT52" s="58" t="s">
        <v>62</v>
      </c>
      <c r="AU52" s="58" t="s">
        <v>63</v>
      </c>
      <c r="AV52" s="58" t="s">
        <v>64</v>
      </c>
      <c r="AW52" s="58" t="s">
        <v>65</v>
      </c>
      <c r="AX52" s="58" t="s">
        <v>66</v>
      </c>
      <c r="AY52" s="58" t="s">
        <v>67</v>
      </c>
      <c r="AZ52" s="58" t="s">
        <v>68</v>
      </c>
      <c r="BA52" s="58" t="s">
        <v>69</v>
      </c>
      <c r="BB52" s="58" t="s">
        <v>70</v>
      </c>
      <c r="BC52" s="58" t="s">
        <v>71</v>
      </c>
      <c r="BD52" s="59" t="s">
        <v>72</v>
      </c>
    </row>
    <row r="53" spans="1:91" s="1" customFormat="1" ht="10.9" customHeight="1">
      <c r="B53" s="33"/>
      <c r="AR53" s="33"/>
      <c r="AS53" s="60"/>
      <c r="AT53" s="51"/>
      <c r="AU53" s="51"/>
      <c r="AV53" s="51"/>
      <c r="AW53" s="51"/>
      <c r="AX53" s="51"/>
      <c r="AY53" s="51"/>
      <c r="AZ53" s="51"/>
      <c r="BA53" s="51"/>
      <c r="BB53" s="51"/>
      <c r="BC53" s="51"/>
      <c r="BD53" s="52"/>
    </row>
    <row r="54" spans="1:91" s="5" customFormat="1" ht="32.450000000000003" customHeight="1">
      <c r="B54" s="61"/>
      <c r="C54" s="62" t="s">
        <v>73</v>
      </c>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303">
        <f>ROUND(AG55+AG73,2)</f>
        <v>0</v>
      </c>
      <c r="AH54" s="303"/>
      <c r="AI54" s="303"/>
      <c r="AJ54" s="303"/>
      <c r="AK54" s="303"/>
      <c r="AL54" s="303"/>
      <c r="AM54" s="303"/>
      <c r="AN54" s="337">
        <f t="shared" ref="AN54:AN73" si="0">SUM(AG54,AT54)</f>
        <v>0</v>
      </c>
      <c r="AO54" s="337"/>
      <c r="AP54" s="337"/>
      <c r="AQ54" s="65" t="s">
        <v>19</v>
      </c>
      <c r="AR54" s="61"/>
      <c r="AS54" s="66">
        <f>ROUND(AS55+AS73,2)</f>
        <v>0</v>
      </c>
      <c r="AT54" s="67">
        <f t="shared" ref="AT54:AT73" si="1">ROUND(SUM(AV54:AW54),2)</f>
        <v>0</v>
      </c>
      <c r="AU54" s="68">
        <f>ROUND(AU55+AU73,5)</f>
        <v>0</v>
      </c>
      <c r="AV54" s="67">
        <f>ROUND(AZ54*L29,2)</f>
        <v>0</v>
      </c>
      <c r="AW54" s="67">
        <f>ROUND(BA54*L30,2)</f>
        <v>0</v>
      </c>
      <c r="AX54" s="67">
        <f>ROUND(BB54*L29,2)</f>
        <v>0</v>
      </c>
      <c r="AY54" s="67">
        <f>ROUND(BC54*L30,2)</f>
        <v>0</v>
      </c>
      <c r="AZ54" s="67">
        <f>ROUND(AZ55+AZ73,2)</f>
        <v>0</v>
      </c>
      <c r="BA54" s="67">
        <f>ROUND(BA55+BA73,2)</f>
        <v>0</v>
      </c>
      <c r="BB54" s="67">
        <f>ROUND(BB55+BB73,2)</f>
        <v>0</v>
      </c>
      <c r="BC54" s="67">
        <f>ROUND(BC55+BC73,2)</f>
        <v>0</v>
      </c>
      <c r="BD54" s="69">
        <f>ROUND(BD55+BD73,2)</f>
        <v>0</v>
      </c>
      <c r="BS54" s="70" t="s">
        <v>74</v>
      </c>
      <c r="BT54" s="70" t="s">
        <v>75</v>
      </c>
      <c r="BU54" s="71" t="s">
        <v>76</v>
      </c>
      <c r="BV54" s="70" t="s">
        <v>77</v>
      </c>
      <c r="BW54" s="70" t="s">
        <v>5</v>
      </c>
      <c r="BX54" s="70" t="s">
        <v>78</v>
      </c>
      <c r="CL54" s="70" t="s">
        <v>19</v>
      </c>
    </row>
    <row r="55" spans="1:91" s="6" customFormat="1" ht="16.5" customHeight="1">
      <c r="B55" s="72"/>
      <c r="C55" s="73"/>
      <c r="D55" s="298" t="s">
        <v>79</v>
      </c>
      <c r="E55" s="298"/>
      <c r="F55" s="298"/>
      <c r="G55" s="298"/>
      <c r="H55" s="298"/>
      <c r="I55" s="74"/>
      <c r="J55" s="298" t="s">
        <v>80</v>
      </c>
      <c r="K55" s="298"/>
      <c r="L55" s="298"/>
      <c r="M55" s="298"/>
      <c r="N55" s="298"/>
      <c r="O55" s="298"/>
      <c r="P55" s="298"/>
      <c r="Q55" s="298"/>
      <c r="R55" s="298"/>
      <c r="S55" s="298"/>
      <c r="T55" s="298"/>
      <c r="U55" s="298"/>
      <c r="V55" s="298"/>
      <c r="W55" s="298"/>
      <c r="X55" s="298"/>
      <c r="Y55" s="298"/>
      <c r="Z55" s="298"/>
      <c r="AA55" s="298"/>
      <c r="AB55" s="298"/>
      <c r="AC55" s="298"/>
      <c r="AD55" s="298"/>
      <c r="AE55" s="298"/>
      <c r="AF55" s="298"/>
      <c r="AG55" s="325">
        <f>ROUND(AG56+AG59+AG65+AG66+AG72,2)</f>
        <v>0</v>
      </c>
      <c r="AH55" s="326"/>
      <c r="AI55" s="326"/>
      <c r="AJ55" s="326"/>
      <c r="AK55" s="326"/>
      <c r="AL55" s="326"/>
      <c r="AM55" s="326"/>
      <c r="AN55" s="332">
        <f t="shared" si="0"/>
        <v>0</v>
      </c>
      <c r="AO55" s="326"/>
      <c r="AP55" s="326"/>
      <c r="AQ55" s="75" t="s">
        <v>81</v>
      </c>
      <c r="AR55" s="72"/>
      <c r="AS55" s="76">
        <f>ROUND(AS56+AS59+AS65+AS66+AS72,2)</f>
        <v>0</v>
      </c>
      <c r="AT55" s="77">
        <f t="shared" si="1"/>
        <v>0</v>
      </c>
      <c r="AU55" s="78">
        <f>ROUND(AU56+AU59+AU65+AU66+AU72,5)</f>
        <v>0</v>
      </c>
      <c r="AV55" s="77">
        <f>ROUND(AZ55*L29,2)</f>
        <v>0</v>
      </c>
      <c r="AW55" s="77">
        <f>ROUND(BA55*L30,2)</f>
        <v>0</v>
      </c>
      <c r="AX55" s="77">
        <f>ROUND(BB55*L29,2)</f>
        <v>0</v>
      </c>
      <c r="AY55" s="77">
        <f>ROUND(BC55*L30,2)</f>
        <v>0</v>
      </c>
      <c r="AZ55" s="77">
        <f>ROUND(AZ56+AZ59+AZ65+AZ66+AZ72,2)</f>
        <v>0</v>
      </c>
      <c r="BA55" s="77">
        <f>ROUND(BA56+BA59+BA65+BA66+BA72,2)</f>
        <v>0</v>
      </c>
      <c r="BB55" s="77">
        <f>ROUND(BB56+BB59+BB65+BB66+BB72,2)</f>
        <v>0</v>
      </c>
      <c r="BC55" s="77">
        <f>ROUND(BC56+BC59+BC65+BC66+BC72,2)</f>
        <v>0</v>
      </c>
      <c r="BD55" s="79">
        <f>ROUND(BD56+BD59+BD65+BD66+BD72,2)</f>
        <v>0</v>
      </c>
      <c r="BS55" s="80" t="s">
        <v>74</v>
      </c>
      <c r="BT55" s="80" t="s">
        <v>82</v>
      </c>
      <c r="BU55" s="80" t="s">
        <v>76</v>
      </c>
      <c r="BV55" s="80" t="s">
        <v>77</v>
      </c>
      <c r="BW55" s="80" t="s">
        <v>83</v>
      </c>
      <c r="BX55" s="80" t="s">
        <v>5</v>
      </c>
      <c r="CL55" s="80" t="s">
        <v>19</v>
      </c>
      <c r="CM55" s="80" t="s">
        <v>84</v>
      </c>
    </row>
    <row r="56" spans="1:91" s="3" customFormat="1" ht="16.5" customHeight="1">
      <c r="B56" s="46"/>
      <c r="C56" s="9"/>
      <c r="D56" s="9"/>
      <c r="E56" s="299" t="s">
        <v>85</v>
      </c>
      <c r="F56" s="299"/>
      <c r="G56" s="299"/>
      <c r="H56" s="299"/>
      <c r="I56" s="299"/>
      <c r="J56" s="9"/>
      <c r="K56" s="299" t="s">
        <v>86</v>
      </c>
      <c r="L56" s="299"/>
      <c r="M56" s="299"/>
      <c r="N56" s="299"/>
      <c r="O56" s="299"/>
      <c r="P56" s="299"/>
      <c r="Q56" s="299"/>
      <c r="R56" s="299"/>
      <c r="S56" s="299"/>
      <c r="T56" s="299"/>
      <c r="U56" s="299"/>
      <c r="V56" s="299"/>
      <c r="W56" s="299"/>
      <c r="X56" s="299"/>
      <c r="Y56" s="299"/>
      <c r="Z56" s="299"/>
      <c r="AA56" s="299"/>
      <c r="AB56" s="299"/>
      <c r="AC56" s="299"/>
      <c r="AD56" s="299"/>
      <c r="AE56" s="299"/>
      <c r="AF56" s="299"/>
      <c r="AG56" s="328">
        <f>ROUND(SUM(AG57:AG58),2)</f>
        <v>0</v>
      </c>
      <c r="AH56" s="324"/>
      <c r="AI56" s="324"/>
      <c r="AJ56" s="324"/>
      <c r="AK56" s="324"/>
      <c r="AL56" s="324"/>
      <c r="AM56" s="324"/>
      <c r="AN56" s="323">
        <f t="shared" si="0"/>
        <v>0</v>
      </c>
      <c r="AO56" s="324"/>
      <c r="AP56" s="324"/>
      <c r="AQ56" s="81" t="s">
        <v>87</v>
      </c>
      <c r="AR56" s="46"/>
      <c r="AS56" s="82">
        <f>ROUND(SUM(AS57:AS58),2)</f>
        <v>0</v>
      </c>
      <c r="AT56" s="83">
        <f t="shared" si="1"/>
        <v>0</v>
      </c>
      <c r="AU56" s="84">
        <f>ROUND(SUM(AU57:AU58),5)</f>
        <v>0</v>
      </c>
      <c r="AV56" s="83">
        <f>ROUND(AZ56*L29,2)</f>
        <v>0</v>
      </c>
      <c r="AW56" s="83">
        <f>ROUND(BA56*L30,2)</f>
        <v>0</v>
      </c>
      <c r="AX56" s="83">
        <f>ROUND(BB56*L29,2)</f>
        <v>0</v>
      </c>
      <c r="AY56" s="83">
        <f>ROUND(BC56*L30,2)</f>
        <v>0</v>
      </c>
      <c r="AZ56" s="83">
        <f>ROUND(SUM(AZ57:AZ58),2)</f>
        <v>0</v>
      </c>
      <c r="BA56" s="83">
        <f>ROUND(SUM(BA57:BA58),2)</f>
        <v>0</v>
      </c>
      <c r="BB56" s="83">
        <f>ROUND(SUM(BB57:BB58),2)</f>
        <v>0</v>
      </c>
      <c r="BC56" s="83">
        <f>ROUND(SUM(BC57:BC58),2)</f>
        <v>0</v>
      </c>
      <c r="BD56" s="85">
        <f>ROUND(SUM(BD57:BD58),2)</f>
        <v>0</v>
      </c>
      <c r="BS56" s="26" t="s">
        <v>74</v>
      </c>
      <c r="BT56" s="26" t="s">
        <v>84</v>
      </c>
      <c r="BU56" s="26" t="s">
        <v>76</v>
      </c>
      <c r="BV56" s="26" t="s">
        <v>77</v>
      </c>
      <c r="BW56" s="26" t="s">
        <v>88</v>
      </c>
      <c r="BX56" s="26" t="s">
        <v>83</v>
      </c>
      <c r="CL56" s="26" t="s">
        <v>19</v>
      </c>
    </row>
    <row r="57" spans="1:91" s="3" customFormat="1" ht="23.25" customHeight="1">
      <c r="A57" s="86" t="s">
        <v>89</v>
      </c>
      <c r="B57" s="46"/>
      <c r="C57" s="9"/>
      <c r="D57" s="9"/>
      <c r="E57" s="9"/>
      <c r="F57" s="299" t="s">
        <v>90</v>
      </c>
      <c r="G57" s="299"/>
      <c r="H57" s="299"/>
      <c r="I57" s="299"/>
      <c r="J57" s="299"/>
      <c r="K57" s="9"/>
      <c r="L57" s="299" t="s">
        <v>91</v>
      </c>
      <c r="M57" s="299"/>
      <c r="N57" s="299"/>
      <c r="O57" s="299"/>
      <c r="P57" s="299"/>
      <c r="Q57" s="299"/>
      <c r="R57" s="299"/>
      <c r="S57" s="299"/>
      <c r="T57" s="299"/>
      <c r="U57" s="299"/>
      <c r="V57" s="299"/>
      <c r="W57" s="299"/>
      <c r="X57" s="299"/>
      <c r="Y57" s="299"/>
      <c r="Z57" s="299"/>
      <c r="AA57" s="299"/>
      <c r="AB57" s="299"/>
      <c r="AC57" s="299"/>
      <c r="AD57" s="299"/>
      <c r="AE57" s="299"/>
      <c r="AF57" s="299"/>
      <c r="AG57" s="323">
        <f>'D.1.1a - Architektonicko ...'!J34</f>
        <v>0</v>
      </c>
      <c r="AH57" s="324"/>
      <c r="AI57" s="324"/>
      <c r="AJ57" s="324"/>
      <c r="AK57" s="324"/>
      <c r="AL57" s="324"/>
      <c r="AM57" s="324"/>
      <c r="AN57" s="323">
        <f t="shared" si="0"/>
        <v>0</v>
      </c>
      <c r="AO57" s="324"/>
      <c r="AP57" s="324"/>
      <c r="AQ57" s="81" t="s">
        <v>87</v>
      </c>
      <c r="AR57" s="46"/>
      <c r="AS57" s="82">
        <v>0</v>
      </c>
      <c r="AT57" s="83">
        <f t="shared" si="1"/>
        <v>0</v>
      </c>
      <c r="AU57" s="84">
        <f>'D.1.1a - Architektonicko ...'!P110</f>
        <v>0</v>
      </c>
      <c r="AV57" s="83">
        <f>'D.1.1a - Architektonicko ...'!J37</f>
        <v>0</v>
      </c>
      <c r="AW57" s="83">
        <f>'D.1.1a - Architektonicko ...'!J38</f>
        <v>0</v>
      </c>
      <c r="AX57" s="83">
        <f>'D.1.1a - Architektonicko ...'!J39</f>
        <v>0</v>
      </c>
      <c r="AY57" s="83">
        <f>'D.1.1a - Architektonicko ...'!J40</f>
        <v>0</v>
      </c>
      <c r="AZ57" s="83">
        <f>'D.1.1a - Architektonicko ...'!F37</f>
        <v>0</v>
      </c>
      <c r="BA57" s="83">
        <f>'D.1.1a - Architektonicko ...'!F38</f>
        <v>0</v>
      </c>
      <c r="BB57" s="83">
        <f>'D.1.1a - Architektonicko ...'!F39</f>
        <v>0</v>
      </c>
      <c r="BC57" s="83">
        <f>'D.1.1a - Architektonicko ...'!F40</f>
        <v>0</v>
      </c>
      <c r="BD57" s="85">
        <f>'D.1.1a - Architektonicko ...'!F41</f>
        <v>0</v>
      </c>
      <c r="BT57" s="26" t="s">
        <v>92</v>
      </c>
      <c r="BV57" s="26" t="s">
        <v>77</v>
      </c>
      <c r="BW57" s="26" t="s">
        <v>93</v>
      </c>
      <c r="BX57" s="26" t="s">
        <v>88</v>
      </c>
      <c r="CL57" s="26" t="s">
        <v>19</v>
      </c>
    </row>
    <row r="58" spans="1:91" s="3" customFormat="1" ht="23.25" customHeight="1">
      <c r="A58" s="86" t="s">
        <v>89</v>
      </c>
      <c r="B58" s="46"/>
      <c r="C58" s="9"/>
      <c r="D58" s="9"/>
      <c r="E58" s="9"/>
      <c r="F58" s="299" t="s">
        <v>94</v>
      </c>
      <c r="G58" s="299"/>
      <c r="H58" s="299"/>
      <c r="I58" s="299"/>
      <c r="J58" s="299"/>
      <c r="K58" s="9"/>
      <c r="L58" s="299" t="s">
        <v>95</v>
      </c>
      <c r="M58" s="299"/>
      <c r="N58" s="299"/>
      <c r="O58" s="299"/>
      <c r="P58" s="299"/>
      <c r="Q58" s="299"/>
      <c r="R58" s="299"/>
      <c r="S58" s="299"/>
      <c r="T58" s="299"/>
      <c r="U58" s="299"/>
      <c r="V58" s="299"/>
      <c r="W58" s="299"/>
      <c r="X58" s="299"/>
      <c r="Y58" s="299"/>
      <c r="Z58" s="299"/>
      <c r="AA58" s="299"/>
      <c r="AB58" s="299"/>
      <c r="AC58" s="299"/>
      <c r="AD58" s="299"/>
      <c r="AE58" s="299"/>
      <c r="AF58" s="299"/>
      <c r="AG58" s="323">
        <f>'D.1.1b - Architektonicko ...'!J34</f>
        <v>0</v>
      </c>
      <c r="AH58" s="324"/>
      <c r="AI58" s="324"/>
      <c r="AJ58" s="324"/>
      <c r="AK58" s="324"/>
      <c r="AL58" s="324"/>
      <c r="AM58" s="324"/>
      <c r="AN58" s="323">
        <f t="shared" si="0"/>
        <v>0</v>
      </c>
      <c r="AO58" s="324"/>
      <c r="AP58" s="324"/>
      <c r="AQ58" s="81" t="s">
        <v>87</v>
      </c>
      <c r="AR58" s="46"/>
      <c r="AS58" s="82">
        <v>0</v>
      </c>
      <c r="AT58" s="83">
        <f t="shared" si="1"/>
        <v>0</v>
      </c>
      <c r="AU58" s="84">
        <f>'D.1.1b - Architektonicko ...'!P116</f>
        <v>0</v>
      </c>
      <c r="AV58" s="83">
        <f>'D.1.1b - Architektonicko ...'!J37</f>
        <v>0</v>
      </c>
      <c r="AW58" s="83">
        <f>'D.1.1b - Architektonicko ...'!J38</f>
        <v>0</v>
      </c>
      <c r="AX58" s="83">
        <f>'D.1.1b - Architektonicko ...'!J39</f>
        <v>0</v>
      </c>
      <c r="AY58" s="83">
        <f>'D.1.1b - Architektonicko ...'!J40</f>
        <v>0</v>
      </c>
      <c r="AZ58" s="83">
        <f>'D.1.1b - Architektonicko ...'!F37</f>
        <v>0</v>
      </c>
      <c r="BA58" s="83">
        <f>'D.1.1b - Architektonicko ...'!F38</f>
        <v>0</v>
      </c>
      <c r="BB58" s="83">
        <f>'D.1.1b - Architektonicko ...'!F39</f>
        <v>0</v>
      </c>
      <c r="BC58" s="83">
        <f>'D.1.1b - Architektonicko ...'!F40</f>
        <v>0</v>
      </c>
      <c r="BD58" s="85">
        <f>'D.1.1b - Architektonicko ...'!F41</f>
        <v>0</v>
      </c>
      <c r="BT58" s="26" t="s">
        <v>92</v>
      </c>
      <c r="BV58" s="26" t="s">
        <v>77</v>
      </c>
      <c r="BW58" s="26" t="s">
        <v>96</v>
      </c>
      <c r="BX58" s="26" t="s">
        <v>88</v>
      </c>
      <c r="CL58" s="26" t="s">
        <v>19</v>
      </c>
    </row>
    <row r="59" spans="1:91" s="3" customFormat="1" ht="16.5" customHeight="1">
      <c r="B59" s="46"/>
      <c r="C59" s="9"/>
      <c r="D59" s="9"/>
      <c r="E59" s="299" t="s">
        <v>97</v>
      </c>
      <c r="F59" s="299"/>
      <c r="G59" s="299"/>
      <c r="H59" s="299"/>
      <c r="I59" s="299"/>
      <c r="J59" s="9"/>
      <c r="K59" s="299" t="s">
        <v>98</v>
      </c>
      <c r="L59" s="299"/>
      <c r="M59" s="299"/>
      <c r="N59" s="299"/>
      <c r="O59" s="299"/>
      <c r="P59" s="299"/>
      <c r="Q59" s="299"/>
      <c r="R59" s="299"/>
      <c r="S59" s="299"/>
      <c r="T59" s="299"/>
      <c r="U59" s="299"/>
      <c r="V59" s="299"/>
      <c r="W59" s="299"/>
      <c r="X59" s="299"/>
      <c r="Y59" s="299"/>
      <c r="Z59" s="299"/>
      <c r="AA59" s="299"/>
      <c r="AB59" s="299"/>
      <c r="AC59" s="299"/>
      <c r="AD59" s="299"/>
      <c r="AE59" s="299"/>
      <c r="AF59" s="299"/>
      <c r="AG59" s="328">
        <f>ROUND(SUM(AG60:AG64),2)</f>
        <v>0</v>
      </c>
      <c r="AH59" s="324"/>
      <c r="AI59" s="324"/>
      <c r="AJ59" s="324"/>
      <c r="AK59" s="324"/>
      <c r="AL59" s="324"/>
      <c r="AM59" s="324"/>
      <c r="AN59" s="323">
        <f t="shared" si="0"/>
        <v>0</v>
      </c>
      <c r="AO59" s="324"/>
      <c r="AP59" s="324"/>
      <c r="AQ59" s="81" t="s">
        <v>87</v>
      </c>
      <c r="AR59" s="46"/>
      <c r="AS59" s="82">
        <f>ROUND(SUM(AS60:AS64),2)</f>
        <v>0</v>
      </c>
      <c r="AT59" s="83">
        <f t="shared" si="1"/>
        <v>0</v>
      </c>
      <c r="AU59" s="84">
        <f>ROUND(SUM(AU60:AU64),5)</f>
        <v>0</v>
      </c>
      <c r="AV59" s="83">
        <f>ROUND(AZ59*L29,2)</f>
        <v>0</v>
      </c>
      <c r="AW59" s="83">
        <f>ROUND(BA59*L30,2)</f>
        <v>0</v>
      </c>
      <c r="AX59" s="83">
        <f>ROUND(BB59*L29,2)</f>
        <v>0</v>
      </c>
      <c r="AY59" s="83">
        <f>ROUND(BC59*L30,2)</f>
        <v>0</v>
      </c>
      <c r="AZ59" s="83">
        <f>ROUND(SUM(AZ60:AZ64),2)</f>
        <v>0</v>
      </c>
      <c r="BA59" s="83">
        <f>ROUND(SUM(BA60:BA64),2)</f>
        <v>0</v>
      </c>
      <c r="BB59" s="83">
        <f>ROUND(SUM(BB60:BB64),2)</f>
        <v>0</v>
      </c>
      <c r="BC59" s="83">
        <f>ROUND(SUM(BC60:BC64),2)</f>
        <v>0</v>
      </c>
      <c r="BD59" s="85">
        <f>ROUND(SUM(BD60:BD64),2)</f>
        <v>0</v>
      </c>
      <c r="BS59" s="26" t="s">
        <v>74</v>
      </c>
      <c r="BT59" s="26" t="s">
        <v>84</v>
      </c>
      <c r="BU59" s="26" t="s">
        <v>76</v>
      </c>
      <c r="BV59" s="26" t="s">
        <v>77</v>
      </c>
      <c r="BW59" s="26" t="s">
        <v>99</v>
      </c>
      <c r="BX59" s="26" t="s">
        <v>83</v>
      </c>
      <c r="CL59" s="26" t="s">
        <v>19</v>
      </c>
    </row>
    <row r="60" spans="1:91" s="3" customFormat="1" ht="23.25" customHeight="1">
      <c r="A60" s="86" t="s">
        <v>89</v>
      </c>
      <c r="B60" s="46"/>
      <c r="C60" s="9"/>
      <c r="D60" s="9"/>
      <c r="E60" s="9"/>
      <c r="F60" s="299" t="s">
        <v>100</v>
      </c>
      <c r="G60" s="299"/>
      <c r="H60" s="299"/>
      <c r="I60" s="299"/>
      <c r="J60" s="299"/>
      <c r="K60" s="9"/>
      <c r="L60" s="299" t="s">
        <v>101</v>
      </c>
      <c r="M60" s="299"/>
      <c r="N60" s="299"/>
      <c r="O60" s="299"/>
      <c r="P60" s="299"/>
      <c r="Q60" s="299"/>
      <c r="R60" s="299"/>
      <c r="S60" s="299"/>
      <c r="T60" s="299"/>
      <c r="U60" s="299"/>
      <c r="V60" s="299"/>
      <c r="W60" s="299"/>
      <c r="X60" s="299"/>
      <c r="Y60" s="299"/>
      <c r="Z60" s="299"/>
      <c r="AA60" s="299"/>
      <c r="AB60" s="299"/>
      <c r="AC60" s="299"/>
      <c r="AD60" s="299"/>
      <c r="AE60" s="299"/>
      <c r="AF60" s="299"/>
      <c r="AG60" s="323">
        <f>'D.1-02.4.1 - Zařízení vzd...'!J34</f>
        <v>0</v>
      </c>
      <c r="AH60" s="324"/>
      <c r="AI60" s="324"/>
      <c r="AJ60" s="324"/>
      <c r="AK60" s="324"/>
      <c r="AL60" s="324"/>
      <c r="AM60" s="324"/>
      <c r="AN60" s="323">
        <f t="shared" si="0"/>
        <v>0</v>
      </c>
      <c r="AO60" s="324"/>
      <c r="AP60" s="324"/>
      <c r="AQ60" s="81" t="s">
        <v>87</v>
      </c>
      <c r="AR60" s="46"/>
      <c r="AS60" s="82">
        <v>0</v>
      </c>
      <c r="AT60" s="83">
        <f t="shared" si="1"/>
        <v>0</v>
      </c>
      <c r="AU60" s="84">
        <f>'D.1-02.4.1 - Zařízení vzd...'!P98</f>
        <v>0</v>
      </c>
      <c r="AV60" s="83">
        <f>'D.1-02.4.1 - Zařízení vzd...'!J37</f>
        <v>0</v>
      </c>
      <c r="AW60" s="83">
        <f>'D.1-02.4.1 - Zařízení vzd...'!J38</f>
        <v>0</v>
      </c>
      <c r="AX60" s="83">
        <f>'D.1-02.4.1 - Zařízení vzd...'!J39</f>
        <v>0</v>
      </c>
      <c r="AY60" s="83">
        <f>'D.1-02.4.1 - Zařízení vzd...'!J40</f>
        <v>0</v>
      </c>
      <c r="AZ60" s="83">
        <f>'D.1-02.4.1 - Zařízení vzd...'!F37</f>
        <v>0</v>
      </c>
      <c r="BA60" s="83">
        <f>'D.1-02.4.1 - Zařízení vzd...'!F38</f>
        <v>0</v>
      </c>
      <c r="BB60" s="83">
        <f>'D.1-02.4.1 - Zařízení vzd...'!F39</f>
        <v>0</v>
      </c>
      <c r="BC60" s="83">
        <f>'D.1-02.4.1 - Zařízení vzd...'!F40</f>
        <v>0</v>
      </c>
      <c r="BD60" s="85">
        <f>'D.1-02.4.1 - Zařízení vzd...'!F41</f>
        <v>0</v>
      </c>
      <c r="BT60" s="26" t="s">
        <v>92</v>
      </c>
      <c r="BV60" s="26" t="s">
        <v>77</v>
      </c>
      <c r="BW60" s="26" t="s">
        <v>102</v>
      </c>
      <c r="BX60" s="26" t="s">
        <v>99</v>
      </c>
      <c r="CL60" s="26" t="s">
        <v>19</v>
      </c>
    </row>
    <row r="61" spans="1:91" s="3" customFormat="1" ht="23.25" customHeight="1">
      <c r="A61" s="86" t="s">
        <v>89</v>
      </c>
      <c r="B61" s="46"/>
      <c r="C61" s="9"/>
      <c r="D61" s="9"/>
      <c r="E61" s="9"/>
      <c r="F61" s="299" t="s">
        <v>103</v>
      </c>
      <c r="G61" s="299"/>
      <c r="H61" s="299"/>
      <c r="I61" s="299"/>
      <c r="J61" s="299"/>
      <c r="K61" s="9"/>
      <c r="L61" s="299" t="s">
        <v>104</v>
      </c>
      <c r="M61" s="299"/>
      <c r="N61" s="299"/>
      <c r="O61" s="299"/>
      <c r="P61" s="299"/>
      <c r="Q61" s="299"/>
      <c r="R61" s="299"/>
      <c r="S61" s="299"/>
      <c r="T61" s="299"/>
      <c r="U61" s="299"/>
      <c r="V61" s="299"/>
      <c r="W61" s="299"/>
      <c r="X61" s="299"/>
      <c r="Y61" s="299"/>
      <c r="Z61" s="299"/>
      <c r="AA61" s="299"/>
      <c r="AB61" s="299"/>
      <c r="AC61" s="299"/>
      <c r="AD61" s="299"/>
      <c r="AE61" s="299"/>
      <c r="AF61" s="299"/>
      <c r="AG61" s="323">
        <f>'D.1-02.4.2 - Zařízení pro...'!J34</f>
        <v>0</v>
      </c>
      <c r="AH61" s="324"/>
      <c r="AI61" s="324"/>
      <c r="AJ61" s="324"/>
      <c r="AK61" s="324"/>
      <c r="AL61" s="324"/>
      <c r="AM61" s="324"/>
      <c r="AN61" s="323">
        <f t="shared" si="0"/>
        <v>0</v>
      </c>
      <c r="AO61" s="324"/>
      <c r="AP61" s="324"/>
      <c r="AQ61" s="81" t="s">
        <v>87</v>
      </c>
      <c r="AR61" s="46"/>
      <c r="AS61" s="82">
        <v>0</v>
      </c>
      <c r="AT61" s="83">
        <f t="shared" si="1"/>
        <v>0</v>
      </c>
      <c r="AU61" s="84">
        <f>'D.1-02.4.2 - Zařízení pro...'!P96</f>
        <v>0</v>
      </c>
      <c r="AV61" s="83">
        <f>'D.1-02.4.2 - Zařízení pro...'!J37</f>
        <v>0</v>
      </c>
      <c r="AW61" s="83">
        <f>'D.1-02.4.2 - Zařízení pro...'!J38</f>
        <v>0</v>
      </c>
      <c r="AX61" s="83">
        <f>'D.1-02.4.2 - Zařízení pro...'!J39</f>
        <v>0</v>
      </c>
      <c r="AY61" s="83">
        <f>'D.1-02.4.2 - Zařízení pro...'!J40</f>
        <v>0</v>
      </c>
      <c r="AZ61" s="83">
        <f>'D.1-02.4.2 - Zařízení pro...'!F37</f>
        <v>0</v>
      </c>
      <c r="BA61" s="83">
        <f>'D.1-02.4.2 - Zařízení pro...'!F38</f>
        <v>0</v>
      </c>
      <c r="BB61" s="83">
        <f>'D.1-02.4.2 - Zařízení pro...'!F39</f>
        <v>0</v>
      </c>
      <c r="BC61" s="83">
        <f>'D.1-02.4.2 - Zařízení pro...'!F40</f>
        <v>0</v>
      </c>
      <c r="BD61" s="85">
        <f>'D.1-02.4.2 - Zařízení pro...'!F41</f>
        <v>0</v>
      </c>
      <c r="BT61" s="26" t="s">
        <v>92</v>
      </c>
      <c r="BV61" s="26" t="s">
        <v>77</v>
      </c>
      <c r="BW61" s="26" t="s">
        <v>105</v>
      </c>
      <c r="BX61" s="26" t="s">
        <v>99</v>
      </c>
      <c r="CL61" s="26" t="s">
        <v>19</v>
      </c>
    </row>
    <row r="62" spans="1:91" s="3" customFormat="1" ht="23.25" customHeight="1">
      <c r="A62" s="86" t="s">
        <v>89</v>
      </c>
      <c r="B62" s="46"/>
      <c r="C62" s="9"/>
      <c r="D62" s="9"/>
      <c r="E62" s="9"/>
      <c r="F62" s="299" t="s">
        <v>106</v>
      </c>
      <c r="G62" s="299"/>
      <c r="H62" s="299"/>
      <c r="I62" s="299"/>
      <c r="J62" s="299"/>
      <c r="K62" s="9"/>
      <c r="L62" s="299" t="s">
        <v>107</v>
      </c>
      <c r="M62" s="299"/>
      <c r="N62" s="299"/>
      <c r="O62" s="299"/>
      <c r="P62" s="299"/>
      <c r="Q62" s="299"/>
      <c r="R62" s="299"/>
      <c r="S62" s="299"/>
      <c r="T62" s="299"/>
      <c r="U62" s="299"/>
      <c r="V62" s="299"/>
      <c r="W62" s="299"/>
      <c r="X62" s="299"/>
      <c r="Y62" s="299"/>
      <c r="Z62" s="299"/>
      <c r="AA62" s="299"/>
      <c r="AB62" s="299"/>
      <c r="AC62" s="299"/>
      <c r="AD62" s="299"/>
      <c r="AE62" s="299"/>
      <c r="AF62" s="299"/>
      <c r="AG62" s="323">
        <f>'D.1-02.4.3 - Zařízení zdr...'!J34</f>
        <v>0</v>
      </c>
      <c r="AH62" s="324"/>
      <c r="AI62" s="324"/>
      <c r="AJ62" s="324"/>
      <c r="AK62" s="324"/>
      <c r="AL62" s="324"/>
      <c r="AM62" s="324"/>
      <c r="AN62" s="323">
        <f t="shared" si="0"/>
        <v>0</v>
      </c>
      <c r="AO62" s="324"/>
      <c r="AP62" s="324"/>
      <c r="AQ62" s="81" t="s">
        <v>87</v>
      </c>
      <c r="AR62" s="46"/>
      <c r="AS62" s="82">
        <v>0</v>
      </c>
      <c r="AT62" s="83">
        <f t="shared" si="1"/>
        <v>0</v>
      </c>
      <c r="AU62" s="84">
        <f>'D.1-02.4.3 - Zařízení zdr...'!P98</f>
        <v>0</v>
      </c>
      <c r="AV62" s="83">
        <f>'D.1-02.4.3 - Zařízení zdr...'!J37</f>
        <v>0</v>
      </c>
      <c r="AW62" s="83">
        <f>'D.1-02.4.3 - Zařízení zdr...'!J38</f>
        <v>0</v>
      </c>
      <c r="AX62" s="83">
        <f>'D.1-02.4.3 - Zařízení zdr...'!J39</f>
        <v>0</v>
      </c>
      <c r="AY62" s="83">
        <f>'D.1-02.4.3 - Zařízení zdr...'!J40</f>
        <v>0</v>
      </c>
      <c r="AZ62" s="83">
        <f>'D.1-02.4.3 - Zařízení zdr...'!F37</f>
        <v>0</v>
      </c>
      <c r="BA62" s="83">
        <f>'D.1-02.4.3 - Zařízení zdr...'!F38</f>
        <v>0</v>
      </c>
      <c r="BB62" s="83">
        <f>'D.1-02.4.3 - Zařízení zdr...'!F39</f>
        <v>0</v>
      </c>
      <c r="BC62" s="83">
        <f>'D.1-02.4.3 - Zařízení zdr...'!F40</f>
        <v>0</v>
      </c>
      <c r="BD62" s="85">
        <f>'D.1-02.4.3 - Zařízení zdr...'!F41</f>
        <v>0</v>
      </c>
      <c r="BT62" s="26" t="s">
        <v>92</v>
      </c>
      <c r="BV62" s="26" t="s">
        <v>77</v>
      </c>
      <c r="BW62" s="26" t="s">
        <v>108</v>
      </c>
      <c r="BX62" s="26" t="s">
        <v>99</v>
      </c>
      <c r="CL62" s="26" t="s">
        <v>19</v>
      </c>
    </row>
    <row r="63" spans="1:91" s="3" customFormat="1" ht="23.25" customHeight="1">
      <c r="A63" s="86" t="s">
        <v>89</v>
      </c>
      <c r="B63" s="46"/>
      <c r="C63" s="9"/>
      <c r="D63" s="9"/>
      <c r="E63" s="9"/>
      <c r="F63" s="299" t="s">
        <v>109</v>
      </c>
      <c r="G63" s="299"/>
      <c r="H63" s="299"/>
      <c r="I63" s="299"/>
      <c r="J63" s="299"/>
      <c r="K63" s="9"/>
      <c r="L63" s="299" t="s">
        <v>110</v>
      </c>
      <c r="M63" s="299"/>
      <c r="N63" s="299"/>
      <c r="O63" s="299"/>
      <c r="P63" s="299"/>
      <c r="Q63" s="299"/>
      <c r="R63" s="299"/>
      <c r="S63" s="299"/>
      <c r="T63" s="299"/>
      <c r="U63" s="299"/>
      <c r="V63" s="299"/>
      <c r="W63" s="299"/>
      <c r="X63" s="299"/>
      <c r="Y63" s="299"/>
      <c r="Z63" s="299"/>
      <c r="AA63" s="299"/>
      <c r="AB63" s="299"/>
      <c r="AC63" s="299"/>
      <c r="AD63" s="299"/>
      <c r="AE63" s="299"/>
      <c r="AF63" s="299"/>
      <c r="AG63" s="323">
        <f>'D.1-02.4.4 - Zařízení sil...'!J34</f>
        <v>0</v>
      </c>
      <c r="AH63" s="324"/>
      <c r="AI63" s="324"/>
      <c r="AJ63" s="324"/>
      <c r="AK63" s="324"/>
      <c r="AL63" s="324"/>
      <c r="AM63" s="324"/>
      <c r="AN63" s="323">
        <f t="shared" si="0"/>
        <v>0</v>
      </c>
      <c r="AO63" s="324"/>
      <c r="AP63" s="324"/>
      <c r="AQ63" s="81" t="s">
        <v>87</v>
      </c>
      <c r="AR63" s="46"/>
      <c r="AS63" s="82">
        <v>0</v>
      </c>
      <c r="AT63" s="83">
        <f t="shared" si="1"/>
        <v>0</v>
      </c>
      <c r="AU63" s="84">
        <f>'D.1-02.4.4 - Zařízení sil...'!P99</f>
        <v>0</v>
      </c>
      <c r="AV63" s="83">
        <f>'D.1-02.4.4 - Zařízení sil...'!J37</f>
        <v>0</v>
      </c>
      <c r="AW63" s="83">
        <f>'D.1-02.4.4 - Zařízení sil...'!J38</f>
        <v>0</v>
      </c>
      <c r="AX63" s="83">
        <f>'D.1-02.4.4 - Zařízení sil...'!J39</f>
        <v>0</v>
      </c>
      <c r="AY63" s="83">
        <f>'D.1-02.4.4 - Zařízení sil...'!J40</f>
        <v>0</v>
      </c>
      <c r="AZ63" s="83">
        <f>'D.1-02.4.4 - Zařízení sil...'!F37</f>
        <v>0</v>
      </c>
      <c r="BA63" s="83">
        <f>'D.1-02.4.4 - Zařízení sil...'!F38</f>
        <v>0</v>
      </c>
      <c r="BB63" s="83">
        <f>'D.1-02.4.4 - Zařízení sil...'!F39</f>
        <v>0</v>
      </c>
      <c r="BC63" s="83">
        <f>'D.1-02.4.4 - Zařízení sil...'!F40</f>
        <v>0</v>
      </c>
      <c r="BD63" s="85">
        <f>'D.1-02.4.4 - Zařízení sil...'!F41</f>
        <v>0</v>
      </c>
      <c r="BT63" s="26" t="s">
        <v>92</v>
      </c>
      <c r="BV63" s="26" t="s">
        <v>77</v>
      </c>
      <c r="BW63" s="26" t="s">
        <v>111</v>
      </c>
      <c r="BX63" s="26" t="s">
        <v>99</v>
      </c>
      <c r="CL63" s="26" t="s">
        <v>19</v>
      </c>
    </row>
    <row r="64" spans="1:91" s="3" customFormat="1" ht="23.25" customHeight="1">
      <c r="A64" s="86" t="s">
        <v>89</v>
      </c>
      <c r="B64" s="46"/>
      <c r="C64" s="9"/>
      <c r="D64" s="9"/>
      <c r="E64" s="9"/>
      <c r="F64" s="299" t="s">
        <v>112</v>
      </c>
      <c r="G64" s="299"/>
      <c r="H64" s="299"/>
      <c r="I64" s="299"/>
      <c r="J64" s="299"/>
      <c r="K64" s="9"/>
      <c r="L64" s="299" t="s">
        <v>113</v>
      </c>
      <c r="M64" s="299"/>
      <c r="N64" s="299"/>
      <c r="O64" s="299"/>
      <c r="P64" s="299"/>
      <c r="Q64" s="299"/>
      <c r="R64" s="299"/>
      <c r="S64" s="299"/>
      <c r="T64" s="299"/>
      <c r="U64" s="299"/>
      <c r="V64" s="299"/>
      <c r="W64" s="299"/>
      <c r="X64" s="299"/>
      <c r="Y64" s="299"/>
      <c r="Z64" s="299"/>
      <c r="AA64" s="299"/>
      <c r="AB64" s="299"/>
      <c r="AC64" s="299"/>
      <c r="AD64" s="299"/>
      <c r="AE64" s="299"/>
      <c r="AF64" s="299"/>
      <c r="AG64" s="323">
        <f>'D.1-02.4.5 - Zařízení sla...'!J34</f>
        <v>0</v>
      </c>
      <c r="AH64" s="324"/>
      <c r="AI64" s="324"/>
      <c r="AJ64" s="324"/>
      <c r="AK64" s="324"/>
      <c r="AL64" s="324"/>
      <c r="AM64" s="324"/>
      <c r="AN64" s="323">
        <f t="shared" si="0"/>
        <v>0</v>
      </c>
      <c r="AO64" s="324"/>
      <c r="AP64" s="324"/>
      <c r="AQ64" s="81" t="s">
        <v>87</v>
      </c>
      <c r="AR64" s="46"/>
      <c r="AS64" s="82">
        <v>0</v>
      </c>
      <c r="AT64" s="83">
        <f t="shared" si="1"/>
        <v>0</v>
      </c>
      <c r="AU64" s="84">
        <f>'D.1-02.4.5 - Zařízení sla...'!P99</f>
        <v>0</v>
      </c>
      <c r="AV64" s="83">
        <f>'D.1-02.4.5 - Zařízení sla...'!J37</f>
        <v>0</v>
      </c>
      <c r="AW64" s="83">
        <f>'D.1-02.4.5 - Zařízení sla...'!J38</f>
        <v>0</v>
      </c>
      <c r="AX64" s="83">
        <f>'D.1-02.4.5 - Zařízení sla...'!J39</f>
        <v>0</v>
      </c>
      <c r="AY64" s="83">
        <f>'D.1-02.4.5 - Zařízení sla...'!J40</f>
        <v>0</v>
      </c>
      <c r="AZ64" s="83">
        <f>'D.1-02.4.5 - Zařízení sla...'!F37</f>
        <v>0</v>
      </c>
      <c r="BA64" s="83">
        <f>'D.1-02.4.5 - Zařízení sla...'!F38</f>
        <v>0</v>
      </c>
      <c r="BB64" s="83">
        <f>'D.1-02.4.5 - Zařízení sla...'!F39</f>
        <v>0</v>
      </c>
      <c r="BC64" s="83">
        <f>'D.1-02.4.5 - Zařízení sla...'!F40</f>
        <v>0</v>
      </c>
      <c r="BD64" s="85">
        <f>'D.1-02.4.5 - Zařízení sla...'!F41</f>
        <v>0</v>
      </c>
      <c r="BT64" s="26" t="s">
        <v>92</v>
      </c>
      <c r="BV64" s="26" t="s">
        <v>77</v>
      </c>
      <c r="BW64" s="26" t="s">
        <v>114</v>
      </c>
      <c r="BX64" s="26" t="s">
        <v>99</v>
      </c>
      <c r="CL64" s="26" t="s">
        <v>19</v>
      </c>
    </row>
    <row r="65" spans="1:91" s="3" customFormat="1" ht="16.5" customHeight="1">
      <c r="A65" s="86" t="s">
        <v>89</v>
      </c>
      <c r="B65" s="46"/>
      <c r="C65" s="9"/>
      <c r="D65" s="9"/>
      <c r="E65" s="299" t="s">
        <v>115</v>
      </c>
      <c r="F65" s="299"/>
      <c r="G65" s="299"/>
      <c r="H65" s="299"/>
      <c r="I65" s="299"/>
      <c r="J65" s="9"/>
      <c r="K65" s="299" t="s">
        <v>116</v>
      </c>
      <c r="L65" s="299"/>
      <c r="M65" s="299"/>
      <c r="N65" s="299"/>
      <c r="O65" s="299"/>
      <c r="P65" s="299"/>
      <c r="Q65" s="299"/>
      <c r="R65" s="299"/>
      <c r="S65" s="299"/>
      <c r="T65" s="299"/>
      <c r="U65" s="299"/>
      <c r="V65" s="299"/>
      <c r="W65" s="299"/>
      <c r="X65" s="299"/>
      <c r="Y65" s="299"/>
      <c r="Z65" s="299"/>
      <c r="AA65" s="299"/>
      <c r="AB65" s="299"/>
      <c r="AC65" s="299"/>
      <c r="AD65" s="299"/>
      <c r="AE65" s="299"/>
      <c r="AF65" s="299"/>
      <c r="AG65" s="323">
        <f>'D.1-02.5 - Vybavení inter...'!J32</f>
        <v>0</v>
      </c>
      <c r="AH65" s="324"/>
      <c r="AI65" s="324"/>
      <c r="AJ65" s="324"/>
      <c r="AK65" s="324"/>
      <c r="AL65" s="324"/>
      <c r="AM65" s="324"/>
      <c r="AN65" s="323">
        <f t="shared" si="0"/>
        <v>0</v>
      </c>
      <c r="AO65" s="324"/>
      <c r="AP65" s="324"/>
      <c r="AQ65" s="81" t="s">
        <v>87</v>
      </c>
      <c r="AR65" s="46"/>
      <c r="AS65" s="82">
        <v>0</v>
      </c>
      <c r="AT65" s="83">
        <f t="shared" si="1"/>
        <v>0</v>
      </c>
      <c r="AU65" s="84">
        <f>'D.1-02.5 - Vybavení inter...'!P87</f>
        <v>0</v>
      </c>
      <c r="AV65" s="83">
        <f>'D.1-02.5 - Vybavení inter...'!J35</f>
        <v>0</v>
      </c>
      <c r="AW65" s="83">
        <f>'D.1-02.5 - Vybavení inter...'!J36</f>
        <v>0</v>
      </c>
      <c r="AX65" s="83">
        <f>'D.1-02.5 - Vybavení inter...'!J37</f>
        <v>0</v>
      </c>
      <c r="AY65" s="83">
        <f>'D.1-02.5 - Vybavení inter...'!J38</f>
        <v>0</v>
      </c>
      <c r="AZ65" s="83">
        <f>'D.1-02.5 - Vybavení inter...'!F35</f>
        <v>0</v>
      </c>
      <c r="BA65" s="83">
        <f>'D.1-02.5 - Vybavení inter...'!F36</f>
        <v>0</v>
      </c>
      <c r="BB65" s="83">
        <f>'D.1-02.5 - Vybavení inter...'!F37</f>
        <v>0</v>
      </c>
      <c r="BC65" s="83">
        <f>'D.1-02.5 - Vybavení inter...'!F38</f>
        <v>0</v>
      </c>
      <c r="BD65" s="85">
        <f>'D.1-02.5 - Vybavení inter...'!F39</f>
        <v>0</v>
      </c>
      <c r="BT65" s="26" t="s">
        <v>84</v>
      </c>
      <c r="BV65" s="26" t="s">
        <v>77</v>
      </c>
      <c r="BW65" s="26" t="s">
        <v>117</v>
      </c>
      <c r="BX65" s="26" t="s">
        <v>83</v>
      </c>
      <c r="CL65" s="26" t="s">
        <v>19</v>
      </c>
    </row>
    <row r="66" spans="1:91" s="3" customFormat="1" ht="23.25" customHeight="1">
      <c r="B66" s="46"/>
      <c r="C66" s="9"/>
      <c r="D66" s="9"/>
      <c r="E66" s="299" t="s">
        <v>118</v>
      </c>
      <c r="F66" s="299"/>
      <c r="G66" s="299"/>
      <c r="H66" s="299"/>
      <c r="I66" s="299"/>
      <c r="J66" s="9"/>
      <c r="K66" s="299" t="s">
        <v>119</v>
      </c>
      <c r="L66" s="299"/>
      <c r="M66" s="299"/>
      <c r="N66" s="299"/>
      <c r="O66" s="299"/>
      <c r="P66" s="299"/>
      <c r="Q66" s="299"/>
      <c r="R66" s="299"/>
      <c r="S66" s="299"/>
      <c r="T66" s="299"/>
      <c r="U66" s="299"/>
      <c r="V66" s="299"/>
      <c r="W66" s="299"/>
      <c r="X66" s="299"/>
      <c r="Y66" s="299"/>
      <c r="Z66" s="299"/>
      <c r="AA66" s="299"/>
      <c r="AB66" s="299"/>
      <c r="AC66" s="299"/>
      <c r="AD66" s="299"/>
      <c r="AE66" s="299"/>
      <c r="AF66" s="299"/>
      <c r="AG66" s="328">
        <f>ROUND(SUM(AG67:AG71),2)</f>
        <v>0</v>
      </c>
      <c r="AH66" s="324"/>
      <c r="AI66" s="324"/>
      <c r="AJ66" s="324"/>
      <c r="AK66" s="324"/>
      <c r="AL66" s="324"/>
      <c r="AM66" s="324"/>
      <c r="AN66" s="323">
        <f t="shared" si="0"/>
        <v>0</v>
      </c>
      <c r="AO66" s="324"/>
      <c r="AP66" s="324"/>
      <c r="AQ66" s="81" t="s">
        <v>87</v>
      </c>
      <c r="AR66" s="46"/>
      <c r="AS66" s="82">
        <f>ROUND(SUM(AS67:AS71),2)</f>
        <v>0</v>
      </c>
      <c r="AT66" s="83">
        <f t="shared" si="1"/>
        <v>0</v>
      </c>
      <c r="AU66" s="84">
        <f>ROUND(SUM(AU67:AU71),5)</f>
        <v>0</v>
      </c>
      <c r="AV66" s="83">
        <f>ROUND(AZ66*L29,2)</f>
        <v>0</v>
      </c>
      <c r="AW66" s="83">
        <f>ROUND(BA66*L30,2)</f>
        <v>0</v>
      </c>
      <c r="AX66" s="83">
        <f>ROUND(BB66*L29,2)</f>
        <v>0</v>
      </c>
      <c r="AY66" s="83">
        <f>ROUND(BC66*L30,2)</f>
        <v>0</v>
      </c>
      <c r="AZ66" s="83">
        <f>ROUND(SUM(AZ67:AZ71),2)</f>
        <v>0</v>
      </c>
      <c r="BA66" s="83">
        <f>ROUND(SUM(BA67:BA71),2)</f>
        <v>0</v>
      </c>
      <c r="BB66" s="83">
        <f>ROUND(SUM(BB67:BB71),2)</f>
        <v>0</v>
      </c>
      <c r="BC66" s="83">
        <f>ROUND(SUM(BC67:BC71),2)</f>
        <v>0</v>
      </c>
      <c r="BD66" s="85">
        <f>ROUND(SUM(BD67:BD71),2)</f>
        <v>0</v>
      </c>
      <c r="BS66" s="26" t="s">
        <v>74</v>
      </c>
      <c r="BT66" s="26" t="s">
        <v>84</v>
      </c>
      <c r="BU66" s="26" t="s">
        <v>76</v>
      </c>
      <c r="BV66" s="26" t="s">
        <v>77</v>
      </c>
      <c r="BW66" s="26" t="s">
        <v>120</v>
      </c>
      <c r="BX66" s="26" t="s">
        <v>83</v>
      </c>
      <c r="CL66" s="26" t="s">
        <v>19</v>
      </c>
    </row>
    <row r="67" spans="1:91" s="3" customFormat="1" ht="16.5" customHeight="1">
      <c r="A67" s="86" t="s">
        <v>89</v>
      </c>
      <c r="B67" s="46"/>
      <c r="C67" s="9"/>
      <c r="D67" s="9"/>
      <c r="E67" s="9"/>
      <c r="F67" s="299" t="s">
        <v>82</v>
      </c>
      <c r="G67" s="299"/>
      <c r="H67" s="299"/>
      <c r="I67" s="299"/>
      <c r="J67" s="299"/>
      <c r="K67" s="9"/>
      <c r="L67" s="299" t="s">
        <v>121</v>
      </c>
      <c r="M67" s="299"/>
      <c r="N67" s="299"/>
      <c r="O67" s="299"/>
      <c r="P67" s="299"/>
      <c r="Q67" s="299"/>
      <c r="R67" s="299"/>
      <c r="S67" s="299"/>
      <c r="T67" s="299"/>
      <c r="U67" s="299"/>
      <c r="V67" s="299"/>
      <c r="W67" s="299"/>
      <c r="X67" s="299"/>
      <c r="Y67" s="299"/>
      <c r="Z67" s="299"/>
      <c r="AA67" s="299"/>
      <c r="AB67" s="299"/>
      <c r="AC67" s="299"/>
      <c r="AD67" s="299"/>
      <c r="AE67" s="299"/>
      <c r="AF67" s="299"/>
      <c r="AG67" s="323">
        <f>'1 - Tropická 3,21'!J34</f>
        <v>0</v>
      </c>
      <c r="AH67" s="324"/>
      <c r="AI67" s="324"/>
      <c r="AJ67" s="324"/>
      <c r="AK67" s="324"/>
      <c r="AL67" s="324"/>
      <c r="AM67" s="324"/>
      <c r="AN67" s="323">
        <f t="shared" si="0"/>
        <v>0</v>
      </c>
      <c r="AO67" s="324"/>
      <c r="AP67" s="324"/>
      <c r="AQ67" s="81" t="s">
        <v>87</v>
      </c>
      <c r="AR67" s="46"/>
      <c r="AS67" s="82">
        <v>0</v>
      </c>
      <c r="AT67" s="83">
        <f t="shared" si="1"/>
        <v>0</v>
      </c>
      <c r="AU67" s="84">
        <f>'1 - Tropická 3,21'!P93</f>
        <v>0</v>
      </c>
      <c r="AV67" s="83">
        <f>'1 - Tropická 3,21'!J37</f>
        <v>0</v>
      </c>
      <c r="AW67" s="83">
        <f>'1 - Tropická 3,21'!J38</f>
        <v>0</v>
      </c>
      <c r="AX67" s="83">
        <f>'1 - Tropická 3,21'!J39</f>
        <v>0</v>
      </c>
      <c r="AY67" s="83">
        <f>'1 - Tropická 3,21'!J40</f>
        <v>0</v>
      </c>
      <c r="AZ67" s="83">
        <f>'1 - Tropická 3,21'!F37</f>
        <v>0</v>
      </c>
      <c r="BA67" s="83">
        <f>'1 - Tropická 3,21'!F38</f>
        <v>0</v>
      </c>
      <c r="BB67" s="83">
        <f>'1 - Tropická 3,21'!F39</f>
        <v>0</v>
      </c>
      <c r="BC67" s="83">
        <f>'1 - Tropická 3,21'!F40</f>
        <v>0</v>
      </c>
      <c r="BD67" s="85">
        <f>'1 - Tropická 3,21'!F41</f>
        <v>0</v>
      </c>
      <c r="BT67" s="26" t="s">
        <v>92</v>
      </c>
      <c r="BV67" s="26" t="s">
        <v>77</v>
      </c>
      <c r="BW67" s="26" t="s">
        <v>122</v>
      </c>
      <c r="BX67" s="26" t="s">
        <v>120</v>
      </c>
      <c r="CL67" s="26" t="s">
        <v>19</v>
      </c>
    </row>
    <row r="68" spans="1:91" s="3" customFormat="1" ht="16.5" customHeight="1">
      <c r="A68" s="86" t="s">
        <v>89</v>
      </c>
      <c r="B68" s="46"/>
      <c r="C68" s="9"/>
      <c r="D68" s="9"/>
      <c r="E68" s="9"/>
      <c r="F68" s="299" t="s">
        <v>84</v>
      </c>
      <c r="G68" s="299"/>
      <c r="H68" s="299"/>
      <c r="I68" s="299"/>
      <c r="J68" s="299"/>
      <c r="K68" s="9"/>
      <c r="L68" s="299" t="s">
        <v>123</v>
      </c>
      <c r="M68" s="299"/>
      <c r="N68" s="299"/>
      <c r="O68" s="299"/>
      <c r="P68" s="299"/>
      <c r="Q68" s="299"/>
      <c r="R68" s="299"/>
      <c r="S68" s="299"/>
      <c r="T68" s="299"/>
      <c r="U68" s="299"/>
      <c r="V68" s="299"/>
      <c r="W68" s="299"/>
      <c r="X68" s="299"/>
      <c r="Y68" s="299"/>
      <c r="Z68" s="299"/>
      <c r="AA68" s="299"/>
      <c r="AB68" s="299"/>
      <c r="AC68" s="299"/>
      <c r="AD68" s="299"/>
      <c r="AE68" s="299"/>
      <c r="AF68" s="299"/>
      <c r="AG68" s="323">
        <f>'2 - Ceremoniální 3,35'!J34</f>
        <v>0</v>
      </c>
      <c r="AH68" s="324"/>
      <c r="AI68" s="324"/>
      <c r="AJ68" s="324"/>
      <c r="AK68" s="324"/>
      <c r="AL68" s="324"/>
      <c r="AM68" s="324"/>
      <c r="AN68" s="323">
        <f t="shared" si="0"/>
        <v>0</v>
      </c>
      <c r="AO68" s="324"/>
      <c r="AP68" s="324"/>
      <c r="AQ68" s="81" t="s">
        <v>87</v>
      </c>
      <c r="AR68" s="46"/>
      <c r="AS68" s="82">
        <v>0</v>
      </c>
      <c r="AT68" s="83">
        <f t="shared" si="1"/>
        <v>0</v>
      </c>
      <c r="AU68" s="84">
        <f>'2 - Ceremoniální 3,35'!P93</f>
        <v>0</v>
      </c>
      <c r="AV68" s="83">
        <f>'2 - Ceremoniální 3,35'!J37</f>
        <v>0</v>
      </c>
      <c r="AW68" s="83">
        <f>'2 - Ceremoniální 3,35'!J38</f>
        <v>0</v>
      </c>
      <c r="AX68" s="83">
        <f>'2 - Ceremoniální 3,35'!J39</f>
        <v>0</v>
      </c>
      <c r="AY68" s="83">
        <f>'2 - Ceremoniální 3,35'!J40</f>
        <v>0</v>
      </c>
      <c r="AZ68" s="83">
        <f>'2 - Ceremoniální 3,35'!F37</f>
        <v>0</v>
      </c>
      <c r="BA68" s="83">
        <f>'2 - Ceremoniální 3,35'!F38</f>
        <v>0</v>
      </c>
      <c r="BB68" s="83">
        <f>'2 - Ceremoniální 3,35'!F39</f>
        <v>0</v>
      </c>
      <c r="BC68" s="83">
        <f>'2 - Ceremoniální 3,35'!F40</f>
        <v>0</v>
      </c>
      <c r="BD68" s="85">
        <f>'2 - Ceremoniální 3,35'!F41</f>
        <v>0</v>
      </c>
      <c r="BT68" s="26" t="s">
        <v>92</v>
      </c>
      <c r="BV68" s="26" t="s">
        <v>77</v>
      </c>
      <c r="BW68" s="26" t="s">
        <v>124</v>
      </c>
      <c r="BX68" s="26" t="s">
        <v>120</v>
      </c>
      <c r="CL68" s="26" t="s">
        <v>19</v>
      </c>
    </row>
    <row r="69" spans="1:91" s="3" customFormat="1" ht="16.5" customHeight="1">
      <c r="A69" s="86" t="s">
        <v>89</v>
      </c>
      <c r="B69" s="46"/>
      <c r="C69" s="9"/>
      <c r="D69" s="9"/>
      <c r="E69" s="9"/>
      <c r="F69" s="299" t="s">
        <v>92</v>
      </c>
      <c r="G69" s="299"/>
      <c r="H69" s="299"/>
      <c r="I69" s="299"/>
      <c r="J69" s="299"/>
      <c r="K69" s="9"/>
      <c r="L69" s="299" t="s">
        <v>125</v>
      </c>
      <c r="M69" s="299"/>
      <c r="N69" s="299"/>
      <c r="O69" s="299"/>
      <c r="P69" s="299"/>
      <c r="Q69" s="299"/>
      <c r="R69" s="299"/>
      <c r="S69" s="299"/>
      <c r="T69" s="299"/>
      <c r="U69" s="299"/>
      <c r="V69" s="299"/>
      <c r="W69" s="299"/>
      <c r="X69" s="299"/>
      <c r="Y69" s="299"/>
      <c r="Z69" s="299"/>
      <c r="AA69" s="299"/>
      <c r="AB69" s="299"/>
      <c r="AC69" s="299"/>
      <c r="AD69" s="299"/>
      <c r="AE69" s="299"/>
      <c r="AF69" s="299"/>
      <c r="AG69" s="323">
        <f>'3 - Pára 3,29'!J34</f>
        <v>0</v>
      </c>
      <c r="AH69" s="324"/>
      <c r="AI69" s="324"/>
      <c r="AJ69" s="324"/>
      <c r="AK69" s="324"/>
      <c r="AL69" s="324"/>
      <c r="AM69" s="324"/>
      <c r="AN69" s="323">
        <f t="shared" si="0"/>
        <v>0</v>
      </c>
      <c r="AO69" s="324"/>
      <c r="AP69" s="324"/>
      <c r="AQ69" s="81" t="s">
        <v>87</v>
      </c>
      <c r="AR69" s="46"/>
      <c r="AS69" s="82">
        <v>0</v>
      </c>
      <c r="AT69" s="83">
        <f t="shared" si="1"/>
        <v>0</v>
      </c>
      <c r="AU69" s="84">
        <f>'3 - Pára 3,29'!P93</f>
        <v>0</v>
      </c>
      <c r="AV69" s="83">
        <f>'3 - Pára 3,29'!J37</f>
        <v>0</v>
      </c>
      <c r="AW69" s="83">
        <f>'3 - Pára 3,29'!J38</f>
        <v>0</v>
      </c>
      <c r="AX69" s="83">
        <f>'3 - Pára 3,29'!J39</f>
        <v>0</v>
      </c>
      <c r="AY69" s="83">
        <f>'3 - Pára 3,29'!J40</f>
        <v>0</v>
      </c>
      <c r="AZ69" s="83">
        <f>'3 - Pára 3,29'!F37</f>
        <v>0</v>
      </c>
      <c r="BA69" s="83">
        <f>'3 - Pára 3,29'!F38</f>
        <v>0</v>
      </c>
      <c r="BB69" s="83">
        <f>'3 - Pára 3,29'!F39</f>
        <v>0</v>
      </c>
      <c r="BC69" s="83">
        <f>'3 - Pára 3,29'!F40</f>
        <v>0</v>
      </c>
      <c r="BD69" s="85">
        <f>'3 - Pára 3,29'!F41</f>
        <v>0</v>
      </c>
      <c r="BT69" s="26" t="s">
        <v>92</v>
      </c>
      <c r="BV69" s="26" t="s">
        <v>77</v>
      </c>
      <c r="BW69" s="26" t="s">
        <v>126</v>
      </c>
      <c r="BX69" s="26" t="s">
        <v>120</v>
      </c>
      <c r="CL69" s="26" t="s">
        <v>19</v>
      </c>
    </row>
    <row r="70" spans="1:91" s="3" customFormat="1" ht="16.5" customHeight="1">
      <c r="A70" s="86" t="s">
        <v>89</v>
      </c>
      <c r="B70" s="46"/>
      <c r="C70" s="9"/>
      <c r="D70" s="9"/>
      <c r="E70" s="9"/>
      <c r="F70" s="299" t="s">
        <v>127</v>
      </c>
      <c r="G70" s="299"/>
      <c r="H70" s="299"/>
      <c r="I70" s="299"/>
      <c r="J70" s="299"/>
      <c r="K70" s="9"/>
      <c r="L70" s="299" t="s">
        <v>128</v>
      </c>
      <c r="M70" s="299"/>
      <c r="N70" s="299"/>
      <c r="O70" s="299"/>
      <c r="P70" s="299"/>
      <c r="Q70" s="299"/>
      <c r="R70" s="299"/>
      <c r="S70" s="299"/>
      <c r="T70" s="299"/>
      <c r="U70" s="299"/>
      <c r="V70" s="299"/>
      <c r="W70" s="299"/>
      <c r="X70" s="299"/>
      <c r="Y70" s="299"/>
      <c r="Z70" s="299"/>
      <c r="AA70" s="299"/>
      <c r="AB70" s="299"/>
      <c r="AC70" s="299"/>
      <c r="AD70" s="299"/>
      <c r="AE70" s="299"/>
      <c r="AF70" s="299"/>
      <c r="AG70" s="323">
        <f>'4 - Technologie ochlazova...'!J34</f>
        <v>0</v>
      </c>
      <c r="AH70" s="324"/>
      <c r="AI70" s="324"/>
      <c r="AJ70" s="324"/>
      <c r="AK70" s="324"/>
      <c r="AL70" s="324"/>
      <c r="AM70" s="324"/>
      <c r="AN70" s="323">
        <f t="shared" si="0"/>
        <v>0</v>
      </c>
      <c r="AO70" s="324"/>
      <c r="AP70" s="324"/>
      <c r="AQ70" s="81" t="s">
        <v>87</v>
      </c>
      <c r="AR70" s="46"/>
      <c r="AS70" s="82">
        <v>0</v>
      </c>
      <c r="AT70" s="83">
        <f t="shared" si="1"/>
        <v>0</v>
      </c>
      <c r="AU70" s="84">
        <f>'4 - Technologie ochlazova...'!P92</f>
        <v>0</v>
      </c>
      <c r="AV70" s="83">
        <f>'4 - Technologie ochlazova...'!J37</f>
        <v>0</v>
      </c>
      <c r="AW70" s="83">
        <f>'4 - Technologie ochlazova...'!J38</f>
        <v>0</v>
      </c>
      <c r="AX70" s="83">
        <f>'4 - Technologie ochlazova...'!J39</f>
        <v>0</v>
      </c>
      <c r="AY70" s="83">
        <f>'4 - Technologie ochlazova...'!J40</f>
        <v>0</v>
      </c>
      <c r="AZ70" s="83">
        <f>'4 - Technologie ochlazova...'!F37</f>
        <v>0</v>
      </c>
      <c r="BA70" s="83">
        <f>'4 - Technologie ochlazova...'!F38</f>
        <v>0</v>
      </c>
      <c r="BB70" s="83">
        <f>'4 - Technologie ochlazova...'!F39</f>
        <v>0</v>
      </c>
      <c r="BC70" s="83">
        <f>'4 - Technologie ochlazova...'!F40</f>
        <v>0</v>
      </c>
      <c r="BD70" s="85">
        <f>'4 - Technologie ochlazova...'!F41</f>
        <v>0</v>
      </c>
      <c r="BT70" s="26" t="s">
        <v>92</v>
      </c>
      <c r="BV70" s="26" t="s">
        <v>77</v>
      </c>
      <c r="BW70" s="26" t="s">
        <v>129</v>
      </c>
      <c r="BX70" s="26" t="s">
        <v>120</v>
      </c>
      <c r="CL70" s="26" t="s">
        <v>19</v>
      </c>
    </row>
    <row r="71" spans="1:91" s="3" customFormat="1" ht="16.5" customHeight="1">
      <c r="A71" s="86" t="s">
        <v>89</v>
      </c>
      <c r="B71" s="46"/>
      <c r="C71" s="9"/>
      <c r="D71" s="9"/>
      <c r="E71" s="9"/>
      <c r="F71" s="299" t="s">
        <v>130</v>
      </c>
      <c r="G71" s="299"/>
      <c r="H71" s="299"/>
      <c r="I71" s="299"/>
      <c r="J71" s="299"/>
      <c r="K71" s="9"/>
      <c r="L71" s="299" t="s">
        <v>131</v>
      </c>
      <c r="M71" s="299"/>
      <c r="N71" s="299"/>
      <c r="O71" s="299"/>
      <c r="P71" s="299"/>
      <c r="Q71" s="299"/>
      <c r="R71" s="299"/>
      <c r="S71" s="299"/>
      <c r="T71" s="299"/>
      <c r="U71" s="299"/>
      <c r="V71" s="299"/>
      <c r="W71" s="299"/>
      <c r="X71" s="299"/>
      <c r="Y71" s="299"/>
      <c r="Z71" s="299"/>
      <c r="AA71" s="299"/>
      <c r="AB71" s="299"/>
      <c r="AC71" s="299"/>
      <c r="AD71" s="299"/>
      <c r="AE71" s="299"/>
      <c r="AF71" s="299"/>
      <c r="AG71" s="323">
        <f>'5 - Ledovače'!J34</f>
        <v>0</v>
      </c>
      <c r="AH71" s="324"/>
      <c r="AI71" s="324"/>
      <c r="AJ71" s="324"/>
      <c r="AK71" s="324"/>
      <c r="AL71" s="324"/>
      <c r="AM71" s="324"/>
      <c r="AN71" s="323">
        <f t="shared" si="0"/>
        <v>0</v>
      </c>
      <c r="AO71" s="324"/>
      <c r="AP71" s="324"/>
      <c r="AQ71" s="81" t="s">
        <v>87</v>
      </c>
      <c r="AR71" s="46"/>
      <c r="AS71" s="82">
        <v>0</v>
      </c>
      <c r="AT71" s="83">
        <f t="shared" si="1"/>
        <v>0</v>
      </c>
      <c r="AU71" s="84">
        <f>'5 - Ledovače'!P92</f>
        <v>0</v>
      </c>
      <c r="AV71" s="83">
        <f>'5 - Ledovače'!J37</f>
        <v>0</v>
      </c>
      <c r="AW71" s="83">
        <f>'5 - Ledovače'!J38</f>
        <v>0</v>
      </c>
      <c r="AX71" s="83">
        <f>'5 - Ledovače'!J39</f>
        <v>0</v>
      </c>
      <c r="AY71" s="83">
        <f>'5 - Ledovače'!J40</f>
        <v>0</v>
      </c>
      <c r="AZ71" s="83">
        <f>'5 - Ledovače'!F37</f>
        <v>0</v>
      </c>
      <c r="BA71" s="83">
        <f>'5 - Ledovače'!F38</f>
        <v>0</v>
      </c>
      <c r="BB71" s="83">
        <f>'5 - Ledovače'!F39</f>
        <v>0</v>
      </c>
      <c r="BC71" s="83">
        <f>'5 - Ledovače'!F40</f>
        <v>0</v>
      </c>
      <c r="BD71" s="85">
        <f>'5 - Ledovače'!F41</f>
        <v>0</v>
      </c>
      <c r="BT71" s="26" t="s">
        <v>92</v>
      </c>
      <c r="BV71" s="26" t="s">
        <v>77</v>
      </c>
      <c r="BW71" s="26" t="s">
        <v>132</v>
      </c>
      <c r="BX71" s="26" t="s">
        <v>120</v>
      </c>
      <c r="CL71" s="26" t="s">
        <v>19</v>
      </c>
    </row>
    <row r="72" spans="1:91" s="3" customFormat="1" ht="16.5" customHeight="1">
      <c r="A72" s="86" t="s">
        <v>89</v>
      </c>
      <c r="B72" s="46"/>
      <c r="C72" s="9"/>
      <c r="D72" s="9"/>
      <c r="E72" s="299" t="s">
        <v>133</v>
      </c>
      <c r="F72" s="299"/>
      <c r="G72" s="299"/>
      <c r="H72" s="299"/>
      <c r="I72" s="299"/>
      <c r="J72" s="9"/>
      <c r="K72" s="299" t="s">
        <v>134</v>
      </c>
      <c r="L72" s="299"/>
      <c r="M72" s="299"/>
      <c r="N72" s="299"/>
      <c r="O72" s="299"/>
      <c r="P72" s="299"/>
      <c r="Q72" s="299"/>
      <c r="R72" s="299"/>
      <c r="S72" s="299"/>
      <c r="T72" s="299"/>
      <c r="U72" s="299"/>
      <c r="V72" s="299"/>
      <c r="W72" s="299"/>
      <c r="X72" s="299"/>
      <c r="Y72" s="299"/>
      <c r="Z72" s="299"/>
      <c r="AA72" s="299"/>
      <c r="AB72" s="299"/>
      <c r="AC72" s="299"/>
      <c r="AD72" s="299"/>
      <c r="AE72" s="299"/>
      <c r="AF72" s="299"/>
      <c r="AG72" s="323">
        <f>'D.1-02.7 - Nerezový bazén'!J32</f>
        <v>0</v>
      </c>
      <c r="AH72" s="324"/>
      <c r="AI72" s="324"/>
      <c r="AJ72" s="324"/>
      <c r="AK72" s="324"/>
      <c r="AL72" s="324"/>
      <c r="AM72" s="324"/>
      <c r="AN72" s="323">
        <f t="shared" si="0"/>
        <v>0</v>
      </c>
      <c r="AO72" s="324"/>
      <c r="AP72" s="324"/>
      <c r="AQ72" s="81" t="s">
        <v>87</v>
      </c>
      <c r="AR72" s="46"/>
      <c r="AS72" s="82">
        <v>0</v>
      </c>
      <c r="AT72" s="83">
        <f t="shared" si="1"/>
        <v>0</v>
      </c>
      <c r="AU72" s="84">
        <f>'D.1-02.7 - Nerezový bazén'!P90</f>
        <v>0</v>
      </c>
      <c r="AV72" s="83">
        <f>'D.1-02.7 - Nerezový bazén'!J35</f>
        <v>0</v>
      </c>
      <c r="AW72" s="83">
        <f>'D.1-02.7 - Nerezový bazén'!J36</f>
        <v>0</v>
      </c>
      <c r="AX72" s="83">
        <f>'D.1-02.7 - Nerezový bazén'!J37</f>
        <v>0</v>
      </c>
      <c r="AY72" s="83">
        <f>'D.1-02.7 - Nerezový bazén'!J38</f>
        <v>0</v>
      </c>
      <c r="AZ72" s="83">
        <f>'D.1-02.7 - Nerezový bazén'!F35</f>
        <v>0</v>
      </c>
      <c r="BA72" s="83">
        <f>'D.1-02.7 - Nerezový bazén'!F36</f>
        <v>0</v>
      </c>
      <c r="BB72" s="83">
        <f>'D.1-02.7 - Nerezový bazén'!F37</f>
        <v>0</v>
      </c>
      <c r="BC72" s="83">
        <f>'D.1-02.7 - Nerezový bazén'!F38</f>
        <v>0</v>
      </c>
      <c r="BD72" s="85">
        <f>'D.1-02.7 - Nerezový bazén'!F39</f>
        <v>0</v>
      </c>
      <c r="BT72" s="26" t="s">
        <v>84</v>
      </c>
      <c r="BV72" s="26" t="s">
        <v>77</v>
      </c>
      <c r="BW72" s="26" t="s">
        <v>135</v>
      </c>
      <c r="BX72" s="26" t="s">
        <v>83</v>
      </c>
      <c r="CL72" s="26" t="s">
        <v>19</v>
      </c>
    </row>
    <row r="73" spans="1:91" s="6" customFormat="1" ht="16.5" customHeight="1">
      <c r="A73" s="86" t="s">
        <v>89</v>
      </c>
      <c r="B73" s="72"/>
      <c r="C73" s="73"/>
      <c r="D73" s="298" t="s">
        <v>136</v>
      </c>
      <c r="E73" s="298"/>
      <c r="F73" s="298"/>
      <c r="G73" s="298"/>
      <c r="H73" s="298"/>
      <c r="I73" s="74"/>
      <c r="J73" s="298" t="s">
        <v>137</v>
      </c>
      <c r="K73" s="298"/>
      <c r="L73" s="298"/>
      <c r="M73" s="298"/>
      <c r="N73" s="298"/>
      <c r="O73" s="298"/>
      <c r="P73" s="298"/>
      <c r="Q73" s="298"/>
      <c r="R73" s="298"/>
      <c r="S73" s="298"/>
      <c r="T73" s="298"/>
      <c r="U73" s="298"/>
      <c r="V73" s="298"/>
      <c r="W73" s="298"/>
      <c r="X73" s="298"/>
      <c r="Y73" s="298"/>
      <c r="Z73" s="298"/>
      <c r="AA73" s="298"/>
      <c r="AB73" s="298"/>
      <c r="AC73" s="298"/>
      <c r="AD73" s="298"/>
      <c r="AE73" s="298"/>
      <c r="AF73" s="298"/>
      <c r="AG73" s="332">
        <f>'99 - Vedlejší a ostatní n...'!J30</f>
        <v>0</v>
      </c>
      <c r="AH73" s="326"/>
      <c r="AI73" s="326"/>
      <c r="AJ73" s="326"/>
      <c r="AK73" s="326"/>
      <c r="AL73" s="326"/>
      <c r="AM73" s="326"/>
      <c r="AN73" s="332">
        <f t="shared" si="0"/>
        <v>0</v>
      </c>
      <c r="AO73" s="326"/>
      <c r="AP73" s="326"/>
      <c r="AQ73" s="75" t="s">
        <v>81</v>
      </c>
      <c r="AR73" s="72"/>
      <c r="AS73" s="87">
        <v>0</v>
      </c>
      <c r="AT73" s="88">
        <f t="shared" si="1"/>
        <v>0</v>
      </c>
      <c r="AU73" s="89">
        <f>'99 - Vedlejší a ostatní n...'!P84</f>
        <v>0</v>
      </c>
      <c r="AV73" s="88">
        <f>'99 - Vedlejší a ostatní n...'!J33</f>
        <v>0</v>
      </c>
      <c r="AW73" s="88">
        <f>'99 - Vedlejší a ostatní n...'!J34</f>
        <v>0</v>
      </c>
      <c r="AX73" s="88">
        <f>'99 - Vedlejší a ostatní n...'!J35</f>
        <v>0</v>
      </c>
      <c r="AY73" s="88">
        <f>'99 - Vedlejší a ostatní n...'!J36</f>
        <v>0</v>
      </c>
      <c r="AZ73" s="88">
        <f>'99 - Vedlejší a ostatní n...'!F33</f>
        <v>0</v>
      </c>
      <c r="BA73" s="88">
        <f>'99 - Vedlejší a ostatní n...'!F34</f>
        <v>0</v>
      </c>
      <c r="BB73" s="88">
        <f>'99 - Vedlejší a ostatní n...'!F35</f>
        <v>0</v>
      </c>
      <c r="BC73" s="88">
        <f>'99 - Vedlejší a ostatní n...'!F36</f>
        <v>0</v>
      </c>
      <c r="BD73" s="90">
        <f>'99 - Vedlejší a ostatní n...'!F37</f>
        <v>0</v>
      </c>
      <c r="BT73" s="80" t="s">
        <v>82</v>
      </c>
      <c r="BV73" s="80" t="s">
        <v>77</v>
      </c>
      <c r="BW73" s="80" t="s">
        <v>138</v>
      </c>
      <c r="BX73" s="80" t="s">
        <v>5</v>
      </c>
      <c r="CL73" s="80" t="s">
        <v>19</v>
      </c>
      <c r="CM73" s="80" t="s">
        <v>84</v>
      </c>
    </row>
    <row r="74" spans="1:91" s="1" customFormat="1" ht="30" customHeight="1">
      <c r="B74" s="33"/>
      <c r="AR74" s="33"/>
    </row>
    <row r="75" spans="1:91" s="1" customFormat="1" ht="6.95" customHeight="1">
      <c r="B75" s="42"/>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33"/>
    </row>
  </sheetData>
  <sheetProtection algorithmName="SHA-512" hashValue="o8GaukmaWOiqt5/7iKMDYXFeW/6cob/8/zxsSr+zogi3/0ebKoWKoJIXAMsB/UKrkjaIkzPgF4bUMsry3Tlimg==" saltValue="RxSvcSfJ0AHuqV4LbNOUASojhxG0QTaOzYvuoIvfzfkZKDi3hVwLa79oYgqGJTAjcnMiolIO8eOEf6dvjVxGUg==" spinCount="100000" sheet="1" objects="1" scenarios="1" formatColumns="0" formatRows="0"/>
  <mergeCells count="114">
    <mergeCell ref="AN69:AP69"/>
    <mergeCell ref="AG69:AM69"/>
    <mergeCell ref="AN70:AP70"/>
    <mergeCell ref="AG70:AM70"/>
    <mergeCell ref="AN71:AP71"/>
    <mergeCell ref="AG71:AM71"/>
    <mergeCell ref="AN72:AP72"/>
    <mergeCell ref="AG72:AM72"/>
    <mergeCell ref="AN73:AP73"/>
    <mergeCell ref="AG73:AM73"/>
    <mergeCell ref="AS49:AT51"/>
    <mergeCell ref="AN65:AP65"/>
    <mergeCell ref="AG65:AM65"/>
    <mergeCell ref="AN66:AP66"/>
    <mergeCell ref="AG66:AM66"/>
    <mergeCell ref="AN67:AP67"/>
    <mergeCell ref="AG67:AM67"/>
    <mergeCell ref="AN68:AP68"/>
    <mergeCell ref="AG68:AM68"/>
    <mergeCell ref="AN54:AP54"/>
    <mergeCell ref="L33:P33"/>
    <mergeCell ref="W33:AE33"/>
    <mergeCell ref="AK33:AO33"/>
    <mergeCell ref="AK35:AO35"/>
    <mergeCell ref="X35:AB35"/>
    <mergeCell ref="AR2:BE2"/>
    <mergeCell ref="AG64:AM64"/>
    <mergeCell ref="AG63:AM63"/>
    <mergeCell ref="AG62:AM62"/>
    <mergeCell ref="AG61:AM61"/>
    <mergeCell ref="AG60:AM60"/>
    <mergeCell ref="AG55:AM55"/>
    <mergeCell ref="AG52:AM52"/>
    <mergeCell ref="AG58:AM58"/>
    <mergeCell ref="AG57:AM57"/>
    <mergeCell ref="AG56:AM56"/>
    <mergeCell ref="AG59:AM59"/>
    <mergeCell ref="AM50:AP50"/>
    <mergeCell ref="AM47:AN47"/>
    <mergeCell ref="AM49:AP49"/>
    <mergeCell ref="AN63:AP63"/>
    <mergeCell ref="AN64:AP64"/>
    <mergeCell ref="AN62:AP62"/>
    <mergeCell ref="AN55:AP55"/>
    <mergeCell ref="BE5:BE32"/>
    <mergeCell ref="K5:AO5"/>
    <mergeCell ref="K6:AO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 ref="L32:P32"/>
    <mergeCell ref="W32:AE32"/>
    <mergeCell ref="AK32:AO32"/>
    <mergeCell ref="F69:J69"/>
    <mergeCell ref="L69:AF69"/>
    <mergeCell ref="F70:J70"/>
    <mergeCell ref="L70:AF70"/>
    <mergeCell ref="F71:J71"/>
    <mergeCell ref="L71:AF71"/>
    <mergeCell ref="E72:I72"/>
    <mergeCell ref="K72:AF72"/>
    <mergeCell ref="D73:H73"/>
    <mergeCell ref="J73:AF73"/>
    <mergeCell ref="L45:AO45"/>
    <mergeCell ref="L57:AF57"/>
    <mergeCell ref="E65:I65"/>
    <mergeCell ref="K65:AF65"/>
    <mergeCell ref="E66:I66"/>
    <mergeCell ref="K66:AF66"/>
    <mergeCell ref="F67:J67"/>
    <mergeCell ref="L67:AF67"/>
    <mergeCell ref="F68:J68"/>
    <mergeCell ref="L68:AF68"/>
    <mergeCell ref="AG54:AM54"/>
    <mergeCell ref="AN61:AP61"/>
    <mergeCell ref="AN57:AP57"/>
    <mergeCell ref="AN59:AP59"/>
    <mergeCell ref="AN56:AP56"/>
    <mergeCell ref="AN60:AP60"/>
    <mergeCell ref="AN52:AP52"/>
    <mergeCell ref="AN58:AP58"/>
    <mergeCell ref="C52:G52"/>
    <mergeCell ref="D55:H55"/>
    <mergeCell ref="E56:I56"/>
    <mergeCell ref="E59:I59"/>
    <mergeCell ref="F64:J64"/>
    <mergeCell ref="F58:J58"/>
    <mergeCell ref="F61:J61"/>
    <mergeCell ref="F60:J60"/>
    <mergeCell ref="F62:J62"/>
    <mergeCell ref="F63:J63"/>
    <mergeCell ref="F57:J57"/>
    <mergeCell ref="I52:AF52"/>
    <mergeCell ref="J55:AF55"/>
    <mergeCell ref="K59:AF59"/>
    <mergeCell ref="K56:AF56"/>
    <mergeCell ref="L61:AF61"/>
    <mergeCell ref="L58:AF58"/>
    <mergeCell ref="L60:AF60"/>
    <mergeCell ref="L62:AF62"/>
    <mergeCell ref="L63:AF63"/>
    <mergeCell ref="L64:AF64"/>
  </mergeCells>
  <hyperlinks>
    <hyperlink ref="A57" location="'D.1.1a - Architektonicko ...'!C2" display="/" xr:uid="{00000000-0004-0000-0000-000000000000}"/>
    <hyperlink ref="A58" location="'D.1.1b - Architektonicko ...'!C2" display="/" xr:uid="{00000000-0004-0000-0000-000001000000}"/>
    <hyperlink ref="A60" location="'D.1-02.4.1 - Zařízení vzd...'!C2" display="/" xr:uid="{00000000-0004-0000-0000-000002000000}"/>
    <hyperlink ref="A61" location="'D.1-02.4.2 - Zařízení pro...'!C2" display="/" xr:uid="{00000000-0004-0000-0000-000003000000}"/>
    <hyperlink ref="A62" location="'D.1-02.4.3 - Zařízení zdr...'!C2" display="/" xr:uid="{00000000-0004-0000-0000-000004000000}"/>
    <hyperlink ref="A63" location="'D.1-02.4.4 - Zařízení sil...'!C2" display="/" xr:uid="{00000000-0004-0000-0000-000005000000}"/>
    <hyperlink ref="A64" location="'D.1-02.4.5 - Zařízení sla...'!C2" display="/" xr:uid="{00000000-0004-0000-0000-000006000000}"/>
    <hyperlink ref="A65" location="'D.1-02.5 - Vybavení inter...'!C2" display="/" xr:uid="{00000000-0004-0000-0000-000007000000}"/>
    <hyperlink ref="A67" location="'1 - Tropická 3,21'!C2" display="/" xr:uid="{00000000-0004-0000-0000-000008000000}"/>
    <hyperlink ref="A68" location="'2 - Ceremoniální 3,35'!C2" display="/" xr:uid="{00000000-0004-0000-0000-000009000000}"/>
    <hyperlink ref="A69" location="'3 - Pára 3,29'!C2" display="/" xr:uid="{00000000-0004-0000-0000-00000A000000}"/>
    <hyperlink ref="A70" location="'4 - Technologie ochlazova...'!C2" display="/" xr:uid="{00000000-0004-0000-0000-00000B000000}"/>
    <hyperlink ref="A71" location="'5 - Ledovače'!C2" display="/" xr:uid="{00000000-0004-0000-0000-00000C000000}"/>
    <hyperlink ref="A72" location="'D.1-02.7 - Nerezový bazén'!C2" display="/" xr:uid="{00000000-0004-0000-0000-00000D000000}"/>
    <hyperlink ref="A73" location="'99 - Vedlejší a ostatní n...'!C2" display="/" xr:uid="{00000000-0004-0000-0000-00000E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51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8"/>
      <c r="M2" s="308"/>
      <c r="N2" s="308"/>
      <c r="O2" s="308"/>
      <c r="P2" s="308"/>
      <c r="Q2" s="308"/>
      <c r="R2" s="308"/>
      <c r="S2" s="308"/>
      <c r="T2" s="308"/>
      <c r="U2" s="308"/>
      <c r="V2" s="308"/>
      <c r="AT2" s="18" t="s">
        <v>93</v>
      </c>
    </row>
    <row r="3" spans="2:46" ht="6.95" customHeight="1">
      <c r="B3" s="19"/>
      <c r="C3" s="20"/>
      <c r="D3" s="20"/>
      <c r="E3" s="20"/>
      <c r="F3" s="20"/>
      <c r="G3" s="20"/>
      <c r="H3" s="20"/>
      <c r="I3" s="20"/>
      <c r="J3" s="20"/>
      <c r="K3" s="20"/>
      <c r="L3" s="21"/>
      <c r="AT3" s="18" t="s">
        <v>84</v>
      </c>
    </row>
    <row r="4" spans="2:46" ht="24.95" customHeight="1">
      <c r="B4" s="21"/>
      <c r="D4" s="22" t="s">
        <v>139</v>
      </c>
      <c r="L4" s="21"/>
      <c r="M4" s="91" t="s">
        <v>10</v>
      </c>
      <c r="AT4" s="18" t="s">
        <v>4</v>
      </c>
    </row>
    <row r="5" spans="2:46" ht="6.95" customHeight="1">
      <c r="B5" s="21"/>
      <c r="L5" s="21"/>
    </row>
    <row r="6" spans="2:46" ht="12" customHeight="1">
      <c r="B6" s="21"/>
      <c r="D6" s="28" t="s">
        <v>16</v>
      </c>
      <c r="L6" s="21"/>
    </row>
    <row r="7" spans="2:46" ht="16.5" customHeight="1">
      <c r="B7" s="21"/>
      <c r="E7" s="338" t="str">
        <f>'Rekapitulace stavby'!K6</f>
        <v>AREÁL KLÍŠE, ÚSTÍ NAD LABEM – WELLNESS A FITNESS - BEZ VENKOVNÍ ODPOČÍVÁRNY</v>
      </c>
      <c r="F7" s="339"/>
      <c r="G7" s="339"/>
      <c r="H7" s="339"/>
      <c r="L7" s="21"/>
    </row>
    <row r="8" spans="2:46" ht="12.75">
      <c r="B8" s="21"/>
      <c r="D8" s="28" t="s">
        <v>140</v>
      </c>
      <c r="L8" s="21"/>
    </row>
    <row r="9" spans="2:46" ht="16.5" customHeight="1">
      <c r="B9" s="21"/>
      <c r="E9" s="338" t="s">
        <v>141</v>
      </c>
      <c r="F9" s="308"/>
      <c r="G9" s="308"/>
      <c r="H9" s="308"/>
      <c r="L9" s="21"/>
    </row>
    <row r="10" spans="2:46" ht="12" customHeight="1">
      <c r="B10" s="21"/>
      <c r="D10" s="28" t="s">
        <v>142</v>
      </c>
      <c r="L10" s="21"/>
    </row>
    <row r="11" spans="2:46" s="1" customFormat="1" ht="16.5" customHeight="1">
      <c r="B11" s="33"/>
      <c r="E11" s="336" t="s">
        <v>143</v>
      </c>
      <c r="F11" s="340"/>
      <c r="G11" s="340"/>
      <c r="H11" s="340"/>
      <c r="L11" s="33"/>
    </row>
    <row r="12" spans="2:46" s="1" customFormat="1" ht="12" customHeight="1">
      <c r="B12" s="33"/>
      <c r="D12" s="28" t="s">
        <v>144</v>
      </c>
      <c r="L12" s="33"/>
    </row>
    <row r="13" spans="2:46" s="1" customFormat="1" ht="16.5" customHeight="1">
      <c r="B13" s="33"/>
      <c r="E13" s="301" t="s">
        <v>145</v>
      </c>
      <c r="F13" s="340"/>
      <c r="G13" s="340"/>
      <c r="H13" s="340"/>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50" t="str">
        <f>'Rekapitulace stavby'!AN8</f>
        <v>10. 7. 2024</v>
      </c>
      <c r="L16" s="33"/>
    </row>
    <row r="17" spans="2:12" s="1" customFormat="1" ht="10.9" customHeight="1">
      <c r="B17" s="33"/>
      <c r="L17" s="33"/>
    </row>
    <row r="18" spans="2:12" s="1" customFormat="1" ht="12" customHeight="1">
      <c r="B18" s="33"/>
      <c r="D18" s="28" t="s">
        <v>25</v>
      </c>
      <c r="I18" s="28" t="s">
        <v>26</v>
      </c>
      <c r="J18" s="26" t="s">
        <v>27</v>
      </c>
      <c r="L18" s="33"/>
    </row>
    <row r="19" spans="2:12" s="1" customFormat="1" ht="18" customHeight="1">
      <c r="B19" s="33"/>
      <c r="E19" s="26" t="s">
        <v>28</v>
      </c>
      <c r="I19" s="28" t="s">
        <v>29</v>
      </c>
      <c r="J19" s="26" t="s">
        <v>30</v>
      </c>
      <c r="L19" s="33"/>
    </row>
    <row r="20" spans="2:12" s="1" customFormat="1" ht="6.95" customHeight="1">
      <c r="B20" s="33"/>
      <c r="L20" s="33"/>
    </row>
    <row r="21" spans="2:12" s="1" customFormat="1" ht="12" customHeight="1">
      <c r="B21" s="33"/>
      <c r="D21" s="28" t="s">
        <v>31</v>
      </c>
      <c r="I21" s="28" t="s">
        <v>26</v>
      </c>
      <c r="J21" s="29" t="str">
        <f>'Rekapitulace stavby'!AN13</f>
        <v>Vyplň údaj</v>
      </c>
      <c r="L21" s="33"/>
    </row>
    <row r="22" spans="2:12" s="1" customFormat="1" ht="18" customHeight="1">
      <c r="B22" s="33"/>
      <c r="E22" s="341" t="str">
        <f>'Rekapitulace stavby'!E14</f>
        <v>Vyplň údaj</v>
      </c>
      <c r="F22" s="307"/>
      <c r="G22" s="307"/>
      <c r="H22" s="307"/>
      <c r="I22" s="28" t="s">
        <v>29</v>
      </c>
      <c r="J22" s="29" t="str">
        <f>'Rekapitulace stavby'!AN14</f>
        <v>Vyplň údaj</v>
      </c>
      <c r="L22" s="33"/>
    </row>
    <row r="23" spans="2:12" s="1" customFormat="1" ht="6.95" customHeight="1">
      <c r="B23" s="33"/>
      <c r="L23" s="33"/>
    </row>
    <row r="24" spans="2:12" s="1" customFormat="1" ht="12" customHeight="1">
      <c r="B24" s="33"/>
      <c r="D24" s="28" t="s">
        <v>33</v>
      </c>
      <c r="I24" s="28" t="s">
        <v>26</v>
      </c>
      <c r="J24" s="26" t="s">
        <v>34</v>
      </c>
      <c r="L24" s="33"/>
    </row>
    <row r="25" spans="2:12" s="1" customFormat="1" ht="18" customHeight="1">
      <c r="B25" s="33"/>
      <c r="E25" s="26" t="s">
        <v>35</v>
      </c>
      <c r="I25" s="28" t="s">
        <v>29</v>
      </c>
      <c r="J25" s="26" t="s">
        <v>36</v>
      </c>
      <c r="L25" s="33"/>
    </row>
    <row r="26" spans="2:12" s="1" customFormat="1" ht="6.95" customHeight="1">
      <c r="B26" s="33"/>
      <c r="L26" s="33"/>
    </row>
    <row r="27" spans="2:12" s="1" customFormat="1" ht="12" customHeight="1">
      <c r="B27" s="33"/>
      <c r="D27" s="28" t="s">
        <v>38</v>
      </c>
      <c r="I27" s="28" t="s">
        <v>26</v>
      </c>
      <c r="J27" s="26" t="s">
        <v>34</v>
      </c>
      <c r="L27" s="33"/>
    </row>
    <row r="28" spans="2:12" s="1" customFormat="1" ht="18" customHeight="1">
      <c r="B28" s="33"/>
      <c r="E28" s="26" t="s">
        <v>35</v>
      </c>
      <c r="I28" s="28" t="s">
        <v>29</v>
      </c>
      <c r="J28" s="26" t="s">
        <v>36</v>
      </c>
      <c r="L28" s="33"/>
    </row>
    <row r="29" spans="2:12" s="1" customFormat="1" ht="6.95" customHeight="1">
      <c r="B29" s="33"/>
      <c r="L29" s="33"/>
    </row>
    <row r="30" spans="2:12" s="1" customFormat="1" ht="12" customHeight="1">
      <c r="B30" s="33"/>
      <c r="D30" s="28" t="s">
        <v>39</v>
      </c>
      <c r="L30" s="33"/>
    </row>
    <row r="31" spans="2:12" s="7" customFormat="1" ht="16.5" customHeight="1">
      <c r="B31" s="92"/>
      <c r="E31" s="312" t="s">
        <v>19</v>
      </c>
      <c r="F31" s="312"/>
      <c r="G31" s="312"/>
      <c r="H31" s="312"/>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41</v>
      </c>
      <c r="J34" s="64">
        <f>ROUND(J110, 2)</f>
        <v>0</v>
      </c>
      <c r="L34" s="33"/>
    </row>
    <row r="35" spans="2:12" s="1" customFormat="1" ht="6.95" customHeight="1">
      <c r="B35" s="33"/>
      <c r="D35" s="51"/>
      <c r="E35" s="51"/>
      <c r="F35" s="51"/>
      <c r="G35" s="51"/>
      <c r="H35" s="51"/>
      <c r="I35" s="51"/>
      <c r="J35" s="51"/>
      <c r="K35" s="51"/>
      <c r="L35" s="33"/>
    </row>
    <row r="36" spans="2:12" s="1" customFormat="1" ht="14.45" customHeight="1">
      <c r="B36" s="33"/>
      <c r="F36" s="36" t="s">
        <v>43</v>
      </c>
      <c r="I36" s="36" t="s">
        <v>42</v>
      </c>
      <c r="J36" s="36" t="s">
        <v>44</v>
      </c>
      <c r="L36" s="33"/>
    </row>
    <row r="37" spans="2:12" s="1" customFormat="1" ht="14.45" customHeight="1">
      <c r="B37" s="33"/>
      <c r="D37" s="53" t="s">
        <v>45</v>
      </c>
      <c r="E37" s="28" t="s">
        <v>46</v>
      </c>
      <c r="F37" s="83">
        <f>ROUND((SUM(BE110:BE510)),  2)</f>
        <v>0</v>
      </c>
      <c r="I37" s="94">
        <v>0.21</v>
      </c>
      <c r="J37" s="83">
        <f>ROUND(((SUM(BE110:BE510))*I37),  2)</f>
        <v>0</v>
      </c>
      <c r="L37" s="33"/>
    </row>
    <row r="38" spans="2:12" s="1" customFormat="1" ht="14.45" customHeight="1">
      <c r="B38" s="33"/>
      <c r="E38" s="28" t="s">
        <v>47</v>
      </c>
      <c r="F38" s="83">
        <f>ROUND((SUM(BF110:BF510)),  2)</f>
        <v>0</v>
      </c>
      <c r="I38" s="94">
        <v>0.12</v>
      </c>
      <c r="J38" s="83">
        <f>ROUND(((SUM(BF110:BF510))*I38),  2)</f>
        <v>0</v>
      </c>
      <c r="L38" s="33"/>
    </row>
    <row r="39" spans="2:12" s="1" customFormat="1" ht="14.45" hidden="1" customHeight="1">
      <c r="B39" s="33"/>
      <c r="E39" s="28" t="s">
        <v>48</v>
      </c>
      <c r="F39" s="83">
        <f>ROUND((SUM(BG110:BG510)),  2)</f>
        <v>0</v>
      </c>
      <c r="I39" s="94">
        <v>0.21</v>
      </c>
      <c r="J39" s="83">
        <f>0</f>
        <v>0</v>
      </c>
      <c r="L39" s="33"/>
    </row>
    <row r="40" spans="2:12" s="1" customFormat="1" ht="14.45" hidden="1" customHeight="1">
      <c r="B40" s="33"/>
      <c r="E40" s="28" t="s">
        <v>49</v>
      </c>
      <c r="F40" s="83">
        <f>ROUND((SUM(BH110:BH510)),  2)</f>
        <v>0</v>
      </c>
      <c r="I40" s="94">
        <v>0.12</v>
      </c>
      <c r="J40" s="83">
        <f>0</f>
        <v>0</v>
      </c>
      <c r="L40" s="33"/>
    </row>
    <row r="41" spans="2:12" s="1" customFormat="1" ht="14.45" hidden="1" customHeight="1">
      <c r="B41" s="33"/>
      <c r="E41" s="28" t="s">
        <v>50</v>
      </c>
      <c r="F41" s="83">
        <f>ROUND((SUM(BI110:BI510)),  2)</f>
        <v>0</v>
      </c>
      <c r="I41" s="94">
        <v>0</v>
      </c>
      <c r="J41" s="83">
        <f>0</f>
        <v>0</v>
      </c>
      <c r="L41" s="33"/>
    </row>
    <row r="42" spans="2:12" s="1" customFormat="1" ht="6.95" customHeight="1">
      <c r="B42" s="33"/>
      <c r="L42" s="33"/>
    </row>
    <row r="43" spans="2:12" s="1" customFormat="1" ht="25.35" customHeight="1">
      <c r="B43" s="33"/>
      <c r="C43" s="95"/>
      <c r="D43" s="96" t="s">
        <v>51</v>
      </c>
      <c r="E43" s="55"/>
      <c r="F43" s="55"/>
      <c r="G43" s="97" t="s">
        <v>52</v>
      </c>
      <c r="H43" s="98" t="s">
        <v>53</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146</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AREÁL KLÍŠE, ÚSTÍ NAD LABEM – WELLNESS A FITNESS - BEZ VENKOVNÍ ODPOČÍVÁRNY</v>
      </c>
      <c r="F52" s="339"/>
      <c r="G52" s="339"/>
      <c r="H52" s="339"/>
      <c r="L52" s="33"/>
    </row>
    <row r="53" spans="2:12" ht="12" customHeight="1">
      <c r="B53" s="21"/>
      <c r="C53" s="28" t="s">
        <v>140</v>
      </c>
      <c r="L53" s="21"/>
    </row>
    <row r="54" spans="2:12" ht="16.5" customHeight="1">
      <c r="B54" s="21"/>
      <c r="E54" s="338" t="s">
        <v>141</v>
      </c>
      <c r="F54" s="308"/>
      <c r="G54" s="308"/>
      <c r="H54" s="308"/>
      <c r="L54" s="21"/>
    </row>
    <row r="55" spans="2:12" ht="12" customHeight="1">
      <c r="B55" s="21"/>
      <c r="C55" s="28" t="s">
        <v>142</v>
      </c>
      <c r="L55" s="21"/>
    </row>
    <row r="56" spans="2:12" s="1" customFormat="1" ht="16.5" customHeight="1">
      <c r="B56" s="33"/>
      <c r="E56" s="336" t="s">
        <v>143</v>
      </c>
      <c r="F56" s="340"/>
      <c r="G56" s="340"/>
      <c r="H56" s="340"/>
      <c r="L56" s="33"/>
    </row>
    <row r="57" spans="2:12" s="1" customFormat="1" ht="12" customHeight="1">
      <c r="B57" s="33"/>
      <c r="C57" s="28" t="s">
        <v>144</v>
      </c>
      <c r="L57" s="33"/>
    </row>
    <row r="58" spans="2:12" s="1" customFormat="1" ht="16.5" customHeight="1">
      <c r="B58" s="33"/>
      <c r="E58" s="301" t="str">
        <f>E13</f>
        <v>D.1.1a - Architektonicko stavební řešení - Bourací práce</v>
      </c>
      <c r="F58" s="340"/>
      <c r="G58" s="340"/>
      <c r="H58" s="340"/>
      <c r="L58" s="33"/>
    </row>
    <row r="59" spans="2:12" s="1" customFormat="1" ht="6.95" customHeight="1">
      <c r="B59" s="33"/>
      <c r="L59" s="33"/>
    </row>
    <row r="60" spans="2:12" s="1" customFormat="1" ht="12" customHeight="1">
      <c r="B60" s="33"/>
      <c r="C60" s="28" t="s">
        <v>21</v>
      </c>
      <c r="F60" s="26" t="str">
        <f>F16</f>
        <v>ÚSTÍ NAD LABEM</v>
      </c>
      <c r="I60" s="28" t="s">
        <v>23</v>
      </c>
      <c r="J60" s="50" t="str">
        <f>IF(J16="","",J16)</f>
        <v>10. 7. 2024</v>
      </c>
      <c r="L60" s="33"/>
    </row>
    <row r="61" spans="2:12" s="1" customFormat="1" ht="6.95" customHeight="1">
      <c r="B61" s="33"/>
      <c r="L61" s="33"/>
    </row>
    <row r="62" spans="2:12" s="1" customFormat="1" ht="15.2" customHeight="1">
      <c r="B62" s="33"/>
      <c r="C62" s="28" t="s">
        <v>25</v>
      </c>
      <c r="F62" s="26" t="str">
        <f>E19</f>
        <v>Městské služby Ústí nad Labem p.o.</v>
      </c>
      <c r="I62" s="28" t="s">
        <v>33</v>
      </c>
      <c r="J62" s="31" t="str">
        <f>E25</f>
        <v>Specta s.r.o.</v>
      </c>
      <c r="L62" s="33"/>
    </row>
    <row r="63" spans="2:12" s="1" customFormat="1" ht="15.2" customHeight="1">
      <c r="B63" s="33"/>
      <c r="C63" s="28" t="s">
        <v>31</v>
      </c>
      <c r="F63" s="26" t="str">
        <f>IF(E22="","",E22)</f>
        <v>Vyplň údaj</v>
      </c>
      <c r="I63" s="28" t="s">
        <v>38</v>
      </c>
      <c r="J63" s="31" t="str">
        <f>E28</f>
        <v>Specta s.r.o.</v>
      </c>
      <c r="L63" s="33"/>
    </row>
    <row r="64" spans="2:12" s="1" customFormat="1" ht="10.35" customHeight="1">
      <c r="B64" s="33"/>
      <c r="L64" s="33"/>
    </row>
    <row r="65" spans="2:47" s="1" customFormat="1" ht="29.25" customHeight="1">
      <c r="B65" s="33"/>
      <c r="C65" s="101" t="s">
        <v>147</v>
      </c>
      <c r="D65" s="95"/>
      <c r="E65" s="95"/>
      <c r="F65" s="95"/>
      <c r="G65" s="95"/>
      <c r="H65" s="95"/>
      <c r="I65" s="95"/>
      <c r="J65" s="102" t="s">
        <v>148</v>
      </c>
      <c r="K65" s="95"/>
      <c r="L65" s="33"/>
    </row>
    <row r="66" spans="2:47" s="1" customFormat="1" ht="10.35" customHeight="1">
      <c r="B66" s="33"/>
      <c r="L66" s="33"/>
    </row>
    <row r="67" spans="2:47" s="1" customFormat="1" ht="22.9" customHeight="1">
      <c r="B67" s="33"/>
      <c r="C67" s="103" t="s">
        <v>73</v>
      </c>
      <c r="J67" s="64">
        <f>J110</f>
        <v>0</v>
      </c>
      <c r="L67" s="33"/>
      <c r="AU67" s="18" t="s">
        <v>149</v>
      </c>
    </row>
    <row r="68" spans="2:47" s="8" customFormat="1" ht="24.95" customHeight="1">
      <c r="B68" s="104"/>
      <c r="D68" s="105" t="s">
        <v>150</v>
      </c>
      <c r="E68" s="106"/>
      <c r="F68" s="106"/>
      <c r="G68" s="106"/>
      <c r="H68" s="106"/>
      <c r="I68" s="106"/>
      <c r="J68" s="107">
        <f>J111</f>
        <v>0</v>
      </c>
      <c r="L68" s="104"/>
    </row>
    <row r="69" spans="2:47" s="9" customFormat="1" ht="19.899999999999999" customHeight="1">
      <c r="B69" s="108"/>
      <c r="D69" s="109" t="s">
        <v>151</v>
      </c>
      <c r="E69" s="110"/>
      <c r="F69" s="110"/>
      <c r="G69" s="110"/>
      <c r="H69" s="110"/>
      <c r="I69" s="110"/>
      <c r="J69" s="111">
        <f>J112</f>
        <v>0</v>
      </c>
      <c r="L69" s="108"/>
    </row>
    <row r="70" spans="2:47" s="9" customFormat="1" ht="19.899999999999999" customHeight="1">
      <c r="B70" s="108"/>
      <c r="D70" s="109" t="s">
        <v>152</v>
      </c>
      <c r="E70" s="110"/>
      <c r="F70" s="110"/>
      <c r="G70" s="110"/>
      <c r="H70" s="110"/>
      <c r="I70" s="110"/>
      <c r="J70" s="111">
        <f>J164</f>
        <v>0</v>
      </c>
      <c r="L70" s="108"/>
    </row>
    <row r="71" spans="2:47" s="9" customFormat="1" ht="19.899999999999999" customHeight="1">
      <c r="B71" s="108"/>
      <c r="D71" s="109" t="s">
        <v>153</v>
      </c>
      <c r="E71" s="110"/>
      <c r="F71" s="110"/>
      <c r="G71" s="110"/>
      <c r="H71" s="110"/>
      <c r="I71" s="110"/>
      <c r="J71" s="111">
        <f>J185</f>
        <v>0</v>
      </c>
      <c r="L71" s="108"/>
    </row>
    <row r="72" spans="2:47" s="9" customFormat="1" ht="19.899999999999999" customHeight="1">
      <c r="B72" s="108"/>
      <c r="D72" s="109" t="s">
        <v>154</v>
      </c>
      <c r="E72" s="110"/>
      <c r="F72" s="110"/>
      <c r="G72" s="110"/>
      <c r="H72" s="110"/>
      <c r="I72" s="110"/>
      <c r="J72" s="111">
        <f>J194</f>
        <v>0</v>
      </c>
      <c r="L72" s="108"/>
    </row>
    <row r="73" spans="2:47" s="9" customFormat="1" ht="19.899999999999999" customHeight="1">
      <c r="B73" s="108"/>
      <c r="D73" s="109" t="s">
        <v>155</v>
      </c>
      <c r="E73" s="110"/>
      <c r="F73" s="110"/>
      <c r="G73" s="110"/>
      <c r="H73" s="110"/>
      <c r="I73" s="110"/>
      <c r="J73" s="111">
        <f>J310</f>
        <v>0</v>
      </c>
      <c r="L73" s="108"/>
    </row>
    <row r="74" spans="2:47" s="9" customFormat="1" ht="19.899999999999999" customHeight="1">
      <c r="B74" s="108"/>
      <c r="D74" s="109" t="s">
        <v>156</v>
      </c>
      <c r="E74" s="110"/>
      <c r="F74" s="110"/>
      <c r="G74" s="110"/>
      <c r="H74" s="110"/>
      <c r="I74" s="110"/>
      <c r="J74" s="111">
        <f>J332</f>
        <v>0</v>
      </c>
      <c r="L74" s="108"/>
    </row>
    <row r="75" spans="2:47" s="8" customFormat="1" ht="24.95" customHeight="1">
      <c r="B75" s="104"/>
      <c r="D75" s="105" t="s">
        <v>157</v>
      </c>
      <c r="E75" s="106"/>
      <c r="F75" s="106"/>
      <c r="G75" s="106"/>
      <c r="H75" s="106"/>
      <c r="I75" s="106"/>
      <c r="J75" s="107">
        <f>J337</f>
        <v>0</v>
      </c>
      <c r="L75" s="104"/>
    </row>
    <row r="76" spans="2:47" s="9" customFormat="1" ht="19.899999999999999" customHeight="1">
      <c r="B76" s="108"/>
      <c r="D76" s="109" t="s">
        <v>158</v>
      </c>
      <c r="E76" s="110"/>
      <c r="F76" s="110"/>
      <c r="G76" s="110"/>
      <c r="H76" s="110"/>
      <c r="I76" s="110"/>
      <c r="J76" s="111">
        <f>J338</f>
        <v>0</v>
      </c>
      <c r="L76" s="108"/>
    </row>
    <row r="77" spans="2:47" s="9" customFormat="1" ht="19.899999999999999" customHeight="1">
      <c r="B77" s="108"/>
      <c r="D77" s="109" t="s">
        <v>159</v>
      </c>
      <c r="E77" s="110"/>
      <c r="F77" s="110"/>
      <c r="G77" s="110"/>
      <c r="H77" s="110"/>
      <c r="I77" s="110"/>
      <c r="J77" s="111">
        <f>J345</f>
        <v>0</v>
      </c>
      <c r="L77" s="108"/>
    </row>
    <row r="78" spans="2:47" s="9" customFormat="1" ht="19.899999999999999" customHeight="1">
      <c r="B78" s="108"/>
      <c r="D78" s="109" t="s">
        <v>160</v>
      </c>
      <c r="E78" s="110"/>
      <c r="F78" s="110"/>
      <c r="G78" s="110"/>
      <c r="H78" s="110"/>
      <c r="I78" s="110"/>
      <c r="J78" s="111">
        <f>J356</f>
        <v>0</v>
      </c>
      <c r="L78" s="108"/>
    </row>
    <row r="79" spans="2:47" s="9" customFormat="1" ht="19.899999999999999" customHeight="1">
      <c r="B79" s="108"/>
      <c r="D79" s="109" t="s">
        <v>161</v>
      </c>
      <c r="E79" s="110"/>
      <c r="F79" s="110"/>
      <c r="G79" s="110"/>
      <c r="H79" s="110"/>
      <c r="I79" s="110"/>
      <c r="J79" s="111">
        <f>J363</f>
        <v>0</v>
      </c>
      <c r="L79" s="108"/>
    </row>
    <row r="80" spans="2:47" s="9" customFormat="1" ht="19.899999999999999" customHeight="1">
      <c r="B80" s="108"/>
      <c r="D80" s="109" t="s">
        <v>162</v>
      </c>
      <c r="E80" s="110"/>
      <c r="F80" s="110"/>
      <c r="G80" s="110"/>
      <c r="H80" s="110"/>
      <c r="I80" s="110"/>
      <c r="J80" s="111">
        <f>J366</f>
        <v>0</v>
      </c>
      <c r="L80" s="108"/>
    </row>
    <row r="81" spans="2:12" s="9" customFormat="1" ht="19.899999999999999" customHeight="1">
      <c r="B81" s="108"/>
      <c r="D81" s="109" t="s">
        <v>163</v>
      </c>
      <c r="E81" s="110"/>
      <c r="F81" s="110"/>
      <c r="G81" s="110"/>
      <c r="H81" s="110"/>
      <c r="I81" s="110"/>
      <c r="J81" s="111">
        <f>J377</f>
        <v>0</v>
      </c>
      <c r="L81" s="108"/>
    </row>
    <row r="82" spans="2:12" s="9" customFormat="1" ht="19.899999999999999" customHeight="1">
      <c r="B82" s="108"/>
      <c r="D82" s="109" t="s">
        <v>164</v>
      </c>
      <c r="E82" s="110"/>
      <c r="F82" s="110"/>
      <c r="G82" s="110"/>
      <c r="H82" s="110"/>
      <c r="I82" s="110"/>
      <c r="J82" s="111">
        <f>J434</f>
        <v>0</v>
      </c>
      <c r="L82" s="108"/>
    </row>
    <row r="83" spans="2:12" s="9" customFormat="1" ht="19.899999999999999" customHeight="1">
      <c r="B83" s="108"/>
      <c r="D83" s="109" t="s">
        <v>165</v>
      </c>
      <c r="E83" s="110"/>
      <c r="F83" s="110"/>
      <c r="G83" s="110"/>
      <c r="H83" s="110"/>
      <c r="I83" s="110"/>
      <c r="J83" s="111">
        <f>J445</f>
        <v>0</v>
      </c>
      <c r="L83" s="108"/>
    </row>
    <row r="84" spans="2:12" s="9" customFormat="1" ht="19.899999999999999" customHeight="1">
      <c r="B84" s="108"/>
      <c r="D84" s="109" t="s">
        <v>166</v>
      </c>
      <c r="E84" s="110"/>
      <c r="F84" s="110"/>
      <c r="G84" s="110"/>
      <c r="H84" s="110"/>
      <c r="I84" s="110"/>
      <c r="J84" s="111">
        <f>J457</f>
        <v>0</v>
      </c>
      <c r="L84" s="108"/>
    </row>
    <row r="85" spans="2:12" s="9" customFormat="1" ht="19.899999999999999" customHeight="1">
      <c r="B85" s="108"/>
      <c r="D85" s="109" t="s">
        <v>167</v>
      </c>
      <c r="E85" s="110"/>
      <c r="F85" s="110"/>
      <c r="G85" s="110"/>
      <c r="H85" s="110"/>
      <c r="I85" s="110"/>
      <c r="J85" s="111">
        <f>J471</f>
        <v>0</v>
      </c>
      <c r="L85" s="108"/>
    </row>
    <row r="86" spans="2:12" s="9" customFormat="1" ht="19.899999999999999" customHeight="1">
      <c r="B86" s="108"/>
      <c r="D86" s="109" t="s">
        <v>168</v>
      </c>
      <c r="E86" s="110"/>
      <c r="F86" s="110"/>
      <c r="G86" s="110"/>
      <c r="H86" s="110"/>
      <c r="I86" s="110"/>
      <c r="J86" s="111">
        <f>J497</f>
        <v>0</v>
      </c>
      <c r="L86" s="108"/>
    </row>
    <row r="87" spans="2:12" s="1" customFormat="1" ht="21.75" customHeight="1">
      <c r="B87" s="33"/>
      <c r="L87" s="33"/>
    </row>
    <row r="88" spans="2:12" s="1" customFormat="1" ht="6.95" customHeight="1">
      <c r="B88" s="42"/>
      <c r="C88" s="43"/>
      <c r="D88" s="43"/>
      <c r="E88" s="43"/>
      <c r="F88" s="43"/>
      <c r="G88" s="43"/>
      <c r="H88" s="43"/>
      <c r="I88" s="43"/>
      <c r="J88" s="43"/>
      <c r="K88" s="43"/>
      <c r="L88" s="33"/>
    </row>
    <row r="92" spans="2:12" s="1" customFormat="1" ht="6.95" customHeight="1">
      <c r="B92" s="44"/>
      <c r="C92" s="45"/>
      <c r="D92" s="45"/>
      <c r="E92" s="45"/>
      <c r="F92" s="45"/>
      <c r="G92" s="45"/>
      <c r="H92" s="45"/>
      <c r="I92" s="45"/>
      <c r="J92" s="45"/>
      <c r="K92" s="45"/>
      <c r="L92" s="33"/>
    </row>
    <row r="93" spans="2:12" s="1" customFormat="1" ht="24.95" customHeight="1">
      <c r="B93" s="33"/>
      <c r="C93" s="22" t="s">
        <v>169</v>
      </c>
      <c r="L93" s="33"/>
    </row>
    <row r="94" spans="2:12" s="1" customFormat="1" ht="6.95" customHeight="1">
      <c r="B94" s="33"/>
      <c r="L94" s="33"/>
    </row>
    <row r="95" spans="2:12" s="1" customFormat="1" ht="12" customHeight="1">
      <c r="B95" s="33"/>
      <c r="C95" s="28" t="s">
        <v>16</v>
      </c>
      <c r="L95" s="33"/>
    </row>
    <row r="96" spans="2:12" s="1" customFormat="1" ht="16.5" customHeight="1">
      <c r="B96" s="33"/>
      <c r="E96" s="338" t="str">
        <f>E7</f>
        <v>AREÁL KLÍŠE, ÚSTÍ NAD LABEM – WELLNESS A FITNESS - BEZ VENKOVNÍ ODPOČÍVÁRNY</v>
      </c>
      <c r="F96" s="339"/>
      <c r="G96" s="339"/>
      <c r="H96" s="339"/>
      <c r="L96" s="33"/>
    </row>
    <row r="97" spans="2:63" ht="12" customHeight="1">
      <c r="B97" s="21"/>
      <c r="C97" s="28" t="s">
        <v>140</v>
      </c>
      <c r="L97" s="21"/>
    </row>
    <row r="98" spans="2:63" ht="16.5" customHeight="1">
      <c r="B98" s="21"/>
      <c r="E98" s="338" t="s">
        <v>141</v>
      </c>
      <c r="F98" s="308"/>
      <c r="G98" s="308"/>
      <c r="H98" s="308"/>
      <c r="L98" s="21"/>
    </row>
    <row r="99" spans="2:63" ht="12" customHeight="1">
      <c r="B99" s="21"/>
      <c r="C99" s="28" t="s">
        <v>142</v>
      </c>
      <c r="L99" s="21"/>
    </row>
    <row r="100" spans="2:63" s="1" customFormat="1" ht="16.5" customHeight="1">
      <c r="B100" s="33"/>
      <c r="E100" s="336" t="s">
        <v>143</v>
      </c>
      <c r="F100" s="340"/>
      <c r="G100" s="340"/>
      <c r="H100" s="340"/>
      <c r="L100" s="33"/>
    </row>
    <row r="101" spans="2:63" s="1" customFormat="1" ht="12" customHeight="1">
      <c r="B101" s="33"/>
      <c r="C101" s="28" t="s">
        <v>144</v>
      </c>
      <c r="L101" s="33"/>
    </row>
    <row r="102" spans="2:63" s="1" customFormat="1" ht="16.5" customHeight="1">
      <c r="B102" s="33"/>
      <c r="E102" s="301" t="str">
        <f>E13</f>
        <v>D.1.1a - Architektonicko stavební řešení - Bourací práce</v>
      </c>
      <c r="F102" s="340"/>
      <c r="G102" s="340"/>
      <c r="H102" s="340"/>
      <c r="L102" s="33"/>
    </row>
    <row r="103" spans="2:63" s="1" customFormat="1" ht="6.95" customHeight="1">
      <c r="B103" s="33"/>
      <c r="L103" s="33"/>
    </row>
    <row r="104" spans="2:63" s="1" customFormat="1" ht="12" customHeight="1">
      <c r="B104" s="33"/>
      <c r="C104" s="28" t="s">
        <v>21</v>
      </c>
      <c r="F104" s="26" t="str">
        <f>F16</f>
        <v>ÚSTÍ NAD LABEM</v>
      </c>
      <c r="I104" s="28" t="s">
        <v>23</v>
      </c>
      <c r="J104" s="50" t="str">
        <f>IF(J16="","",J16)</f>
        <v>10. 7. 2024</v>
      </c>
      <c r="L104" s="33"/>
    </row>
    <row r="105" spans="2:63" s="1" customFormat="1" ht="6.95" customHeight="1">
      <c r="B105" s="33"/>
      <c r="L105" s="33"/>
    </row>
    <row r="106" spans="2:63" s="1" customFormat="1" ht="15.2" customHeight="1">
      <c r="B106" s="33"/>
      <c r="C106" s="28" t="s">
        <v>25</v>
      </c>
      <c r="F106" s="26" t="str">
        <f>E19</f>
        <v>Městské služby Ústí nad Labem p.o.</v>
      </c>
      <c r="I106" s="28" t="s">
        <v>33</v>
      </c>
      <c r="J106" s="31" t="str">
        <f>E25</f>
        <v>Specta s.r.o.</v>
      </c>
      <c r="L106" s="33"/>
    </row>
    <row r="107" spans="2:63" s="1" customFormat="1" ht="15.2" customHeight="1">
      <c r="B107" s="33"/>
      <c r="C107" s="28" t="s">
        <v>31</v>
      </c>
      <c r="F107" s="26" t="str">
        <f>IF(E22="","",E22)</f>
        <v>Vyplň údaj</v>
      </c>
      <c r="I107" s="28" t="s">
        <v>38</v>
      </c>
      <c r="J107" s="31" t="str">
        <f>E28</f>
        <v>Specta s.r.o.</v>
      </c>
      <c r="L107" s="33"/>
    </row>
    <row r="108" spans="2:63" s="1" customFormat="1" ht="10.35" customHeight="1">
      <c r="B108" s="33"/>
      <c r="L108" s="33"/>
    </row>
    <row r="109" spans="2:63" s="10" customFormat="1" ht="29.25" customHeight="1">
      <c r="B109" s="112"/>
      <c r="C109" s="113" t="s">
        <v>170</v>
      </c>
      <c r="D109" s="114" t="s">
        <v>60</v>
      </c>
      <c r="E109" s="114" t="s">
        <v>56</v>
      </c>
      <c r="F109" s="114" t="s">
        <v>57</v>
      </c>
      <c r="G109" s="114" t="s">
        <v>171</v>
      </c>
      <c r="H109" s="114" t="s">
        <v>172</v>
      </c>
      <c r="I109" s="114" t="s">
        <v>173</v>
      </c>
      <c r="J109" s="114" t="s">
        <v>148</v>
      </c>
      <c r="K109" s="115" t="s">
        <v>174</v>
      </c>
      <c r="L109" s="112"/>
      <c r="M109" s="57" t="s">
        <v>19</v>
      </c>
      <c r="N109" s="58" t="s">
        <v>45</v>
      </c>
      <c r="O109" s="58" t="s">
        <v>175</v>
      </c>
      <c r="P109" s="58" t="s">
        <v>176</v>
      </c>
      <c r="Q109" s="58" t="s">
        <v>177</v>
      </c>
      <c r="R109" s="58" t="s">
        <v>178</v>
      </c>
      <c r="S109" s="58" t="s">
        <v>179</v>
      </c>
      <c r="T109" s="59" t="s">
        <v>180</v>
      </c>
    </row>
    <row r="110" spans="2:63" s="1" customFormat="1" ht="22.9" customHeight="1">
      <c r="B110" s="33"/>
      <c r="C110" s="62" t="s">
        <v>181</v>
      </c>
      <c r="J110" s="116">
        <f>BK110</f>
        <v>0</v>
      </c>
      <c r="L110" s="33"/>
      <c r="M110" s="60"/>
      <c r="N110" s="51"/>
      <c r="O110" s="51"/>
      <c r="P110" s="117">
        <f>P111+P337</f>
        <v>0</v>
      </c>
      <c r="Q110" s="51"/>
      <c r="R110" s="117">
        <f>R111+R337</f>
        <v>1.2486229118000001</v>
      </c>
      <c r="S110" s="51"/>
      <c r="T110" s="118">
        <f>T111+T337</f>
        <v>91.133061889999993</v>
      </c>
      <c r="AT110" s="18" t="s">
        <v>74</v>
      </c>
      <c r="AU110" s="18" t="s">
        <v>149</v>
      </c>
      <c r="BK110" s="119">
        <f>BK111+BK337</f>
        <v>0</v>
      </c>
    </row>
    <row r="111" spans="2:63" s="11" customFormat="1" ht="25.9" customHeight="1">
      <c r="B111" s="120"/>
      <c r="D111" s="121" t="s">
        <v>74</v>
      </c>
      <c r="E111" s="122" t="s">
        <v>182</v>
      </c>
      <c r="F111" s="122" t="s">
        <v>183</v>
      </c>
      <c r="I111" s="123"/>
      <c r="J111" s="124">
        <f>BK111</f>
        <v>0</v>
      </c>
      <c r="L111" s="120"/>
      <c r="M111" s="125"/>
      <c r="P111" s="126">
        <f>P112+P164+P185+P194+P310+P332</f>
        <v>0</v>
      </c>
      <c r="R111" s="126">
        <f>R112+R164+R185+R194+R310+R332</f>
        <v>1.2486229118000001</v>
      </c>
      <c r="T111" s="127">
        <f>T112+T164+T185+T194+T310+T332</f>
        <v>73.799941999999987</v>
      </c>
      <c r="AR111" s="121" t="s">
        <v>82</v>
      </c>
      <c r="AT111" s="128" t="s">
        <v>74</v>
      </c>
      <c r="AU111" s="128" t="s">
        <v>75</v>
      </c>
      <c r="AY111" s="121" t="s">
        <v>184</v>
      </c>
      <c r="BK111" s="129">
        <f>BK112+BK164+BK185+BK194+BK310+BK332</f>
        <v>0</v>
      </c>
    </row>
    <row r="112" spans="2:63" s="11" customFormat="1" ht="22.9" customHeight="1">
      <c r="B112" s="120"/>
      <c r="D112" s="121" t="s">
        <v>74</v>
      </c>
      <c r="E112" s="130" t="s">
        <v>82</v>
      </c>
      <c r="F112" s="130" t="s">
        <v>185</v>
      </c>
      <c r="I112" s="123"/>
      <c r="J112" s="131">
        <f>BK112</f>
        <v>0</v>
      </c>
      <c r="L112" s="120"/>
      <c r="M112" s="125"/>
      <c r="P112" s="126">
        <f>SUM(P113:P163)</f>
        <v>0</v>
      </c>
      <c r="R112" s="126">
        <f>SUM(R113:R163)</f>
        <v>6.2361297600000004E-2</v>
      </c>
      <c r="T112" s="127">
        <f>SUM(T113:T163)</f>
        <v>0</v>
      </c>
      <c r="AR112" s="121" t="s">
        <v>82</v>
      </c>
      <c r="AT112" s="128" t="s">
        <v>74</v>
      </c>
      <c r="AU112" s="128" t="s">
        <v>82</v>
      </c>
      <c r="AY112" s="121" t="s">
        <v>184</v>
      </c>
      <c r="BK112" s="129">
        <f>SUM(BK113:BK163)</f>
        <v>0</v>
      </c>
    </row>
    <row r="113" spans="2:65" s="1" customFormat="1" ht="24.2" customHeight="1">
      <c r="B113" s="33"/>
      <c r="C113" s="132" t="s">
        <v>82</v>
      </c>
      <c r="D113" s="132" t="s">
        <v>186</v>
      </c>
      <c r="E113" s="133" t="s">
        <v>187</v>
      </c>
      <c r="F113" s="134" t="s">
        <v>188</v>
      </c>
      <c r="G113" s="135" t="s">
        <v>189</v>
      </c>
      <c r="H113" s="136">
        <v>19.18</v>
      </c>
      <c r="I113" s="137"/>
      <c r="J113" s="138">
        <f>ROUND(I113*H113,2)</f>
        <v>0</v>
      </c>
      <c r="K113" s="134" t="s">
        <v>190</v>
      </c>
      <c r="L113" s="33"/>
      <c r="M113" s="139" t="s">
        <v>19</v>
      </c>
      <c r="N113" s="140" t="s">
        <v>46</v>
      </c>
      <c r="P113" s="141">
        <f>O113*H113</f>
        <v>0</v>
      </c>
      <c r="Q113" s="141">
        <v>0</v>
      </c>
      <c r="R113" s="141">
        <f>Q113*H113</f>
        <v>0</v>
      </c>
      <c r="S113" s="141">
        <v>0</v>
      </c>
      <c r="T113" s="142">
        <f>S113*H113</f>
        <v>0</v>
      </c>
      <c r="AR113" s="143" t="s">
        <v>127</v>
      </c>
      <c r="AT113" s="143" t="s">
        <v>186</v>
      </c>
      <c r="AU113" s="143" t="s">
        <v>84</v>
      </c>
      <c r="AY113" s="18" t="s">
        <v>184</v>
      </c>
      <c r="BE113" s="144">
        <f>IF(N113="základní",J113,0)</f>
        <v>0</v>
      </c>
      <c r="BF113" s="144">
        <f>IF(N113="snížená",J113,0)</f>
        <v>0</v>
      </c>
      <c r="BG113" s="144">
        <f>IF(N113="zákl. přenesená",J113,0)</f>
        <v>0</v>
      </c>
      <c r="BH113" s="144">
        <f>IF(N113="sníž. přenesená",J113,0)</f>
        <v>0</v>
      </c>
      <c r="BI113" s="144">
        <f>IF(N113="nulová",J113,0)</f>
        <v>0</v>
      </c>
      <c r="BJ113" s="18" t="s">
        <v>82</v>
      </c>
      <c r="BK113" s="144">
        <f>ROUND(I113*H113,2)</f>
        <v>0</v>
      </c>
      <c r="BL113" s="18" t="s">
        <v>127</v>
      </c>
      <c r="BM113" s="143" t="s">
        <v>191</v>
      </c>
    </row>
    <row r="114" spans="2:65" s="1" customFormat="1" ht="11.25">
      <c r="B114" s="33"/>
      <c r="D114" s="145" t="s">
        <v>192</v>
      </c>
      <c r="F114" s="146" t="s">
        <v>193</v>
      </c>
      <c r="I114" s="147"/>
      <c r="L114" s="33"/>
      <c r="M114" s="148"/>
      <c r="T114" s="54"/>
      <c r="AT114" s="18" t="s">
        <v>192</v>
      </c>
      <c r="AU114" s="18" t="s">
        <v>84</v>
      </c>
    </row>
    <row r="115" spans="2:65" s="12" customFormat="1" ht="11.25">
      <c r="B115" s="149"/>
      <c r="D115" s="150" t="s">
        <v>194</v>
      </c>
      <c r="E115" s="151" t="s">
        <v>19</v>
      </c>
      <c r="F115" s="152" t="s">
        <v>195</v>
      </c>
      <c r="H115" s="151" t="s">
        <v>19</v>
      </c>
      <c r="I115" s="153"/>
      <c r="L115" s="149"/>
      <c r="M115" s="154"/>
      <c r="T115" s="155"/>
      <c r="AT115" s="151" t="s">
        <v>194</v>
      </c>
      <c r="AU115" s="151" t="s">
        <v>84</v>
      </c>
      <c r="AV115" s="12" t="s">
        <v>82</v>
      </c>
      <c r="AW115" s="12" t="s">
        <v>37</v>
      </c>
      <c r="AX115" s="12" t="s">
        <v>75</v>
      </c>
      <c r="AY115" s="151" t="s">
        <v>184</v>
      </c>
    </row>
    <row r="116" spans="2:65" s="12" customFormat="1" ht="11.25">
      <c r="B116" s="149"/>
      <c r="D116" s="150" t="s">
        <v>194</v>
      </c>
      <c r="E116" s="151" t="s">
        <v>19</v>
      </c>
      <c r="F116" s="152" t="s">
        <v>196</v>
      </c>
      <c r="H116" s="151" t="s">
        <v>19</v>
      </c>
      <c r="I116" s="153"/>
      <c r="L116" s="149"/>
      <c r="M116" s="154"/>
      <c r="T116" s="155"/>
      <c r="AT116" s="151" t="s">
        <v>194</v>
      </c>
      <c r="AU116" s="151" t="s">
        <v>84</v>
      </c>
      <c r="AV116" s="12" t="s">
        <v>82</v>
      </c>
      <c r="AW116" s="12" t="s">
        <v>37</v>
      </c>
      <c r="AX116" s="12" t="s">
        <v>75</v>
      </c>
      <c r="AY116" s="151" t="s">
        <v>184</v>
      </c>
    </row>
    <row r="117" spans="2:65" s="13" customFormat="1" ht="11.25">
      <c r="B117" s="156"/>
      <c r="D117" s="150" t="s">
        <v>194</v>
      </c>
      <c r="E117" s="157" t="s">
        <v>19</v>
      </c>
      <c r="F117" s="158" t="s">
        <v>197</v>
      </c>
      <c r="H117" s="159">
        <v>19.18</v>
      </c>
      <c r="I117" s="160"/>
      <c r="L117" s="156"/>
      <c r="M117" s="161"/>
      <c r="T117" s="162"/>
      <c r="AT117" s="157" t="s">
        <v>194</v>
      </c>
      <c r="AU117" s="157" t="s">
        <v>84</v>
      </c>
      <c r="AV117" s="13" t="s">
        <v>84</v>
      </c>
      <c r="AW117" s="13" t="s">
        <v>37</v>
      </c>
      <c r="AX117" s="13" t="s">
        <v>75</v>
      </c>
      <c r="AY117" s="157" t="s">
        <v>184</v>
      </c>
    </row>
    <row r="118" spans="2:65" s="14" customFormat="1" ht="11.25">
      <c r="B118" s="163"/>
      <c r="D118" s="150" t="s">
        <v>194</v>
      </c>
      <c r="E118" s="164" t="s">
        <v>19</v>
      </c>
      <c r="F118" s="165" t="s">
        <v>198</v>
      </c>
      <c r="H118" s="166">
        <v>19.18</v>
      </c>
      <c r="I118" s="167"/>
      <c r="L118" s="163"/>
      <c r="M118" s="168"/>
      <c r="T118" s="169"/>
      <c r="AT118" s="164" t="s">
        <v>194</v>
      </c>
      <c r="AU118" s="164" t="s">
        <v>84</v>
      </c>
      <c r="AV118" s="14" t="s">
        <v>127</v>
      </c>
      <c r="AW118" s="14" t="s">
        <v>37</v>
      </c>
      <c r="AX118" s="14" t="s">
        <v>82</v>
      </c>
      <c r="AY118" s="164" t="s">
        <v>184</v>
      </c>
    </row>
    <row r="119" spans="2:65" s="1" customFormat="1" ht="24.2" customHeight="1">
      <c r="B119" s="33"/>
      <c r="C119" s="132" t="s">
        <v>84</v>
      </c>
      <c r="D119" s="132" t="s">
        <v>186</v>
      </c>
      <c r="E119" s="133" t="s">
        <v>199</v>
      </c>
      <c r="F119" s="134" t="s">
        <v>200</v>
      </c>
      <c r="G119" s="135" t="s">
        <v>189</v>
      </c>
      <c r="H119" s="136">
        <v>8.2799999999999994</v>
      </c>
      <c r="I119" s="137"/>
      <c r="J119" s="138">
        <f>ROUND(I119*H119,2)</f>
        <v>0</v>
      </c>
      <c r="K119" s="134" t="s">
        <v>190</v>
      </c>
      <c r="L119" s="33"/>
      <c r="M119" s="139" t="s">
        <v>19</v>
      </c>
      <c r="N119" s="140" t="s">
        <v>46</v>
      </c>
      <c r="P119" s="141">
        <f>O119*H119</f>
        <v>0</v>
      </c>
      <c r="Q119" s="141">
        <v>0</v>
      </c>
      <c r="R119" s="141">
        <f>Q119*H119</f>
        <v>0</v>
      </c>
      <c r="S119" s="141">
        <v>0</v>
      </c>
      <c r="T119" s="142">
        <f>S119*H119</f>
        <v>0</v>
      </c>
      <c r="AR119" s="143" t="s">
        <v>127</v>
      </c>
      <c r="AT119" s="143" t="s">
        <v>186</v>
      </c>
      <c r="AU119" s="143" t="s">
        <v>84</v>
      </c>
      <c r="AY119" s="18" t="s">
        <v>184</v>
      </c>
      <c r="BE119" s="144">
        <f>IF(N119="základní",J119,0)</f>
        <v>0</v>
      </c>
      <c r="BF119" s="144">
        <f>IF(N119="snížená",J119,0)</f>
        <v>0</v>
      </c>
      <c r="BG119" s="144">
        <f>IF(N119="zákl. přenesená",J119,0)</f>
        <v>0</v>
      </c>
      <c r="BH119" s="144">
        <f>IF(N119="sníž. přenesená",J119,0)</f>
        <v>0</v>
      </c>
      <c r="BI119" s="144">
        <f>IF(N119="nulová",J119,0)</f>
        <v>0</v>
      </c>
      <c r="BJ119" s="18" t="s">
        <v>82</v>
      </c>
      <c r="BK119" s="144">
        <f>ROUND(I119*H119,2)</f>
        <v>0</v>
      </c>
      <c r="BL119" s="18" t="s">
        <v>127</v>
      </c>
      <c r="BM119" s="143" t="s">
        <v>201</v>
      </c>
    </row>
    <row r="120" spans="2:65" s="1" customFormat="1" ht="11.25">
      <c r="B120" s="33"/>
      <c r="D120" s="145" t="s">
        <v>192</v>
      </c>
      <c r="F120" s="146" t="s">
        <v>202</v>
      </c>
      <c r="I120" s="147"/>
      <c r="L120" s="33"/>
      <c r="M120" s="148"/>
      <c r="T120" s="54"/>
      <c r="AT120" s="18" t="s">
        <v>192</v>
      </c>
      <c r="AU120" s="18" t="s">
        <v>84</v>
      </c>
    </row>
    <row r="121" spans="2:65" s="12" customFormat="1" ht="11.25">
      <c r="B121" s="149"/>
      <c r="D121" s="150" t="s">
        <v>194</v>
      </c>
      <c r="E121" s="151" t="s">
        <v>19</v>
      </c>
      <c r="F121" s="152" t="s">
        <v>203</v>
      </c>
      <c r="H121" s="151" t="s">
        <v>19</v>
      </c>
      <c r="I121" s="153"/>
      <c r="L121" s="149"/>
      <c r="M121" s="154"/>
      <c r="T121" s="155"/>
      <c r="AT121" s="151" t="s">
        <v>194</v>
      </c>
      <c r="AU121" s="151" t="s">
        <v>84</v>
      </c>
      <c r="AV121" s="12" t="s">
        <v>82</v>
      </c>
      <c r="AW121" s="12" t="s">
        <v>37</v>
      </c>
      <c r="AX121" s="12" t="s">
        <v>75</v>
      </c>
      <c r="AY121" s="151" t="s">
        <v>184</v>
      </c>
    </row>
    <row r="122" spans="2:65" s="13" customFormat="1" ht="11.25">
      <c r="B122" s="156"/>
      <c r="D122" s="150" t="s">
        <v>194</v>
      </c>
      <c r="E122" s="157" t="s">
        <v>19</v>
      </c>
      <c r="F122" s="158" t="s">
        <v>204</v>
      </c>
      <c r="H122" s="159">
        <v>4.5</v>
      </c>
      <c r="I122" s="160"/>
      <c r="L122" s="156"/>
      <c r="M122" s="161"/>
      <c r="T122" s="162"/>
      <c r="AT122" s="157" t="s">
        <v>194</v>
      </c>
      <c r="AU122" s="157" t="s">
        <v>84</v>
      </c>
      <c r="AV122" s="13" t="s">
        <v>84</v>
      </c>
      <c r="AW122" s="13" t="s">
        <v>37</v>
      </c>
      <c r="AX122" s="13" t="s">
        <v>75</v>
      </c>
      <c r="AY122" s="157" t="s">
        <v>184</v>
      </c>
    </row>
    <row r="123" spans="2:65" s="13" customFormat="1" ht="11.25">
      <c r="B123" s="156"/>
      <c r="D123" s="150" t="s">
        <v>194</v>
      </c>
      <c r="E123" s="157" t="s">
        <v>19</v>
      </c>
      <c r="F123" s="158" t="s">
        <v>205</v>
      </c>
      <c r="H123" s="159">
        <v>2.7</v>
      </c>
      <c r="I123" s="160"/>
      <c r="L123" s="156"/>
      <c r="M123" s="161"/>
      <c r="T123" s="162"/>
      <c r="AT123" s="157" t="s">
        <v>194</v>
      </c>
      <c r="AU123" s="157" t="s">
        <v>84</v>
      </c>
      <c r="AV123" s="13" t="s">
        <v>84</v>
      </c>
      <c r="AW123" s="13" t="s">
        <v>37</v>
      </c>
      <c r="AX123" s="13" t="s">
        <v>75</v>
      </c>
      <c r="AY123" s="157" t="s">
        <v>184</v>
      </c>
    </row>
    <row r="124" spans="2:65" s="13" customFormat="1" ht="11.25">
      <c r="B124" s="156"/>
      <c r="D124" s="150" t="s">
        <v>194</v>
      </c>
      <c r="E124" s="157" t="s">
        <v>19</v>
      </c>
      <c r="F124" s="158" t="s">
        <v>206</v>
      </c>
      <c r="H124" s="159">
        <v>1.08</v>
      </c>
      <c r="I124" s="160"/>
      <c r="L124" s="156"/>
      <c r="M124" s="161"/>
      <c r="T124" s="162"/>
      <c r="AT124" s="157" t="s">
        <v>194</v>
      </c>
      <c r="AU124" s="157" t="s">
        <v>84</v>
      </c>
      <c r="AV124" s="13" t="s">
        <v>84</v>
      </c>
      <c r="AW124" s="13" t="s">
        <v>37</v>
      </c>
      <c r="AX124" s="13" t="s">
        <v>75</v>
      </c>
      <c r="AY124" s="157" t="s">
        <v>184</v>
      </c>
    </row>
    <row r="125" spans="2:65" s="14" customFormat="1" ht="11.25">
      <c r="B125" s="163"/>
      <c r="D125" s="150" t="s">
        <v>194</v>
      </c>
      <c r="E125" s="164" t="s">
        <v>19</v>
      </c>
      <c r="F125" s="165" t="s">
        <v>198</v>
      </c>
      <c r="H125" s="166">
        <v>8.2799999999999994</v>
      </c>
      <c r="I125" s="167"/>
      <c r="L125" s="163"/>
      <c r="M125" s="168"/>
      <c r="T125" s="169"/>
      <c r="AT125" s="164" t="s">
        <v>194</v>
      </c>
      <c r="AU125" s="164" t="s">
        <v>84</v>
      </c>
      <c r="AV125" s="14" t="s">
        <v>127</v>
      </c>
      <c r="AW125" s="14" t="s">
        <v>37</v>
      </c>
      <c r="AX125" s="14" t="s">
        <v>82</v>
      </c>
      <c r="AY125" s="164" t="s">
        <v>184</v>
      </c>
    </row>
    <row r="126" spans="2:65" s="1" customFormat="1" ht="21.75" customHeight="1">
      <c r="B126" s="33"/>
      <c r="C126" s="132" t="s">
        <v>92</v>
      </c>
      <c r="D126" s="132" t="s">
        <v>186</v>
      </c>
      <c r="E126" s="133" t="s">
        <v>207</v>
      </c>
      <c r="F126" s="134" t="s">
        <v>208</v>
      </c>
      <c r="G126" s="135" t="s">
        <v>189</v>
      </c>
      <c r="H126" s="136">
        <v>19.18</v>
      </c>
      <c r="I126" s="137"/>
      <c r="J126" s="138">
        <f>ROUND(I126*H126,2)</f>
        <v>0</v>
      </c>
      <c r="K126" s="134" t="s">
        <v>190</v>
      </c>
      <c r="L126" s="33"/>
      <c r="M126" s="139" t="s">
        <v>19</v>
      </c>
      <c r="N126" s="140" t="s">
        <v>46</v>
      </c>
      <c r="P126" s="141">
        <f>O126*H126</f>
        <v>0</v>
      </c>
      <c r="Q126" s="141">
        <v>4.5731999999999999E-4</v>
      </c>
      <c r="R126" s="141">
        <f>Q126*H126</f>
        <v>8.7713975999999996E-3</v>
      </c>
      <c r="S126" s="141">
        <v>0</v>
      </c>
      <c r="T126" s="142">
        <f>S126*H126</f>
        <v>0</v>
      </c>
      <c r="AR126" s="143" t="s">
        <v>127</v>
      </c>
      <c r="AT126" s="143" t="s">
        <v>186</v>
      </c>
      <c r="AU126" s="143" t="s">
        <v>84</v>
      </c>
      <c r="AY126" s="18" t="s">
        <v>184</v>
      </c>
      <c r="BE126" s="144">
        <f>IF(N126="základní",J126,0)</f>
        <v>0</v>
      </c>
      <c r="BF126" s="144">
        <f>IF(N126="snížená",J126,0)</f>
        <v>0</v>
      </c>
      <c r="BG126" s="144">
        <f>IF(N126="zákl. přenesená",J126,0)</f>
        <v>0</v>
      </c>
      <c r="BH126" s="144">
        <f>IF(N126="sníž. přenesená",J126,0)</f>
        <v>0</v>
      </c>
      <c r="BI126" s="144">
        <f>IF(N126="nulová",J126,0)</f>
        <v>0</v>
      </c>
      <c r="BJ126" s="18" t="s">
        <v>82</v>
      </c>
      <c r="BK126" s="144">
        <f>ROUND(I126*H126,2)</f>
        <v>0</v>
      </c>
      <c r="BL126" s="18" t="s">
        <v>127</v>
      </c>
      <c r="BM126" s="143" t="s">
        <v>209</v>
      </c>
    </row>
    <row r="127" spans="2:65" s="1" customFormat="1" ht="11.25">
      <c r="B127" s="33"/>
      <c r="D127" s="145" t="s">
        <v>192</v>
      </c>
      <c r="F127" s="146" t="s">
        <v>210</v>
      </c>
      <c r="I127" s="147"/>
      <c r="L127" s="33"/>
      <c r="M127" s="148"/>
      <c r="T127" s="54"/>
      <c r="AT127" s="18" t="s">
        <v>192</v>
      </c>
      <c r="AU127" s="18" t="s">
        <v>84</v>
      </c>
    </row>
    <row r="128" spans="2:65" s="12" customFormat="1" ht="11.25">
      <c r="B128" s="149"/>
      <c r="D128" s="150" t="s">
        <v>194</v>
      </c>
      <c r="E128" s="151" t="s">
        <v>19</v>
      </c>
      <c r="F128" s="152" t="s">
        <v>195</v>
      </c>
      <c r="H128" s="151" t="s">
        <v>19</v>
      </c>
      <c r="I128" s="153"/>
      <c r="L128" s="149"/>
      <c r="M128" s="154"/>
      <c r="T128" s="155"/>
      <c r="AT128" s="151" t="s">
        <v>194</v>
      </c>
      <c r="AU128" s="151" t="s">
        <v>84</v>
      </c>
      <c r="AV128" s="12" t="s">
        <v>82</v>
      </c>
      <c r="AW128" s="12" t="s">
        <v>37</v>
      </c>
      <c r="AX128" s="12" t="s">
        <v>75</v>
      </c>
      <c r="AY128" s="151" t="s">
        <v>184</v>
      </c>
    </row>
    <row r="129" spans="2:65" s="12" customFormat="1" ht="11.25">
      <c r="B129" s="149"/>
      <c r="D129" s="150" t="s">
        <v>194</v>
      </c>
      <c r="E129" s="151" t="s">
        <v>19</v>
      </c>
      <c r="F129" s="152" t="s">
        <v>196</v>
      </c>
      <c r="H129" s="151" t="s">
        <v>19</v>
      </c>
      <c r="I129" s="153"/>
      <c r="L129" s="149"/>
      <c r="M129" s="154"/>
      <c r="T129" s="155"/>
      <c r="AT129" s="151" t="s">
        <v>194</v>
      </c>
      <c r="AU129" s="151" t="s">
        <v>84</v>
      </c>
      <c r="AV129" s="12" t="s">
        <v>82</v>
      </c>
      <c r="AW129" s="12" t="s">
        <v>37</v>
      </c>
      <c r="AX129" s="12" t="s">
        <v>75</v>
      </c>
      <c r="AY129" s="151" t="s">
        <v>184</v>
      </c>
    </row>
    <row r="130" spans="2:65" s="13" customFormat="1" ht="11.25">
      <c r="B130" s="156"/>
      <c r="D130" s="150" t="s">
        <v>194</v>
      </c>
      <c r="E130" s="157" t="s">
        <v>19</v>
      </c>
      <c r="F130" s="158" t="s">
        <v>197</v>
      </c>
      <c r="H130" s="159">
        <v>19.18</v>
      </c>
      <c r="I130" s="160"/>
      <c r="L130" s="156"/>
      <c r="M130" s="161"/>
      <c r="T130" s="162"/>
      <c r="AT130" s="157" t="s">
        <v>194</v>
      </c>
      <c r="AU130" s="157" t="s">
        <v>84</v>
      </c>
      <c r="AV130" s="13" t="s">
        <v>84</v>
      </c>
      <c r="AW130" s="13" t="s">
        <v>37</v>
      </c>
      <c r="AX130" s="13" t="s">
        <v>75</v>
      </c>
      <c r="AY130" s="157" t="s">
        <v>184</v>
      </c>
    </row>
    <row r="131" spans="2:65" s="14" customFormat="1" ht="11.25">
      <c r="B131" s="163"/>
      <c r="D131" s="150" t="s">
        <v>194</v>
      </c>
      <c r="E131" s="164" t="s">
        <v>19</v>
      </c>
      <c r="F131" s="165" t="s">
        <v>198</v>
      </c>
      <c r="H131" s="166">
        <v>19.18</v>
      </c>
      <c r="I131" s="167"/>
      <c r="L131" s="163"/>
      <c r="M131" s="168"/>
      <c r="T131" s="169"/>
      <c r="AT131" s="164" t="s">
        <v>194</v>
      </c>
      <c r="AU131" s="164" t="s">
        <v>84</v>
      </c>
      <c r="AV131" s="14" t="s">
        <v>127</v>
      </c>
      <c r="AW131" s="14" t="s">
        <v>37</v>
      </c>
      <c r="AX131" s="14" t="s">
        <v>82</v>
      </c>
      <c r="AY131" s="164" t="s">
        <v>184</v>
      </c>
    </row>
    <row r="132" spans="2:65" s="1" customFormat="1" ht="24.2" customHeight="1">
      <c r="B132" s="33"/>
      <c r="C132" s="132" t="s">
        <v>127</v>
      </c>
      <c r="D132" s="132" t="s">
        <v>186</v>
      </c>
      <c r="E132" s="133" t="s">
        <v>211</v>
      </c>
      <c r="F132" s="134" t="s">
        <v>212</v>
      </c>
      <c r="G132" s="135" t="s">
        <v>189</v>
      </c>
      <c r="H132" s="136">
        <v>19.18</v>
      </c>
      <c r="I132" s="137"/>
      <c r="J132" s="138">
        <f>ROUND(I132*H132,2)</f>
        <v>0</v>
      </c>
      <c r="K132" s="134" t="s">
        <v>190</v>
      </c>
      <c r="L132" s="33"/>
      <c r="M132" s="139" t="s">
        <v>19</v>
      </c>
      <c r="N132" s="140" t="s">
        <v>46</v>
      </c>
      <c r="P132" s="141">
        <f>O132*H132</f>
        <v>0</v>
      </c>
      <c r="Q132" s="141">
        <v>0</v>
      </c>
      <c r="R132" s="141">
        <f>Q132*H132</f>
        <v>0</v>
      </c>
      <c r="S132" s="141">
        <v>0</v>
      </c>
      <c r="T132" s="142">
        <f>S132*H132</f>
        <v>0</v>
      </c>
      <c r="AR132" s="143" t="s">
        <v>127</v>
      </c>
      <c r="AT132" s="143" t="s">
        <v>186</v>
      </c>
      <c r="AU132" s="143" t="s">
        <v>84</v>
      </c>
      <c r="AY132" s="18" t="s">
        <v>184</v>
      </c>
      <c r="BE132" s="144">
        <f>IF(N132="základní",J132,0)</f>
        <v>0</v>
      </c>
      <c r="BF132" s="144">
        <f>IF(N132="snížená",J132,0)</f>
        <v>0</v>
      </c>
      <c r="BG132" s="144">
        <f>IF(N132="zákl. přenesená",J132,0)</f>
        <v>0</v>
      </c>
      <c r="BH132" s="144">
        <f>IF(N132="sníž. přenesená",J132,0)</f>
        <v>0</v>
      </c>
      <c r="BI132" s="144">
        <f>IF(N132="nulová",J132,0)</f>
        <v>0</v>
      </c>
      <c r="BJ132" s="18" t="s">
        <v>82</v>
      </c>
      <c r="BK132" s="144">
        <f>ROUND(I132*H132,2)</f>
        <v>0</v>
      </c>
      <c r="BL132" s="18" t="s">
        <v>127</v>
      </c>
      <c r="BM132" s="143" t="s">
        <v>213</v>
      </c>
    </row>
    <row r="133" spans="2:65" s="1" customFormat="1" ht="11.25">
      <c r="B133" s="33"/>
      <c r="D133" s="145" t="s">
        <v>192</v>
      </c>
      <c r="F133" s="146" t="s">
        <v>214</v>
      </c>
      <c r="I133" s="147"/>
      <c r="L133" s="33"/>
      <c r="M133" s="148"/>
      <c r="T133" s="54"/>
      <c r="AT133" s="18" t="s">
        <v>192</v>
      </c>
      <c r="AU133" s="18" t="s">
        <v>84</v>
      </c>
    </row>
    <row r="134" spans="2:65" s="12" customFormat="1" ht="11.25">
      <c r="B134" s="149"/>
      <c r="D134" s="150" t="s">
        <v>194</v>
      </c>
      <c r="E134" s="151" t="s">
        <v>19</v>
      </c>
      <c r="F134" s="152" t="s">
        <v>195</v>
      </c>
      <c r="H134" s="151" t="s">
        <v>19</v>
      </c>
      <c r="I134" s="153"/>
      <c r="L134" s="149"/>
      <c r="M134" s="154"/>
      <c r="T134" s="155"/>
      <c r="AT134" s="151" t="s">
        <v>194</v>
      </c>
      <c r="AU134" s="151" t="s">
        <v>84</v>
      </c>
      <c r="AV134" s="12" t="s">
        <v>82</v>
      </c>
      <c r="AW134" s="12" t="s">
        <v>37</v>
      </c>
      <c r="AX134" s="12" t="s">
        <v>75</v>
      </c>
      <c r="AY134" s="151" t="s">
        <v>184</v>
      </c>
    </row>
    <row r="135" spans="2:65" s="12" customFormat="1" ht="11.25">
      <c r="B135" s="149"/>
      <c r="D135" s="150" t="s">
        <v>194</v>
      </c>
      <c r="E135" s="151" t="s">
        <v>19</v>
      </c>
      <c r="F135" s="152" t="s">
        <v>196</v>
      </c>
      <c r="H135" s="151" t="s">
        <v>19</v>
      </c>
      <c r="I135" s="153"/>
      <c r="L135" s="149"/>
      <c r="M135" s="154"/>
      <c r="T135" s="155"/>
      <c r="AT135" s="151" t="s">
        <v>194</v>
      </c>
      <c r="AU135" s="151" t="s">
        <v>84</v>
      </c>
      <c r="AV135" s="12" t="s">
        <v>82</v>
      </c>
      <c r="AW135" s="12" t="s">
        <v>37</v>
      </c>
      <c r="AX135" s="12" t="s">
        <v>75</v>
      </c>
      <c r="AY135" s="151" t="s">
        <v>184</v>
      </c>
    </row>
    <row r="136" spans="2:65" s="13" customFormat="1" ht="11.25">
      <c r="B136" s="156"/>
      <c r="D136" s="150" t="s">
        <v>194</v>
      </c>
      <c r="E136" s="157" t="s">
        <v>19</v>
      </c>
      <c r="F136" s="158" t="s">
        <v>197</v>
      </c>
      <c r="H136" s="159">
        <v>19.18</v>
      </c>
      <c r="I136" s="160"/>
      <c r="L136" s="156"/>
      <c r="M136" s="161"/>
      <c r="T136" s="162"/>
      <c r="AT136" s="157" t="s">
        <v>194</v>
      </c>
      <c r="AU136" s="157" t="s">
        <v>84</v>
      </c>
      <c r="AV136" s="13" t="s">
        <v>84</v>
      </c>
      <c r="AW136" s="13" t="s">
        <v>37</v>
      </c>
      <c r="AX136" s="13" t="s">
        <v>75</v>
      </c>
      <c r="AY136" s="157" t="s">
        <v>184</v>
      </c>
    </row>
    <row r="137" spans="2:65" s="14" customFormat="1" ht="11.25">
      <c r="B137" s="163"/>
      <c r="D137" s="150" t="s">
        <v>194</v>
      </c>
      <c r="E137" s="164" t="s">
        <v>19</v>
      </c>
      <c r="F137" s="165" t="s">
        <v>198</v>
      </c>
      <c r="H137" s="166">
        <v>19.18</v>
      </c>
      <c r="I137" s="167"/>
      <c r="L137" s="163"/>
      <c r="M137" s="168"/>
      <c r="T137" s="169"/>
      <c r="AT137" s="164" t="s">
        <v>194</v>
      </c>
      <c r="AU137" s="164" t="s">
        <v>84</v>
      </c>
      <c r="AV137" s="14" t="s">
        <v>127</v>
      </c>
      <c r="AW137" s="14" t="s">
        <v>37</v>
      </c>
      <c r="AX137" s="14" t="s">
        <v>82</v>
      </c>
      <c r="AY137" s="164" t="s">
        <v>184</v>
      </c>
    </row>
    <row r="138" spans="2:65" s="1" customFormat="1" ht="24.2" customHeight="1">
      <c r="B138" s="33"/>
      <c r="C138" s="132" t="s">
        <v>130</v>
      </c>
      <c r="D138" s="132" t="s">
        <v>186</v>
      </c>
      <c r="E138" s="133" t="s">
        <v>215</v>
      </c>
      <c r="F138" s="134" t="s">
        <v>216</v>
      </c>
      <c r="G138" s="135" t="s">
        <v>217</v>
      </c>
      <c r="H138" s="136">
        <v>23.66</v>
      </c>
      <c r="I138" s="137"/>
      <c r="J138" s="138">
        <f>ROUND(I138*H138,2)</f>
        <v>0</v>
      </c>
      <c r="K138" s="134" t="s">
        <v>190</v>
      </c>
      <c r="L138" s="33"/>
      <c r="M138" s="139" t="s">
        <v>19</v>
      </c>
      <c r="N138" s="140" t="s">
        <v>46</v>
      </c>
      <c r="P138" s="141">
        <f>O138*H138</f>
        <v>0</v>
      </c>
      <c r="Q138" s="141">
        <v>2.2650000000000001E-3</v>
      </c>
      <c r="R138" s="141">
        <f>Q138*H138</f>
        <v>5.3589900000000003E-2</v>
      </c>
      <c r="S138" s="141">
        <v>0</v>
      </c>
      <c r="T138" s="142">
        <f>S138*H138</f>
        <v>0</v>
      </c>
      <c r="AR138" s="143" t="s">
        <v>127</v>
      </c>
      <c r="AT138" s="143" t="s">
        <v>186</v>
      </c>
      <c r="AU138" s="143" t="s">
        <v>84</v>
      </c>
      <c r="AY138" s="18" t="s">
        <v>184</v>
      </c>
      <c r="BE138" s="144">
        <f>IF(N138="základní",J138,0)</f>
        <v>0</v>
      </c>
      <c r="BF138" s="144">
        <f>IF(N138="snížená",J138,0)</f>
        <v>0</v>
      </c>
      <c r="BG138" s="144">
        <f>IF(N138="zákl. přenesená",J138,0)</f>
        <v>0</v>
      </c>
      <c r="BH138" s="144">
        <f>IF(N138="sníž. přenesená",J138,0)</f>
        <v>0</v>
      </c>
      <c r="BI138" s="144">
        <f>IF(N138="nulová",J138,0)</f>
        <v>0</v>
      </c>
      <c r="BJ138" s="18" t="s">
        <v>82</v>
      </c>
      <c r="BK138" s="144">
        <f>ROUND(I138*H138,2)</f>
        <v>0</v>
      </c>
      <c r="BL138" s="18" t="s">
        <v>127</v>
      </c>
      <c r="BM138" s="143" t="s">
        <v>218</v>
      </c>
    </row>
    <row r="139" spans="2:65" s="1" customFormat="1" ht="11.25">
      <c r="B139" s="33"/>
      <c r="D139" s="145" t="s">
        <v>192</v>
      </c>
      <c r="F139" s="146" t="s">
        <v>219</v>
      </c>
      <c r="I139" s="147"/>
      <c r="L139" s="33"/>
      <c r="M139" s="148"/>
      <c r="T139" s="54"/>
      <c r="AT139" s="18" t="s">
        <v>192</v>
      </c>
      <c r="AU139" s="18" t="s">
        <v>84</v>
      </c>
    </row>
    <row r="140" spans="2:65" s="12" customFormat="1" ht="11.25">
      <c r="B140" s="149"/>
      <c r="D140" s="150" t="s">
        <v>194</v>
      </c>
      <c r="E140" s="151" t="s">
        <v>19</v>
      </c>
      <c r="F140" s="152" t="s">
        <v>195</v>
      </c>
      <c r="H140" s="151" t="s">
        <v>19</v>
      </c>
      <c r="I140" s="153"/>
      <c r="L140" s="149"/>
      <c r="M140" s="154"/>
      <c r="T140" s="155"/>
      <c r="AT140" s="151" t="s">
        <v>194</v>
      </c>
      <c r="AU140" s="151" t="s">
        <v>84</v>
      </c>
      <c r="AV140" s="12" t="s">
        <v>82</v>
      </c>
      <c r="AW140" s="12" t="s">
        <v>37</v>
      </c>
      <c r="AX140" s="12" t="s">
        <v>75</v>
      </c>
      <c r="AY140" s="151" t="s">
        <v>184</v>
      </c>
    </row>
    <row r="141" spans="2:65" s="12" customFormat="1" ht="11.25">
      <c r="B141" s="149"/>
      <c r="D141" s="150" t="s">
        <v>194</v>
      </c>
      <c r="E141" s="151" t="s">
        <v>19</v>
      </c>
      <c r="F141" s="152" t="s">
        <v>196</v>
      </c>
      <c r="H141" s="151" t="s">
        <v>19</v>
      </c>
      <c r="I141" s="153"/>
      <c r="L141" s="149"/>
      <c r="M141" s="154"/>
      <c r="T141" s="155"/>
      <c r="AT141" s="151" t="s">
        <v>194</v>
      </c>
      <c r="AU141" s="151" t="s">
        <v>84</v>
      </c>
      <c r="AV141" s="12" t="s">
        <v>82</v>
      </c>
      <c r="AW141" s="12" t="s">
        <v>37</v>
      </c>
      <c r="AX141" s="12" t="s">
        <v>75</v>
      </c>
      <c r="AY141" s="151" t="s">
        <v>184</v>
      </c>
    </row>
    <row r="142" spans="2:65" s="13" customFormat="1" ht="11.25">
      <c r="B142" s="156"/>
      <c r="D142" s="150" t="s">
        <v>194</v>
      </c>
      <c r="E142" s="157" t="s">
        <v>19</v>
      </c>
      <c r="F142" s="158" t="s">
        <v>220</v>
      </c>
      <c r="H142" s="159">
        <v>23.66</v>
      </c>
      <c r="I142" s="160"/>
      <c r="L142" s="156"/>
      <c r="M142" s="161"/>
      <c r="T142" s="162"/>
      <c r="AT142" s="157" t="s">
        <v>194</v>
      </c>
      <c r="AU142" s="157" t="s">
        <v>84</v>
      </c>
      <c r="AV142" s="13" t="s">
        <v>84</v>
      </c>
      <c r="AW142" s="13" t="s">
        <v>37</v>
      </c>
      <c r="AX142" s="13" t="s">
        <v>75</v>
      </c>
      <c r="AY142" s="157" t="s">
        <v>184</v>
      </c>
    </row>
    <row r="143" spans="2:65" s="14" customFormat="1" ht="11.25">
      <c r="B143" s="163"/>
      <c r="D143" s="150" t="s">
        <v>194</v>
      </c>
      <c r="E143" s="164" t="s">
        <v>19</v>
      </c>
      <c r="F143" s="165" t="s">
        <v>198</v>
      </c>
      <c r="H143" s="166">
        <v>23.66</v>
      </c>
      <c r="I143" s="167"/>
      <c r="L143" s="163"/>
      <c r="M143" s="168"/>
      <c r="T143" s="169"/>
      <c r="AT143" s="164" t="s">
        <v>194</v>
      </c>
      <c r="AU143" s="164" t="s">
        <v>84</v>
      </c>
      <c r="AV143" s="14" t="s">
        <v>127</v>
      </c>
      <c r="AW143" s="14" t="s">
        <v>37</v>
      </c>
      <c r="AX143" s="14" t="s">
        <v>82</v>
      </c>
      <c r="AY143" s="164" t="s">
        <v>184</v>
      </c>
    </row>
    <row r="144" spans="2:65" s="1" customFormat="1" ht="33" customHeight="1">
      <c r="B144" s="33"/>
      <c r="C144" s="132" t="s">
        <v>221</v>
      </c>
      <c r="D144" s="132" t="s">
        <v>186</v>
      </c>
      <c r="E144" s="133" t="s">
        <v>222</v>
      </c>
      <c r="F144" s="134" t="s">
        <v>223</v>
      </c>
      <c r="G144" s="135" t="s">
        <v>217</v>
      </c>
      <c r="H144" s="136">
        <v>23.66</v>
      </c>
      <c r="I144" s="137"/>
      <c r="J144" s="138">
        <f>ROUND(I144*H144,2)</f>
        <v>0</v>
      </c>
      <c r="K144" s="134" t="s">
        <v>190</v>
      </c>
      <c r="L144" s="33"/>
      <c r="M144" s="139" t="s">
        <v>19</v>
      </c>
      <c r="N144" s="140" t="s">
        <v>46</v>
      </c>
      <c r="P144" s="141">
        <f>O144*H144</f>
        <v>0</v>
      </c>
      <c r="Q144" s="141">
        <v>0</v>
      </c>
      <c r="R144" s="141">
        <f>Q144*H144</f>
        <v>0</v>
      </c>
      <c r="S144" s="141">
        <v>0</v>
      </c>
      <c r="T144" s="142">
        <f>S144*H144</f>
        <v>0</v>
      </c>
      <c r="AR144" s="143" t="s">
        <v>127</v>
      </c>
      <c r="AT144" s="143" t="s">
        <v>186</v>
      </c>
      <c r="AU144" s="143" t="s">
        <v>84</v>
      </c>
      <c r="AY144" s="18" t="s">
        <v>184</v>
      </c>
      <c r="BE144" s="144">
        <f>IF(N144="základní",J144,0)</f>
        <v>0</v>
      </c>
      <c r="BF144" s="144">
        <f>IF(N144="snížená",J144,0)</f>
        <v>0</v>
      </c>
      <c r="BG144" s="144">
        <f>IF(N144="zákl. přenesená",J144,0)</f>
        <v>0</v>
      </c>
      <c r="BH144" s="144">
        <f>IF(N144="sníž. přenesená",J144,0)</f>
        <v>0</v>
      </c>
      <c r="BI144" s="144">
        <f>IF(N144="nulová",J144,0)</f>
        <v>0</v>
      </c>
      <c r="BJ144" s="18" t="s">
        <v>82</v>
      </c>
      <c r="BK144" s="144">
        <f>ROUND(I144*H144,2)</f>
        <v>0</v>
      </c>
      <c r="BL144" s="18" t="s">
        <v>127</v>
      </c>
      <c r="BM144" s="143" t="s">
        <v>224</v>
      </c>
    </row>
    <row r="145" spans="2:65" s="1" customFormat="1" ht="11.25">
      <c r="B145" s="33"/>
      <c r="D145" s="145" t="s">
        <v>192</v>
      </c>
      <c r="F145" s="146" t="s">
        <v>225</v>
      </c>
      <c r="I145" s="147"/>
      <c r="L145" s="33"/>
      <c r="M145" s="148"/>
      <c r="T145" s="54"/>
      <c r="AT145" s="18" t="s">
        <v>192</v>
      </c>
      <c r="AU145" s="18" t="s">
        <v>84</v>
      </c>
    </row>
    <row r="146" spans="2:65" s="12" customFormat="1" ht="11.25">
      <c r="B146" s="149"/>
      <c r="D146" s="150" t="s">
        <v>194</v>
      </c>
      <c r="E146" s="151" t="s">
        <v>19</v>
      </c>
      <c r="F146" s="152" t="s">
        <v>195</v>
      </c>
      <c r="H146" s="151" t="s">
        <v>19</v>
      </c>
      <c r="I146" s="153"/>
      <c r="L146" s="149"/>
      <c r="M146" s="154"/>
      <c r="T146" s="155"/>
      <c r="AT146" s="151" t="s">
        <v>194</v>
      </c>
      <c r="AU146" s="151" t="s">
        <v>84</v>
      </c>
      <c r="AV146" s="12" t="s">
        <v>82</v>
      </c>
      <c r="AW146" s="12" t="s">
        <v>37</v>
      </c>
      <c r="AX146" s="12" t="s">
        <v>75</v>
      </c>
      <c r="AY146" s="151" t="s">
        <v>184</v>
      </c>
    </row>
    <row r="147" spans="2:65" s="12" customFormat="1" ht="11.25">
      <c r="B147" s="149"/>
      <c r="D147" s="150" t="s">
        <v>194</v>
      </c>
      <c r="E147" s="151" t="s">
        <v>19</v>
      </c>
      <c r="F147" s="152" t="s">
        <v>196</v>
      </c>
      <c r="H147" s="151" t="s">
        <v>19</v>
      </c>
      <c r="I147" s="153"/>
      <c r="L147" s="149"/>
      <c r="M147" s="154"/>
      <c r="T147" s="155"/>
      <c r="AT147" s="151" t="s">
        <v>194</v>
      </c>
      <c r="AU147" s="151" t="s">
        <v>84</v>
      </c>
      <c r="AV147" s="12" t="s">
        <v>82</v>
      </c>
      <c r="AW147" s="12" t="s">
        <v>37</v>
      </c>
      <c r="AX147" s="12" t="s">
        <v>75</v>
      </c>
      <c r="AY147" s="151" t="s">
        <v>184</v>
      </c>
    </row>
    <row r="148" spans="2:65" s="13" customFormat="1" ht="11.25">
      <c r="B148" s="156"/>
      <c r="D148" s="150" t="s">
        <v>194</v>
      </c>
      <c r="E148" s="157" t="s">
        <v>19</v>
      </c>
      <c r="F148" s="158" t="s">
        <v>220</v>
      </c>
      <c r="H148" s="159">
        <v>23.66</v>
      </c>
      <c r="I148" s="160"/>
      <c r="L148" s="156"/>
      <c r="M148" s="161"/>
      <c r="T148" s="162"/>
      <c r="AT148" s="157" t="s">
        <v>194</v>
      </c>
      <c r="AU148" s="157" t="s">
        <v>84</v>
      </c>
      <c r="AV148" s="13" t="s">
        <v>84</v>
      </c>
      <c r="AW148" s="13" t="s">
        <v>37</v>
      </c>
      <c r="AX148" s="13" t="s">
        <v>75</v>
      </c>
      <c r="AY148" s="157" t="s">
        <v>184</v>
      </c>
    </row>
    <row r="149" spans="2:65" s="14" customFormat="1" ht="11.25">
      <c r="B149" s="163"/>
      <c r="D149" s="150" t="s">
        <v>194</v>
      </c>
      <c r="E149" s="164" t="s">
        <v>19</v>
      </c>
      <c r="F149" s="165" t="s">
        <v>198</v>
      </c>
      <c r="H149" s="166">
        <v>23.66</v>
      </c>
      <c r="I149" s="167"/>
      <c r="L149" s="163"/>
      <c r="M149" s="168"/>
      <c r="T149" s="169"/>
      <c r="AT149" s="164" t="s">
        <v>194</v>
      </c>
      <c r="AU149" s="164" t="s">
        <v>84</v>
      </c>
      <c r="AV149" s="14" t="s">
        <v>127</v>
      </c>
      <c r="AW149" s="14" t="s">
        <v>37</v>
      </c>
      <c r="AX149" s="14" t="s">
        <v>82</v>
      </c>
      <c r="AY149" s="164" t="s">
        <v>184</v>
      </c>
    </row>
    <row r="150" spans="2:65" s="1" customFormat="1" ht="33" customHeight="1">
      <c r="B150" s="33"/>
      <c r="C150" s="132" t="s">
        <v>226</v>
      </c>
      <c r="D150" s="132" t="s">
        <v>186</v>
      </c>
      <c r="E150" s="133" t="s">
        <v>227</v>
      </c>
      <c r="F150" s="134" t="s">
        <v>228</v>
      </c>
      <c r="G150" s="135" t="s">
        <v>189</v>
      </c>
      <c r="H150" s="136">
        <v>27.46</v>
      </c>
      <c r="I150" s="137"/>
      <c r="J150" s="138">
        <f>ROUND(I150*H150,2)</f>
        <v>0</v>
      </c>
      <c r="K150" s="134" t="s">
        <v>190</v>
      </c>
      <c r="L150" s="33"/>
      <c r="M150" s="139" t="s">
        <v>19</v>
      </c>
      <c r="N150" s="140" t="s">
        <v>46</v>
      </c>
      <c r="P150" s="141">
        <f>O150*H150</f>
        <v>0</v>
      </c>
      <c r="Q150" s="141">
        <v>0</v>
      </c>
      <c r="R150" s="141">
        <f>Q150*H150</f>
        <v>0</v>
      </c>
      <c r="S150" s="141">
        <v>0</v>
      </c>
      <c r="T150" s="142">
        <f>S150*H150</f>
        <v>0</v>
      </c>
      <c r="AR150" s="143" t="s">
        <v>127</v>
      </c>
      <c r="AT150" s="143" t="s">
        <v>186</v>
      </c>
      <c r="AU150" s="143" t="s">
        <v>84</v>
      </c>
      <c r="AY150" s="18" t="s">
        <v>184</v>
      </c>
      <c r="BE150" s="144">
        <f>IF(N150="základní",J150,0)</f>
        <v>0</v>
      </c>
      <c r="BF150" s="144">
        <f>IF(N150="snížená",J150,0)</f>
        <v>0</v>
      </c>
      <c r="BG150" s="144">
        <f>IF(N150="zákl. přenesená",J150,0)</f>
        <v>0</v>
      </c>
      <c r="BH150" s="144">
        <f>IF(N150="sníž. přenesená",J150,0)</f>
        <v>0</v>
      </c>
      <c r="BI150" s="144">
        <f>IF(N150="nulová",J150,0)</f>
        <v>0</v>
      </c>
      <c r="BJ150" s="18" t="s">
        <v>82</v>
      </c>
      <c r="BK150" s="144">
        <f>ROUND(I150*H150,2)</f>
        <v>0</v>
      </c>
      <c r="BL150" s="18" t="s">
        <v>127</v>
      </c>
      <c r="BM150" s="143" t="s">
        <v>229</v>
      </c>
    </row>
    <row r="151" spans="2:65" s="1" customFormat="1" ht="11.25">
      <c r="B151" s="33"/>
      <c r="D151" s="145" t="s">
        <v>192</v>
      </c>
      <c r="F151" s="146" t="s">
        <v>230</v>
      </c>
      <c r="I151" s="147"/>
      <c r="L151" s="33"/>
      <c r="M151" s="148"/>
      <c r="T151" s="54"/>
      <c r="AT151" s="18" t="s">
        <v>192</v>
      </c>
      <c r="AU151" s="18" t="s">
        <v>84</v>
      </c>
    </row>
    <row r="152" spans="2:65" s="12" customFormat="1" ht="11.25">
      <c r="B152" s="149"/>
      <c r="D152" s="150" t="s">
        <v>194</v>
      </c>
      <c r="E152" s="151" t="s">
        <v>19</v>
      </c>
      <c r="F152" s="152" t="s">
        <v>195</v>
      </c>
      <c r="H152" s="151" t="s">
        <v>19</v>
      </c>
      <c r="I152" s="153"/>
      <c r="L152" s="149"/>
      <c r="M152" s="154"/>
      <c r="T152" s="155"/>
      <c r="AT152" s="151" t="s">
        <v>194</v>
      </c>
      <c r="AU152" s="151" t="s">
        <v>84</v>
      </c>
      <c r="AV152" s="12" t="s">
        <v>82</v>
      </c>
      <c r="AW152" s="12" t="s">
        <v>37</v>
      </c>
      <c r="AX152" s="12" t="s">
        <v>75</v>
      </c>
      <c r="AY152" s="151" t="s">
        <v>184</v>
      </c>
    </row>
    <row r="153" spans="2:65" s="12" customFormat="1" ht="11.25">
      <c r="B153" s="149"/>
      <c r="D153" s="150" t="s">
        <v>194</v>
      </c>
      <c r="E153" s="151" t="s">
        <v>19</v>
      </c>
      <c r="F153" s="152" t="s">
        <v>196</v>
      </c>
      <c r="H153" s="151" t="s">
        <v>19</v>
      </c>
      <c r="I153" s="153"/>
      <c r="L153" s="149"/>
      <c r="M153" s="154"/>
      <c r="T153" s="155"/>
      <c r="AT153" s="151" t="s">
        <v>194</v>
      </c>
      <c r="AU153" s="151" t="s">
        <v>84</v>
      </c>
      <c r="AV153" s="12" t="s">
        <v>82</v>
      </c>
      <c r="AW153" s="12" t="s">
        <v>37</v>
      </c>
      <c r="AX153" s="12" t="s">
        <v>75</v>
      </c>
      <c r="AY153" s="151" t="s">
        <v>184</v>
      </c>
    </row>
    <row r="154" spans="2:65" s="13" customFormat="1" ht="11.25">
      <c r="B154" s="156"/>
      <c r="D154" s="150" t="s">
        <v>194</v>
      </c>
      <c r="E154" s="157" t="s">
        <v>19</v>
      </c>
      <c r="F154" s="158" t="s">
        <v>197</v>
      </c>
      <c r="H154" s="159">
        <v>19.18</v>
      </c>
      <c r="I154" s="160"/>
      <c r="L154" s="156"/>
      <c r="M154" s="161"/>
      <c r="T154" s="162"/>
      <c r="AT154" s="157" t="s">
        <v>194</v>
      </c>
      <c r="AU154" s="157" t="s">
        <v>84</v>
      </c>
      <c r="AV154" s="13" t="s">
        <v>84</v>
      </c>
      <c r="AW154" s="13" t="s">
        <v>37</v>
      </c>
      <c r="AX154" s="13" t="s">
        <v>75</v>
      </c>
      <c r="AY154" s="157" t="s">
        <v>184</v>
      </c>
    </row>
    <row r="155" spans="2:65" s="12" customFormat="1" ht="11.25">
      <c r="B155" s="149"/>
      <c r="D155" s="150" t="s">
        <v>194</v>
      </c>
      <c r="E155" s="151" t="s">
        <v>19</v>
      </c>
      <c r="F155" s="152" t="s">
        <v>203</v>
      </c>
      <c r="H155" s="151" t="s">
        <v>19</v>
      </c>
      <c r="I155" s="153"/>
      <c r="L155" s="149"/>
      <c r="M155" s="154"/>
      <c r="T155" s="155"/>
      <c r="AT155" s="151" t="s">
        <v>194</v>
      </c>
      <c r="AU155" s="151" t="s">
        <v>84</v>
      </c>
      <c r="AV155" s="12" t="s">
        <v>82</v>
      </c>
      <c r="AW155" s="12" t="s">
        <v>37</v>
      </c>
      <c r="AX155" s="12" t="s">
        <v>75</v>
      </c>
      <c r="AY155" s="151" t="s">
        <v>184</v>
      </c>
    </row>
    <row r="156" spans="2:65" s="13" customFormat="1" ht="11.25">
      <c r="B156" s="156"/>
      <c r="D156" s="150" t="s">
        <v>194</v>
      </c>
      <c r="E156" s="157" t="s">
        <v>19</v>
      </c>
      <c r="F156" s="158" t="s">
        <v>204</v>
      </c>
      <c r="H156" s="159">
        <v>4.5</v>
      </c>
      <c r="I156" s="160"/>
      <c r="L156" s="156"/>
      <c r="M156" s="161"/>
      <c r="T156" s="162"/>
      <c r="AT156" s="157" t="s">
        <v>194</v>
      </c>
      <c r="AU156" s="157" t="s">
        <v>84</v>
      </c>
      <c r="AV156" s="13" t="s">
        <v>84</v>
      </c>
      <c r="AW156" s="13" t="s">
        <v>37</v>
      </c>
      <c r="AX156" s="13" t="s">
        <v>75</v>
      </c>
      <c r="AY156" s="157" t="s">
        <v>184</v>
      </c>
    </row>
    <row r="157" spans="2:65" s="13" customFormat="1" ht="11.25">
      <c r="B157" s="156"/>
      <c r="D157" s="150" t="s">
        <v>194</v>
      </c>
      <c r="E157" s="157" t="s">
        <v>19</v>
      </c>
      <c r="F157" s="158" t="s">
        <v>205</v>
      </c>
      <c r="H157" s="159">
        <v>2.7</v>
      </c>
      <c r="I157" s="160"/>
      <c r="L157" s="156"/>
      <c r="M157" s="161"/>
      <c r="T157" s="162"/>
      <c r="AT157" s="157" t="s">
        <v>194</v>
      </c>
      <c r="AU157" s="157" t="s">
        <v>84</v>
      </c>
      <c r="AV157" s="13" t="s">
        <v>84</v>
      </c>
      <c r="AW157" s="13" t="s">
        <v>37</v>
      </c>
      <c r="AX157" s="13" t="s">
        <v>75</v>
      </c>
      <c r="AY157" s="157" t="s">
        <v>184</v>
      </c>
    </row>
    <row r="158" spans="2:65" s="13" customFormat="1" ht="11.25">
      <c r="B158" s="156"/>
      <c r="D158" s="150" t="s">
        <v>194</v>
      </c>
      <c r="E158" s="157" t="s">
        <v>19</v>
      </c>
      <c r="F158" s="158" t="s">
        <v>206</v>
      </c>
      <c r="H158" s="159">
        <v>1.08</v>
      </c>
      <c r="I158" s="160"/>
      <c r="L158" s="156"/>
      <c r="M158" s="161"/>
      <c r="T158" s="162"/>
      <c r="AT158" s="157" t="s">
        <v>194</v>
      </c>
      <c r="AU158" s="157" t="s">
        <v>84</v>
      </c>
      <c r="AV158" s="13" t="s">
        <v>84</v>
      </c>
      <c r="AW158" s="13" t="s">
        <v>37</v>
      </c>
      <c r="AX158" s="13" t="s">
        <v>75</v>
      </c>
      <c r="AY158" s="157" t="s">
        <v>184</v>
      </c>
    </row>
    <row r="159" spans="2:65" s="14" customFormat="1" ht="11.25">
      <c r="B159" s="163"/>
      <c r="D159" s="150" t="s">
        <v>194</v>
      </c>
      <c r="E159" s="164" t="s">
        <v>19</v>
      </c>
      <c r="F159" s="165" t="s">
        <v>198</v>
      </c>
      <c r="H159" s="166">
        <v>27.46</v>
      </c>
      <c r="I159" s="167"/>
      <c r="L159" s="163"/>
      <c r="M159" s="168"/>
      <c r="T159" s="169"/>
      <c r="AT159" s="164" t="s">
        <v>194</v>
      </c>
      <c r="AU159" s="164" t="s">
        <v>84</v>
      </c>
      <c r="AV159" s="14" t="s">
        <v>127</v>
      </c>
      <c r="AW159" s="14" t="s">
        <v>37</v>
      </c>
      <c r="AX159" s="14" t="s">
        <v>82</v>
      </c>
      <c r="AY159" s="164" t="s">
        <v>184</v>
      </c>
    </row>
    <row r="160" spans="2:65" s="1" customFormat="1" ht="24.2" customHeight="1">
      <c r="B160" s="33"/>
      <c r="C160" s="132" t="s">
        <v>231</v>
      </c>
      <c r="D160" s="132" t="s">
        <v>186</v>
      </c>
      <c r="E160" s="133" t="s">
        <v>232</v>
      </c>
      <c r="F160" s="134" t="s">
        <v>233</v>
      </c>
      <c r="G160" s="135" t="s">
        <v>234</v>
      </c>
      <c r="H160" s="136">
        <v>41.19</v>
      </c>
      <c r="I160" s="137"/>
      <c r="J160" s="138">
        <f>ROUND(I160*H160,2)</f>
        <v>0</v>
      </c>
      <c r="K160" s="134" t="s">
        <v>190</v>
      </c>
      <c r="L160" s="33"/>
      <c r="M160" s="139" t="s">
        <v>19</v>
      </c>
      <c r="N160" s="140" t="s">
        <v>46</v>
      </c>
      <c r="P160" s="141">
        <f>O160*H160</f>
        <v>0</v>
      </c>
      <c r="Q160" s="141">
        <v>0</v>
      </c>
      <c r="R160" s="141">
        <f>Q160*H160</f>
        <v>0</v>
      </c>
      <c r="S160" s="141">
        <v>0</v>
      </c>
      <c r="T160" s="142">
        <f>S160*H160</f>
        <v>0</v>
      </c>
      <c r="AR160" s="143" t="s">
        <v>127</v>
      </c>
      <c r="AT160" s="143" t="s">
        <v>186</v>
      </c>
      <c r="AU160" s="143" t="s">
        <v>84</v>
      </c>
      <c r="AY160" s="18" t="s">
        <v>184</v>
      </c>
      <c r="BE160" s="144">
        <f>IF(N160="základní",J160,0)</f>
        <v>0</v>
      </c>
      <c r="BF160" s="144">
        <f>IF(N160="snížená",J160,0)</f>
        <v>0</v>
      </c>
      <c r="BG160" s="144">
        <f>IF(N160="zákl. přenesená",J160,0)</f>
        <v>0</v>
      </c>
      <c r="BH160" s="144">
        <f>IF(N160="sníž. přenesená",J160,0)</f>
        <v>0</v>
      </c>
      <c r="BI160" s="144">
        <f>IF(N160="nulová",J160,0)</f>
        <v>0</v>
      </c>
      <c r="BJ160" s="18" t="s">
        <v>82</v>
      </c>
      <c r="BK160" s="144">
        <f>ROUND(I160*H160,2)</f>
        <v>0</v>
      </c>
      <c r="BL160" s="18" t="s">
        <v>127</v>
      </c>
      <c r="BM160" s="143" t="s">
        <v>235</v>
      </c>
    </row>
    <row r="161" spans="2:65" s="1" customFormat="1" ht="11.25">
      <c r="B161" s="33"/>
      <c r="D161" s="145" t="s">
        <v>192</v>
      </c>
      <c r="F161" s="146" t="s">
        <v>236</v>
      </c>
      <c r="I161" s="147"/>
      <c r="L161" s="33"/>
      <c r="M161" s="148"/>
      <c r="T161" s="54"/>
      <c r="AT161" s="18" t="s">
        <v>192</v>
      </c>
      <c r="AU161" s="18" t="s">
        <v>84</v>
      </c>
    </row>
    <row r="162" spans="2:65" s="1" customFormat="1" ht="24.2" customHeight="1">
      <c r="B162" s="33"/>
      <c r="C162" s="132" t="s">
        <v>237</v>
      </c>
      <c r="D162" s="132" t="s">
        <v>186</v>
      </c>
      <c r="E162" s="133" t="s">
        <v>238</v>
      </c>
      <c r="F162" s="134" t="s">
        <v>239</v>
      </c>
      <c r="G162" s="135" t="s">
        <v>189</v>
      </c>
      <c r="H162" s="136">
        <v>27.46</v>
      </c>
      <c r="I162" s="137"/>
      <c r="J162" s="138">
        <f>ROUND(I162*H162,2)</f>
        <v>0</v>
      </c>
      <c r="K162" s="134" t="s">
        <v>190</v>
      </c>
      <c r="L162" s="33"/>
      <c r="M162" s="139" t="s">
        <v>19</v>
      </c>
      <c r="N162" s="140" t="s">
        <v>46</v>
      </c>
      <c r="P162" s="141">
        <f>O162*H162</f>
        <v>0</v>
      </c>
      <c r="Q162" s="141">
        <v>0</v>
      </c>
      <c r="R162" s="141">
        <f>Q162*H162</f>
        <v>0</v>
      </c>
      <c r="S162" s="141">
        <v>0</v>
      </c>
      <c r="T162" s="142">
        <f>S162*H162</f>
        <v>0</v>
      </c>
      <c r="AR162" s="143" t="s">
        <v>127</v>
      </c>
      <c r="AT162" s="143" t="s">
        <v>186</v>
      </c>
      <c r="AU162" s="143" t="s">
        <v>84</v>
      </c>
      <c r="AY162" s="18" t="s">
        <v>184</v>
      </c>
      <c r="BE162" s="144">
        <f>IF(N162="základní",J162,0)</f>
        <v>0</v>
      </c>
      <c r="BF162" s="144">
        <f>IF(N162="snížená",J162,0)</f>
        <v>0</v>
      </c>
      <c r="BG162" s="144">
        <f>IF(N162="zákl. přenesená",J162,0)</f>
        <v>0</v>
      </c>
      <c r="BH162" s="144">
        <f>IF(N162="sníž. přenesená",J162,0)</f>
        <v>0</v>
      </c>
      <c r="BI162" s="144">
        <f>IF(N162="nulová",J162,0)</f>
        <v>0</v>
      </c>
      <c r="BJ162" s="18" t="s">
        <v>82</v>
      </c>
      <c r="BK162" s="144">
        <f>ROUND(I162*H162,2)</f>
        <v>0</v>
      </c>
      <c r="BL162" s="18" t="s">
        <v>127</v>
      </c>
      <c r="BM162" s="143" t="s">
        <v>240</v>
      </c>
    </row>
    <row r="163" spans="2:65" s="1" customFormat="1" ht="11.25">
      <c r="B163" s="33"/>
      <c r="D163" s="145" t="s">
        <v>192</v>
      </c>
      <c r="F163" s="146" t="s">
        <v>241</v>
      </c>
      <c r="I163" s="147"/>
      <c r="L163" s="33"/>
      <c r="M163" s="148"/>
      <c r="T163" s="54"/>
      <c r="AT163" s="18" t="s">
        <v>192</v>
      </c>
      <c r="AU163" s="18" t="s">
        <v>84</v>
      </c>
    </row>
    <row r="164" spans="2:65" s="11" customFormat="1" ht="22.9" customHeight="1">
      <c r="B164" s="120"/>
      <c r="D164" s="121" t="s">
        <v>74</v>
      </c>
      <c r="E164" s="130" t="s">
        <v>84</v>
      </c>
      <c r="F164" s="130" t="s">
        <v>242</v>
      </c>
      <c r="I164" s="123"/>
      <c r="J164" s="131">
        <f>BK164</f>
        <v>0</v>
      </c>
      <c r="L164" s="120"/>
      <c r="M164" s="125"/>
      <c r="P164" s="126">
        <f>SUM(P165:P184)</f>
        <v>0</v>
      </c>
      <c r="R164" s="126">
        <f>SUM(R165:R184)</f>
        <v>1.0553828517000001</v>
      </c>
      <c r="T164" s="127">
        <f>SUM(T165:T184)</f>
        <v>0</v>
      </c>
      <c r="AR164" s="121" t="s">
        <v>82</v>
      </c>
      <c r="AT164" s="128" t="s">
        <v>74</v>
      </c>
      <c r="AU164" s="128" t="s">
        <v>82</v>
      </c>
      <c r="AY164" s="121" t="s">
        <v>184</v>
      </c>
      <c r="BK164" s="129">
        <f>SUM(BK165:BK184)</f>
        <v>0</v>
      </c>
    </row>
    <row r="165" spans="2:65" s="1" customFormat="1" ht="24.2" customHeight="1">
      <c r="B165" s="33"/>
      <c r="C165" s="132" t="s">
        <v>243</v>
      </c>
      <c r="D165" s="132" t="s">
        <v>186</v>
      </c>
      <c r="E165" s="133" t="s">
        <v>244</v>
      </c>
      <c r="F165" s="134" t="s">
        <v>245</v>
      </c>
      <c r="G165" s="135" t="s">
        <v>246</v>
      </c>
      <c r="H165" s="136">
        <v>18</v>
      </c>
      <c r="I165" s="137"/>
      <c r="J165" s="138">
        <f>ROUND(I165*H165,2)</f>
        <v>0</v>
      </c>
      <c r="K165" s="134" t="s">
        <v>190</v>
      </c>
      <c r="L165" s="33"/>
      <c r="M165" s="139" t="s">
        <v>19</v>
      </c>
      <c r="N165" s="140" t="s">
        <v>46</v>
      </c>
      <c r="P165" s="141">
        <f>O165*H165</f>
        <v>0</v>
      </c>
      <c r="Q165" s="141">
        <v>1.8991E-4</v>
      </c>
      <c r="R165" s="141">
        <f>Q165*H165</f>
        <v>3.4183799999999999E-3</v>
      </c>
      <c r="S165" s="141">
        <v>0</v>
      </c>
      <c r="T165" s="142">
        <f>S165*H165</f>
        <v>0</v>
      </c>
      <c r="AR165" s="143" t="s">
        <v>127</v>
      </c>
      <c r="AT165" s="143" t="s">
        <v>186</v>
      </c>
      <c r="AU165" s="143" t="s">
        <v>84</v>
      </c>
      <c r="AY165" s="18" t="s">
        <v>184</v>
      </c>
      <c r="BE165" s="144">
        <f>IF(N165="základní",J165,0)</f>
        <v>0</v>
      </c>
      <c r="BF165" s="144">
        <f>IF(N165="snížená",J165,0)</f>
        <v>0</v>
      </c>
      <c r="BG165" s="144">
        <f>IF(N165="zákl. přenesená",J165,0)</f>
        <v>0</v>
      </c>
      <c r="BH165" s="144">
        <f>IF(N165="sníž. přenesená",J165,0)</f>
        <v>0</v>
      </c>
      <c r="BI165" s="144">
        <f>IF(N165="nulová",J165,0)</f>
        <v>0</v>
      </c>
      <c r="BJ165" s="18" t="s">
        <v>82</v>
      </c>
      <c r="BK165" s="144">
        <f>ROUND(I165*H165,2)</f>
        <v>0</v>
      </c>
      <c r="BL165" s="18" t="s">
        <v>127</v>
      </c>
      <c r="BM165" s="143" t="s">
        <v>247</v>
      </c>
    </row>
    <row r="166" spans="2:65" s="1" customFormat="1" ht="11.25">
      <c r="B166" s="33"/>
      <c r="D166" s="145" t="s">
        <v>192</v>
      </c>
      <c r="F166" s="146" t="s">
        <v>248</v>
      </c>
      <c r="I166" s="147"/>
      <c r="L166" s="33"/>
      <c r="M166" s="148"/>
      <c r="T166" s="54"/>
      <c r="AT166" s="18" t="s">
        <v>192</v>
      </c>
      <c r="AU166" s="18" t="s">
        <v>84</v>
      </c>
    </row>
    <row r="167" spans="2:65" s="12" customFormat="1" ht="11.25">
      <c r="B167" s="149"/>
      <c r="D167" s="150" t="s">
        <v>194</v>
      </c>
      <c r="E167" s="151" t="s">
        <v>19</v>
      </c>
      <c r="F167" s="152" t="s">
        <v>249</v>
      </c>
      <c r="H167" s="151" t="s">
        <v>19</v>
      </c>
      <c r="I167" s="153"/>
      <c r="L167" s="149"/>
      <c r="M167" s="154"/>
      <c r="T167" s="155"/>
      <c r="AT167" s="151" t="s">
        <v>194</v>
      </c>
      <c r="AU167" s="151" t="s">
        <v>84</v>
      </c>
      <c r="AV167" s="12" t="s">
        <v>82</v>
      </c>
      <c r="AW167" s="12" t="s">
        <v>37</v>
      </c>
      <c r="AX167" s="12" t="s">
        <v>75</v>
      </c>
      <c r="AY167" s="151" t="s">
        <v>184</v>
      </c>
    </row>
    <row r="168" spans="2:65" s="13" customFormat="1" ht="11.25">
      <c r="B168" s="156"/>
      <c r="D168" s="150" t="s">
        <v>194</v>
      </c>
      <c r="E168" s="157" t="s">
        <v>19</v>
      </c>
      <c r="F168" s="158" t="s">
        <v>250</v>
      </c>
      <c r="H168" s="159">
        <v>18</v>
      </c>
      <c r="I168" s="160"/>
      <c r="L168" s="156"/>
      <c r="M168" s="161"/>
      <c r="T168" s="162"/>
      <c r="AT168" s="157" t="s">
        <v>194</v>
      </c>
      <c r="AU168" s="157" t="s">
        <v>84</v>
      </c>
      <c r="AV168" s="13" t="s">
        <v>84</v>
      </c>
      <c r="AW168" s="13" t="s">
        <v>37</v>
      </c>
      <c r="AX168" s="13" t="s">
        <v>75</v>
      </c>
      <c r="AY168" s="157" t="s">
        <v>184</v>
      </c>
    </row>
    <row r="169" spans="2:65" s="14" customFormat="1" ht="11.25">
      <c r="B169" s="163"/>
      <c r="D169" s="150" t="s">
        <v>194</v>
      </c>
      <c r="E169" s="164" t="s">
        <v>19</v>
      </c>
      <c r="F169" s="165" t="s">
        <v>198</v>
      </c>
      <c r="H169" s="166">
        <v>18</v>
      </c>
      <c r="I169" s="167"/>
      <c r="L169" s="163"/>
      <c r="M169" s="168"/>
      <c r="T169" s="169"/>
      <c r="AT169" s="164" t="s">
        <v>194</v>
      </c>
      <c r="AU169" s="164" t="s">
        <v>84</v>
      </c>
      <c r="AV169" s="14" t="s">
        <v>127</v>
      </c>
      <c r="AW169" s="14" t="s">
        <v>37</v>
      </c>
      <c r="AX169" s="14" t="s">
        <v>82</v>
      </c>
      <c r="AY169" s="164" t="s">
        <v>184</v>
      </c>
    </row>
    <row r="170" spans="2:65" s="1" customFormat="1" ht="21.75" customHeight="1">
      <c r="B170" s="33"/>
      <c r="C170" s="132" t="s">
        <v>251</v>
      </c>
      <c r="D170" s="132" t="s">
        <v>186</v>
      </c>
      <c r="E170" s="133" t="s">
        <v>252</v>
      </c>
      <c r="F170" s="134" t="s">
        <v>253</v>
      </c>
      <c r="G170" s="135" t="s">
        <v>254</v>
      </c>
      <c r="H170" s="136">
        <v>2.25</v>
      </c>
      <c r="I170" s="137"/>
      <c r="J170" s="138">
        <f>ROUND(I170*H170,2)</f>
        <v>0</v>
      </c>
      <c r="K170" s="134" t="s">
        <v>190</v>
      </c>
      <c r="L170" s="33"/>
      <c r="M170" s="139" t="s">
        <v>19</v>
      </c>
      <c r="N170" s="140" t="s">
        <v>46</v>
      </c>
      <c r="P170" s="141">
        <f>O170*H170</f>
        <v>0</v>
      </c>
      <c r="Q170" s="141">
        <v>3.5765200000000001E-5</v>
      </c>
      <c r="R170" s="141">
        <f>Q170*H170</f>
        <v>8.0471700000000004E-5</v>
      </c>
      <c r="S170" s="141">
        <v>0</v>
      </c>
      <c r="T170" s="142">
        <f>S170*H170</f>
        <v>0</v>
      </c>
      <c r="AR170" s="143" t="s">
        <v>127</v>
      </c>
      <c r="AT170" s="143" t="s">
        <v>186</v>
      </c>
      <c r="AU170" s="143" t="s">
        <v>84</v>
      </c>
      <c r="AY170" s="18" t="s">
        <v>184</v>
      </c>
      <c r="BE170" s="144">
        <f>IF(N170="základní",J170,0)</f>
        <v>0</v>
      </c>
      <c r="BF170" s="144">
        <f>IF(N170="snížená",J170,0)</f>
        <v>0</v>
      </c>
      <c r="BG170" s="144">
        <f>IF(N170="zákl. přenesená",J170,0)</f>
        <v>0</v>
      </c>
      <c r="BH170" s="144">
        <f>IF(N170="sníž. přenesená",J170,0)</f>
        <v>0</v>
      </c>
      <c r="BI170" s="144">
        <f>IF(N170="nulová",J170,0)</f>
        <v>0</v>
      </c>
      <c r="BJ170" s="18" t="s">
        <v>82</v>
      </c>
      <c r="BK170" s="144">
        <f>ROUND(I170*H170,2)</f>
        <v>0</v>
      </c>
      <c r="BL170" s="18" t="s">
        <v>127</v>
      </c>
      <c r="BM170" s="143" t="s">
        <v>255</v>
      </c>
    </row>
    <row r="171" spans="2:65" s="1" customFormat="1" ht="11.25">
      <c r="B171" s="33"/>
      <c r="D171" s="145" t="s">
        <v>192</v>
      </c>
      <c r="F171" s="146" t="s">
        <v>256</v>
      </c>
      <c r="I171" s="147"/>
      <c r="L171" s="33"/>
      <c r="M171" s="148"/>
      <c r="T171" s="54"/>
      <c r="AT171" s="18" t="s">
        <v>192</v>
      </c>
      <c r="AU171" s="18" t="s">
        <v>84</v>
      </c>
    </row>
    <row r="172" spans="2:65" s="12" customFormat="1" ht="11.25">
      <c r="B172" s="149"/>
      <c r="D172" s="150" t="s">
        <v>194</v>
      </c>
      <c r="E172" s="151" t="s">
        <v>19</v>
      </c>
      <c r="F172" s="152" t="s">
        <v>257</v>
      </c>
      <c r="H172" s="151" t="s">
        <v>19</v>
      </c>
      <c r="I172" s="153"/>
      <c r="L172" s="149"/>
      <c r="M172" s="154"/>
      <c r="T172" s="155"/>
      <c r="AT172" s="151" t="s">
        <v>194</v>
      </c>
      <c r="AU172" s="151" t="s">
        <v>84</v>
      </c>
      <c r="AV172" s="12" t="s">
        <v>82</v>
      </c>
      <c r="AW172" s="12" t="s">
        <v>37</v>
      </c>
      <c r="AX172" s="12" t="s">
        <v>75</v>
      </c>
      <c r="AY172" s="151" t="s">
        <v>184</v>
      </c>
    </row>
    <row r="173" spans="2:65" s="13" customFormat="1" ht="11.25">
      <c r="B173" s="156"/>
      <c r="D173" s="150" t="s">
        <v>194</v>
      </c>
      <c r="E173" s="157" t="s">
        <v>19</v>
      </c>
      <c r="F173" s="158" t="s">
        <v>258</v>
      </c>
      <c r="H173" s="159">
        <v>2.25</v>
      </c>
      <c r="I173" s="160"/>
      <c r="L173" s="156"/>
      <c r="M173" s="161"/>
      <c r="T173" s="162"/>
      <c r="AT173" s="157" t="s">
        <v>194</v>
      </c>
      <c r="AU173" s="157" t="s">
        <v>84</v>
      </c>
      <c r="AV173" s="13" t="s">
        <v>84</v>
      </c>
      <c r="AW173" s="13" t="s">
        <v>37</v>
      </c>
      <c r="AX173" s="13" t="s">
        <v>75</v>
      </c>
      <c r="AY173" s="157" t="s">
        <v>184</v>
      </c>
    </row>
    <row r="174" spans="2:65" s="14" customFormat="1" ht="11.25">
      <c r="B174" s="163"/>
      <c r="D174" s="150" t="s">
        <v>194</v>
      </c>
      <c r="E174" s="164" t="s">
        <v>19</v>
      </c>
      <c r="F174" s="165" t="s">
        <v>198</v>
      </c>
      <c r="H174" s="166">
        <v>2.25</v>
      </c>
      <c r="I174" s="167"/>
      <c r="L174" s="163"/>
      <c r="M174" s="168"/>
      <c r="T174" s="169"/>
      <c r="AT174" s="164" t="s">
        <v>194</v>
      </c>
      <c r="AU174" s="164" t="s">
        <v>84</v>
      </c>
      <c r="AV174" s="14" t="s">
        <v>127</v>
      </c>
      <c r="AW174" s="14" t="s">
        <v>37</v>
      </c>
      <c r="AX174" s="14" t="s">
        <v>82</v>
      </c>
      <c r="AY174" s="164" t="s">
        <v>184</v>
      </c>
    </row>
    <row r="175" spans="2:65" s="1" customFormat="1" ht="24.2" customHeight="1">
      <c r="B175" s="33"/>
      <c r="C175" s="132" t="s">
        <v>8</v>
      </c>
      <c r="D175" s="132" t="s">
        <v>186</v>
      </c>
      <c r="E175" s="133" t="s">
        <v>259</v>
      </c>
      <c r="F175" s="134" t="s">
        <v>260</v>
      </c>
      <c r="G175" s="135" t="s">
        <v>246</v>
      </c>
      <c r="H175" s="136">
        <v>18</v>
      </c>
      <c r="I175" s="137"/>
      <c r="J175" s="138">
        <f>ROUND(I175*H175,2)</f>
        <v>0</v>
      </c>
      <c r="K175" s="134" t="s">
        <v>190</v>
      </c>
      <c r="L175" s="33"/>
      <c r="M175" s="139" t="s">
        <v>19</v>
      </c>
      <c r="N175" s="140" t="s">
        <v>46</v>
      </c>
      <c r="P175" s="141">
        <f>O175*H175</f>
        <v>0</v>
      </c>
      <c r="Q175" s="141">
        <v>3.7010000000000001E-2</v>
      </c>
      <c r="R175" s="141">
        <f>Q175*H175</f>
        <v>0.66617999999999999</v>
      </c>
      <c r="S175" s="141">
        <v>0</v>
      </c>
      <c r="T175" s="142">
        <f>S175*H175</f>
        <v>0</v>
      </c>
      <c r="AR175" s="143" t="s">
        <v>127</v>
      </c>
      <c r="AT175" s="143" t="s">
        <v>186</v>
      </c>
      <c r="AU175" s="143" t="s">
        <v>84</v>
      </c>
      <c r="AY175" s="18" t="s">
        <v>184</v>
      </c>
      <c r="BE175" s="144">
        <f>IF(N175="základní",J175,0)</f>
        <v>0</v>
      </c>
      <c r="BF175" s="144">
        <f>IF(N175="snížená",J175,0)</f>
        <v>0</v>
      </c>
      <c r="BG175" s="144">
        <f>IF(N175="zákl. přenesená",J175,0)</f>
        <v>0</v>
      </c>
      <c r="BH175" s="144">
        <f>IF(N175="sníž. přenesená",J175,0)</f>
        <v>0</v>
      </c>
      <c r="BI175" s="144">
        <f>IF(N175="nulová",J175,0)</f>
        <v>0</v>
      </c>
      <c r="BJ175" s="18" t="s">
        <v>82</v>
      </c>
      <c r="BK175" s="144">
        <f>ROUND(I175*H175,2)</f>
        <v>0</v>
      </c>
      <c r="BL175" s="18" t="s">
        <v>127</v>
      </c>
      <c r="BM175" s="143" t="s">
        <v>261</v>
      </c>
    </row>
    <row r="176" spans="2:65" s="1" customFormat="1" ht="11.25">
      <c r="B176" s="33"/>
      <c r="D176" s="145" t="s">
        <v>192</v>
      </c>
      <c r="F176" s="146" t="s">
        <v>262</v>
      </c>
      <c r="I176" s="147"/>
      <c r="L176" s="33"/>
      <c r="M176" s="148"/>
      <c r="T176" s="54"/>
      <c r="AT176" s="18" t="s">
        <v>192</v>
      </c>
      <c r="AU176" s="18" t="s">
        <v>84</v>
      </c>
    </row>
    <row r="177" spans="2:65" s="12" customFormat="1" ht="11.25">
      <c r="B177" s="149"/>
      <c r="D177" s="150" t="s">
        <v>194</v>
      </c>
      <c r="E177" s="151" t="s">
        <v>19</v>
      </c>
      <c r="F177" s="152" t="s">
        <v>257</v>
      </c>
      <c r="H177" s="151" t="s">
        <v>19</v>
      </c>
      <c r="I177" s="153"/>
      <c r="L177" s="149"/>
      <c r="M177" s="154"/>
      <c r="T177" s="155"/>
      <c r="AT177" s="151" t="s">
        <v>194</v>
      </c>
      <c r="AU177" s="151" t="s">
        <v>84</v>
      </c>
      <c r="AV177" s="12" t="s">
        <v>82</v>
      </c>
      <c r="AW177" s="12" t="s">
        <v>37</v>
      </c>
      <c r="AX177" s="12" t="s">
        <v>75</v>
      </c>
      <c r="AY177" s="151" t="s">
        <v>184</v>
      </c>
    </row>
    <row r="178" spans="2:65" s="13" customFormat="1" ht="11.25">
      <c r="B178" s="156"/>
      <c r="D178" s="150" t="s">
        <v>194</v>
      </c>
      <c r="E178" s="157" t="s">
        <v>19</v>
      </c>
      <c r="F178" s="158" t="s">
        <v>250</v>
      </c>
      <c r="H178" s="159">
        <v>18</v>
      </c>
      <c r="I178" s="160"/>
      <c r="L178" s="156"/>
      <c r="M178" s="161"/>
      <c r="T178" s="162"/>
      <c r="AT178" s="157" t="s">
        <v>194</v>
      </c>
      <c r="AU178" s="157" t="s">
        <v>84</v>
      </c>
      <c r="AV178" s="13" t="s">
        <v>84</v>
      </c>
      <c r="AW178" s="13" t="s">
        <v>37</v>
      </c>
      <c r="AX178" s="13" t="s">
        <v>75</v>
      </c>
      <c r="AY178" s="157" t="s">
        <v>184</v>
      </c>
    </row>
    <row r="179" spans="2:65" s="14" customFormat="1" ht="11.25">
      <c r="B179" s="163"/>
      <c r="D179" s="150" t="s">
        <v>194</v>
      </c>
      <c r="E179" s="164" t="s">
        <v>19</v>
      </c>
      <c r="F179" s="165" t="s">
        <v>198</v>
      </c>
      <c r="H179" s="166">
        <v>18</v>
      </c>
      <c r="I179" s="167"/>
      <c r="L179" s="163"/>
      <c r="M179" s="168"/>
      <c r="T179" s="169"/>
      <c r="AT179" s="164" t="s">
        <v>194</v>
      </c>
      <c r="AU179" s="164" t="s">
        <v>84</v>
      </c>
      <c r="AV179" s="14" t="s">
        <v>127</v>
      </c>
      <c r="AW179" s="14" t="s">
        <v>37</v>
      </c>
      <c r="AX179" s="14" t="s">
        <v>82</v>
      </c>
      <c r="AY179" s="164" t="s">
        <v>184</v>
      </c>
    </row>
    <row r="180" spans="2:65" s="1" customFormat="1" ht="16.5" customHeight="1">
      <c r="B180" s="33"/>
      <c r="C180" s="170" t="s">
        <v>263</v>
      </c>
      <c r="D180" s="170" t="s">
        <v>264</v>
      </c>
      <c r="E180" s="171" t="s">
        <v>265</v>
      </c>
      <c r="F180" s="172" t="s">
        <v>266</v>
      </c>
      <c r="G180" s="173" t="s">
        <v>246</v>
      </c>
      <c r="H180" s="174">
        <v>19.8</v>
      </c>
      <c r="I180" s="175"/>
      <c r="J180" s="176">
        <f>ROUND(I180*H180,2)</f>
        <v>0</v>
      </c>
      <c r="K180" s="172" t="s">
        <v>190</v>
      </c>
      <c r="L180" s="177"/>
      <c r="M180" s="178" t="s">
        <v>19</v>
      </c>
      <c r="N180" s="179" t="s">
        <v>46</v>
      </c>
      <c r="P180" s="141">
        <f>O180*H180</f>
        <v>0</v>
      </c>
      <c r="Q180" s="141">
        <v>1.9480000000000001E-2</v>
      </c>
      <c r="R180" s="141">
        <f>Q180*H180</f>
        <v>0.38570400000000005</v>
      </c>
      <c r="S180" s="141">
        <v>0</v>
      </c>
      <c r="T180" s="142">
        <f>S180*H180</f>
        <v>0</v>
      </c>
      <c r="AR180" s="143" t="s">
        <v>231</v>
      </c>
      <c r="AT180" s="143" t="s">
        <v>264</v>
      </c>
      <c r="AU180" s="143" t="s">
        <v>84</v>
      </c>
      <c r="AY180" s="18" t="s">
        <v>184</v>
      </c>
      <c r="BE180" s="144">
        <f>IF(N180="základní",J180,0)</f>
        <v>0</v>
      </c>
      <c r="BF180" s="144">
        <f>IF(N180="snížená",J180,0)</f>
        <v>0</v>
      </c>
      <c r="BG180" s="144">
        <f>IF(N180="zákl. přenesená",J180,0)</f>
        <v>0</v>
      </c>
      <c r="BH180" s="144">
        <f>IF(N180="sníž. přenesená",J180,0)</f>
        <v>0</v>
      </c>
      <c r="BI180" s="144">
        <f>IF(N180="nulová",J180,0)</f>
        <v>0</v>
      </c>
      <c r="BJ180" s="18" t="s">
        <v>82</v>
      </c>
      <c r="BK180" s="144">
        <f>ROUND(I180*H180,2)</f>
        <v>0</v>
      </c>
      <c r="BL180" s="18" t="s">
        <v>127</v>
      </c>
      <c r="BM180" s="143" t="s">
        <v>267</v>
      </c>
    </row>
    <row r="181" spans="2:65" s="12" customFormat="1" ht="11.25">
      <c r="B181" s="149"/>
      <c r="D181" s="150" t="s">
        <v>194</v>
      </c>
      <c r="E181" s="151" t="s">
        <v>19</v>
      </c>
      <c r="F181" s="152" t="s">
        <v>257</v>
      </c>
      <c r="H181" s="151" t="s">
        <v>19</v>
      </c>
      <c r="I181" s="153"/>
      <c r="L181" s="149"/>
      <c r="M181" s="154"/>
      <c r="T181" s="155"/>
      <c r="AT181" s="151" t="s">
        <v>194</v>
      </c>
      <c r="AU181" s="151" t="s">
        <v>84</v>
      </c>
      <c r="AV181" s="12" t="s">
        <v>82</v>
      </c>
      <c r="AW181" s="12" t="s">
        <v>37</v>
      </c>
      <c r="AX181" s="12" t="s">
        <v>75</v>
      </c>
      <c r="AY181" s="151" t="s">
        <v>184</v>
      </c>
    </row>
    <row r="182" spans="2:65" s="13" customFormat="1" ht="11.25">
      <c r="B182" s="156"/>
      <c r="D182" s="150" t="s">
        <v>194</v>
      </c>
      <c r="E182" s="157" t="s">
        <v>19</v>
      </c>
      <c r="F182" s="158" t="s">
        <v>250</v>
      </c>
      <c r="H182" s="159">
        <v>18</v>
      </c>
      <c r="I182" s="160"/>
      <c r="L182" s="156"/>
      <c r="M182" s="161"/>
      <c r="T182" s="162"/>
      <c r="AT182" s="157" t="s">
        <v>194</v>
      </c>
      <c r="AU182" s="157" t="s">
        <v>84</v>
      </c>
      <c r="AV182" s="13" t="s">
        <v>84</v>
      </c>
      <c r="AW182" s="13" t="s">
        <v>37</v>
      </c>
      <c r="AX182" s="13" t="s">
        <v>75</v>
      </c>
      <c r="AY182" s="157" t="s">
        <v>184</v>
      </c>
    </row>
    <row r="183" spans="2:65" s="14" customFormat="1" ht="11.25">
      <c r="B183" s="163"/>
      <c r="D183" s="150" t="s">
        <v>194</v>
      </c>
      <c r="E183" s="164" t="s">
        <v>19</v>
      </c>
      <c r="F183" s="165" t="s">
        <v>198</v>
      </c>
      <c r="H183" s="166">
        <v>18</v>
      </c>
      <c r="I183" s="167"/>
      <c r="L183" s="163"/>
      <c r="M183" s="168"/>
      <c r="T183" s="169"/>
      <c r="AT183" s="164" t="s">
        <v>194</v>
      </c>
      <c r="AU183" s="164" t="s">
        <v>84</v>
      </c>
      <c r="AV183" s="14" t="s">
        <v>127</v>
      </c>
      <c r="AW183" s="14" t="s">
        <v>37</v>
      </c>
      <c r="AX183" s="14" t="s">
        <v>82</v>
      </c>
      <c r="AY183" s="164" t="s">
        <v>184</v>
      </c>
    </row>
    <row r="184" spans="2:65" s="13" customFormat="1" ht="11.25">
      <c r="B184" s="156"/>
      <c r="D184" s="150" t="s">
        <v>194</v>
      </c>
      <c r="F184" s="158" t="s">
        <v>268</v>
      </c>
      <c r="H184" s="159">
        <v>19.8</v>
      </c>
      <c r="I184" s="160"/>
      <c r="L184" s="156"/>
      <c r="M184" s="161"/>
      <c r="T184" s="162"/>
      <c r="AT184" s="157" t="s">
        <v>194</v>
      </c>
      <c r="AU184" s="157" t="s">
        <v>84</v>
      </c>
      <c r="AV184" s="13" t="s">
        <v>84</v>
      </c>
      <c r="AW184" s="13" t="s">
        <v>4</v>
      </c>
      <c r="AX184" s="13" t="s">
        <v>82</v>
      </c>
      <c r="AY184" s="157" t="s">
        <v>184</v>
      </c>
    </row>
    <row r="185" spans="2:65" s="11" customFormat="1" ht="22.9" customHeight="1">
      <c r="B185" s="120"/>
      <c r="D185" s="121" t="s">
        <v>74</v>
      </c>
      <c r="E185" s="130" t="s">
        <v>92</v>
      </c>
      <c r="F185" s="130" t="s">
        <v>269</v>
      </c>
      <c r="I185" s="123"/>
      <c r="J185" s="131">
        <f>BK185</f>
        <v>0</v>
      </c>
      <c r="L185" s="120"/>
      <c r="M185" s="125"/>
      <c r="P185" s="126">
        <f>SUM(P186:P193)</f>
        <v>0</v>
      </c>
      <c r="R185" s="126">
        <f>SUM(R186:R193)</f>
        <v>5.3410000000000006E-2</v>
      </c>
      <c r="T185" s="127">
        <f>SUM(T186:T193)</f>
        <v>0</v>
      </c>
      <c r="AR185" s="121" t="s">
        <v>82</v>
      </c>
      <c r="AT185" s="128" t="s">
        <v>74</v>
      </c>
      <c r="AU185" s="128" t="s">
        <v>82</v>
      </c>
      <c r="AY185" s="121" t="s">
        <v>184</v>
      </c>
      <c r="BK185" s="129">
        <f>SUM(BK186:BK193)</f>
        <v>0</v>
      </c>
    </row>
    <row r="186" spans="2:65" s="1" customFormat="1" ht="16.5" customHeight="1">
      <c r="B186" s="33"/>
      <c r="C186" s="132" t="s">
        <v>270</v>
      </c>
      <c r="D186" s="132" t="s">
        <v>186</v>
      </c>
      <c r="E186" s="133" t="s">
        <v>271</v>
      </c>
      <c r="F186" s="134" t="s">
        <v>272</v>
      </c>
      <c r="G186" s="135" t="s">
        <v>234</v>
      </c>
      <c r="H186" s="136">
        <v>4.9000000000000002E-2</v>
      </c>
      <c r="I186" s="137"/>
      <c r="J186" s="138">
        <f>ROUND(I186*H186,2)</f>
        <v>0</v>
      </c>
      <c r="K186" s="134" t="s">
        <v>190</v>
      </c>
      <c r="L186" s="33"/>
      <c r="M186" s="139" t="s">
        <v>19</v>
      </c>
      <c r="N186" s="140" t="s">
        <v>46</v>
      </c>
      <c r="P186" s="141">
        <f>O186*H186</f>
        <v>0</v>
      </c>
      <c r="Q186" s="141">
        <v>1.0900000000000001</v>
      </c>
      <c r="R186" s="141">
        <f>Q186*H186</f>
        <v>5.3410000000000006E-2</v>
      </c>
      <c r="S186" s="141">
        <v>0</v>
      </c>
      <c r="T186" s="142">
        <f>S186*H186</f>
        <v>0</v>
      </c>
      <c r="AR186" s="143" t="s">
        <v>127</v>
      </c>
      <c r="AT186" s="143" t="s">
        <v>186</v>
      </c>
      <c r="AU186" s="143" t="s">
        <v>84</v>
      </c>
      <c r="AY186" s="18" t="s">
        <v>184</v>
      </c>
      <c r="BE186" s="144">
        <f>IF(N186="základní",J186,0)</f>
        <v>0</v>
      </c>
      <c r="BF186" s="144">
        <f>IF(N186="snížená",J186,0)</f>
        <v>0</v>
      </c>
      <c r="BG186" s="144">
        <f>IF(N186="zákl. přenesená",J186,0)</f>
        <v>0</v>
      </c>
      <c r="BH186" s="144">
        <f>IF(N186="sníž. přenesená",J186,0)</f>
        <v>0</v>
      </c>
      <c r="BI186" s="144">
        <f>IF(N186="nulová",J186,0)</f>
        <v>0</v>
      </c>
      <c r="BJ186" s="18" t="s">
        <v>82</v>
      </c>
      <c r="BK186" s="144">
        <f>ROUND(I186*H186,2)</f>
        <v>0</v>
      </c>
      <c r="BL186" s="18" t="s">
        <v>127</v>
      </c>
      <c r="BM186" s="143" t="s">
        <v>273</v>
      </c>
    </row>
    <row r="187" spans="2:65" s="1" customFormat="1" ht="11.25">
      <c r="B187" s="33"/>
      <c r="D187" s="145" t="s">
        <v>192</v>
      </c>
      <c r="F187" s="146" t="s">
        <v>274</v>
      </c>
      <c r="I187" s="147"/>
      <c r="L187" s="33"/>
      <c r="M187" s="148"/>
      <c r="T187" s="54"/>
      <c r="AT187" s="18" t="s">
        <v>192</v>
      </c>
      <c r="AU187" s="18" t="s">
        <v>84</v>
      </c>
    </row>
    <row r="188" spans="2:65" s="12" customFormat="1" ht="11.25">
      <c r="B188" s="149"/>
      <c r="D188" s="150" t="s">
        <v>194</v>
      </c>
      <c r="E188" s="151" t="s">
        <v>19</v>
      </c>
      <c r="F188" s="152" t="s">
        <v>275</v>
      </c>
      <c r="H188" s="151" t="s">
        <v>19</v>
      </c>
      <c r="I188" s="153"/>
      <c r="L188" s="149"/>
      <c r="M188" s="154"/>
      <c r="T188" s="155"/>
      <c r="AT188" s="151" t="s">
        <v>194</v>
      </c>
      <c r="AU188" s="151" t="s">
        <v>84</v>
      </c>
      <c r="AV188" s="12" t="s">
        <v>82</v>
      </c>
      <c r="AW188" s="12" t="s">
        <v>37</v>
      </c>
      <c r="AX188" s="12" t="s">
        <v>75</v>
      </c>
      <c r="AY188" s="151" t="s">
        <v>184</v>
      </c>
    </row>
    <row r="189" spans="2:65" s="13" customFormat="1" ht="11.25">
      <c r="B189" s="156"/>
      <c r="D189" s="150" t="s">
        <v>194</v>
      </c>
      <c r="E189" s="157" t="s">
        <v>19</v>
      </c>
      <c r="F189" s="158" t="s">
        <v>276</v>
      </c>
      <c r="H189" s="159">
        <v>1.2999999999999999E-2</v>
      </c>
      <c r="I189" s="160"/>
      <c r="L189" s="156"/>
      <c r="M189" s="161"/>
      <c r="T189" s="162"/>
      <c r="AT189" s="157" t="s">
        <v>194</v>
      </c>
      <c r="AU189" s="157" t="s">
        <v>84</v>
      </c>
      <c r="AV189" s="13" t="s">
        <v>84</v>
      </c>
      <c r="AW189" s="13" t="s">
        <v>37</v>
      </c>
      <c r="AX189" s="13" t="s">
        <v>75</v>
      </c>
      <c r="AY189" s="157" t="s">
        <v>184</v>
      </c>
    </row>
    <row r="190" spans="2:65" s="13" customFormat="1" ht="11.25">
      <c r="B190" s="156"/>
      <c r="D190" s="150" t="s">
        <v>194</v>
      </c>
      <c r="E190" s="157" t="s">
        <v>19</v>
      </c>
      <c r="F190" s="158" t="s">
        <v>277</v>
      </c>
      <c r="H190" s="159">
        <v>1.2999999999999999E-2</v>
      </c>
      <c r="I190" s="160"/>
      <c r="L190" s="156"/>
      <c r="M190" s="161"/>
      <c r="T190" s="162"/>
      <c r="AT190" s="157" t="s">
        <v>194</v>
      </c>
      <c r="AU190" s="157" t="s">
        <v>84</v>
      </c>
      <c r="AV190" s="13" t="s">
        <v>84</v>
      </c>
      <c r="AW190" s="13" t="s">
        <v>37</v>
      </c>
      <c r="AX190" s="13" t="s">
        <v>75</v>
      </c>
      <c r="AY190" s="157" t="s">
        <v>184</v>
      </c>
    </row>
    <row r="191" spans="2:65" s="13" customFormat="1" ht="11.25">
      <c r="B191" s="156"/>
      <c r="D191" s="150" t="s">
        <v>194</v>
      </c>
      <c r="E191" s="157" t="s">
        <v>19</v>
      </c>
      <c r="F191" s="158" t="s">
        <v>278</v>
      </c>
      <c r="H191" s="159">
        <v>0.01</v>
      </c>
      <c r="I191" s="160"/>
      <c r="L191" s="156"/>
      <c r="M191" s="161"/>
      <c r="T191" s="162"/>
      <c r="AT191" s="157" t="s">
        <v>194</v>
      </c>
      <c r="AU191" s="157" t="s">
        <v>84</v>
      </c>
      <c r="AV191" s="13" t="s">
        <v>84</v>
      </c>
      <c r="AW191" s="13" t="s">
        <v>37</v>
      </c>
      <c r="AX191" s="13" t="s">
        <v>75</v>
      </c>
      <c r="AY191" s="157" t="s">
        <v>184</v>
      </c>
    </row>
    <row r="192" spans="2:65" s="13" customFormat="1" ht="11.25">
      <c r="B192" s="156"/>
      <c r="D192" s="150" t="s">
        <v>194</v>
      </c>
      <c r="E192" s="157" t="s">
        <v>19</v>
      </c>
      <c r="F192" s="158" t="s">
        <v>279</v>
      </c>
      <c r="H192" s="159">
        <v>1.2999999999999999E-2</v>
      </c>
      <c r="I192" s="160"/>
      <c r="L192" s="156"/>
      <c r="M192" s="161"/>
      <c r="T192" s="162"/>
      <c r="AT192" s="157" t="s">
        <v>194</v>
      </c>
      <c r="AU192" s="157" t="s">
        <v>84</v>
      </c>
      <c r="AV192" s="13" t="s">
        <v>84</v>
      </c>
      <c r="AW192" s="13" t="s">
        <v>37</v>
      </c>
      <c r="AX192" s="13" t="s">
        <v>75</v>
      </c>
      <c r="AY192" s="157" t="s">
        <v>184</v>
      </c>
    </row>
    <row r="193" spans="2:65" s="14" customFormat="1" ht="11.25">
      <c r="B193" s="163"/>
      <c r="D193" s="150" t="s">
        <v>194</v>
      </c>
      <c r="E193" s="164" t="s">
        <v>19</v>
      </c>
      <c r="F193" s="165" t="s">
        <v>198</v>
      </c>
      <c r="H193" s="166">
        <v>4.9000000000000002E-2</v>
      </c>
      <c r="I193" s="167"/>
      <c r="L193" s="163"/>
      <c r="M193" s="168"/>
      <c r="T193" s="169"/>
      <c r="AT193" s="164" t="s">
        <v>194</v>
      </c>
      <c r="AU193" s="164" t="s">
        <v>84</v>
      </c>
      <c r="AV193" s="14" t="s">
        <v>127</v>
      </c>
      <c r="AW193" s="14" t="s">
        <v>37</v>
      </c>
      <c r="AX193" s="14" t="s">
        <v>82</v>
      </c>
      <c r="AY193" s="164" t="s">
        <v>184</v>
      </c>
    </row>
    <row r="194" spans="2:65" s="11" customFormat="1" ht="22.9" customHeight="1">
      <c r="B194" s="120"/>
      <c r="D194" s="121" t="s">
        <v>74</v>
      </c>
      <c r="E194" s="130" t="s">
        <v>237</v>
      </c>
      <c r="F194" s="130" t="s">
        <v>280</v>
      </c>
      <c r="I194" s="123"/>
      <c r="J194" s="131">
        <f>BK194</f>
        <v>0</v>
      </c>
      <c r="L194" s="120"/>
      <c r="M194" s="125"/>
      <c r="P194" s="126">
        <f>SUM(P195:P309)</f>
        <v>0</v>
      </c>
      <c r="R194" s="126">
        <f>SUM(R195:R309)</f>
        <v>7.7468762499999996E-2</v>
      </c>
      <c r="T194" s="127">
        <f>SUM(T195:T309)</f>
        <v>73.799941999999987</v>
      </c>
      <c r="AR194" s="121" t="s">
        <v>82</v>
      </c>
      <c r="AT194" s="128" t="s">
        <v>74</v>
      </c>
      <c r="AU194" s="128" t="s">
        <v>82</v>
      </c>
      <c r="AY194" s="121" t="s">
        <v>184</v>
      </c>
      <c r="BK194" s="129">
        <f>SUM(BK195:BK309)</f>
        <v>0</v>
      </c>
    </row>
    <row r="195" spans="2:65" s="1" customFormat="1" ht="24.2" customHeight="1">
      <c r="B195" s="33"/>
      <c r="C195" s="132" t="s">
        <v>281</v>
      </c>
      <c r="D195" s="132" t="s">
        <v>186</v>
      </c>
      <c r="E195" s="133" t="s">
        <v>282</v>
      </c>
      <c r="F195" s="134" t="s">
        <v>283</v>
      </c>
      <c r="G195" s="135" t="s">
        <v>217</v>
      </c>
      <c r="H195" s="136">
        <v>594.14</v>
      </c>
      <c r="I195" s="137"/>
      <c r="J195" s="138">
        <f>ROUND(I195*H195,2)</f>
        <v>0</v>
      </c>
      <c r="K195" s="134" t="s">
        <v>190</v>
      </c>
      <c r="L195" s="33"/>
      <c r="M195" s="139" t="s">
        <v>19</v>
      </c>
      <c r="N195" s="140" t="s">
        <v>46</v>
      </c>
      <c r="P195" s="141">
        <f>O195*H195</f>
        <v>0</v>
      </c>
      <c r="Q195" s="141">
        <v>1.2999999999999999E-4</v>
      </c>
      <c r="R195" s="141">
        <f>Q195*H195</f>
        <v>7.7238199999999993E-2</v>
      </c>
      <c r="S195" s="141">
        <v>0</v>
      </c>
      <c r="T195" s="142">
        <f>S195*H195</f>
        <v>0</v>
      </c>
      <c r="AR195" s="143" t="s">
        <v>127</v>
      </c>
      <c r="AT195" s="143" t="s">
        <v>186</v>
      </c>
      <c r="AU195" s="143" t="s">
        <v>84</v>
      </c>
      <c r="AY195" s="18" t="s">
        <v>184</v>
      </c>
      <c r="BE195" s="144">
        <f>IF(N195="základní",J195,0)</f>
        <v>0</v>
      </c>
      <c r="BF195" s="144">
        <f>IF(N195="snížená",J195,0)</f>
        <v>0</v>
      </c>
      <c r="BG195" s="144">
        <f>IF(N195="zákl. přenesená",J195,0)</f>
        <v>0</v>
      </c>
      <c r="BH195" s="144">
        <f>IF(N195="sníž. přenesená",J195,0)</f>
        <v>0</v>
      </c>
      <c r="BI195" s="144">
        <f>IF(N195="nulová",J195,0)</f>
        <v>0</v>
      </c>
      <c r="BJ195" s="18" t="s">
        <v>82</v>
      </c>
      <c r="BK195" s="144">
        <f>ROUND(I195*H195,2)</f>
        <v>0</v>
      </c>
      <c r="BL195" s="18" t="s">
        <v>127</v>
      </c>
      <c r="BM195" s="143" t="s">
        <v>284</v>
      </c>
    </row>
    <row r="196" spans="2:65" s="1" customFormat="1" ht="11.25">
      <c r="B196" s="33"/>
      <c r="D196" s="145" t="s">
        <v>192</v>
      </c>
      <c r="F196" s="146" t="s">
        <v>285</v>
      </c>
      <c r="I196" s="147"/>
      <c r="L196" s="33"/>
      <c r="M196" s="148"/>
      <c r="T196" s="54"/>
      <c r="AT196" s="18" t="s">
        <v>192</v>
      </c>
      <c r="AU196" s="18" t="s">
        <v>84</v>
      </c>
    </row>
    <row r="197" spans="2:65" s="12" customFormat="1" ht="11.25">
      <c r="B197" s="149"/>
      <c r="D197" s="150" t="s">
        <v>194</v>
      </c>
      <c r="E197" s="151" t="s">
        <v>19</v>
      </c>
      <c r="F197" s="152" t="s">
        <v>195</v>
      </c>
      <c r="H197" s="151" t="s">
        <v>19</v>
      </c>
      <c r="I197" s="153"/>
      <c r="L197" s="149"/>
      <c r="M197" s="154"/>
      <c r="T197" s="155"/>
      <c r="AT197" s="151" t="s">
        <v>194</v>
      </c>
      <c r="AU197" s="151" t="s">
        <v>84</v>
      </c>
      <c r="AV197" s="12" t="s">
        <v>82</v>
      </c>
      <c r="AW197" s="12" t="s">
        <v>37</v>
      </c>
      <c r="AX197" s="12" t="s">
        <v>75</v>
      </c>
      <c r="AY197" s="151" t="s">
        <v>184</v>
      </c>
    </row>
    <row r="198" spans="2:65" s="13" customFormat="1" ht="11.25">
      <c r="B198" s="156"/>
      <c r="D198" s="150" t="s">
        <v>194</v>
      </c>
      <c r="E198" s="157" t="s">
        <v>19</v>
      </c>
      <c r="F198" s="158" t="s">
        <v>286</v>
      </c>
      <c r="H198" s="159">
        <v>594.14</v>
      </c>
      <c r="I198" s="160"/>
      <c r="L198" s="156"/>
      <c r="M198" s="161"/>
      <c r="T198" s="162"/>
      <c r="AT198" s="157" t="s">
        <v>194</v>
      </c>
      <c r="AU198" s="157" t="s">
        <v>84</v>
      </c>
      <c r="AV198" s="13" t="s">
        <v>84</v>
      </c>
      <c r="AW198" s="13" t="s">
        <v>37</v>
      </c>
      <c r="AX198" s="13" t="s">
        <v>75</v>
      </c>
      <c r="AY198" s="157" t="s">
        <v>184</v>
      </c>
    </row>
    <row r="199" spans="2:65" s="14" customFormat="1" ht="11.25">
      <c r="B199" s="163"/>
      <c r="D199" s="150" t="s">
        <v>194</v>
      </c>
      <c r="E199" s="164" t="s">
        <v>19</v>
      </c>
      <c r="F199" s="165" t="s">
        <v>198</v>
      </c>
      <c r="H199" s="166">
        <v>594.14</v>
      </c>
      <c r="I199" s="167"/>
      <c r="L199" s="163"/>
      <c r="M199" s="168"/>
      <c r="T199" s="169"/>
      <c r="AT199" s="164" t="s">
        <v>194</v>
      </c>
      <c r="AU199" s="164" t="s">
        <v>84</v>
      </c>
      <c r="AV199" s="14" t="s">
        <v>127</v>
      </c>
      <c r="AW199" s="14" t="s">
        <v>37</v>
      </c>
      <c r="AX199" s="14" t="s">
        <v>82</v>
      </c>
      <c r="AY199" s="164" t="s">
        <v>184</v>
      </c>
    </row>
    <row r="200" spans="2:65" s="1" customFormat="1" ht="16.5" customHeight="1">
      <c r="B200" s="33"/>
      <c r="C200" s="132" t="s">
        <v>287</v>
      </c>
      <c r="D200" s="132" t="s">
        <v>186</v>
      </c>
      <c r="E200" s="133" t="s">
        <v>288</v>
      </c>
      <c r="F200" s="134" t="s">
        <v>289</v>
      </c>
      <c r="G200" s="135" t="s">
        <v>217</v>
      </c>
      <c r="H200" s="136">
        <v>107.52</v>
      </c>
      <c r="I200" s="137"/>
      <c r="J200" s="138">
        <f>ROUND(I200*H200,2)</f>
        <v>0</v>
      </c>
      <c r="K200" s="134" t="s">
        <v>190</v>
      </c>
      <c r="L200" s="33"/>
      <c r="M200" s="139" t="s">
        <v>19</v>
      </c>
      <c r="N200" s="140" t="s">
        <v>46</v>
      </c>
      <c r="P200" s="141">
        <f>O200*H200</f>
        <v>0</v>
      </c>
      <c r="Q200" s="141">
        <v>0</v>
      </c>
      <c r="R200" s="141">
        <f>Q200*H200</f>
        <v>0</v>
      </c>
      <c r="S200" s="141">
        <v>0.26100000000000001</v>
      </c>
      <c r="T200" s="142">
        <f>S200*H200</f>
        <v>28.062719999999999</v>
      </c>
      <c r="AR200" s="143" t="s">
        <v>127</v>
      </c>
      <c r="AT200" s="143" t="s">
        <v>186</v>
      </c>
      <c r="AU200" s="143" t="s">
        <v>84</v>
      </c>
      <c r="AY200" s="18" t="s">
        <v>184</v>
      </c>
      <c r="BE200" s="144">
        <f>IF(N200="základní",J200,0)</f>
        <v>0</v>
      </c>
      <c r="BF200" s="144">
        <f>IF(N200="snížená",J200,0)</f>
        <v>0</v>
      </c>
      <c r="BG200" s="144">
        <f>IF(N200="zákl. přenesená",J200,0)</f>
        <v>0</v>
      </c>
      <c r="BH200" s="144">
        <f>IF(N200="sníž. přenesená",J200,0)</f>
        <v>0</v>
      </c>
      <c r="BI200" s="144">
        <f>IF(N200="nulová",J200,0)</f>
        <v>0</v>
      </c>
      <c r="BJ200" s="18" t="s">
        <v>82</v>
      </c>
      <c r="BK200" s="144">
        <f>ROUND(I200*H200,2)</f>
        <v>0</v>
      </c>
      <c r="BL200" s="18" t="s">
        <v>127</v>
      </c>
      <c r="BM200" s="143" t="s">
        <v>290</v>
      </c>
    </row>
    <row r="201" spans="2:65" s="1" customFormat="1" ht="11.25">
      <c r="B201" s="33"/>
      <c r="D201" s="145" t="s">
        <v>192</v>
      </c>
      <c r="F201" s="146" t="s">
        <v>291</v>
      </c>
      <c r="I201" s="147"/>
      <c r="L201" s="33"/>
      <c r="M201" s="148"/>
      <c r="T201" s="54"/>
      <c r="AT201" s="18" t="s">
        <v>192</v>
      </c>
      <c r="AU201" s="18" t="s">
        <v>84</v>
      </c>
    </row>
    <row r="202" spans="2:65" s="12" customFormat="1" ht="11.25">
      <c r="B202" s="149"/>
      <c r="D202" s="150" t="s">
        <v>194</v>
      </c>
      <c r="E202" s="151" t="s">
        <v>19</v>
      </c>
      <c r="F202" s="152" t="s">
        <v>195</v>
      </c>
      <c r="H202" s="151" t="s">
        <v>19</v>
      </c>
      <c r="I202" s="153"/>
      <c r="L202" s="149"/>
      <c r="M202" s="154"/>
      <c r="T202" s="155"/>
      <c r="AT202" s="151" t="s">
        <v>194</v>
      </c>
      <c r="AU202" s="151" t="s">
        <v>84</v>
      </c>
      <c r="AV202" s="12" t="s">
        <v>82</v>
      </c>
      <c r="AW202" s="12" t="s">
        <v>37</v>
      </c>
      <c r="AX202" s="12" t="s">
        <v>75</v>
      </c>
      <c r="AY202" s="151" t="s">
        <v>184</v>
      </c>
    </row>
    <row r="203" spans="2:65" s="13" customFormat="1" ht="11.25">
      <c r="B203" s="156"/>
      <c r="D203" s="150" t="s">
        <v>194</v>
      </c>
      <c r="E203" s="157" t="s">
        <v>19</v>
      </c>
      <c r="F203" s="158" t="s">
        <v>292</v>
      </c>
      <c r="H203" s="159">
        <v>17.954999999999998</v>
      </c>
      <c r="I203" s="160"/>
      <c r="L203" s="156"/>
      <c r="M203" s="161"/>
      <c r="T203" s="162"/>
      <c r="AT203" s="157" t="s">
        <v>194</v>
      </c>
      <c r="AU203" s="157" t="s">
        <v>84</v>
      </c>
      <c r="AV203" s="13" t="s">
        <v>84</v>
      </c>
      <c r="AW203" s="13" t="s">
        <v>37</v>
      </c>
      <c r="AX203" s="13" t="s">
        <v>75</v>
      </c>
      <c r="AY203" s="157" t="s">
        <v>184</v>
      </c>
    </row>
    <row r="204" spans="2:65" s="13" customFormat="1" ht="11.25">
      <c r="B204" s="156"/>
      <c r="D204" s="150" t="s">
        <v>194</v>
      </c>
      <c r="E204" s="157" t="s">
        <v>19</v>
      </c>
      <c r="F204" s="158" t="s">
        <v>293</v>
      </c>
      <c r="H204" s="159">
        <v>13.36</v>
      </c>
      <c r="I204" s="160"/>
      <c r="L204" s="156"/>
      <c r="M204" s="161"/>
      <c r="T204" s="162"/>
      <c r="AT204" s="157" t="s">
        <v>194</v>
      </c>
      <c r="AU204" s="157" t="s">
        <v>84</v>
      </c>
      <c r="AV204" s="13" t="s">
        <v>84</v>
      </c>
      <c r="AW204" s="13" t="s">
        <v>37</v>
      </c>
      <c r="AX204" s="13" t="s">
        <v>75</v>
      </c>
      <c r="AY204" s="157" t="s">
        <v>184</v>
      </c>
    </row>
    <row r="205" spans="2:65" s="13" customFormat="1" ht="11.25">
      <c r="B205" s="156"/>
      <c r="D205" s="150" t="s">
        <v>194</v>
      </c>
      <c r="E205" s="157" t="s">
        <v>19</v>
      </c>
      <c r="F205" s="158" t="s">
        <v>294</v>
      </c>
      <c r="H205" s="159">
        <v>17.805</v>
      </c>
      <c r="I205" s="160"/>
      <c r="L205" s="156"/>
      <c r="M205" s="161"/>
      <c r="T205" s="162"/>
      <c r="AT205" s="157" t="s">
        <v>194</v>
      </c>
      <c r="AU205" s="157" t="s">
        <v>84</v>
      </c>
      <c r="AV205" s="13" t="s">
        <v>84</v>
      </c>
      <c r="AW205" s="13" t="s">
        <v>37</v>
      </c>
      <c r="AX205" s="13" t="s">
        <v>75</v>
      </c>
      <c r="AY205" s="157" t="s">
        <v>184</v>
      </c>
    </row>
    <row r="206" spans="2:65" s="13" customFormat="1" ht="11.25">
      <c r="B206" s="156"/>
      <c r="D206" s="150" t="s">
        <v>194</v>
      </c>
      <c r="E206" s="157" t="s">
        <v>19</v>
      </c>
      <c r="F206" s="158" t="s">
        <v>295</v>
      </c>
      <c r="H206" s="159">
        <v>20.7</v>
      </c>
      <c r="I206" s="160"/>
      <c r="L206" s="156"/>
      <c r="M206" s="161"/>
      <c r="T206" s="162"/>
      <c r="AT206" s="157" t="s">
        <v>194</v>
      </c>
      <c r="AU206" s="157" t="s">
        <v>84</v>
      </c>
      <c r="AV206" s="13" t="s">
        <v>84</v>
      </c>
      <c r="AW206" s="13" t="s">
        <v>37</v>
      </c>
      <c r="AX206" s="13" t="s">
        <v>75</v>
      </c>
      <c r="AY206" s="157" t="s">
        <v>184</v>
      </c>
    </row>
    <row r="207" spans="2:65" s="13" customFormat="1" ht="11.25">
      <c r="B207" s="156"/>
      <c r="D207" s="150" t="s">
        <v>194</v>
      </c>
      <c r="E207" s="157" t="s">
        <v>19</v>
      </c>
      <c r="F207" s="158" t="s">
        <v>296</v>
      </c>
      <c r="H207" s="159">
        <v>19.7</v>
      </c>
      <c r="I207" s="160"/>
      <c r="L207" s="156"/>
      <c r="M207" s="161"/>
      <c r="T207" s="162"/>
      <c r="AT207" s="157" t="s">
        <v>194</v>
      </c>
      <c r="AU207" s="157" t="s">
        <v>84</v>
      </c>
      <c r="AV207" s="13" t="s">
        <v>84</v>
      </c>
      <c r="AW207" s="13" t="s">
        <v>37</v>
      </c>
      <c r="AX207" s="13" t="s">
        <v>75</v>
      </c>
      <c r="AY207" s="157" t="s">
        <v>184</v>
      </c>
    </row>
    <row r="208" spans="2:65" s="13" customFormat="1" ht="11.25">
      <c r="B208" s="156"/>
      <c r="D208" s="150" t="s">
        <v>194</v>
      </c>
      <c r="E208" s="157" t="s">
        <v>19</v>
      </c>
      <c r="F208" s="158" t="s">
        <v>297</v>
      </c>
      <c r="H208" s="159">
        <v>18</v>
      </c>
      <c r="I208" s="160"/>
      <c r="L208" s="156"/>
      <c r="M208" s="161"/>
      <c r="T208" s="162"/>
      <c r="AT208" s="157" t="s">
        <v>194</v>
      </c>
      <c r="AU208" s="157" t="s">
        <v>84</v>
      </c>
      <c r="AV208" s="13" t="s">
        <v>84</v>
      </c>
      <c r="AW208" s="13" t="s">
        <v>37</v>
      </c>
      <c r="AX208" s="13" t="s">
        <v>75</v>
      </c>
      <c r="AY208" s="157" t="s">
        <v>184</v>
      </c>
    </row>
    <row r="209" spans="2:65" s="14" customFormat="1" ht="11.25">
      <c r="B209" s="163"/>
      <c r="D209" s="150" t="s">
        <v>194</v>
      </c>
      <c r="E209" s="164" t="s">
        <v>19</v>
      </c>
      <c r="F209" s="165" t="s">
        <v>198</v>
      </c>
      <c r="H209" s="166">
        <v>107.52</v>
      </c>
      <c r="I209" s="167"/>
      <c r="L209" s="163"/>
      <c r="M209" s="168"/>
      <c r="T209" s="169"/>
      <c r="AT209" s="164" t="s">
        <v>194</v>
      </c>
      <c r="AU209" s="164" t="s">
        <v>84</v>
      </c>
      <c r="AV209" s="14" t="s">
        <v>127</v>
      </c>
      <c r="AW209" s="14" t="s">
        <v>37</v>
      </c>
      <c r="AX209" s="14" t="s">
        <v>82</v>
      </c>
      <c r="AY209" s="164" t="s">
        <v>184</v>
      </c>
    </row>
    <row r="210" spans="2:65" s="1" customFormat="1" ht="24.2" customHeight="1">
      <c r="B210" s="33"/>
      <c r="C210" s="132" t="s">
        <v>298</v>
      </c>
      <c r="D210" s="132" t="s">
        <v>186</v>
      </c>
      <c r="E210" s="133" t="s">
        <v>299</v>
      </c>
      <c r="F210" s="134" t="s">
        <v>300</v>
      </c>
      <c r="G210" s="135" t="s">
        <v>189</v>
      </c>
      <c r="H210" s="136">
        <v>10.256</v>
      </c>
      <c r="I210" s="137"/>
      <c r="J210" s="138">
        <f>ROUND(I210*H210,2)</f>
        <v>0</v>
      </c>
      <c r="K210" s="134" t="s">
        <v>190</v>
      </c>
      <c r="L210" s="33"/>
      <c r="M210" s="139" t="s">
        <v>19</v>
      </c>
      <c r="N210" s="140" t="s">
        <v>46</v>
      </c>
      <c r="P210" s="141">
        <f>O210*H210</f>
        <v>0</v>
      </c>
      <c r="Q210" s="141">
        <v>0</v>
      </c>
      <c r="R210" s="141">
        <f>Q210*H210</f>
        <v>0</v>
      </c>
      <c r="S210" s="141">
        <v>1.175</v>
      </c>
      <c r="T210" s="142">
        <f>S210*H210</f>
        <v>12.050800000000001</v>
      </c>
      <c r="AR210" s="143" t="s">
        <v>127</v>
      </c>
      <c r="AT210" s="143" t="s">
        <v>186</v>
      </c>
      <c r="AU210" s="143" t="s">
        <v>84</v>
      </c>
      <c r="AY210" s="18" t="s">
        <v>184</v>
      </c>
      <c r="BE210" s="144">
        <f>IF(N210="základní",J210,0)</f>
        <v>0</v>
      </c>
      <c r="BF210" s="144">
        <f>IF(N210="snížená",J210,0)</f>
        <v>0</v>
      </c>
      <c r="BG210" s="144">
        <f>IF(N210="zákl. přenesená",J210,0)</f>
        <v>0</v>
      </c>
      <c r="BH210" s="144">
        <f>IF(N210="sníž. přenesená",J210,0)</f>
        <v>0</v>
      </c>
      <c r="BI210" s="144">
        <f>IF(N210="nulová",J210,0)</f>
        <v>0</v>
      </c>
      <c r="BJ210" s="18" t="s">
        <v>82</v>
      </c>
      <c r="BK210" s="144">
        <f>ROUND(I210*H210,2)</f>
        <v>0</v>
      </c>
      <c r="BL210" s="18" t="s">
        <v>127</v>
      </c>
      <c r="BM210" s="143" t="s">
        <v>301</v>
      </c>
    </row>
    <row r="211" spans="2:65" s="1" customFormat="1" ht="11.25">
      <c r="B211" s="33"/>
      <c r="D211" s="145" t="s">
        <v>192</v>
      </c>
      <c r="F211" s="146" t="s">
        <v>302</v>
      </c>
      <c r="I211" s="147"/>
      <c r="L211" s="33"/>
      <c r="M211" s="148"/>
      <c r="T211" s="54"/>
      <c r="AT211" s="18" t="s">
        <v>192</v>
      </c>
      <c r="AU211" s="18" t="s">
        <v>84</v>
      </c>
    </row>
    <row r="212" spans="2:65" s="12" customFormat="1" ht="11.25">
      <c r="B212" s="149"/>
      <c r="D212" s="150" t="s">
        <v>194</v>
      </c>
      <c r="E212" s="151" t="s">
        <v>19</v>
      </c>
      <c r="F212" s="152" t="s">
        <v>195</v>
      </c>
      <c r="H212" s="151" t="s">
        <v>19</v>
      </c>
      <c r="I212" s="153"/>
      <c r="L212" s="149"/>
      <c r="M212" s="154"/>
      <c r="T212" s="155"/>
      <c r="AT212" s="151" t="s">
        <v>194</v>
      </c>
      <c r="AU212" s="151" t="s">
        <v>84</v>
      </c>
      <c r="AV212" s="12" t="s">
        <v>82</v>
      </c>
      <c r="AW212" s="12" t="s">
        <v>37</v>
      </c>
      <c r="AX212" s="12" t="s">
        <v>75</v>
      </c>
      <c r="AY212" s="151" t="s">
        <v>184</v>
      </c>
    </row>
    <row r="213" spans="2:65" s="13" customFormat="1" ht="11.25">
      <c r="B213" s="156"/>
      <c r="D213" s="150" t="s">
        <v>194</v>
      </c>
      <c r="E213" s="157" t="s">
        <v>19</v>
      </c>
      <c r="F213" s="158" t="s">
        <v>303</v>
      </c>
      <c r="H213" s="159">
        <v>10.256</v>
      </c>
      <c r="I213" s="160"/>
      <c r="L213" s="156"/>
      <c r="M213" s="161"/>
      <c r="T213" s="162"/>
      <c r="AT213" s="157" t="s">
        <v>194</v>
      </c>
      <c r="AU213" s="157" t="s">
        <v>84</v>
      </c>
      <c r="AV213" s="13" t="s">
        <v>84</v>
      </c>
      <c r="AW213" s="13" t="s">
        <v>37</v>
      </c>
      <c r="AX213" s="13" t="s">
        <v>75</v>
      </c>
      <c r="AY213" s="157" t="s">
        <v>184</v>
      </c>
    </row>
    <row r="214" spans="2:65" s="14" customFormat="1" ht="11.25">
      <c r="B214" s="163"/>
      <c r="D214" s="150" t="s">
        <v>194</v>
      </c>
      <c r="E214" s="164" t="s">
        <v>19</v>
      </c>
      <c r="F214" s="165" t="s">
        <v>198</v>
      </c>
      <c r="H214" s="166">
        <v>10.256</v>
      </c>
      <c r="I214" s="167"/>
      <c r="L214" s="163"/>
      <c r="M214" s="168"/>
      <c r="T214" s="169"/>
      <c r="AT214" s="164" t="s">
        <v>194</v>
      </c>
      <c r="AU214" s="164" t="s">
        <v>84</v>
      </c>
      <c r="AV214" s="14" t="s">
        <v>127</v>
      </c>
      <c r="AW214" s="14" t="s">
        <v>37</v>
      </c>
      <c r="AX214" s="14" t="s">
        <v>82</v>
      </c>
      <c r="AY214" s="164" t="s">
        <v>184</v>
      </c>
    </row>
    <row r="215" spans="2:65" s="1" customFormat="1" ht="16.5" customHeight="1">
      <c r="B215" s="33"/>
      <c r="C215" s="132" t="s">
        <v>304</v>
      </c>
      <c r="D215" s="132" t="s">
        <v>186</v>
      </c>
      <c r="E215" s="133" t="s">
        <v>305</v>
      </c>
      <c r="F215" s="134" t="s">
        <v>306</v>
      </c>
      <c r="G215" s="135" t="s">
        <v>189</v>
      </c>
      <c r="H215" s="136">
        <v>6.7140000000000004</v>
      </c>
      <c r="I215" s="137"/>
      <c r="J215" s="138">
        <f>ROUND(I215*H215,2)</f>
        <v>0</v>
      </c>
      <c r="K215" s="134" t="s">
        <v>190</v>
      </c>
      <c r="L215" s="33"/>
      <c r="M215" s="139" t="s">
        <v>19</v>
      </c>
      <c r="N215" s="140" t="s">
        <v>46</v>
      </c>
      <c r="P215" s="141">
        <f>O215*H215</f>
        <v>0</v>
      </c>
      <c r="Q215" s="141">
        <v>0</v>
      </c>
      <c r="R215" s="141">
        <f>Q215*H215</f>
        <v>0</v>
      </c>
      <c r="S215" s="141">
        <v>2.2000000000000002</v>
      </c>
      <c r="T215" s="142">
        <f>S215*H215</f>
        <v>14.770800000000001</v>
      </c>
      <c r="AR215" s="143" t="s">
        <v>127</v>
      </c>
      <c r="AT215" s="143" t="s">
        <v>186</v>
      </c>
      <c r="AU215" s="143" t="s">
        <v>84</v>
      </c>
      <c r="AY215" s="18" t="s">
        <v>184</v>
      </c>
      <c r="BE215" s="144">
        <f>IF(N215="základní",J215,0)</f>
        <v>0</v>
      </c>
      <c r="BF215" s="144">
        <f>IF(N215="snížená",J215,0)</f>
        <v>0</v>
      </c>
      <c r="BG215" s="144">
        <f>IF(N215="zákl. přenesená",J215,0)</f>
        <v>0</v>
      </c>
      <c r="BH215" s="144">
        <f>IF(N215="sníž. přenesená",J215,0)</f>
        <v>0</v>
      </c>
      <c r="BI215" s="144">
        <f>IF(N215="nulová",J215,0)</f>
        <v>0</v>
      </c>
      <c r="BJ215" s="18" t="s">
        <v>82</v>
      </c>
      <c r="BK215" s="144">
        <f>ROUND(I215*H215,2)</f>
        <v>0</v>
      </c>
      <c r="BL215" s="18" t="s">
        <v>127</v>
      </c>
      <c r="BM215" s="143" t="s">
        <v>307</v>
      </c>
    </row>
    <row r="216" spans="2:65" s="1" customFormat="1" ht="11.25">
      <c r="B216" s="33"/>
      <c r="D216" s="145" t="s">
        <v>192</v>
      </c>
      <c r="F216" s="146" t="s">
        <v>308</v>
      </c>
      <c r="I216" s="147"/>
      <c r="L216" s="33"/>
      <c r="M216" s="148"/>
      <c r="T216" s="54"/>
      <c r="AT216" s="18" t="s">
        <v>192</v>
      </c>
      <c r="AU216" s="18" t="s">
        <v>84</v>
      </c>
    </row>
    <row r="217" spans="2:65" s="12" customFormat="1" ht="11.25">
      <c r="B217" s="149"/>
      <c r="D217" s="150" t="s">
        <v>194</v>
      </c>
      <c r="E217" s="151" t="s">
        <v>19</v>
      </c>
      <c r="F217" s="152" t="s">
        <v>195</v>
      </c>
      <c r="H217" s="151" t="s">
        <v>19</v>
      </c>
      <c r="I217" s="153"/>
      <c r="L217" s="149"/>
      <c r="M217" s="154"/>
      <c r="T217" s="155"/>
      <c r="AT217" s="151" t="s">
        <v>194</v>
      </c>
      <c r="AU217" s="151" t="s">
        <v>84</v>
      </c>
      <c r="AV217" s="12" t="s">
        <v>82</v>
      </c>
      <c r="AW217" s="12" t="s">
        <v>37</v>
      </c>
      <c r="AX217" s="12" t="s">
        <v>75</v>
      </c>
      <c r="AY217" s="151" t="s">
        <v>184</v>
      </c>
    </row>
    <row r="218" spans="2:65" s="13" customFormat="1" ht="11.25">
      <c r="B218" s="156"/>
      <c r="D218" s="150" t="s">
        <v>194</v>
      </c>
      <c r="E218" s="157" t="s">
        <v>19</v>
      </c>
      <c r="F218" s="158" t="s">
        <v>309</v>
      </c>
      <c r="H218" s="159">
        <v>0.81</v>
      </c>
      <c r="I218" s="160"/>
      <c r="L218" s="156"/>
      <c r="M218" s="161"/>
      <c r="T218" s="162"/>
      <c r="AT218" s="157" t="s">
        <v>194</v>
      </c>
      <c r="AU218" s="157" t="s">
        <v>84</v>
      </c>
      <c r="AV218" s="13" t="s">
        <v>84</v>
      </c>
      <c r="AW218" s="13" t="s">
        <v>37</v>
      </c>
      <c r="AX218" s="13" t="s">
        <v>75</v>
      </c>
      <c r="AY218" s="157" t="s">
        <v>184</v>
      </c>
    </row>
    <row r="219" spans="2:65" s="13" customFormat="1" ht="11.25">
      <c r="B219" s="156"/>
      <c r="D219" s="150" t="s">
        <v>194</v>
      </c>
      <c r="E219" s="157" t="s">
        <v>19</v>
      </c>
      <c r="F219" s="158" t="s">
        <v>310</v>
      </c>
      <c r="H219" s="159">
        <v>0.25</v>
      </c>
      <c r="I219" s="160"/>
      <c r="L219" s="156"/>
      <c r="M219" s="161"/>
      <c r="T219" s="162"/>
      <c r="AT219" s="157" t="s">
        <v>194</v>
      </c>
      <c r="AU219" s="157" t="s">
        <v>84</v>
      </c>
      <c r="AV219" s="13" t="s">
        <v>84</v>
      </c>
      <c r="AW219" s="13" t="s">
        <v>37</v>
      </c>
      <c r="AX219" s="13" t="s">
        <v>75</v>
      </c>
      <c r="AY219" s="157" t="s">
        <v>184</v>
      </c>
    </row>
    <row r="220" spans="2:65" s="13" customFormat="1" ht="11.25">
      <c r="B220" s="156"/>
      <c r="D220" s="150" t="s">
        <v>194</v>
      </c>
      <c r="E220" s="157" t="s">
        <v>19</v>
      </c>
      <c r="F220" s="158" t="s">
        <v>311</v>
      </c>
      <c r="H220" s="159">
        <v>0.80800000000000005</v>
      </c>
      <c r="I220" s="160"/>
      <c r="L220" s="156"/>
      <c r="M220" s="161"/>
      <c r="T220" s="162"/>
      <c r="AT220" s="157" t="s">
        <v>194</v>
      </c>
      <c r="AU220" s="157" t="s">
        <v>84</v>
      </c>
      <c r="AV220" s="13" t="s">
        <v>84</v>
      </c>
      <c r="AW220" s="13" t="s">
        <v>37</v>
      </c>
      <c r="AX220" s="13" t="s">
        <v>75</v>
      </c>
      <c r="AY220" s="157" t="s">
        <v>184</v>
      </c>
    </row>
    <row r="221" spans="2:65" s="13" customFormat="1" ht="11.25">
      <c r="B221" s="156"/>
      <c r="D221" s="150" t="s">
        <v>194</v>
      </c>
      <c r="E221" s="157" t="s">
        <v>19</v>
      </c>
      <c r="F221" s="158" t="s">
        <v>312</v>
      </c>
      <c r="H221" s="159">
        <v>0.49099999999999999</v>
      </c>
      <c r="I221" s="160"/>
      <c r="L221" s="156"/>
      <c r="M221" s="161"/>
      <c r="T221" s="162"/>
      <c r="AT221" s="157" t="s">
        <v>194</v>
      </c>
      <c r="AU221" s="157" t="s">
        <v>84</v>
      </c>
      <c r="AV221" s="13" t="s">
        <v>84</v>
      </c>
      <c r="AW221" s="13" t="s">
        <v>37</v>
      </c>
      <c r="AX221" s="13" t="s">
        <v>75</v>
      </c>
      <c r="AY221" s="157" t="s">
        <v>184</v>
      </c>
    </row>
    <row r="222" spans="2:65" s="13" customFormat="1" ht="11.25">
      <c r="B222" s="156"/>
      <c r="D222" s="150" t="s">
        <v>194</v>
      </c>
      <c r="E222" s="157" t="s">
        <v>19</v>
      </c>
      <c r="F222" s="158" t="s">
        <v>313</v>
      </c>
      <c r="H222" s="159">
        <v>0.56699999999999995</v>
      </c>
      <c r="I222" s="160"/>
      <c r="L222" s="156"/>
      <c r="M222" s="161"/>
      <c r="T222" s="162"/>
      <c r="AT222" s="157" t="s">
        <v>194</v>
      </c>
      <c r="AU222" s="157" t="s">
        <v>84</v>
      </c>
      <c r="AV222" s="13" t="s">
        <v>84</v>
      </c>
      <c r="AW222" s="13" t="s">
        <v>37</v>
      </c>
      <c r="AX222" s="13" t="s">
        <v>75</v>
      </c>
      <c r="AY222" s="157" t="s">
        <v>184</v>
      </c>
    </row>
    <row r="223" spans="2:65" s="13" customFormat="1" ht="11.25">
      <c r="B223" s="156"/>
      <c r="D223" s="150" t="s">
        <v>194</v>
      </c>
      <c r="E223" s="157" t="s">
        <v>19</v>
      </c>
      <c r="F223" s="158" t="s">
        <v>314</v>
      </c>
      <c r="H223" s="159">
        <v>2.1389999999999998</v>
      </c>
      <c r="I223" s="160"/>
      <c r="L223" s="156"/>
      <c r="M223" s="161"/>
      <c r="T223" s="162"/>
      <c r="AT223" s="157" t="s">
        <v>194</v>
      </c>
      <c r="AU223" s="157" t="s">
        <v>84</v>
      </c>
      <c r="AV223" s="13" t="s">
        <v>84</v>
      </c>
      <c r="AW223" s="13" t="s">
        <v>37</v>
      </c>
      <c r="AX223" s="13" t="s">
        <v>75</v>
      </c>
      <c r="AY223" s="157" t="s">
        <v>184</v>
      </c>
    </row>
    <row r="224" spans="2:65" s="12" customFormat="1" ht="11.25">
      <c r="B224" s="149"/>
      <c r="D224" s="150" t="s">
        <v>194</v>
      </c>
      <c r="E224" s="151" t="s">
        <v>19</v>
      </c>
      <c r="F224" s="152" t="s">
        <v>196</v>
      </c>
      <c r="H224" s="151" t="s">
        <v>19</v>
      </c>
      <c r="I224" s="153"/>
      <c r="L224" s="149"/>
      <c r="M224" s="154"/>
      <c r="T224" s="155"/>
      <c r="AT224" s="151" t="s">
        <v>194</v>
      </c>
      <c r="AU224" s="151" t="s">
        <v>84</v>
      </c>
      <c r="AV224" s="12" t="s">
        <v>82</v>
      </c>
      <c r="AW224" s="12" t="s">
        <v>37</v>
      </c>
      <c r="AX224" s="12" t="s">
        <v>75</v>
      </c>
      <c r="AY224" s="151" t="s">
        <v>184</v>
      </c>
    </row>
    <row r="225" spans="2:65" s="13" customFormat="1" ht="11.25">
      <c r="B225" s="156"/>
      <c r="D225" s="150" t="s">
        <v>194</v>
      </c>
      <c r="E225" s="157" t="s">
        <v>19</v>
      </c>
      <c r="F225" s="158" t="s">
        <v>315</v>
      </c>
      <c r="H225" s="159">
        <v>0.95899999999999996</v>
      </c>
      <c r="I225" s="160"/>
      <c r="L225" s="156"/>
      <c r="M225" s="161"/>
      <c r="T225" s="162"/>
      <c r="AT225" s="157" t="s">
        <v>194</v>
      </c>
      <c r="AU225" s="157" t="s">
        <v>84</v>
      </c>
      <c r="AV225" s="13" t="s">
        <v>84</v>
      </c>
      <c r="AW225" s="13" t="s">
        <v>37</v>
      </c>
      <c r="AX225" s="13" t="s">
        <v>75</v>
      </c>
      <c r="AY225" s="157" t="s">
        <v>184</v>
      </c>
    </row>
    <row r="226" spans="2:65" s="12" customFormat="1" ht="11.25">
      <c r="B226" s="149"/>
      <c r="D226" s="150" t="s">
        <v>194</v>
      </c>
      <c r="E226" s="151" t="s">
        <v>19</v>
      </c>
      <c r="F226" s="152" t="s">
        <v>203</v>
      </c>
      <c r="H226" s="151" t="s">
        <v>19</v>
      </c>
      <c r="I226" s="153"/>
      <c r="L226" s="149"/>
      <c r="M226" s="154"/>
      <c r="T226" s="155"/>
      <c r="AT226" s="151" t="s">
        <v>194</v>
      </c>
      <c r="AU226" s="151" t="s">
        <v>84</v>
      </c>
      <c r="AV226" s="12" t="s">
        <v>82</v>
      </c>
      <c r="AW226" s="12" t="s">
        <v>37</v>
      </c>
      <c r="AX226" s="12" t="s">
        <v>75</v>
      </c>
      <c r="AY226" s="151" t="s">
        <v>184</v>
      </c>
    </row>
    <row r="227" spans="2:65" s="13" customFormat="1" ht="11.25">
      <c r="B227" s="156"/>
      <c r="D227" s="150" t="s">
        <v>194</v>
      </c>
      <c r="E227" s="157" t="s">
        <v>19</v>
      </c>
      <c r="F227" s="158" t="s">
        <v>316</v>
      </c>
      <c r="H227" s="159">
        <v>0.375</v>
      </c>
      <c r="I227" s="160"/>
      <c r="L227" s="156"/>
      <c r="M227" s="161"/>
      <c r="T227" s="162"/>
      <c r="AT227" s="157" t="s">
        <v>194</v>
      </c>
      <c r="AU227" s="157" t="s">
        <v>84</v>
      </c>
      <c r="AV227" s="13" t="s">
        <v>84</v>
      </c>
      <c r="AW227" s="13" t="s">
        <v>37</v>
      </c>
      <c r="AX227" s="13" t="s">
        <v>75</v>
      </c>
      <c r="AY227" s="157" t="s">
        <v>184</v>
      </c>
    </row>
    <row r="228" spans="2:65" s="13" customFormat="1" ht="11.25">
      <c r="B228" s="156"/>
      <c r="D228" s="150" t="s">
        <v>194</v>
      </c>
      <c r="E228" s="157" t="s">
        <v>19</v>
      </c>
      <c r="F228" s="158" t="s">
        <v>317</v>
      </c>
      <c r="H228" s="159">
        <v>0.22500000000000001</v>
      </c>
      <c r="I228" s="160"/>
      <c r="L228" s="156"/>
      <c r="M228" s="161"/>
      <c r="T228" s="162"/>
      <c r="AT228" s="157" t="s">
        <v>194</v>
      </c>
      <c r="AU228" s="157" t="s">
        <v>84</v>
      </c>
      <c r="AV228" s="13" t="s">
        <v>84</v>
      </c>
      <c r="AW228" s="13" t="s">
        <v>37</v>
      </c>
      <c r="AX228" s="13" t="s">
        <v>75</v>
      </c>
      <c r="AY228" s="157" t="s">
        <v>184</v>
      </c>
    </row>
    <row r="229" spans="2:65" s="13" customFormat="1" ht="11.25">
      <c r="B229" s="156"/>
      <c r="D229" s="150" t="s">
        <v>194</v>
      </c>
      <c r="E229" s="157" t="s">
        <v>19</v>
      </c>
      <c r="F229" s="158" t="s">
        <v>318</v>
      </c>
      <c r="H229" s="159">
        <v>0.09</v>
      </c>
      <c r="I229" s="160"/>
      <c r="L229" s="156"/>
      <c r="M229" s="161"/>
      <c r="T229" s="162"/>
      <c r="AT229" s="157" t="s">
        <v>194</v>
      </c>
      <c r="AU229" s="157" t="s">
        <v>84</v>
      </c>
      <c r="AV229" s="13" t="s">
        <v>84</v>
      </c>
      <c r="AW229" s="13" t="s">
        <v>37</v>
      </c>
      <c r="AX229" s="13" t="s">
        <v>75</v>
      </c>
      <c r="AY229" s="157" t="s">
        <v>184</v>
      </c>
    </row>
    <row r="230" spans="2:65" s="14" customFormat="1" ht="11.25">
      <c r="B230" s="163"/>
      <c r="D230" s="150" t="s">
        <v>194</v>
      </c>
      <c r="E230" s="164" t="s">
        <v>19</v>
      </c>
      <c r="F230" s="165" t="s">
        <v>198</v>
      </c>
      <c r="H230" s="166">
        <v>6.7140000000000004</v>
      </c>
      <c r="I230" s="167"/>
      <c r="L230" s="163"/>
      <c r="M230" s="168"/>
      <c r="T230" s="169"/>
      <c r="AT230" s="164" t="s">
        <v>194</v>
      </c>
      <c r="AU230" s="164" t="s">
        <v>84</v>
      </c>
      <c r="AV230" s="14" t="s">
        <v>127</v>
      </c>
      <c r="AW230" s="14" t="s">
        <v>37</v>
      </c>
      <c r="AX230" s="14" t="s">
        <v>82</v>
      </c>
      <c r="AY230" s="164" t="s">
        <v>184</v>
      </c>
    </row>
    <row r="231" spans="2:65" s="1" customFormat="1" ht="16.5" customHeight="1">
      <c r="B231" s="33"/>
      <c r="C231" s="132" t="s">
        <v>319</v>
      </c>
      <c r="D231" s="132" t="s">
        <v>186</v>
      </c>
      <c r="E231" s="133" t="s">
        <v>320</v>
      </c>
      <c r="F231" s="134" t="s">
        <v>321</v>
      </c>
      <c r="G231" s="135" t="s">
        <v>189</v>
      </c>
      <c r="H231" s="136">
        <v>3.298</v>
      </c>
      <c r="I231" s="137"/>
      <c r="J231" s="138">
        <f>ROUND(I231*H231,2)</f>
        <v>0</v>
      </c>
      <c r="K231" s="134" t="s">
        <v>190</v>
      </c>
      <c r="L231" s="33"/>
      <c r="M231" s="139" t="s">
        <v>19</v>
      </c>
      <c r="N231" s="140" t="s">
        <v>46</v>
      </c>
      <c r="P231" s="141">
        <f>O231*H231</f>
        <v>0</v>
      </c>
      <c r="Q231" s="141">
        <v>0</v>
      </c>
      <c r="R231" s="141">
        <f>Q231*H231</f>
        <v>0</v>
      </c>
      <c r="S231" s="141">
        <v>2.2000000000000002</v>
      </c>
      <c r="T231" s="142">
        <f>S231*H231</f>
        <v>7.2556000000000003</v>
      </c>
      <c r="AR231" s="143" t="s">
        <v>127</v>
      </c>
      <c r="AT231" s="143" t="s">
        <v>186</v>
      </c>
      <c r="AU231" s="143" t="s">
        <v>84</v>
      </c>
      <c r="AY231" s="18" t="s">
        <v>184</v>
      </c>
      <c r="BE231" s="144">
        <f>IF(N231="základní",J231,0)</f>
        <v>0</v>
      </c>
      <c r="BF231" s="144">
        <f>IF(N231="snížená",J231,0)</f>
        <v>0</v>
      </c>
      <c r="BG231" s="144">
        <f>IF(N231="zákl. přenesená",J231,0)</f>
        <v>0</v>
      </c>
      <c r="BH231" s="144">
        <f>IF(N231="sníž. přenesená",J231,0)</f>
        <v>0</v>
      </c>
      <c r="BI231" s="144">
        <f>IF(N231="nulová",J231,0)</f>
        <v>0</v>
      </c>
      <c r="BJ231" s="18" t="s">
        <v>82</v>
      </c>
      <c r="BK231" s="144">
        <f>ROUND(I231*H231,2)</f>
        <v>0</v>
      </c>
      <c r="BL231" s="18" t="s">
        <v>127</v>
      </c>
      <c r="BM231" s="143" t="s">
        <v>322</v>
      </c>
    </row>
    <row r="232" spans="2:65" s="1" customFormat="1" ht="11.25">
      <c r="B232" s="33"/>
      <c r="D232" s="145" t="s">
        <v>192</v>
      </c>
      <c r="F232" s="146" t="s">
        <v>323</v>
      </c>
      <c r="I232" s="147"/>
      <c r="L232" s="33"/>
      <c r="M232" s="148"/>
      <c r="T232" s="54"/>
      <c r="AT232" s="18" t="s">
        <v>192</v>
      </c>
      <c r="AU232" s="18" t="s">
        <v>84</v>
      </c>
    </row>
    <row r="233" spans="2:65" s="12" customFormat="1" ht="11.25">
      <c r="B233" s="149"/>
      <c r="D233" s="150" t="s">
        <v>194</v>
      </c>
      <c r="E233" s="151" t="s">
        <v>19</v>
      </c>
      <c r="F233" s="152" t="s">
        <v>195</v>
      </c>
      <c r="H233" s="151" t="s">
        <v>19</v>
      </c>
      <c r="I233" s="153"/>
      <c r="L233" s="149"/>
      <c r="M233" s="154"/>
      <c r="T233" s="155"/>
      <c r="AT233" s="151" t="s">
        <v>194</v>
      </c>
      <c r="AU233" s="151" t="s">
        <v>84</v>
      </c>
      <c r="AV233" s="12" t="s">
        <v>82</v>
      </c>
      <c r="AW233" s="12" t="s">
        <v>37</v>
      </c>
      <c r="AX233" s="12" t="s">
        <v>75</v>
      </c>
      <c r="AY233" s="151" t="s">
        <v>184</v>
      </c>
    </row>
    <row r="234" spans="2:65" s="12" customFormat="1" ht="11.25">
      <c r="B234" s="149"/>
      <c r="D234" s="150" t="s">
        <v>194</v>
      </c>
      <c r="E234" s="151" t="s">
        <v>19</v>
      </c>
      <c r="F234" s="152" t="s">
        <v>196</v>
      </c>
      <c r="H234" s="151" t="s">
        <v>19</v>
      </c>
      <c r="I234" s="153"/>
      <c r="L234" s="149"/>
      <c r="M234" s="154"/>
      <c r="T234" s="155"/>
      <c r="AT234" s="151" t="s">
        <v>194</v>
      </c>
      <c r="AU234" s="151" t="s">
        <v>84</v>
      </c>
      <c r="AV234" s="12" t="s">
        <v>82</v>
      </c>
      <c r="AW234" s="12" t="s">
        <v>37</v>
      </c>
      <c r="AX234" s="12" t="s">
        <v>75</v>
      </c>
      <c r="AY234" s="151" t="s">
        <v>184</v>
      </c>
    </row>
    <row r="235" spans="2:65" s="13" customFormat="1" ht="11.25">
      <c r="B235" s="156"/>
      <c r="D235" s="150" t="s">
        <v>194</v>
      </c>
      <c r="E235" s="157" t="s">
        <v>19</v>
      </c>
      <c r="F235" s="158" t="s">
        <v>324</v>
      </c>
      <c r="H235" s="159">
        <v>1.9179999999999999</v>
      </c>
      <c r="I235" s="160"/>
      <c r="L235" s="156"/>
      <c r="M235" s="161"/>
      <c r="T235" s="162"/>
      <c r="AT235" s="157" t="s">
        <v>194</v>
      </c>
      <c r="AU235" s="157" t="s">
        <v>84</v>
      </c>
      <c r="AV235" s="13" t="s">
        <v>84</v>
      </c>
      <c r="AW235" s="13" t="s">
        <v>37</v>
      </c>
      <c r="AX235" s="13" t="s">
        <v>75</v>
      </c>
      <c r="AY235" s="157" t="s">
        <v>184</v>
      </c>
    </row>
    <row r="236" spans="2:65" s="12" customFormat="1" ht="11.25">
      <c r="B236" s="149"/>
      <c r="D236" s="150" t="s">
        <v>194</v>
      </c>
      <c r="E236" s="151" t="s">
        <v>19</v>
      </c>
      <c r="F236" s="152" t="s">
        <v>203</v>
      </c>
      <c r="H236" s="151" t="s">
        <v>19</v>
      </c>
      <c r="I236" s="153"/>
      <c r="L236" s="149"/>
      <c r="M236" s="154"/>
      <c r="T236" s="155"/>
      <c r="AT236" s="151" t="s">
        <v>194</v>
      </c>
      <c r="AU236" s="151" t="s">
        <v>84</v>
      </c>
      <c r="AV236" s="12" t="s">
        <v>82</v>
      </c>
      <c r="AW236" s="12" t="s">
        <v>37</v>
      </c>
      <c r="AX236" s="12" t="s">
        <v>75</v>
      </c>
      <c r="AY236" s="151" t="s">
        <v>184</v>
      </c>
    </row>
    <row r="237" spans="2:65" s="13" customFormat="1" ht="11.25">
      <c r="B237" s="156"/>
      <c r="D237" s="150" t="s">
        <v>194</v>
      </c>
      <c r="E237" s="157" t="s">
        <v>19</v>
      </c>
      <c r="F237" s="158" t="s">
        <v>325</v>
      </c>
      <c r="H237" s="159">
        <v>0.75</v>
      </c>
      <c r="I237" s="160"/>
      <c r="L237" s="156"/>
      <c r="M237" s="161"/>
      <c r="T237" s="162"/>
      <c r="AT237" s="157" t="s">
        <v>194</v>
      </c>
      <c r="AU237" s="157" t="s">
        <v>84</v>
      </c>
      <c r="AV237" s="13" t="s">
        <v>84</v>
      </c>
      <c r="AW237" s="13" t="s">
        <v>37</v>
      </c>
      <c r="AX237" s="13" t="s">
        <v>75</v>
      </c>
      <c r="AY237" s="157" t="s">
        <v>184</v>
      </c>
    </row>
    <row r="238" spans="2:65" s="13" customFormat="1" ht="11.25">
      <c r="B238" s="156"/>
      <c r="D238" s="150" t="s">
        <v>194</v>
      </c>
      <c r="E238" s="157" t="s">
        <v>19</v>
      </c>
      <c r="F238" s="158" t="s">
        <v>326</v>
      </c>
      <c r="H238" s="159">
        <v>0.45</v>
      </c>
      <c r="I238" s="160"/>
      <c r="L238" s="156"/>
      <c r="M238" s="161"/>
      <c r="T238" s="162"/>
      <c r="AT238" s="157" t="s">
        <v>194</v>
      </c>
      <c r="AU238" s="157" t="s">
        <v>84</v>
      </c>
      <c r="AV238" s="13" t="s">
        <v>84</v>
      </c>
      <c r="AW238" s="13" t="s">
        <v>37</v>
      </c>
      <c r="AX238" s="13" t="s">
        <v>75</v>
      </c>
      <c r="AY238" s="157" t="s">
        <v>184</v>
      </c>
    </row>
    <row r="239" spans="2:65" s="13" customFormat="1" ht="11.25">
      <c r="B239" s="156"/>
      <c r="D239" s="150" t="s">
        <v>194</v>
      </c>
      <c r="E239" s="157" t="s">
        <v>19</v>
      </c>
      <c r="F239" s="158" t="s">
        <v>327</v>
      </c>
      <c r="H239" s="159">
        <v>0.18</v>
      </c>
      <c r="I239" s="160"/>
      <c r="L239" s="156"/>
      <c r="M239" s="161"/>
      <c r="T239" s="162"/>
      <c r="AT239" s="157" t="s">
        <v>194</v>
      </c>
      <c r="AU239" s="157" t="s">
        <v>84</v>
      </c>
      <c r="AV239" s="13" t="s">
        <v>84</v>
      </c>
      <c r="AW239" s="13" t="s">
        <v>37</v>
      </c>
      <c r="AX239" s="13" t="s">
        <v>75</v>
      </c>
      <c r="AY239" s="157" t="s">
        <v>184</v>
      </c>
    </row>
    <row r="240" spans="2:65" s="14" customFormat="1" ht="11.25">
      <c r="B240" s="163"/>
      <c r="D240" s="150" t="s">
        <v>194</v>
      </c>
      <c r="E240" s="164" t="s">
        <v>19</v>
      </c>
      <c r="F240" s="165" t="s">
        <v>198</v>
      </c>
      <c r="H240" s="166">
        <v>3.298</v>
      </c>
      <c r="I240" s="167"/>
      <c r="L240" s="163"/>
      <c r="M240" s="168"/>
      <c r="T240" s="169"/>
      <c r="AT240" s="164" t="s">
        <v>194</v>
      </c>
      <c r="AU240" s="164" t="s">
        <v>84</v>
      </c>
      <c r="AV240" s="14" t="s">
        <v>127</v>
      </c>
      <c r="AW240" s="14" t="s">
        <v>37</v>
      </c>
      <c r="AX240" s="14" t="s">
        <v>82</v>
      </c>
      <c r="AY240" s="164" t="s">
        <v>184</v>
      </c>
    </row>
    <row r="241" spans="2:65" s="1" customFormat="1" ht="21.75" customHeight="1">
      <c r="B241" s="33"/>
      <c r="C241" s="132" t="s">
        <v>328</v>
      </c>
      <c r="D241" s="132" t="s">
        <v>186</v>
      </c>
      <c r="E241" s="133" t="s">
        <v>329</v>
      </c>
      <c r="F241" s="134" t="s">
        <v>330</v>
      </c>
      <c r="G241" s="135" t="s">
        <v>189</v>
      </c>
      <c r="H241" s="136">
        <v>3.298</v>
      </c>
      <c r="I241" s="137"/>
      <c r="J241" s="138">
        <f>ROUND(I241*H241,2)</f>
        <v>0</v>
      </c>
      <c r="K241" s="134" t="s">
        <v>190</v>
      </c>
      <c r="L241" s="33"/>
      <c r="M241" s="139" t="s">
        <v>19</v>
      </c>
      <c r="N241" s="140" t="s">
        <v>46</v>
      </c>
      <c r="P241" s="141">
        <f>O241*H241</f>
        <v>0</v>
      </c>
      <c r="Q241" s="141">
        <v>0</v>
      </c>
      <c r="R241" s="141">
        <f>Q241*H241</f>
        <v>0</v>
      </c>
      <c r="S241" s="141">
        <v>2.9000000000000001E-2</v>
      </c>
      <c r="T241" s="142">
        <f>S241*H241</f>
        <v>9.5642000000000005E-2</v>
      </c>
      <c r="AR241" s="143" t="s">
        <v>127</v>
      </c>
      <c r="AT241" s="143" t="s">
        <v>186</v>
      </c>
      <c r="AU241" s="143" t="s">
        <v>84</v>
      </c>
      <c r="AY241" s="18" t="s">
        <v>184</v>
      </c>
      <c r="BE241" s="144">
        <f>IF(N241="základní",J241,0)</f>
        <v>0</v>
      </c>
      <c r="BF241" s="144">
        <f>IF(N241="snížená",J241,0)</f>
        <v>0</v>
      </c>
      <c r="BG241" s="144">
        <f>IF(N241="zákl. přenesená",J241,0)</f>
        <v>0</v>
      </c>
      <c r="BH241" s="144">
        <f>IF(N241="sníž. přenesená",J241,0)</f>
        <v>0</v>
      </c>
      <c r="BI241" s="144">
        <f>IF(N241="nulová",J241,0)</f>
        <v>0</v>
      </c>
      <c r="BJ241" s="18" t="s">
        <v>82</v>
      </c>
      <c r="BK241" s="144">
        <f>ROUND(I241*H241,2)</f>
        <v>0</v>
      </c>
      <c r="BL241" s="18" t="s">
        <v>127</v>
      </c>
      <c r="BM241" s="143" t="s">
        <v>331</v>
      </c>
    </row>
    <row r="242" spans="2:65" s="1" customFormat="1" ht="11.25">
      <c r="B242" s="33"/>
      <c r="D242" s="145" t="s">
        <v>192</v>
      </c>
      <c r="F242" s="146" t="s">
        <v>332</v>
      </c>
      <c r="I242" s="147"/>
      <c r="L242" s="33"/>
      <c r="M242" s="148"/>
      <c r="T242" s="54"/>
      <c r="AT242" s="18" t="s">
        <v>192</v>
      </c>
      <c r="AU242" s="18" t="s">
        <v>84</v>
      </c>
    </row>
    <row r="243" spans="2:65" s="12" customFormat="1" ht="11.25">
      <c r="B243" s="149"/>
      <c r="D243" s="150" t="s">
        <v>194</v>
      </c>
      <c r="E243" s="151" t="s">
        <v>19</v>
      </c>
      <c r="F243" s="152" t="s">
        <v>195</v>
      </c>
      <c r="H243" s="151" t="s">
        <v>19</v>
      </c>
      <c r="I243" s="153"/>
      <c r="L243" s="149"/>
      <c r="M243" s="154"/>
      <c r="T243" s="155"/>
      <c r="AT243" s="151" t="s">
        <v>194</v>
      </c>
      <c r="AU243" s="151" t="s">
        <v>84</v>
      </c>
      <c r="AV243" s="12" t="s">
        <v>82</v>
      </c>
      <c r="AW243" s="12" t="s">
        <v>37</v>
      </c>
      <c r="AX243" s="12" t="s">
        <v>75</v>
      </c>
      <c r="AY243" s="151" t="s">
        <v>184</v>
      </c>
    </row>
    <row r="244" spans="2:65" s="12" customFormat="1" ht="11.25">
      <c r="B244" s="149"/>
      <c r="D244" s="150" t="s">
        <v>194</v>
      </c>
      <c r="E244" s="151" t="s">
        <v>19</v>
      </c>
      <c r="F244" s="152" t="s">
        <v>196</v>
      </c>
      <c r="H244" s="151" t="s">
        <v>19</v>
      </c>
      <c r="I244" s="153"/>
      <c r="L244" s="149"/>
      <c r="M244" s="154"/>
      <c r="T244" s="155"/>
      <c r="AT244" s="151" t="s">
        <v>194</v>
      </c>
      <c r="AU244" s="151" t="s">
        <v>84</v>
      </c>
      <c r="AV244" s="12" t="s">
        <v>82</v>
      </c>
      <c r="AW244" s="12" t="s">
        <v>37</v>
      </c>
      <c r="AX244" s="12" t="s">
        <v>75</v>
      </c>
      <c r="AY244" s="151" t="s">
        <v>184</v>
      </c>
    </row>
    <row r="245" spans="2:65" s="13" customFormat="1" ht="11.25">
      <c r="B245" s="156"/>
      <c r="D245" s="150" t="s">
        <v>194</v>
      </c>
      <c r="E245" s="157" t="s">
        <v>19</v>
      </c>
      <c r="F245" s="158" t="s">
        <v>324</v>
      </c>
      <c r="H245" s="159">
        <v>1.9179999999999999</v>
      </c>
      <c r="I245" s="160"/>
      <c r="L245" s="156"/>
      <c r="M245" s="161"/>
      <c r="T245" s="162"/>
      <c r="AT245" s="157" t="s">
        <v>194</v>
      </c>
      <c r="AU245" s="157" t="s">
        <v>84</v>
      </c>
      <c r="AV245" s="13" t="s">
        <v>84</v>
      </c>
      <c r="AW245" s="13" t="s">
        <v>37</v>
      </c>
      <c r="AX245" s="13" t="s">
        <v>75</v>
      </c>
      <c r="AY245" s="157" t="s">
        <v>184</v>
      </c>
    </row>
    <row r="246" spans="2:65" s="12" customFormat="1" ht="11.25">
      <c r="B246" s="149"/>
      <c r="D246" s="150" t="s">
        <v>194</v>
      </c>
      <c r="E246" s="151" t="s">
        <v>19</v>
      </c>
      <c r="F246" s="152" t="s">
        <v>203</v>
      </c>
      <c r="H246" s="151" t="s">
        <v>19</v>
      </c>
      <c r="I246" s="153"/>
      <c r="L246" s="149"/>
      <c r="M246" s="154"/>
      <c r="T246" s="155"/>
      <c r="AT246" s="151" t="s">
        <v>194</v>
      </c>
      <c r="AU246" s="151" t="s">
        <v>84</v>
      </c>
      <c r="AV246" s="12" t="s">
        <v>82</v>
      </c>
      <c r="AW246" s="12" t="s">
        <v>37</v>
      </c>
      <c r="AX246" s="12" t="s">
        <v>75</v>
      </c>
      <c r="AY246" s="151" t="s">
        <v>184</v>
      </c>
    </row>
    <row r="247" spans="2:65" s="13" customFormat="1" ht="11.25">
      <c r="B247" s="156"/>
      <c r="D247" s="150" t="s">
        <v>194</v>
      </c>
      <c r="E247" s="157" t="s">
        <v>19</v>
      </c>
      <c r="F247" s="158" t="s">
        <v>325</v>
      </c>
      <c r="H247" s="159">
        <v>0.75</v>
      </c>
      <c r="I247" s="160"/>
      <c r="L247" s="156"/>
      <c r="M247" s="161"/>
      <c r="T247" s="162"/>
      <c r="AT247" s="157" t="s">
        <v>194</v>
      </c>
      <c r="AU247" s="157" t="s">
        <v>84</v>
      </c>
      <c r="AV247" s="13" t="s">
        <v>84</v>
      </c>
      <c r="AW247" s="13" t="s">
        <v>37</v>
      </c>
      <c r="AX247" s="13" t="s">
        <v>75</v>
      </c>
      <c r="AY247" s="157" t="s">
        <v>184</v>
      </c>
    </row>
    <row r="248" spans="2:65" s="13" customFormat="1" ht="11.25">
      <c r="B248" s="156"/>
      <c r="D248" s="150" t="s">
        <v>194</v>
      </c>
      <c r="E248" s="157" t="s">
        <v>19</v>
      </c>
      <c r="F248" s="158" t="s">
        <v>326</v>
      </c>
      <c r="H248" s="159">
        <v>0.45</v>
      </c>
      <c r="I248" s="160"/>
      <c r="L248" s="156"/>
      <c r="M248" s="161"/>
      <c r="T248" s="162"/>
      <c r="AT248" s="157" t="s">
        <v>194</v>
      </c>
      <c r="AU248" s="157" t="s">
        <v>84</v>
      </c>
      <c r="AV248" s="13" t="s">
        <v>84</v>
      </c>
      <c r="AW248" s="13" t="s">
        <v>37</v>
      </c>
      <c r="AX248" s="13" t="s">
        <v>75</v>
      </c>
      <c r="AY248" s="157" t="s">
        <v>184</v>
      </c>
    </row>
    <row r="249" spans="2:65" s="13" customFormat="1" ht="11.25">
      <c r="B249" s="156"/>
      <c r="D249" s="150" t="s">
        <v>194</v>
      </c>
      <c r="E249" s="157" t="s">
        <v>19</v>
      </c>
      <c r="F249" s="158" t="s">
        <v>327</v>
      </c>
      <c r="H249" s="159">
        <v>0.18</v>
      </c>
      <c r="I249" s="160"/>
      <c r="L249" s="156"/>
      <c r="M249" s="161"/>
      <c r="T249" s="162"/>
      <c r="AT249" s="157" t="s">
        <v>194</v>
      </c>
      <c r="AU249" s="157" t="s">
        <v>84</v>
      </c>
      <c r="AV249" s="13" t="s">
        <v>84</v>
      </c>
      <c r="AW249" s="13" t="s">
        <v>37</v>
      </c>
      <c r="AX249" s="13" t="s">
        <v>75</v>
      </c>
      <c r="AY249" s="157" t="s">
        <v>184</v>
      </c>
    </row>
    <row r="250" spans="2:65" s="14" customFormat="1" ht="11.25">
      <c r="B250" s="163"/>
      <c r="D250" s="150" t="s">
        <v>194</v>
      </c>
      <c r="E250" s="164" t="s">
        <v>19</v>
      </c>
      <c r="F250" s="165" t="s">
        <v>198</v>
      </c>
      <c r="H250" s="166">
        <v>3.298</v>
      </c>
      <c r="I250" s="167"/>
      <c r="L250" s="163"/>
      <c r="M250" s="168"/>
      <c r="T250" s="169"/>
      <c r="AT250" s="164" t="s">
        <v>194</v>
      </c>
      <c r="AU250" s="164" t="s">
        <v>84</v>
      </c>
      <c r="AV250" s="14" t="s">
        <v>127</v>
      </c>
      <c r="AW250" s="14" t="s">
        <v>37</v>
      </c>
      <c r="AX250" s="14" t="s">
        <v>82</v>
      </c>
      <c r="AY250" s="164" t="s">
        <v>184</v>
      </c>
    </row>
    <row r="251" spans="2:65" s="1" customFormat="1" ht="21.75" customHeight="1">
      <c r="B251" s="33"/>
      <c r="C251" s="132" t="s">
        <v>7</v>
      </c>
      <c r="D251" s="132" t="s">
        <v>186</v>
      </c>
      <c r="E251" s="133" t="s">
        <v>333</v>
      </c>
      <c r="F251" s="134" t="s">
        <v>334</v>
      </c>
      <c r="G251" s="135" t="s">
        <v>189</v>
      </c>
      <c r="H251" s="136">
        <v>4.9470000000000001</v>
      </c>
      <c r="I251" s="137"/>
      <c r="J251" s="138">
        <f>ROUND(I251*H251,2)</f>
        <v>0</v>
      </c>
      <c r="K251" s="134" t="s">
        <v>190</v>
      </c>
      <c r="L251" s="33"/>
      <c r="M251" s="139" t="s">
        <v>19</v>
      </c>
      <c r="N251" s="140" t="s">
        <v>46</v>
      </c>
      <c r="P251" s="141">
        <f>O251*H251</f>
        <v>0</v>
      </c>
      <c r="Q251" s="141">
        <v>0</v>
      </c>
      <c r="R251" s="141">
        <f>Q251*H251</f>
        <v>0</v>
      </c>
      <c r="S251" s="141">
        <v>1.4</v>
      </c>
      <c r="T251" s="142">
        <f>S251*H251</f>
        <v>6.9257999999999997</v>
      </c>
      <c r="AR251" s="143" t="s">
        <v>127</v>
      </c>
      <c r="AT251" s="143" t="s">
        <v>186</v>
      </c>
      <c r="AU251" s="143" t="s">
        <v>84</v>
      </c>
      <c r="AY251" s="18" t="s">
        <v>184</v>
      </c>
      <c r="BE251" s="144">
        <f>IF(N251="základní",J251,0)</f>
        <v>0</v>
      </c>
      <c r="BF251" s="144">
        <f>IF(N251="snížená",J251,0)</f>
        <v>0</v>
      </c>
      <c r="BG251" s="144">
        <f>IF(N251="zákl. přenesená",J251,0)</f>
        <v>0</v>
      </c>
      <c r="BH251" s="144">
        <f>IF(N251="sníž. přenesená",J251,0)</f>
        <v>0</v>
      </c>
      <c r="BI251" s="144">
        <f>IF(N251="nulová",J251,0)</f>
        <v>0</v>
      </c>
      <c r="BJ251" s="18" t="s">
        <v>82</v>
      </c>
      <c r="BK251" s="144">
        <f>ROUND(I251*H251,2)</f>
        <v>0</v>
      </c>
      <c r="BL251" s="18" t="s">
        <v>127</v>
      </c>
      <c r="BM251" s="143" t="s">
        <v>335</v>
      </c>
    </row>
    <row r="252" spans="2:65" s="1" customFormat="1" ht="11.25">
      <c r="B252" s="33"/>
      <c r="D252" s="145" t="s">
        <v>192</v>
      </c>
      <c r="F252" s="146" t="s">
        <v>336</v>
      </c>
      <c r="I252" s="147"/>
      <c r="L252" s="33"/>
      <c r="M252" s="148"/>
      <c r="T252" s="54"/>
      <c r="AT252" s="18" t="s">
        <v>192</v>
      </c>
      <c r="AU252" s="18" t="s">
        <v>84</v>
      </c>
    </row>
    <row r="253" spans="2:65" s="12" customFormat="1" ht="11.25">
      <c r="B253" s="149"/>
      <c r="D253" s="150" t="s">
        <v>194</v>
      </c>
      <c r="E253" s="151" t="s">
        <v>19</v>
      </c>
      <c r="F253" s="152" t="s">
        <v>195</v>
      </c>
      <c r="H253" s="151" t="s">
        <v>19</v>
      </c>
      <c r="I253" s="153"/>
      <c r="L253" s="149"/>
      <c r="M253" s="154"/>
      <c r="T253" s="155"/>
      <c r="AT253" s="151" t="s">
        <v>194</v>
      </c>
      <c r="AU253" s="151" t="s">
        <v>84</v>
      </c>
      <c r="AV253" s="12" t="s">
        <v>82</v>
      </c>
      <c r="AW253" s="12" t="s">
        <v>37</v>
      </c>
      <c r="AX253" s="12" t="s">
        <v>75</v>
      </c>
      <c r="AY253" s="151" t="s">
        <v>184</v>
      </c>
    </row>
    <row r="254" spans="2:65" s="12" customFormat="1" ht="11.25">
      <c r="B254" s="149"/>
      <c r="D254" s="150" t="s">
        <v>194</v>
      </c>
      <c r="E254" s="151" t="s">
        <v>19</v>
      </c>
      <c r="F254" s="152" t="s">
        <v>196</v>
      </c>
      <c r="H254" s="151" t="s">
        <v>19</v>
      </c>
      <c r="I254" s="153"/>
      <c r="L254" s="149"/>
      <c r="M254" s="154"/>
      <c r="T254" s="155"/>
      <c r="AT254" s="151" t="s">
        <v>194</v>
      </c>
      <c r="AU254" s="151" t="s">
        <v>84</v>
      </c>
      <c r="AV254" s="12" t="s">
        <v>82</v>
      </c>
      <c r="AW254" s="12" t="s">
        <v>37</v>
      </c>
      <c r="AX254" s="12" t="s">
        <v>75</v>
      </c>
      <c r="AY254" s="151" t="s">
        <v>184</v>
      </c>
    </row>
    <row r="255" spans="2:65" s="13" customFormat="1" ht="11.25">
      <c r="B255" s="156"/>
      <c r="D255" s="150" t="s">
        <v>194</v>
      </c>
      <c r="E255" s="157" t="s">
        <v>19</v>
      </c>
      <c r="F255" s="158" t="s">
        <v>337</v>
      </c>
      <c r="H255" s="159">
        <v>2.8769999999999998</v>
      </c>
      <c r="I255" s="160"/>
      <c r="L255" s="156"/>
      <c r="M255" s="161"/>
      <c r="T255" s="162"/>
      <c r="AT255" s="157" t="s">
        <v>194</v>
      </c>
      <c r="AU255" s="157" t="s">
        <v>84</v>
      </c>
      <c r="AV255" s="13" t="s">
        <v>84</v>
      </c>
      <c r="AW255" s="13" t="s">
        <v>37</v>
      </c>
      <c r="AX255" s="13" t="s">
        <v>75</v>
      </c>
      <c r="AY255" s="157" t="s">
        <v>184</v>
      </c>
    </row>
    <row r="256" spans="2:65" s="12" customFormat="1" ht="11.25">
      <c r="B256" s="149"/>
      <c r="D256" s="150" t="s">
        <v>194</v>
      </c>
      <c r="E256" s="151" t="s">
        <v>19</v>
      </c>
      <c r="F256" s="152" t="s">
        <v>203</v>
      </c>
      <c r="H256" s="151" t="s">
        <v>19</v>
      </c>
      <c r="I256" s="153"/>
      <c r="L256" s="149"/>
      <c r="M256" s="154"/>
      <c r="T256" s="155"/>
      <c r="AT256" s="151" t="s">
        <v>194</v>
      </c>
      <c r="AU256" s="151" t="s">
        <v>84</v>
      </c>
      <c r="AV256" s="12" t="s">
        <v>82</v>
      </c>
      <c r="AW256" s="12" t="s">
        <v>37</v>
      </c>
      <c r="AX256" s="12" t="s">
        <v>75</v>
      </c>
      <c r="AY256" s="151" t="s">
        <v>184</v>
      </c>
    </row>
    <row r="257" spans="2:65" s="13" customFormat="1" ht="11.25">
      <c r="B257" s="156"/>
      <c r="D257" s="150" t="s">
        <v>194</v>
      </c>
      <c r="E257" s="157" t="s">
        <v>19</v>
      </c>
      <c r="F257" s="158" t="s">
        <v>338</v>
      </c>
      <c r="H257" s="159">
        <v>1.125</v>
      </c>
      <c r="I257" s="160"/>
      <c r="L257" s="156"/>
      <c r="M257" s="161"/>
      <c r="T257" s="162"/>
      <c r="AT257" s="157" t="s">
        <v>194</v>
      </c>
      <c r="AU257" s="157" t="s">
        <v>84</v>
      </c>
      <c r="AV257" s="13" t="s">
        <v>84</v>
      </c>
      <c r="AW257" s="13" t="s">
        <v>37</v>
      </c>
      <c r="AX257" s="13" t="s">
        <v>75</v>
      </c>
      <c r="AY257" s="157" t="s">
        <v>184</v>
      </c>
    </row>
    <row r="258" spans="2:65" s="13" customFormat="1" ht="11.25">
      <c r="B258" s="156"/>
      <c r="D258" s="150" t="s">
        <v>194</v>
      </c>
      <c r="E258" s="157" t="s">
        <v>19</v>
      </c>
      <c r="F258" s="158" t="s">
        <v>339</v>
      </c>
      <c r="H258" s="159">
        <v>0.67500000000000004</v>
      </c>
      <c r="I258" s="160"/>
      <c r="L258" s="156"/>
      <c r="M258" s="161"/>
      <c r="T258" s="162"/>
      <c r="AT258" s="157" t="s">
        <v>194</v>
      </c>
      <c r="AU258" s="157" t="s">
        <v>84</v>
      </c>
      <c r="AV258" s="13" t="s">
        <v>84</v>
      </c>
      <c r="AW258" s="13" t="s">
        <v>37</v>
      </c>
      <c r="AX258" s="13" t="s">
        <v>75</v>
      </c>
      <c r="AY258" s="157" t="s">
        <v>184</v>
      </c>
    </row>
    <row r="259" spans="2:65" s="13" customFormat="1" ht="11.25">
      <c r="B259" s="156"/>
      <c r="D259" s="150" t="s">
        <v>194</v>
      </c>
      <c r="E259" s="157" t="s">
        <v>19</v>
      </c>
      <c r="F259" s="158" t="s">
        <v>340</v>
      </c>
      <c r="H259" s="159">
        <v>0.27</v>
      </c>
      <c r="I259" s="160"/>
      <c r="L259" s="156"/>
      <c r="M259" s="161"/>
      <c r="T259" s="162"/>
      <c r="AT259" s="157" t="s">
        <v>194</v>
      </c>
      <c r="AU259" s="157" t="s">
        <v>84</v>
      </c>
      <c r="AV259" s="13" t="s">
        <v>84</v>
      </c>
      <c r="AW259" s="13" t="s">
        <v>37</v>
      </c>
      <c r="AX259" s="13" t="s">
        <v>75</v>
      </c>
      <c r="AY259" s="157" t="s">
        <v>184</v>
      </c>
    </row>
    <row r="260" spans="2:65" s="14" customFormat="1" ht="11.25">
      <c r="B260" s="163"/>
      <c r="D260" s="150" t="s">
        <v>194</v>
      </c>
      <c r="E260" s="164" t="s">
        <v>19</v>
      </c>
      <c r="F260" s="165" t="s">
        <v>198</v>
      </c>
      <c r="H260" s="166">
        <v>4.9470000000000001</v>
      </c>
      <c r="I260" s="167"/>
      <c r="L260" s="163"/>
      <c r="M260" s="168"/>
      <c r="T260" s="169"/>
      <c r="AT260" s="164" t="s">
        <v>194</v>
      </c>
      <c r="AU260" s="164" t="s">
        <v>84</v>
      </c>
      <c r="AV260" s="14" t="s">
        <v>127</v>
      </c>
      <c r="AW260" s="14" t="s">
        <v>37</v>
      </c>
      <c r="AX260" s="14" t="s">
        <v>82</v>
      </c>
      <c r="AY260" s="164" t="s">
        <v>184</v>
      </c>
    </row>
    <row r="261" spans="2:65" s="1" customFormat="1" ht="24.2" customHeight="1">
      <c r="B261" s="33"/>
      <c r="C261" s="132" t="s">
        <v>341</v>
      </c>
      <c r="D261" s="132" t="s">
        <v>186</v>
      </c>
      <c r="E261" s="133" t="s">
        <v>342</v>
      </c>
      <c r="F261" s="134" t="s">
        <v>343</v>
      </c>
      <c r="G261" s="135" t="s">
        <v>217</v>
      </c>
      <c r="H261" s="136">
        <v>8.6999999999999993</v>
      </c>
      <c r="I261" s="137"/>
      <c r="J261" s="138">
        <f>ROUND(I261*H261,2)</f>
        <v>0</v>
      </c>
      <c r="K261" s="134" t="s">
        <v>190</v>
      </c>
      <c r="L261" s="33"/>
      <c r="M261" s="139" t="s">
        <v>19</v>
      </c>
      <c r="N261" s="140" t="s">
        <v>46</v>
      </c>
      <c r="P261" s="141">
        <f>O261*H261</f>
        <v>0</v>
      </c>
      <c r="Q261" s="141">
        <v>0</v>
      </c>
      <c r="R261" s="141">
        <f>Q261*H261</f>
        <v>0</v>
      </c>
      <c r="S261" s="141">
        <v>0.04</v>
      </c>
      <c r="T261" s="142">
        <f>S261*H261</f>
        <v>0.34799999999999998</v>
      </c>
      <c r="AR261" s="143" t="s">
        <v>127</v>
      </c>
      <c r="AT261" s="143" t="s">
        <v>186</v>
      </c>
      <c r="AU261" s="143" t="s">
        <v>84</v>
      </c>
      <c r="AY261" s="18" t="s">
        <v>184</v>
      </c>
      <c r="BE261" s="144">
        <f>IF(N261="základní",J261,0)</f>
        <v>0</v>
      </c>
      <c r="BF261" s="144">
        <f>IF(N261="snížená",J261,0)</f>
        <v>0</v>
      </c>
      <c r="BG261" s="144">
        <f>IF(N261="zákl. přenesená",J261,0)</f>
        <v>0</v>
      </c>
      <c r="BH261" s="144">
        <f>IF(N261="sníž. přenesená",J261,0)</f>
        <v>0</v>
      </c>
      <c r="BI261" s="144">
        <f>IF(N261="nulová",J261,0)</f>
        <v>0</v>
      </c>
      <c r="BJ261" s="18" t="s">
        <v>82</v>
      </c>
      <c r="BK261" s="144">
        <f>ROUND(I261*H261,2)</f>
        <v>0</v>
      </c>
      <c r="BL261" s="18" t="s">
        <v>127</v>
      </c>
      <c r="BM261" s="143" t="s">
        <v>344</v>
      </c>
    </row>
    <row r="262" spans="2:65" s="1" customFormat="1" ht="11.25">
      <c r="B262" s="33"/>
      <c r="D262" s="145" t="s">
        <v>192</v>
      </c>
      <c r="F262" s="146" t="s">
        <v>345</v>
      </c>
      <c r="I262" s="147"/>
      <c r="L262" s="33"/>
      <c r="M262" s="148"/>
      <c r="T262" s="54"/>
      <c r="AT262" s="18" t="s">
        <v>192</v>
      </c>
      <c r="AU262" s="18" t="s">
        <v>84</v>
      </c>
    </row>
    <row r="263" spans="2:65" s="12" customFormat="1" ht="11.25">
      <c r="B263" s="149"/>
      <c r="D263" s="150" t="s">
        <v>194</v>
      </c>
      <c r="E263" s="151" t="s">
        <v>19</v>
      </c>
      <c r="F263" s="152" t="s">
        <v>195</v>
      </c>
      <c r="H263" s="151" t="s">
        <v>19</v>
      </c>
      <c r="I263" s="153"/>
      <c r="L263" s="149"/>
      <c r="M263" s="154"/>
      <c r="T263" s="155"/>
      <c r="AT263" s="151" t="s">
        <v>194</v>
      </c>
      <c r="AU263" s="151" t="s">
        <v>84</v>
      </c>
      <c r="AV263" s="12" t="s">
        <v>82</v>
      </c>
      <c r="AW263" s="12" t="s">
        <v>37</v>
      </c>
      <c r="AX263" s="12" t="s">
        <v>75</v>
      </c>
      <c r="AY263" s="151" t="s">
        <v>184</v>
      </c>
    </row>
    <row r="264" spans="2:65" s="13" customFormat="1" ht="11.25">
      <c r="B264" s="156"/>
      <c r="D264" s="150" t="s">
        <v>194</v>
      </c>
      <c r="E264" s="157" t="s">
        <v>19</v>
      </c>
      <c r="F264" s="158" t="s">
        <v>346</v>
      </c>
      <c r="H264" s="159">
        <v>8.6999999999999993</v>
      </c>
      <c r="I264" s="160"/>
      <c r="L264" s="156"/>
      <c r="M264" s="161"/>
      <c r="T264" s="162"/>
      <c r="AT264" s="157" t="s">
        <v>194</v>
      </c>
      <c r="AU264" s="157" t="s">
        <v>84</v>
      </c>
      <c r="AV264" s="13" t="s">
        <v>84</v>
      </c>
      <c r="AW264" s="13" t="s">
        <v>37</v>
      </c>
      <c r="AX264" s="13" t="s">
        <v>75</v>
      </c>
      <c r="AY264" s="157" t="s">
        <v>184</v>
      </c>
    </row>
    <row r="265" spans="2:65" s="14" customFormat="1" ht="11.25">
      <c r="B265" s="163"/>
      <c r="D265" s="150" t="s">
        <v>194</v>
      </c>
      <c r="E265" s="164" t="s">
        <v>19</v>
      </c>
      <c r="F265" s="165" t="s">
        <v>198</v>
      </c>
      <c r="H265" s="166">
        <v>8.6999999999999993</v>
      </c>
      <c r="I265" s="167"/>
      <c r="L265" s="163"/>
      <c r="M265" s="168"/>
      <c r="T265" s="169"/>
      <c r="AT265" s="164" t="s">
        <v>194</v>
      </c>
      <c r="AU265" s="164" t="s">
        <v>84</v>
      </c>
      <c r="AV265" s="14" t="s">
        <v>127</v>
      </c>
      <c r="AW265" s="14" t="s">
        <v>37</v>
      </c>
      <c r="AX265" s="14" t="s">
        <v>82</v>
      </c>
      <c r="AY265" s="164" t="s">
        <v>184</v>
      </c>
    </row>
    <row r="266" spans="2:65" s="1" customFormat="1" ht="24.2" customHeight="1">
      <c r="B266" s="33"/>
      <c r="C266" s="132" t="s">
        <v>347</v>
      </c>
      <c r="D266" s="132" t="s">
        <v>186</v>
      </c>
      <c r="E266" s="133" t="s">
        <v>348</v>
      </c>
      <c r="F266" s="134" t="s">
        <v>349</v>
      </c>
      <c r="G266" s="135" t="s">
        <v>217</v>
      </c>
      <c r="H266" s="136">
        <v>22.04</v>
      </c>
      <c r="I266" s="137"/>
      <c r="J266" s="138">
        <f>ROUND(I266*H266,2)</f>
        <v>0</v>
      </c>
      <c r="K266" s="134" t="s">
        <v>190</v>
      </c>
      <c r="L266" s="33"/>
      <c r="M266" s="139" t="s">
        <v>19</v>
      </c>
      <c r="N266" s="140" t="s">
        <v>46</v>
      </c>
      <c r="P266" s="141">
        <f>O266*H266</f>
        <v>0</v>
      </c>
      <c r="Q266" s="141">
        <v>0</v>
      </c>
      <c r="R266" s="141">
        <f>Q266*H266</f>
        <v>0</v>
      </c>
      <c r="S266" s="141">
        <v>1.4999999999999999E-2</v>
      </c>
      <c r="T266" s="142">
        <f>S266*H266</f>
        <v>0.33059999999999995</v>
      </c>
      <c r="AR266" s="143" t="s">
        <v>127</v>
      </c>
      <c r="AT266" s="143" t="s">
        <v>186</v>
      </c>
      <c r="AU266" s="143" t="s">
        <v>84</v>
      </c>
      <c r="AY266" s="18" t="s">
        <v>184</v>
      </c>
      <c r="BE266" s="144">
        <f>IF(N266="základní",J266,0)</f>
        <v>0</v>
      </c>
      <c r="BF266" s="144">
        <f>IF(N266="snížená",J266,0)</f>
        <v>0</v>
      </c>
      <c r="BG266" s="144">
        <f>IF(N266="zákl. přenesená",J266,0)</f>
        <v>0</v>
      </c>
      <c r="BH266" s="144">
        <f>IF(N266="sníž. přenesená",J266,0)</f>
        <v>0</v>
      </c>
      <c r="BI266" s="144">
        <f>IF(N266="nulová",J266,0)</f>
        <v>0</v>
      </c>
      <c r="BJ266" s="18" t="s">
        <v>82</v>
      </c>
      <c r="BK266" s="144">
        <f>ROUND(I266*H266,2)</f>
        <v>0</v>
      </c>
      <c r="BL266" s="18" t="s">
        <v>127</v>
      </c>
      <c r="BM266" s="143" t="s">
        <v>350</v>
      </c>
    </row>
    <row r="267" spans="2:65" s="1" customFormat="1" ht="11.25">
      <c r="B267" s="33"/>
      <c r="D267" s="145" t="s">
        <v>192</v>
      </c>
      <c r="F267" s="146" t="s">
        <v>351</v>
      </c>
      <c r="I267" s="147"/>
      <c r="L267" s="33"/>
      <c r="M267" s="148"/>
      <c r="T267" s="54"/>
      <c r="AT267" s="18" t="s">
        <v>192</v>
      </c>
      <c r="AU267" s="18" t="s">
        <v>84</v>
      </c>
    </row>
    <row r="268" spans="2:65" s="12" customFormat="1" ht="11.25">
      <c r="B268" s="149"/>
      <c r="D268" s="150" t="s">
        <v>194</v>
      </c>
      <c r="E268" s="151" t="s">
        <v>19</v>
      </c>
      <c r="F268" s="152" t="s">
        <v>195</v>
      </c>
      <c r="H268" s="151" t="s">
        <v>19</v>
      </c>
      <c r="I268" s="153"/>
      <c r="L268" s="149"/>
      <c r="M268" s="154"/>
      <c r="T268" s="155"/>
      <c r="AT268" s="151" t="s">
        <v>194</v>
      </c>
      <c r="AU268" s="151" t="s">
        <v>84</v>
      </c>
      <c r="AV268" s="12" t="s">
        <v>82</v>
      </c>
      <c r="AW268" s="12" t="s">
        <v>37</v>
      </c>
      <c r="AX268" s="12" t="s">
        <v>75</v>
      </c>
      <c r="AY268" s="151" t="s">
        <v>184</v>
      </c>
    </row>
    <row r="269" spans="2:65" s="13" customFormat="1" ht="11.25">
      <c r="B269" s="156"/>
      <c r="D269" s="150" t="s">
        <v>194</v>
      </c>
      <c r="E269" s="157" t="s">
        <v>19</v>
      </c>
      <c r="F269" s="158" t="s">
        <v>352</v>
      </c>
      <c r="H269" s="159">
        <v>22.04</v>
      </c>
      <c r="I269" s="160"/>
      <c r="L269" s="156"/>
      <c r="M269" s="161"/>
      <c r="T269" s="162"/>
      <c r="AT269" s="157" t="s">
        <v>194</v>
      </c>
      <c r="AU269" s="157" t="s">
        <v>84</v>
      </c>
      <c r="AV269" s="13" t="s">
        <v>84</v>
      </c>
      <c r="AW269" s="13" t="s">
        <v>37</v>
      </c>
      <c r="AX269" s="13" t="s">
        <v>75</v>
      </c>
      <c r="AY269" s="157" t="s">
        <v>184</v>
      </c>
    </row>
    <row r="270" spans="2:65" s="14" customFormat="1" ht="11.25">
      <c r="B270" s="163"/>
      <c r="D270" s="150" t="s">
        <v>194</v>
      </c>
      <c r="E270" s="164" t="s">
        <v>19</v>
      </c>
      <c r="F270" s="165" t="s">
        <v>198</v>
      </c>
      <c r="H270" s="166">
        <v>22.04</v>
      </c>
      <c r="I270" s="167"/>
      <c r="L270" s="163"/>
      <c r="M270" s="168"/>
      <c r="T270" s="169"/>
      <c r="AT270" s="164" t="s">
        <v>194</v>
      </c>
      <c r="AU270" s="164" t="s">
        <v>84</v>
      </c>
      <c r="AV270" s="14" t="s">
        <v>127</v>
      </c>
      <c r="AW270" s="14" t="s">
        <v>37</v>
      </c>
      <c r="AX270" s="14" t="s">
        <v>82</v>
      </c>
      <c r="AY270" s="164" t="s">
        <v>184</v>
      </c>
    </row>
    <row r="271" spans="2:65" s="1" customFormat="1" ht="24.2" customHeight="1">
      <c r="B271" s="33"/>
      <c r="C271" s="132" t="s">
        <v>353</v>
      </c>
      <c r="D271" s="132" t="s">
        <v>186</v>
      </c>
      <c r="E271" s="133" t="s">
        <v>354</v>
      </c>
      <c r="F271" s="134" t="s">
        <v>355</v>
      </c>
      <c r="G271" s="135" t="s">
        <v>217</v>
      </c>
      <c r="H271" s="136">
        <v>12.805</v>
      </c>
      <c r="I271" s="137"/>
      <c r="J271" s="138">
        <f>ROUND(I271*H271,2)</f>
        <v>0</v>
      </c>
      <c r="K271" s="134" t="s">
        <v>190</v>
      </c>
      <c r="L271" s="33"/>
      <c r="M271" s="139" t="s">
        <v>19</v>
      </c>
      <c r="N271" s="140" t="s">
        <v>46</v>
      </c>
      <c r="P271" s="141">
        <f>O271*H271</f>
        <v>0</v>
      </c>
      <c r="Q271" s="141">
        <v>0</v>
      </c>
      <c r="R271" s="141">
        <f>Q271*H271</f>
        <v>0</v>
      </c>
      <c r="S271" s="141">
        <v>7.5999999999999998E-2</v>
      </c>
      <c r="T271" s="142">
        <f>S271*H271</f>
        <v>0.97317999999999993</v>
      </c>
      <c r="AR271" s="143" t="s">
        <v>127</v>
      </c>
      <c r="AT271" s="143" t="s">
        <v>186</v>
      </c>
      <c r="AU271" s="143" t="s">
        <v>84</v>
      </c>
      <c r="AY271" s="18" t="s">
        <v>184</v>
      </c>
      <c r="BE271" s="144">
        <f>IF(N271="základní",J271,0)</f>
        <v>0</v>
      </c>
      <c r="BF271" s="144">
        <f>IF(N271="snížená",J271,0)</f>
        <v>0</v>
      </c>
      <c r="BG271" s="144">
        <f>IF(N271="zákl. přenesená",J271,0)</f>
        <v>0</v>
      </c>
      <c r="BH271" s="144">
        <f>IF(N271="sníž. přenesená",J271,0)</f>
        <v>0</v>
      </c>
      <c r="BI271" s="144">
        <f>IF(N271="nulová",J271,0)</f>
        <v>0</v>
      </c>
      <c r="BJ271" s="18" t="s">
        <v>82</v>
      </c>
      <c r="BK271" s="144">
        <f>ROUND(I271*H271,2)</f>
        <v>0</v>
      </c>
      <c r="BL271" s="18" t="s">
        <v>127</v>
      </c>
      <c r="BM271" s="143" t="s">
        <v>356</v>
      </c>
    </row>
    <row r="272" spans="2:65" s="1" customFormat="1" ht="11.25">
      <c r="B272" s="33"/>
      <c r="D272" s="145" t="s">
        <v>192</v>
      </c>
      <c r="F272" s="146" t="s">
        <v>357</v>
      </c>
      <c r="I272" s="147"/>
      <c r="L272" s="33"/>
      <c r="M272" s="148"/>
      <c r="T272" s="54"/>
      <c r="AT272" s="18" t="s">
        <v>192</v>
      </c>
      <c r="AU272" s="18" t="s">
        <v>84</v>
      </c>
    </row>
    <row r="273" spans="2:65" s="12" customFormat="1" ht="11.25">
      <c r="B273" s="149"/>
      <c r="D273" s="150" t="s">
        <v>194</v>
      </c>
      <c r="E273" s="151" t="s">
        <v>19</v>
      </c>
      <c r="F273" s="152" t="s">
        <v>195</v>
      </c>
      <c r="H273" s="151" t="s">
        <v>19</v>
      </c>
      <c r="I273" s="153"/>
      <c r="L273" s="149"/>
      <c r="M273" s="154"/>
      <c r="T273" s="155"/>
      <c r="AT273" s="151" t="s">
        <v>194</v>
      </c>
      <c r="AU273" s="151" t="s">
        <v>84</v>
      </c>
      <c r="AV273" s="12" t="s">
        <v>82</v>
      </c>
      <c r="AW273" s="12" t="s">
        <v>37</v>
      </c>
      <c r="AX273" s="12" t="s">
        <v>75</v>
      </c>
      <c r="AY273" s="151" t="s">
        <v>184</v>
      </c>
    </row>
    <row r="274" spans="2:65" s="13" customFormat="1" ht="11.25">
      <c r="B274" s="156"/>
      <c r="D274" s="150" t="s">
        <v>194</v>
      </c>
      <c r="E274" s="157" t="s">
        <v>19</v>
      </c>
      <c r="F274" s="158" t="s">
        <v>358</v>
      </c>
      <c r="H274" s="159">
        <v>12.805</v>
      </c>
      <c r="I274" s="160"/>
      <c r="L274" s="156"/>
      <c r="M274" s="161"/>
      <c r="T274" s="162"/>
      <c r="AT274" s="157" t="s">
        <v>194</v>
      </c>
      <c r="AU274" s="157" t="s">
        <v>84</v>
      </c>
      <c r="AV274" s="13" t="s">
        <v>84</v>
      </c>
      <c r="AW274" s="13" t="s">
        <v>37</v>
      </c>
      <c r="AX274" s="13" t="s">
        <v>75</v>
      </c>
      <c r="AY274" s="157" t="s">
        <v>184</v>
      </c>
    </row>
    <row r="275" spans="2:65" s="14" customFormat="1" ht="11.25">
      <c r="B275" s="163"/>
      <c r="D275" s="150" t="s">
        <v>194</v>
      </c>
      <c r="E275" s="164" t="s">
        <v>19</v>
      </c>
      <c r="F275" s="165" t="s">
        <v>198</v>
      </c>
      <c r="H275" s="166">
        <v>12.805</v>
      </c>
      <c r="I275" s="167"/>
      <c r="L275" s="163"/>
      <c r="M275" s="168"/>
      <c r="T275" s="169"/>
      <c r="AT275" s="164" t="s">
        <v>194</v>
      </c>
      <c r="AU275" s="164" t="s">
        <v>84</v>
      </c>
      <c r="AV275" s="14" t="s">
        <v>127</v>
      </c>
      <c r="AW275" s="14" t="s">
        <v>37</v>
      </c>
      <c r="AX275" s="14" t="s">
        <v>82</v>
      </c>
      <c r="AY275" s="164" t="s">
        <v>184</v>
      </c>
    </row>
    <row r="276" spans="2:65" s="1" customFormat="1" ht="21.75" customHeight="1">
      <c r="B276" s="33"/>
      <c r="C276" s="132" t="s">
        <v>359</v>
      </c>
      <c r="D276" s="132" t="s">
        <v>186</v>
      </c>
      <c r="E276" s="133" t="s">
        <v>360</v>
      </c>
      <c r="F276" s="134" t="s">
        <v>361</v>
      </c>
      <c r="G276" s="135" t="s">
        <v>217</v>
      </c>
      <c r="H276" s="136">
        <v>5.4</v>
      </c>
      <c r="I276" s="137"/>
      <c r="J276" s="138">
        <f>ROUND(I276*H276,2)</f>
        <v>0</v>
      </c>
      <c r="K276" s="134" t="s">
        <v>190</v>
      </c>
      <c r="L276" s="33"/>
      <c r="M276" s="139" t="s">
        <v>19</v>
      </c>
      <c r="N276" s="140" t="s">
        <v>46</v>
      </c>
      <c r="P276" s="141">
        <f>O276*H276</f>
        <v>0</v>
      </c>
      <c r="Q276" s="141">
        <v>0</v>
      </c>
      <c r="R276" s="141">
        <f>Q276*H276</f>
        <v>0</v>
      </c>
      <c r="S276" s="141">
        <v>5.0999999999999997E-2</v>
      </c>
      <c r="T276" s="142">
        <f>S276*H276</f>
        <v>0.27539999999999998</v>
      </c>
      <c r="AR276" s="143" t="s">
        <v>127</v>
      </c>
      <c r="AT276" s="143" t="s">
        <v>186</v>
      </c>
      <c r="AU276" s="143" t="s">
        <v>84</v>
      </c>
      <c r="AY276" s="18" t="s">
        <v>184</v>
      </c>
      <c r="BE276" s="144">
        <f>IF(N276="základní",J276,0)</f>
        <v>0</v>
      </c>
      <c r="BF276" s="144">
        <f>IF(N276="snížená",J276,0)</f>
        <v>0</v>
      </c>
      <c r="BG276" s="144">
        <f>IF(N276="zákl. přenesená",J276,0)</f>
        <v>0</v>
      </c>
      <c r="BH276" s="144">
        <f>IF(N276="sníž. přenesená",J276,0)</f>
        <v>0</v>
      </c>
      <c r="BI276" s="144">
        <f>IF(N276="nulová",J276,0)</f>
        <v>0</v>
      </c>
      <c r="BJ276" s="18" t="s">
        <v>82</v>
      </c>
      <c r="BK276" s="144">
        <f>ROUND(I276*H276,2)</f>
        <v>0</v>
      </c>
      <c r="BL276" s="18" t="s">
        <v>127</v>
      </c>
      <c r="BM276" s="143" t="s">
        <v>362</v>
      </c>
    </row>
    <row r="277" spans="2:65" s="1" customFormat="1" ht="11.25">
      <c r="B277" s="33"/>
      <c r="D277" s="145" t="s">
        <v>192</v>
      </c>
      <c r="F277" s="146" t="s">
        <v>363</v>
      </c>
      <c r="I277" s="147"/>
      <c r="L277" s="33"/>
      <c r="M277" s="148"/>
      <c r="T277" s="54"/>
      <c r="AT277" s="18" t="s">
        <v>192</v>
      </c>
      <c r="AU277" s="18" t="s">
        <v>84</v>
      </c>
    </row>
    <row r="278" spans="2:65" s="12" customFormat="1" ht="11.25">
      <c r="B278" s="149"/>
      <c r="D278" s="150" t="s">
        <v>194</v>
      </c>
      <c r="E278" s="151" t="s">
        <v>19</v>
      </c>
      <c r="F278" s="152" t="s">
        <v>195</v>
      </c>
      <c r="H278" s="151" t="s">
        <v>19</v>
      </c>
      <c r="I278" s="153"/>
      <c r="L278" s="149"/>
      <c r="M278" s="154"/>
      <c r="T278" s="155"/>
      <c r="AT278" s="151" t="s">
        <v>194</v>
      </c>
      <c r="AU278" s="151" t="s">
        <v>84</v>
      </c>
      <c r="AV278" s="12" t="s">
        <v>82</v>
      </c>
      <c r="AW278" s="12" t="s">
        <v>37</v>
      </c>
      <c r="AX278" s="12" t="s">
        <v>75</v>
      </c>
      <c r="AY278" s="151" t="s">
        <v>184</v>
      </c>
    </row>
    <row r="279" spans="2:65" s="13" customFormat="1" ht="11.25">
      <c r="B279" s="156"/>
      <c r="D279" s="150" t="s">
        <v>194</v>
      </c>
      <c r="E279" s="157" t="s">
        <v>19</v>
      </c>
      <c r="F279" s="158" t="s">
        <v>364</v>
      </c>
      <c r="H279" s="159">
        <v>5.4</v>
      </c>
      <c r="I279" s="160"/>
      <c r="L279" s="156"/>
      <c r="M279" s="161"/>
      <c r="T279" s="162"/>
      <c r="AT279" s="157" t="s">
        <v>194</v>
      </c>
      <c r="AU279" s="157" t="s">
        <v>84</v>
      </c>
      <c r="AV279" s="13" t="s">
        <v>84</v>
      </c>
      <c r="AW279" s="13" t="s">
        <v>37</v>
      </c>
      <c r="AX279" s="13" t="s">
        <v>75</v>
      </c>
      <c r="AY279" s="157" t="s">
        <v>184</v>
      </c>
    </row>
    <row r="280" spans="2:65" s="14" customFormat="1" ht="11.25">
      <c r="B280" s="163"/>
      <c r="D280" s="150" t="s">
        <v>194</v>
      </c>
      <c r="E280" s="164" t="s">
        <v>19</v>
      </c>
      <c r="F280" s="165" t="s">
        <v>198</v>
      </c>
      <c r="H280" s="166">
        <v>5.4</v>
      </c>
      <c r="I280" s="167"/>
      <c r="L280" s="163"/>
      <c r="M280" s="168"/>
      <c r="T280" s="169"/>
      <c r="AT280" s="164" t="s">
        <v>194</v>
      </c>
      <c r="AU280" s="164" t="s">
        <v>84</v>
      </c>
      <c r="AV280" s="14" t="s">
        <v>127</v>
      </c>
      <c r="AW280" s="14" t="s">
        <v>37</v>
      </c>
      <c r="AX280" s="14" t="s">
        <v>82</v>
      </c>
      <c r="AY280" s="164" t="s">
        <v>184</v>
      </c>
    </row>
    <row r="281" spans="2:65" s="1" customFormat="1" ht="24.2" customHeight="1">
      <c r="B281" s="33"/>
      <c r="C281" s="132" t="s">
        <v>365</v>
      </c>
      <c r="D281" s="132" t="s">
        <v>186</v>
      </c>
      <c r="E281" s="133" t="s">
        <v>366</v>
      </c>
      <c r="F281" s="134" t="s">
        <v>367</v>
      </c>
      <c r="G281" s="135" t="s">
        <v>368</v>
      </c>
      <c r="H281" s="136">
        <v>3</v>
      </c>
      <c r="I281" s="137"/>
      <c r="J281" s="138">
        <f>ROUND(I281*H281,2)</f>
        <v>0</v>
      </c>
      <c r="K281" s="134" t="s">
        <v>190</v>
      </c>
      <c r="L281" s="33"/>
      <c r="M281" s="139" t="s">
        <v>19</v>
      </c>
      <c r="N281" s="140" t="s">
        <v>46</v>
      </c>
      <c r="P281" s="141">
        <f>O281*H281</f>
        <v>0</v>
      </c>
      <c r="Q281" s="141">
        <v>0</v>
      </c>
      <c r="R281" s="141">
        <f>Q281*H281</f>
        <v>0</v>
      </c>
      <c r="S281" s="141">
        <v>6.9000000000000006E-2</v>
      </c>
      <c r="T281" s="142">
        <f>S281*H281</f>
        <v>0.20700000000000002</v>
      </c>
      <c r="AR281" s="143" t="s">
        <v>127</v>
      </c>
      <c r="AT281" s="143" t="s">
        <v>186</v>
      </c>
      <c r="AU281" s="143" t="s">
        <v>84</v>
      </c>
      <c r="AY281" s="18" t="s">
        <v>184</v>
      </c>
      <c r="BE281" s="144">
        <f>IF(N281="základní",J281,0)</f>
        <v>0</v>
      </c>
      <c r="BF281" s="144">
        <f>IF(N281="snížená",J281,0)</f>
        <v>0</v>
      </c>
      <c r="BG281" s="144">
        <f>IF(N281="zákl. přenesená",J281,0)</f>
        <v>0</v>
      </c>
      <c r="BH281" s="144">
        <f>IF(N281="sníž. přenesená",J281,0)</f>
        <v>0</v>
      </c>
      <c r="BI281" s="144">
        <f>IF(N281="nulová",J281,0)</f>
        <v>0</v>
      </c>
      <c r="BJ281" s="18" t="s">
        <v>82</v>
      </c>
      <c r="BK281" s="144">
        <f>ROUND(I281*H281,2)</f>
        <v>0</v>
      </c>
      <c r="BL281" s="18" t="s">
        <v>127</v>
      </c>
      <c r="BM281" s="143" t="s">
        <v>369</v>
      </c>
    </row>
    <row r="282" spans="2:65" s="1" customFormat="1" ht="11.25">
      <c r="B282" s="33"/>
      <c r="D282" s="145" t="s">
        <v>192</v>
      </c>
      <c r="F282" s="146" t="s">
        <v>370</v>
      </c>
      <c r="I282" s="147"/>
      <c r="L282" s="33"/>
      <c r="M282" s="148"/>
      <c r="T282" s="54"/>
      <c r="AT282" s="18" t="s">
        <v>192</v>
      </c>
      <c r="AU282" s="18" t="s">
        <v>84</v>
      </c>
    </row>
    <row r="283" spans="2:65" s="12" customFormat="1" ht="11.25">
      <c r="B283" s="149"/>
      <c r="D283" s="150" t="s">
        <v>194</v>
      </c>
      <c r="E283" s="151" t="s">
        <v>19</v>
      </c>
      <c r="F283" s="152" t="s">
        <v>371</v>
      </c>
      <c r="H283" s="151" t="s">
        <v>19</v>
      </c>
      <c r="I283" s="153"/>
      <c r="L283" s="149"/>
      <c r="M283" s="154"/>
      <c r="T283" s="155"/>
      <c r="AT283" s="151" t="s">
        <v>194</v>
      </c>
      <c r="AU283" s="151" t="s">
        <v>84</v>
      </c>
      <c r="AV283" s="12" t="s">
        <v>82</v>
      </c>
      <c r="AW283" s="12" t="s">
        <v>37</v>
      </c>
      <c r="AX283" s="12" t="s">
        <v>75</v>
      </c>
      <c r="AY283" s="151" t="s">
        <v>184</v>
      </c>
    </row>
    <row r="284" spans="2:65" s="13" customFormat="1" ht="11.25">
      <c r="B284" s="156"/>
      <c r="D284" s="150" t="s">
        <v>194</v>
      </c>
      <c r="E284" s="157" t="s">
        <v>19</v>
      </c>
      <c r="F284" s="158" t="s">
        <v>372</v>
      </c>
      <c r="H284" s="159">
        <v>1</v>
      </c>
      <c r="I284" s="160"/>
      <c r="L284" s="156"/>
      <c r="M284" s="161"/>
      <c r="T284" s="162"/>
      <c r="AT284" s="157" t="s">
        <v>194</v>
      </c>
      <c r="AU284" s="157" t="s">
        <v>84</v>
      </c>
      <c r="AV284" s="13" t="s">
        <v>84</v>
      </c>
      <c r="AW284" s="13" t="s">
        <v>37</v>
      </c>
      <c r="AX284" s="13" t="s">
        <v>75</v>
      </c>
      <c r="AY284" s="157" t="s">
        <v>184</v>
      </c>
    </row>
    <row r="285" spans="2:65" s="13" customFormat="1" ht="11.25">
      <c r="B285" s="156"/>
      <c r="D285" s="150" t="s">
        <v>194</v>
      </c>
      <c r="E285" s="157" t="s">
        <v>19</v>
      </c>
      <c r="F285" s="158" t="s">
        <v>373</v>
      </c>
      <c r="H285" s="159">
        <v>1</v>
      </c>
      <c r="I285" s="160"/>
      <c r="L285" s="156"/>
      <c r="M285" s="161"/>
      <c r="T285" s="162"/>
      <c r="AT285" s="157" t="s">
        <v>194</v>
      </c>
      <c r="AU285" s="157" t="s">
        <v>84</v>
      </c>
      <c r="AV285" s="13" t="s">
        <v>84</v>
      </c>
      <c r="AW285" s="13" t="s">
        <v>37</v>
      </c>
      <c r="AX285" s="13" t="s">
        <v>75</v>
      </c>
      <c r="AY285" s="157" t="s">
        <v>184</v>
      </c>
    </row>
    <row r="286" spans="2:65" s="13" customFormat="1" ht="11.25">
      <c r="B286" s="156"/>
      <c r="D286" s="150" t="s">
        <v>194</v>
      </c>
      <c r="E286" s="157" t="s">
        <v>19</v>
      </c>
      <c r="F286" s="158" t="s">
        <v>374</v>
      </c>
      <c r="H286" s="159">
        <v>1</v>
      </c>
      <c r="I286" s="160"/>
      <c r="L286" s="156"/>
      <c r="M286" s="161"/>
      <c r="T286" s="162"/>
      <c r="AT286" s="157" t="s">
        <v>194</v>
      </c>
      <c r="AU286" s="157" t="s">
        <v>84</v>
      </c>
      <c r="AV286" s="13" t="s">
        <v>84</v>
      </c>
      <c r="AW286" s="13" t="s">
        <v>37</v>
      </c>
      <c r="AX286" s="13" t="s">
        <v>75</v>
      </c>
      <c r="AY286" s="157" t="s">
        <v>184</v>
      </c>
    </row>
    <row r="287" spans="2:65" s="14" customFormat="1" ht="11.25">
      <c r="B287" s="163"/>
      <c r="D287" s="150" t="s">
        <v>194</v>
      </c>
      <c r="E287" s="164" t="s">
        <v>19</v>
      </c>
      <c r="F287" s="165" t="s">
        <v>198</v>
      </c>
      <c r="H287" s="166">
        <v>3</v>
      </c>
      <c r="I287" s="167"/>
      <c r="L287" s="163"/>
      <c r="M287" s="168"/>
      <c r="T287" s="169"/>
      <c r="AT287" s="164" t="s">
        <v>194</v>
      </c>
      <c r="AU287" s="164" t="s">
        <v>84</v>
      </c>
      <c r="AV287" s="14" t="s">
        <v>127</v>
      </c>
      <c r="AW287" s="14" t="s">
        <v>37</v>
      </c>
      <c r="AX287" s="14" t="s">
        <v>82</v>
      </c>
      <c r="AY287" s="164" t="s">
        <v>184</v>
      </c>
    </row>
    <row r="288" spans="2:65" s="1" customFormat="1" ht="24.2" customHeight="1">
      <c r="B288" s="33"/>
      <c r="C288" s="132" t="s">
        <v>375</v>
      </c>
      <c r="D288" s="132" t="s">
        <v>186</v>
      </c>
      <c r="E288" s="133" t="s">
        <v>376</v>
      </c>
      <c r="F288" s="134" t="s">
        <v>377</v>
      </c>
      <c r="G288" s="135" t="s">
        <v>368</v>
      </c>
      <c r="H288" s="136">
        <v>2</v>
      </c>
      <c r="I288" s="137"/>
      <c r="J288" s="138">
        <f>ROUND(I288*H288,2)</f>
        <v>0</v>
      </c>
      <c r="K288" s="134" t="s">
        <v>190</v>
      </c>
      <c r="L288" s="33"/>
      <c r="M288" s="139" t="s">
        <v>19</v>
      </c>
      <c r="N288" s="140" t="s">
        <v>46</v>
      </c>
      <c r="P288" s="141">
        <f>O288*H288</f>
        <v>0</v>
      </c>
      <c r="Q288" s="141">
        <v>0</v>
      </c>
      <c r="R288" s="141">
        <f>Q288*H288</f>
        <v>0</v>
      </c>
      <c r="S288" s="141">
        <v>0.13800000000000001</v>
      </c>
      <c r="T288" s="142">
        <f>S288*H288</f>
        <v>0.27600000000000002</v>
      </c>
      <c r="AR288" s="143" t="s">
        <v>127</v>
      </c>
      <c r="AT288" s="143" t="s">
        <v>186</v>
      </c>
      <c r="AU288" s="143" t="s">
        <v>84</v>
      </c>
      <c r="AY288" s="18" t="s">
        <v>184</v>
      </c>
      <c r="BE288" s="144">
        <f>IF(N288="základní",J288,0)</f>
        <v>0</v>
      </c>
      <c r="BF288" s="144">
        <f>IF(N288="snížená",J288,0)</f>
        <v>0</v>
      </c>
      <c r="BG288" s="144">
        <f>IF(N288="zákl. přenesená",J288,0)</f>
        <v>0</v>
      </c>
      <c r="BH288" s="144">
        <f>IF(N288="sníž. přenesená",J288,0)</f>
        <v>0</v>
      </c>
      <c r="BI288" s="144">
        <f>IF(N288="nulová",J288,0)</f>
        <v>0</v>
      </c>
      <c r="BJ288" s="18" t="s">
        <v>82</v>
      </c>
      <c r="BK288" s="144">
        <f>ROUND(I288*H288,2)</f>
        <v>0</v>
      </c>
      <c r="BL288" s="18" t="s">
        <v>127</v>
      </c>
      <c r="BM288" s="143" t="s">
        <v>378</v>
      </c>
    </row>
    <row r="289" spans="2:65" s="1" customFormat="1" ht="11.25">
      <c r="B289" s="33"/>
      <c r="D289" s="145" t="s">
        <v>192</v>
      </c>
      <c r="F289" s="146" t="s">
        <v>379</v>
      </c>
      <c r="I289" s="147"/>
      <c r="L289" s="33"/>
      <c r="M289" s="148"/>
      <c r="T289" s="54"/>
      <c r="AT289" s="18" t="s">
        <v>192</v>
      </c>
      <c r="AU289" s="18" t="s">
        <v>84</v>
      </c>
    </row>
    <row r="290" spans="2:65" s="12" customFormat="1" ht="11.25">
      <c r="B290" s="149"/>
      <c r="D290" s="150" t="s">
        <v>194</v>
      </c>
      <c r="E290" s="151" t="s">
        <v>19</v>
      </c>
      <c r="F290" s="152" t="s">
        <v>371</v>
      </c>
      <c r="H290" s="151" t="s">
        <v>19</v>
      </c>
      <c r="I290" s="153"/>
      <c r="L290" s="149"/>
      <c r="M290" s="154"/>
      <c r="T290" s="155"/>
      <c r="AT290" s="151" t="s">
        <v>194</v>
      </c>
      <c r="AU290" s="151" t="s">
        <v>84</v>
      </c>
      <c r="AV290" s="12" t="s">
        <v>82</v>
      </c>
      <c r="AW290" s="12" t="s">
        <v>37</v>
      </c>
      <c r="AX290" s="12" t="s">
        <v>75</v>
      </c>
      <c r="AY290" s="151" t="s">
        <v>184</v>
      </c>
    </row>
    <row r="291" spans="2:65" s="13" customFormat="1" ht="11.25">
      <c r="B291" s="156"/>
      <c r="D291" s="150" t="s">
        <v>194</v>
      </c>
      <c r="E291" s="157" t="s">
        <v>19</v>
      </c>
      <c r="F291" s="158" t="s">
        <v>380</v>
      </c>
      <c r="H291" s="159">
        <v>2</v>
      </c>
      <c r="I291" s="160"/>
      <c r="L291" s="156"/>
      <c r="M291" s="161"/>
      <c r="T291" s="162"/>
      <c r="AT291" s="157" t="s">
        <v>194</v>
      </c>
      <c r="AU291" s="157" t="s">
        <v>84</v>
      </c>
      <c r="AV291" s="13" t="s">
        <v>84</v>
      </c>
      <c r="AW291" s="13" t="s">
        <v>37</v>
      </c>
      <c r="AX291" s="13" t="s">
        <v>82</v>
      </c>
      <c r="AY291" s="157" t="s">
        <v>184</v>
      </c>
    </row>
    <row r="292" spans="2:65" s="1" customFormat="1" ht="24.2" customHeight="1">
      <c r="B292" s="33"/>
      <c r="C292" s="132" t="s">
        <v>381</v>
      </c>
      <c r="D292" s="132" t="s">
        <v>186</v>
      </c>
      <c r="E292" s="133" t="s">
        <v>382</v>
      </c>
      <c r="F292" s="134" t="s">
        <v>383</v>
      </c>
      <c r="G292" s="135" t="s">
        <v>189</v>
      </c>
      <c r="H292" s="136">
        <v>1.0920000000000001</v>
      </c>
      <c r="I292" s="137"/>
      <c r="J292" s="138">
        <f>ROUND(I292*H292,2)</f>
        <v>0</v>
      </c>
      <c r="K292" s="134" t="s">
        <v>190</v>
      </c>
      <c r="L292" s="33"/>
      <c r="M292" s="139" t="s">
        <v>19</v>
      </c>
      <c r="N292" s="140" t="s">
        <v>46</v>
      </c>
      <c r="P292" s="141">
        <f>O292*H292</f>
        <v>0</v>
      </c>
      <c r="Q292" s="141">
        <v>0</v>
      </c>
      <c r="R292" s="141">
        <f>Q292*H292</f>
        <v>0</v>
      </c>
      <c r="S292" s="141">
        <v>1.8</v>
      </c>
      <c r="T292" s="142">
        <f>S292*H292</f>
        <v>1.9656000000000002</v>
      </c>
      <c r="AR292" s="143" t="s">
        <v>127</v>
      </c>
      <c r="AT292" s="143" t="s">
        <v>186</v>
      </c>
      <c r="AU292" s="143" t="s">
        <v>84</v>
      </c>
      <c r="AY292" s="18" t="s">
        <v>184</v>
      </c>
      <c r="BE292" s="144">
        <f>IF(N292="základní",J292,0)</f>
        <v>0</v>
      </c>
      <c r="BF292" s="144">
        <f>IF(N292="snížená",J292,0)</f>
        <v>0</v>
      </c>
      <c r="BG292" s="144">
        <f>IF(N292="zákl. přenesená",J292,0)</f>
        <v>0</v>
      </c>
      <c r="BH292" s="144">
        <f>IF(N292="sníž. přenesená",J292,0)</f>
        <v>0</v>
      </c>
      <c r="BI292" s="144">
        <f>IF(N292="nulová",J292,0)</f>
        <v>0</v>
      </c>
      <c r="BJ292" s="18" t="s">
        <v>82</v>
      </c>
      <c r="BK292" s="144">
        <f>ROUND(I292*H292,2)</f>
        <v>0</v>
      </c>
      <c r="BL292" s="18" t="s">
        <v>127</v>
      </c>
      <c r="BM292" s="143" t="s">
        <v>384</v>
      </c>
    </row>
    <row r="293" spans="2:65" s="1" customFormat="1" ht="11.25">
      <c r="B293" s="33"/>
      <c r="D293" s="145" t="s">
        <v>192</v>
      </c>
      <c r="F293" s="146" t="s">
        <v>385</v>
      </c>
      <c r="I293" s="147"/>
      <c r="L293" s="33"/>
      <c r="M293" s="148"/>
      <c r="T293" s="54"/>
      <c r="AT293" s="18" t="s">
        <v>192</v>
      </c>
      <c r="AU293" s="18" t="s">
        <v>84</v>
      </c>
    </row>
    <row r="294" spans="2:65" s="12" customFormat="1" ht="11.25">
      <c r="B294" s="149"/>
      <c r="D294" s="150" t="s">
        <v>194</v>
      </c>
      <c r="E294" s="151" t="s">
        <v>19</v>
      </c>
      <c r="F294" s="152" t="s">
        <v>195</v>
      </c>
      <c r="H294" s="151" t="s">
        <v>19</v>
      </c>
      <c r="I294" s="153"/>
      <c r="L294" s="149"/>
      <c r="M294" s="154"/>
      <c r="T294" s="155"/>
      <c r="AT294" s="151" t="s">
        <v>194</v>
      </c>
      <c r="AU294" s="151" t="s">
        <v>84</v>
      </c>
      <c r="AV294" s="12" t="s">
        <v>82</v>
      </c>
      <c r="AW294" s="12" t="s">
        <v>37</v>
      </c>
      <c r="AX294" s="12" t="s">
        <v>75</v>
      </c>
      <c r="AY294" s="151" t="s">
        <v>184</v>
      </c>
    </row>
    <row r="295" spans="2:65" s="13" customFormat="1" ht="11.25">
      <c r="B295" s="156"/>
      <c r="D295" s="150" t="s">
        <v>194</v>
      </c>
      <c r="E295" s="157" t="s">
        <v>19</v>
      </c>
      <c r="F295" s="158" t="s">
        <v>386</v>
      </c>
      <c r="H295" s="159">
        <v>0.36399999999999999</v>
      </c>
      <c r="I295" s="160"/>
      <c r="L295" s="156"/>
      <c r="M295" s="161"/>
      <c r="T295" s="162"/>
      <c r="AT295" s="157" t="s">
        <v>194</v>
      </c>
      <c r="AU295" s="157" t="s">
        <v>84</v>
      </c>
      <c r="AV295" s="13" t="s">
        <v>84</v>
      </c>
      <c r="AW295" s="13" t="s">
        <v>37</v>
      </c>
      <c r="AX295" s="13" t="s">
        <v>75</v>
      </c>
      <c r="AY295" s="157" t="s">
        <v>184</v>
      </c>
    </row>
    <row r="296" spans="2:65" s="13" customFormat="1" ht="11.25">
      <c r="B296" s="156"/>
      <c r="D296" s="150" t="s">
        <v>194</v>
      </c>
      <c r="E296" s="157" t="s">
        <v>19</v>
      </c>
      <c r="F296" s="158" t="s">
        <v>387</v>
      </c>
      <c r="H296" s="159">
        <v>0.36399999999999999</v>
      </c>
      <c r="I296" s="160"/>
      <c r="L296" s="156"/>
      <c r="M296" s="161"/>
      <c r="T296" s="162"/>
      <c r="AT296" s="157" t="s">
        <v>194</v>
      </c>
      <c r="AU296" s="157" t="s">
        <v>84</v>
      </c>
      <c r="AV296" s="13" t="s">
        <v>84</v>
      </c>
      <c r="AW296" s="13" t="s">
        <v>37</v>
      </c>
      <c r="AX296" s="13" t="s">
        <v>75</v>
      </c>
      <c r="AY296" s="157" t="s">
        <v>184</v>
      </c>
    </row>
    <row r="297" spans="2:65" s="13" customFormat="1" ht="11.25">
      <c r="B297" s="156"/>
      <c r="D297" s="150" t="s">
        <v>194</v>
      </c>
      <c r="E297" s="157" t="s">
        <v>19</v>
      </c>
      <c r="F297" s="158" t="s">
        <v>388</v>
      </c>
      <c r="H297" s="159">
        <v>0.36399999999999999</v>
      </c>
      <c r="I297" s="160"/>
      <c r="L297" s="156"/>
      <c r="M297" s="161"/>
      <c r="T297" s="162"/>
      <c r="AT297" s="157" t="s">
        <v>194</v>
      </c>
      <c r="AU297" s="157" t="s">
        <v>84</v>
      </c>
      <c r="AV297" s="13" t="s">
        <v>84</v>
      </c>
      <c r="AW297" s="13" t="s">
        <v>37</v>
      </c>
      <c r="AX297" s="13" t="s">
        <v>75</v>
      </c>
      <c r="AY297" s="157" t="s">
        <v>184</v>
      </c>
    </row>
    <row r="298" spans="2:65" s="14" customFormat="1" ht="11.25">
      <c r="B298" s="163"/>
      <c r="D298" s="150" t="s">
        <v>194</v>
      </c>
      <c r="E298" s="164" t="s">
        <v>19</v>
      </c>
      <c r="F298" s="165" t="s">
        <v>198</v>
      </c>
      <c r="H298" s="166">
        <v>1.0920000000000001</v>
      </c>
      <c r="I298" s="167"/>
      <c r="L298" s="163"/>
      <c r="M298" s="168"/>
      <c r="T298" s="169"/>
      <c r="AT298" s="164" t="s">
        <v>194</v>
      </c>
      <c r="AU298" s="164" t="s">
        <v>84</v>
      </c>
      <c r="AV298" s="14" t="s">
        <v>127</v>
      </c>
      <c r="AW298" s="14" t="s">
        <v>37</v>
      </c>
      <c r="AX298" s="14" t="s">
        <v>82</v>
      </c>
      <c r="AY298" s="164" t="s">
        <v>184</v>
      </c>
    </row>
    <row r="299" spans="2:65" s="1" customFormat="1" ht="21.75" customHeight="1">
      <c r="B299" s="33"/>
      <c r="C299" s="132" t="s">
        <v>389</v>
      </c>
      <c r="D299" s="132" t="s">
        <v>186</v>
      </c>
      <c r="E299" s="133" t="s">
        <v>390</v>
      </c>
      <c r="F299" s="134" t="s">
        <v>391</v>
      </c>
      <c r="G299" s="135" t="s">
        <v>246</v>
      </c>
      <c r="H299" s="136">
        <v>29.2</v>
      </c>
      <c r="I299" s="137"/>
      <c r="J299" s="138">
        <f>ROUND(I299*H299,2)</f>
        <v>0</v>
      </c>
      <c r="K299" s="134" t="s">
        <v>190</v>
      </c>
      <c r="L299" s="33"/>
      <c r="M299" s="139" t="s">
        <v>19</v>
      </c>
      <c r="N299" s="140" t="s">
        <v>46</v>
      </c>
      <c r="P299" s="141">
        <f>O299*H299</f>
        <v>0</v>
      </c>
      <c r="Q299" s="141">
        <v>0</v>
      </c>
      <c r="R299" s="141">
        <f>Q299*H299</f>
        <v>0</v>
      </c>
      <c r="S299" s="141">
        <v>8.9999999999999993E-3</v>
      </c>
      <c r="T299" s="142">
        <f>S299*H299</f>
        <v>0.26279999999999998</v>
      </c>
      <c r="AR299" s="143" t="s">
        <v>127</v>
      </c>
      <c r="AT299" s="143" t="s">
        <v>186</v>
      </c>
      <c r="AU299" s="143" t="s">
        <v>84</v>
      </c>
      <c r="AY299" s="18" t="s">
        <v>184</v>
      </c>
      <c r="BE299" s="144">
        <f>IF(N299="základní",J299,0)</f>
        <v>0</v>
      </c>
      <c r="BF299" s="144">
        <f>IF(N299="snížená",J299,0)</f>
        <v>0</v>
      </c>
      <c r="BG299" s="144">
        <f>IF(N299="zákl. přenesená",J299,0)</f>
        <v>0</v>
      </c>
      <c r="BH299" s="144">
        <f>IF(N299="sníž. přenesená",J299,0)</f>
        <v>0</v>
      </c>
      <c r="BI299" s="144">
        <f>IF(N299="nulová",J299,0)</f>
        <v>0</v>
      </c>
      <c r="BJ299" s="18" t="s">
        <v>82</v>
      </c>
      <c r="BK299" s="144">
        <f>ROUND(I299*H299,2)</f>
        <v>0</v>
      </c>
      <c r="BL299" s="18" t="s">
        <v>127</v>
      </c>
      <c r="BM299" s="143" t="s">
        <v>392</v>
      </c>
    </row>
    <row r="300" spans="2:65" s="1" customFormat="1" ht="11.25">
      <c r="B300" s="33"/>
      <c r="D300" s="145" t="s">
        <v>192</v>
      </c>
      <c r="F300" s="146" t="s">
        <v>393</v>
      </c>
      <c r="I300" s="147"/>
      <c r="L300" s="33"/>
      <c r="M300" s="148"/>
      <c r="T300" s="54"/>
      <c r="AT300" s="18" t="s">
        <v>192</v>
      </c>
      <c r="AU300" s="18" t="s">
        <v>84</v>
      </c>
    </row>
    <row r="301" spans="2:65" s="12" customFormat="1" ht="11.25">
      <c r="B301" s="149"/>
      <c r="D301" s="150" t="s">
        <v>194</v>
      </c>
      <c r="E301" s="151" t="s">
        <v>19</v>
      </c>
      <c r="F301" s="152" t="s">
        <v>195</v>
      </c>
      <c r="H301" s="151" t="s">
        <v>19</v>
      </c>
      <c r="I301" s="153"/>
      <c r="L301" s="149"/>
      <c r="M301" s="154"/>
      <c r="T301" s="155"/>
      <c r="AT301" s="151" t="s">
        <v>194</v>
      </c>
      <c r="AU301" s="151" t="s">
        <v>84</v>
      </c>
      <c r="AV301" s="12" t="s">
        <v>82</v>
      </c>
      <c r="AW301" s="12" t="s">
        <v>37</v>
      </c>
      <c r="AX301" s="12" t="s">
        <v>75</v>
      </c>
      <c r="AY301" s="151" t="s">
        <v>184</v>
      </c>
    </row>
    <row r="302" spans="2:65" s="13" customFormat="1" ht="11.25">
      <c r="B302" s="156"/>
      <c r="D302" s="150" t="s">
        <v>194</v>
      </c>
      <c r="E302" s="157" t="s">
        <v>19</v>
      </c>
      <c r="F302" s="158" t="s">
        <v>394</v>
      </c>
      <c r="H302" s="159">
        <v>29.2</v>
      </c>
      <c r="I302" s="160"/>
      <c r="L302" s="156"/>
      <c r="M302" s="161"/>
      <c r="T302" s="162"/>
      <c r="AT302" s="157" t="s">
        <v>194</v>
      </c>
      <c r="AU302" s="157" t="s">
        <v>84</v>
      </c>
      <c r="AV302" s="13" t="s">
        <v>84</v>
      </c>
      <c r="AW302" s="13" t="s">
        <v>37</v>
      </c>
      <c r="AX302" s="13" t="s">
        <v>75</v>
      </c>
      <c r="AY302" s="157" t="s">
        <v>184</v>
      </c>
    </row>
    <row r="303" spans="2:65" s="14" customFormat="1" ht="11.25">
      <c r="B303" s="163"/>
      <c r="D303" s="150" t="s">
        <v>194</v>
      </c>
      <c r="E303" s="164" t="s">
        <v>19</v>
      </c>
      <c r="F303" s="165" t="s">
        <v>198</v>
      </c>
      <c r="H303" s="166">
        <v>29.2</v>
      </c>
      <c r="I303" s="167"/>
      <c r="L303" s="163"/>
      <c r="M303" s="168"/>
      <c r="T303" s="169"/>
      <c r="AT303" s="164" t="s">
        <v>194</v>
      </c>
      <c r="AU303" s="164" t="s">
        <v>84</v>
      </c>
      <c r="AV303" s="14" t="s">
        <v>127</v>
      </c>
      <c r="AW303" s="14" t="s">
        <v>37</v>
      </c>
      <c r="AX303" s="14" t="s">
        <v>82</v>
      </c>
      <c r="AY303" s="164" t="s">
        <v>184</v>
      </c>
    </row>
    <row r="304" spans="2:65" s="1" customFormat="1" ht="16.5" customHeight="1">
      <c r="B304" s="33"/>
      <c r="C304" s="132" t="s">
        <v>395</v>
      </c>
      <c r="D304" s="132" t="s">
        <v>186</v>
      </c>
      <c r="E304" s="133" t="s">
        <v>396</v>
      </c>
      <c r="F304" s="134" t="s">
        <v>397</v>
      </c>
      <c r="G304" s="135" t="s">
        <v>246</v>
      </c>
      <c r="H304" s="136">
        <v>52.7</v>
      </c>
      <c r="I304" s="137"/>
      <c r="J304" s="138">
        <f>ROUND(I304*H304,2)</f>
        <v>0</v>
      </c>
      <c r="K304" s="134" t="s">
        <v>190</v>
      </c>
      <c r="L304" s="33"/>
      <c r="M304" s="139" t="s">
        <v>19</v>
      </c>
      <c r="N304" s="140" t="s">
        <v>46</v>
      </c>
      <c r="P304" s="141">
        <f>O304*H304</f>
        <v>0</v>
      </c>
      <c r="Q304" s="141">
        <v>4.3749999999999996E-6</v>
      </c>
      <c r="R304" s="141">
        <f>Q304*H304</f>
        <v>2.305625E-4</v>
      </c>
      <c r="S304" s="141">
        <v>0</v>
      </c>
      <c r="T304" s="142">
        <f>S304*H304</f>
        <v>0</v>
      </c>
      <c r="AR304" s="143" t="s">
        <v>127</v>
      </c>
      <c r="AT304" s="143" t="s">
        <v>186</v>
      </c>
      <c r="AU304" s="143" t="s">
        <v>84</v>
      </c>
      <c r="AY304" s="18" t="s">
        <v>184</v>
      </c>
      <c r="BE304" s="144">
        <f>IF(N304="základní",J304,0)</f>
        <v>0</v>
      </c>
      <c r="BF304" s="144">
        <f>IF(N304="snížená",J304,0)</f>
        <v>0</v>
      </c>
      <c r="BG304" s="144">
        <f>IF(N304="zákl. přenesená",J304,0)</f>
        <v>0</v>
      </c>
      <c r="BH304" s="144">
        <f>IF(N304="sníž. přenesená",J304,0)</f>
        <v>0</v>
      </c>
      <c r="BI304" s="144">
        <f>IF(N304="nulová",J304,0)</f>
        <v>0</v>
      </c>
      <c r="BJ304" s="18" t="s">
        <v>82</v>
      </c>
      <c r="BK304" s="144">
        <f>ROUND(I304*H304,2)</f>
        <v>0</v>
      </c>
      <c r="BL304" s="18" t="s">
        <v>127</v>
      </c>
      <c r="BM304" s="143" t="s">
        <v>398</v>
      </c>
    </row>
    <row r="305" spans="2:65" s="1" customFormat="1" ht="11.25">
      <c r="B305" s="33"/>
      <c r="D305" s="145" t="s">
        <v>192</v>
      </c>
      <c r="F305" s="146" t="s">
        <v>399</v>
      </c>
      <c r="I305" s="147"/>
      <c r="L305" s="33"/>
      <c r="M305" s="148"/>
      <c r="T305" s="54"/>
      <c r="AT305" s="18" t="s">
        <v>192</v>
      </c>
      <c r="AU305" s="18" t="s">
        <v>84</v>
      </c>
    </row>
    <row r="306" spans="2:65" s="12" customFormat="1" ht="11.25">
      <c r="B306" s="149"/>
      <c r="D306" s="150" t="s">
        <v>194</v>
      </c>
      <c r="E306" s="151" t="s">
        <v>19</v>
      </c>
      <c r="F306" s="152" t="s">
        <v>195</v>
      </c>
      <c r="H306" s="151" t="s">
        <v>19</v>
      </c>
      <c r="I306" s="153"/>
      <c r="L306" s="149"/>
      <c r="M306" s="154"/>
      <c r="T306" s="155"/>
      <c r="AT306" s="151" t="s">
        <v>194</v>
      </c>
      <c r="AU306" s="151" t="s">
        <v>84</v>
      </c>
      <c r="AV306" s="12" t="s">
        <v>82</v>
      </c>
      <c r="AW306" s="12" t="s">
        <v>37</v>
      </c>
      <c r="AX306" s="12" t="s">
        <v>75</v>
      </c>
      <c r="AY306" s="151" t="s">
        <v>184</v>
      </c>
    </row>
    <row r="307" spans="2:65" s="13" customFormat="1" ht="11.25">
      <c r="B307" s="156"/>
      <c r="D307" s="150" t="s">
        <v>194</v>
      </c>
      <c r="E307" s="157" t="s">
        <v>19</v>
      </c>
      <c r="F307" s="158" t="s">
        <v>400</v>
      </c>
      <c r="H307" s="159">
        <v>19.2</v>
      </c>
      <c r="I307" s="160"/>
      <c r="L307" s="156"/>
      <c r="M307" s="161"/>
      <c r="T307" s="162"/>
      <c r="AT307" s="157" t="s">
        <v>194</v>
      </c>
      <c r="AU307" s="157" t="s">
        <v>84</v>
      </c>
      <c r="AV307" s="13" t="s">
        <v>84</v>
      </c>
      <c r="AW307" s="13" t="s">
        <v>37</v>
      </c>
      <c r="AX307" s="13" t="s">
        <v>75</v>
      </c>
      <c r="AY307" s="157" t="s">
        <v>184</v>
      </c>
    </row>
    <row r="308" spans="2:65" s="13" customFormat="1" ht="11.25">
      <c r="B308" s="156"/>
      <c r="D308" s="150" t="s">
        <v>194</v>
      </c>
      <c r="E308" s="157" t="s">
        <v>19</v>
      </c>
      <c r="F308" s="158" t="s">
        <v>401</v>
      </c>
      <c r="H308" s="159">
        <v>33.5</v>
      </c>
      <c r="I308" s="160"/>
      <c r="L308" s="156"/>
      <c r="M308" s="161"/>
      <c r="T308" s="162"/>
      <c r="AT308" s="157" t="s">
        <v>194</v>
      </c>
      <c r="AU308" s="157" t="s">
        <v>84</v>
      </c>
      <c r="AV308" s="13" t="s">
        <v>84</v>
      </c>
      <c r="AW308" s="13" t="s">
        <v>37</v>
      </c>
      <c r="AX308" s="13" t="s">
        <v>75</v>
      </c>
      <c r="AY308" s="157" t="s">
        <v>184</v>
      </c>
    </row>
    <row r="309" spans="2:65" s="14" customFormat="1" ht="11.25">
      <c r="B309" s="163"/>
      <c r="D309" s="150" t="s">
        <v>194</v>
      </c>
      <c r="E309" s="164" t="s">
        <v>19</v>
      </c>
      <c r="F309" s="165" t="s">
        <v>198</v>
      </c>
      <c r="H309" s="166">
        <v>52.7</v>
      </c>
      <c r="I309" s="167"/>
      <c r="L309" s="163"/>
      <c r="M309" s="168"/>
      <c r="T309" s="169"/>
      <c r="AT309" s="164" t="s">
        <v>194</v>
      </c>
      <c r="AU309" s="164" t="s">
        <v>84</v>
      </c>
      <c r="AV309" s="14" t="s">
        <v>127</v>
      </c>
      <c r="AW309" s="14" t="s">
        <v>37</v>
      </c>
      <c r="AX309" s="14" t="s">
        <v>82</v>
      </c>
      <c r="AY309" s="164" t="s">
        <v>184</v>
      </c>
    </row>
    <row r="310" spans="2:65" s="11" customFormat="1" ht="22.9" customHeight="1">
      <c r="B310" s="120"/>
      <c r="D310" s="121" t="s">
        <v>74</v>
      </c>
      <c r="E310" s="130" t="s">
        <v>402</v>
      </c>
      <c r="F310" s="130" t="s">
        <v>403</v>
      </c>
      <c r="I310" s="123"/>
      <c r="J310" s="131">
        <f>BK310</f>
        <v>0</v>
      </c>
      <c r="L310" s="120"/>
      <c r="M310" s="125"/>
      <c r="P310" s="126">
        <f>SUM(P311:P331)</f>
        <v>0</v>
      </c>
      <c r="R310" s="126">
        <f>SUM(R311:R331)</f>
        <v>0</v>
      </c>
      <c r="T310" s="127">
        <f>SUM(T311:T331)</f>
        <v>0</v>
      </c>
      <c r="AR310" s="121" t="s">
        <v>82</v>
      </c>
      <c r="AT310" s="128" t="s">
        <v>74</v>
      </c>
      <c r="AU310" s="128" t="s">
        <v>82</v>
      </c>
      <c r="AY310" s="121" t="s">
        <v>184</v>
      </c>
      <c r="BK310" s="129">
        <f>SUM(BK311:BK331)</f>
        <v>0</v>
      </c>
    </row>
    <row r="311" spans="2:65" s="1" customFormat="1" ht="24.2" customHeight="1">
      <c r="B311" s="33"/>
      <c r="C311" s="132" t="s">
        <v>404</v>
      </c>
      <c r="D311" s="132" t="s">
        <v>186</v>
      </c>
      <c r="E311" s="133" t="s">
        <v>405</v>
      </c>
      <c r="F311" s="134" t="s">
        <v>406</v>
      </c>
      <c r="G311" s="135" t="s">
        <v>234</v>
      </c>
      <c r="H311" s="136">
        <v>91.132999999999996</v>
      </c>
      <c r="I311" s="137"/>
      <c r="J311" s="138">
        <f>ROUND(I311*H311,2)</f>
        <v>0</v>
      </c>
      <c r="K311" s="134" t="s">
        <v>190</v>
      </c>
      <c r="L311" s="33"/>
      <c r="M311" s="139" t="s">
        <v>19</v>
      </c>
      <c r="N311" s="140" t="s">
        <v>46</v>
      </c>
      <c r="P311" s="141">
        <f>O311*H311</f>
        <v>0</v>
      </c>
      <c r="Q311" s="141">
        <v>0</v>
      </c>
      <c r="R311" s="141">
        <f>Q311*H311</f>
        <v>0</v>
      </c>
      <c r="S311" s="141">
        <v>0</v>
      </c>
      <c r="T311" s="142">
        <f>S311*H311</f>
        <v>0</v>
      </c>
      <c r="AR311" s="143" t="s">
        <v>127</v>
      </c>
      <c r="AT311" s="143" t="s">
        <v>186</v>
      </c>
      <c r="AU311" s="143" t="s">
        <v>84</v>
      </c>
      <c r="AY311" s="18" t="s">
        <v>184</v>
      </c>
      <c r="BE311" s="144">
        <f>IF(N311="základní",J311,0)</f>
        <v>0</v>
      </c>
      <c r="BF311" s="144">
        <f>IF(N311="snížená",J311,0)</f>
        <v>0</v>
      </c>
      <c r="BG311" s="144">
        <f>IF(N311="zákl. přenesená",J311,0)</f>
        <v>0</v>
      </c>
      <c r="BH311" s="144">
        <f>IF(N311="sníž. přenesená",J311,0)</f>
        <v>0</v>
      </c>
      <c r="BI311" s="144">
        <f>IF(N311="nulová",J311,0)</f>
        <v>0</v>
      </c>
      <c r="BJ311" s="18" t="s">
        <v>82</v>
      </c>
      <c r="BK311" s="144">
        <f>ROUND(I311*H311,2)</f>
        <v>0</v>
      </c>
      <c r="BL311" s="18" t="s">
        <v>127</v>
      </c>
      <c r="BM311" s="143" t="s">
        <v>407</v>
      </c>
    </row>
    <row r="312" spans="2:65" s="1" customFormat="1" ht="11.25">
      <c r="B312" s="33"/>
      <c r="D312" s="145" t="s">
        <v>192</v>
      </c>
      <c r="F312" s="146" t="s">
        <v>408</v>
      </c>
      <c r="I312" s="147"/>
      <c r="L312" s="33"/>
      <c r="M312" s="148"/>
      <c r="T312" s="54"/>
      <c r="AT312" s="18" t="s">
        <v>192</v>
      </c>
      <c r="AU312" s="18" t="s">
        <v>84</v>
      </c>
    </row>
    <row r="313" spans="2:65" s="1" customFormat="1" ht="21.75" customHeight="1">
      <c r="B313" s="33"/>
      <c r="C313" s="132" t="s">
        <v>409</v>
      </c>
      <c r="D313" s="132" t="s">
        <v>186</v>
      </c>
      <c r="E313" s="133" t="s">
        <v>410</v>
      </c>
      <c r="F313" s="134" t="s">
        <v>411</v>
      </c>
      <c r="G313" s="135" t="s">
        <v>234</v>
      </c>
      <c r="H313" s="136">
        <v>91.132999999999996</v>
      </c>
      <c r="I313" s="137"/>
      <c r="J313" s="138">
        <f>ROUND(I313*H313,2)</f>
        <v>0</v>
      </c>
      <c r="K313" s="134" t="s">
        <v>190</v>
      </c>
      <c r="L313" s="33"/>
      <c r="M313" s="139" t="s">
        <v>19</v>
      </c>
      <c r="N313" s="140" t="s">
        <v>46</v>
      </c>
      <c r="P313" s="141">
        <f>O313*H313</f>
        <v>0</v>
      </c>
      <c r="Q313" s="141">
        <v>0</v>
      </c>
      <c r="R313" s="141">
        <f>Q313*H313</f>
        <v>0</v>
      </c>
      <c r="S313" s="141">
        <v>0</v>
      </c>
      <c r="T313" s="142">
        <f>S313*H313</f>
        <v>0</v>
      </c>
      <c r="AR313" s="143" t="s">
        <v>127</v>
      </c>
      <c r="AT313" s="143" t="s">
        <v>186</v>
      </c>
      <c r="AU313" s="143" t="s">
        <v>84</v>
      </c>
      <c r="AY313" s="18" t="s">
        <v>184</v>
      </c>
      <c r="BE313" s="144">
        <f>IF(N313="základní",J313,0)</f>
        <v>0</v>
      </c>
      <c r="BF313" s="144">
        <f>IF(N313="snížená",J313,0)</f>
        <v>0</v>
      </c>
      <c r="BG313" s="144">
        <f>IF(N313="zákl. přenesená",J313,0)</f>
        <v>0</v>
      </c>
      <c r="BH313" s="144">
        <f>IF(N313="sníž. přenesená",J313,0)</f>
        <v>0</v>
      </c>
      <c r="BI313" s="144">
        <f>IF(N313="nulová",J313,0)</f>
        <v>0</v>
      </c>
      <c r="BJ313" s="18" t="s">
        <v>82</v>
      </c>
      <c r="BK313" s="144">
        <f>ROUND(I313*H313,2)</f>
        <v>0</v>
      </c>
      <c r="BL313" s="18" t="s">
        <v>127</v>
      </c>
      <c r="BM313" s="143" t="s">
        <v>412</v>
      </c>
    </row>
    <row r="314" spans="2:65" s="1" customFormat="1" ht="11.25">
      <c r="B314" s="33"/>
      <c r="D314" s="145" t="s">
        <v>192</v>
      </c>
      <c r="F314" s="146" t="s">
        <v>413</v>
      </c>
      <c r="I314" s="147"/>
      <c r="L314" s="33"/>
      <c r="M314" s="148"/>
      <c r="T314" s="54"/>
      <c r="AT314" s="18" t="s">
        <v>192</v>
      </c>
      <c r="AU314" s="18" t="s">
        <v>84</v>
      </c>
    </row>
    <row r="315" spans="2:65" s="1" customFormat="1" ht="24.2" customHeight="1">
      <c r="B315" s="33"/>
      <c r="C315" s="132" t="s">
        <v>414</v>
      </c>
      <c r="D315" s="132" t="s">
        <v>186</v>
      </c>
      <c r="E315" s="133" t="s">
        <v>415</v>
      </c>
      <c r="F315" s="134" t="s">
        <v>416</v>
      </c>
      <c r="G315" s="135" t="s">
        <v>234</v>
      </c>
      <c r="H315" s="136">
        <v>455.66500000000002</v>
      </c>
      <c r="I315" s="137"/>
      <c r="J315" s="138">
        <f>ROUND(I315*H315,2)</f>
        <v>0</v>
      </c>
      <c r="K315" s="134" t="s">
        <v>190</v>
      </c>
      <c r="L315" s="33"/>
      <c r="M315" s="139" t="s">
        <v>19</v>
      </c>
      <c r="N315" s="140" t="s">
        <v>46</v>
      </c>
      <c r="P315" s="141">
        <f>O315*H315</f>
        <v>0</v>
      </c>
      <c r="Q315" s="141">
        <v>0</v>
      </c>
      <c r="R315" s="141">
        <f>Q315*H315</f>
        <v>0</v>
      </c>
      <c r="S315" s="141">
        <v>0</v>
      </c>
      <c r="T315" s="142">
        <f>S315*H315</f>
        <v>0</v>
      </c>
      <c r="AR315" s="143" t="s">
        <v>127</v>
      </c>
      <c r="AT315" s="143" t="s">
        <v>186</v>
      </c>
      <c r="AU315" s="143" t="s">
        <v>84</v>
      </c>
      <c r="AY315" s="18" t="s">
        <v>184</v>
      </c>
      <c r="BE315" s="144">
        <f>IF(N315="základní",J315,0)</f>
        <v>0</v>
      </c>
      <c r="BF315" s="144">
        <f>IF(N315="snížená",J315,0)</f>
        <v>0</v>
      </c>
      <c r="BG315" s="144">
        <f>IF(N315="zákl. přenesená",J315,0)</f>
        <v>0</v>
      </c>
      <c r="BH315" s="144">
        <f>IF(N315="sníž. přenesená",J315,0)</f>
        <v>0</v>
      </c>
      <c r="BI315" s="144">
        <f>IF(N315="nulová",J315,0)</f>
        <v>0</v>
      </c>
      <c r="BJ315" s="18" t="s">
        <v>82</v>
      </c>
      <c r="BK315" s="144">
        <f>ROUND(I315*H315,2)</f>
        <v>0</v>
      </c>
      <c r="BL315" s="18" t="s">
        <v>127</v>
      </c>
      <c r="BM315" s="143" t="s">
        <v>417</v>
      </c>
    </row>
    <row r="316" spans="2:65" s="1" customFormat="1" ht="11.25">
      <c r="B316" s="33"/>
      <c r="D316" s="145" t="s">
        <v>192</v>
      </c>
      <c r="F316" s="146" t="s">
        <v>418</v>
      </c>
      <c r="I316" s="147"/>
      <c r="L316" s="33"/>
      <c r="M316" s="148"/>
      <c r="T316" s="54"/>
      <c r="AT316" s="18" t="s">
        <v>192</v>
      </c>
      <c r="AU316" s="18" t="s">
        <v>84</v>
      </c>
    </row>
    <row r="317" spans="2:65" s="13" customFormat="1" ht="11.25">
      <c r="B317" s="156"/>
      <c r="D317" s="150" t="s">
        <v>194</v>
      </c>
      <c r="F317" s="158" t="s">
        <v>419</v>
      </c>
      <c r="H317" s="159">
        <v>455.66500000000002</v>
      </c>
      <c r="I317" s="160"/>
      <c r="L317" s="156"/>
      <c r="M317" s="161"/>
      <c r="T317" s="162"/>
      <c r="AT317" s="157" t="s">
        <v>194</v>
      </c>
      <c r="AU317" s="157" t="s">
        <v>84</v>
      </c>
      <c r="AV317" s="13" t="s">
        <v>84</v>
      </c>
      <c r="AW317" s="13" t="s">
        <v>4</v>
      </c>
      <c r="AX317" s="13" t="s">
        <v>82</v>
      </c>
      <c r="AY317" s="157" t="s">
        <v>184</v>
      </c>
    </row>
    <row r="318" spans="2:65" s="1" customFormat="1" ht="24.2" customHeight="1">
      <c r="B318" s="33"/>
      <c r="C318" s="132" t="s">
        <v>420</v>
      </c>
      <c r="D318" s="132" t="s">
        <v>186</v>
      </c>
      <c r="E318" s="133" t="s">
        <v>421</v>
      </c>
      <c r="F318" s="134" t="s">
        <v>422</v>
      </c>
      <c r="G318" s="135" t="s">
        <v>234</v>
      </c>
      <c r="H318" s="136">
        <v>10.606999999999999</v>
      </c>
      <c r="I318" s="137"/>
      <c r="J318" s="138">
        <f>ROUND(I318*H318,2)</f>
        <v>0</v>
      </c>
      <c r="K318" s="134" t="s">
        <v>190</v>
      </c>
      <c r="L318" s="33"/>
      <c r="M318" s="139" t="s">
        <v>19</v>
      </c>
      <c r="N318" s="140" t="s">
        <v>46</v>
      </c>
      <c r="P318" s="141">
        <f>O318*H318</f>
        <v>0</v>
      </c>
      <c r="Q318" s="141">
        <v>0</v>
      </c>
      <c r="R318" s="141">
        <f>Q318*H318</f>
        <v>0</v>
      </c>
      <c r="S318" s="141">
        <v>0</v>
      </c>
      <c r="T318" s="142">
        <f>S318*H318</f>
        <v>0</v>
      </c>
      <c r="AR318" s="143" t="s">
        <v>127</v>
      </c>
      <c r="AT318" s="143" t="s">
        <v>186</v>
      </c>
      <c r="AU318" s="143" t="s">
        <v>84</v>
      </c>
      <c r="AY318" s="18" t="s">
        <v>184</v>
      </c>
      <c r="BE318" s="144">
        <f>IF(N318="základní",J318,0)</f>
        <v>0</v>
      </c>
      <c r="BF318" s="144">
        <f>IF(N318="snížená",J318,0)</f>
        <v>0</v>
      </c>
      <c r="BG318" s="144">
        <f>IF(N318="zákl. přenesená",J318,0)</f>
        <v>0</v>
      </c>
      <c r="BH318" s="144">
        <f>IF(N318="sníž. přenesená",J318,0)</f>
        <v>0</v>
      </c>
      <c r="BI318" s="144">
        <f>IF(N318="nulová",J318,0)</f>
        <v>0</v>
      </c>
      <c r="BJ318" s="18" t="s">
        <v>82</v>
      </c>
      <c r="BK318" s="144">
        <f>ROUND(I318*H318,2)</f>
        <v>0</v>
      </c>
      <c r="BL318" s="18" t="s">
        <v>127</v>
      </c>
      <c r="BM318" s="143" t="s">
        <v>423</v>
      </c>
    </row>
    <row r="319" spans="2:65" s="1" customFormat="1" ht="11.25">
      <c r="B319" s="33"/>
      <c r="D319" s="145" t="s">
        <v>192</v>
      </c>
      <c r="F319" s="146" t="s">
        <v>424</v>
      </c>
      <c r="I319" s="147"/>
      <c r="L319" s="33"/>
      <c r="M319" s="148"/>
      <c r="T319" s="54"/>
      <c r="AT319" s="18" t="s">
        <v>192</v>
      </c>
      <c r="AU319" s="18" t="s">
        <v>84</v>
      </c>
    </row>
    <row r="320" spans="2:65" s="1" customFormat="1" ht="24.2" customHeight="1">
      <c r="B320" s="33"/>
      <c r="C320" s="132" t="s">
        <v>425</v>
      </c>
      <c r="D320" s="132" t="s">
        <v>186</v>
      </c>
      <c r="E320" s="133" t="s">
        <v>426</v>
      </c>
      <c r="F320" s="134" t="s">
        <v>427</v>
      </c>
      <c r="G320" s="135" t="s">
        <v>234</v>
      </c>
      <c r="H320" s="136">
        <v>73.8</v>
      </c>
      <c r="I320" s="137"/>
      <c r="J320" s="138">
        <f>ROUND(I320*H320,2)</f>
        <v>0</v>
      </c>
      <c r="K320" s="134" t="s">
        <v>190</v>
      </c>
      <c r="L320" s="33"/>
      <c r="M320" s="139" t="s">
        <v>19</v>
      </c>
      <c r="N320" s="140" t="s">
        <v>46</v>
      </c>
      <c r="P320" s="141">
        <f>O320*H320</f>
        <v>0</v>
      </c>
      <c r="Q320" s="141">
        <v>0</v>
      </c>
      <c r="R320" s="141">
        <f>Q320*H320</f>
        <v>0</v>
      </c>
      <c r="S320" s="141">
        <v>0</v>
      </c>
      <c r="T320" s="142">
        <f>S320*H320</f>
        <v>0</v>
      </c>
      <c r="AR320" s="143" t="s">
        <v>127</v>
      </c>
      <c r="AT320" s="143" t="s">
        <v>186</v>
      </c>
      <c r="AU320" s="143" t="s">
        <v>84</v>
      </c>
      <c r="AY320" s="18" t="s">
        <v>184</v>
      </c>
      <c r="BE320" s="144">
        <f>IF(N320="základní",J320,0)</f>
        <v>0</v>
      </c>
      <c r="BF320" s="144">
        <f>IF(N320="snížená",J320,0)</f>
        <v>0</v>
      </c>
      <c r="BG320" s="144">
        <f>IF(N320="zákl. přenesená",J320,0)</f>
        <v>0</v>
      </c>
      <c r="BH320" s="144">
        <f>IF(N320="sníž. přenesená",J320,0)</f>
        <v>0</v>
      </c>
      <c r="BI320" s="144">
        <f>IF(N320="nulová",J320,0)</f>
        <v>0</v>
      </c>
      <c r="BJ320" s="18" t="s">
        <v>82</v>
      </c>
      <c r="BK320" s="144">
        <f>ROUND(I320*H320,2)</f>
        <v>0</v>
      </c>
      <c r="BL320" s="18" t="s">
        <v>127</v>
      </c>
      <c r="BM320" s="143" t="s">
        <v>428</v>
      </c>
    </row>
    <row r="321" spans="2:65" s="1" customFormat="1" ht="11.25">
      <c r="B321" s="33"/>
      <c r="D321" s="145" t="s">
        <v>192</v>
      </c>
      <c r="F321" s="146" t="s">
        <v>429</v>
      </c>
      <c r="I321" s="147"/>
      <c r="L321" s="33"/>
      <c r="M321" s="148"/>
      <c r="T321" s="54"/>
      <c r="AT321" s="18" t="s">
        <v>192</v>
      </c>
      <c r="AU321" s="18" t="s">
        <v>84</v>
      </c>
    </row>
    <row r="322" spans="2:65" s="1" customFormat="1" ht="24.2" customHeight="1">
      <c r="B322" s="33"/>
      <c r="C322" s="132" t="s">
        <v>430</v>
      </c>
      <c r="D322" s="132" t="s">
        <v>186</v>
      </c>
      <c r="E322" s="133" t="s">
        <v>431</v>
      </c>
      <c r="F322" s="134" t="s">
        <v>432</v>
      </c>
      <c r="G322" s="135" t="s">
        <v>234</v>
      </c>
      <c r="H322" s="136">
        <v>2.0379999999999998</v>
      </c>
      <c r="I322" s="137"/>
      <c r="J322" s="138">
        <f>ROUND(I322*H322,2)</f>
        <v>0</v>
      </c>
      <c r="K322" s="134" t="s">
        <v>190</v>
      </c>
      <c r="L322" s="33"/>
      <c r="M322" s="139" t="s">
        <v>19</v>
      </c>
      <c r="N322" s="140" t="s">
        <v>46</v>
      </c>
      <c r="P322" s="141">
        <f>O322*H322</f>
        <v>0</v>
      </c>
      <c r="Q322" s="141">
        <v>0</v>
      </c>
      <c r="R322" s="141">
        <f>Q322*H322</f>
        <v>0</v>
      </c>
      <c r="S322" s="141">
        <v>0</v>
      </c>
      <c r="T322" s="142">
        <f>S322*H322</f>
        <v>0</v>
      </c>
      <c r="AR322" s="143" t="s">
        <v>127</v>
      </c>
      <c r="AT322" s="143" t="s">
        <v>186</v>
      </c>
      <c r="AU322" s="143" t="s">
        <v>84</v>
      </c>
      <c r="AY322" s="18" t="s">
        <v>184</v>
      </c>
      <c r="BE322" s="144">
        <f>IF(N322="základní",J322,0)</f>
        <v>0</v>
      </c>
      <c r="BF322" s="144">
        <f>IF(N322="snížená",J322,0)</f>
        <v>0</v>
      </c>
      <c r="BG322" s="144">
        <f>IF(N322="zákl. přenesená",J322,0)</f>
        <v>0</v>
      </c>
      <c r="BH322" s="144">
        <f>IF(N322="sníž. přenesená",J322,0)</f>
        <v>0</v>
      </c>
      <c r="BI322" s="144">
        <f>IF(N322="nulová",J322,0)</f>
        <v>0</v>
      </c>
      <c r="BJ322" s="18" t="s">
        <v>82</v>
      </c>
      <c r="BK322" s="144">
        <f>ROUND(I322*H322,2)</f>
        <v>0</v>
      </c>
      <c r="BL322" s="18" t="s">
        <v>127</v>
      </c>
      <c r="BM322" s="143" t="s">
        <v>433</v>
      </c>
    </row>
    <row r="323" spans="2:65" s="1" customFormat="1" ht="11.25">
      <c r="B323" s="33"/>
      <c r="D323" s="145" t="s">
        <v>192</v>
      </c>
      <c r="F323" s="146" t="s">
        <v>434</v>
      </c>
      <c r="I323" s="147"/>
      <c r="L323" s="33"/>
      <c r="M323" s="148"/>
      <c r="T323" s="54"/>
      <c r="AT323" s="18" t="s">
        <v>192</v>
      </c>
      <c r="AU323" s="18" t="s">
        <v>84</v>
      </c>
    </row>
    <row r="324" spans="2:65" s="1" customFormat="1" ht="24.2" customHeight="1">
      <c r="B324" s="33"/>
      <c r="C324" s="132" t="s">
        <v>435</v>
      </c>
      <c r="D324" s="132" t="s">
        <v>186</v>
      </c>
      <c r="E324" s="133" t="s">
        <v>436</v>
      </c>
      <c r="F324" s="134" t="s">
        <v>437</v>
      </c>
      <c r="G324" s="135" t="s">
        <v>234</v>
      </c>
      <c r="H324" s="136">
        <v>0.14299999999999999</v>
      </c>
      <c r="I324" s="137"/>
      <c r="J324" s="138">
        <f>ROUND(I324*H324,2)</f>
        <v>0</v>
      </c>
      <c r="K324" s="134" t="s">
        <v>190</v>
      </c>
      <c r="L324" s="33"/>
      <c r="M324" s="139" t="s">
        <v>19</v>
      </c>
      <c r="N324" s="140" t="s">
        <v>46</v>
      </c>
      <c r="P324" s="141">
        <f>O324*H324</f>
        <v>0</v>
      </c>
      <c r="Q324" s="141">
        <v>0</v>
      </c>
      <c r="R324" s="141">
        <f>Q324*H324</f>
        <v>0</v>
      </c>
      <c r="S324" s="141">
        <v>0</v>
      </c>
      <c r="T324" s="142">
        <f>S324*H324</f>
        <v>0</v>
      </c>
      <c r="AR324" s="143" t="s">
        <v>127</v>
      </c>
      <c r="AT324" s="143" t="s">
        <v>186</v>
      </c>
      <c r="AU324" s="143" t="s">
        <v>84</v>
      </c>
      <c r="AY324" s="18" t="s">
        <v>184</v>
      </c>
      <c r="BE324" s="144">
        <f>IF(N324="základní",J324,0)</f>
        <v>0</v>
      </c>
      <c r="BF324" s="144">
        <f>IF(N324="snížená",J324,0)</f>
        <v>0</v>
      </c>
      <c r="BG324" s="144">
        <f>IF(N324="zákl. přenesená",J324,0)</f>
        <v>0</v>
      </c>
      <c r="BH324" s="144">
        <f>IF(N324="sníž. přenesená",J324,0)</f>
        <v>0</v>
      </c>
      <c r="BI324" s="144">
        <f>IF(N324="nulová",J324,0)</f>
        <v>0</v>
      </c>
      <c r="BJ324" s="18" t="s">
        <v>82</v>
      </c>
      <c r="BK324" s="144">
        <f>ROUND(I324*H324,2)</f>
        <v>0</v>
      </c>
      <c r="BL324" s="18" t="s">
        <v>127</v>
      </c>
      <c r="BM324" s="143" t="s">
        <v>438</v>
      </c>
    </row>
    <row r="325" spans="2:65" s="1" customFormat="1" ht="11.25">
      <c r="B325" s="33"/>
      <c r="D325" s="145" t="s">
        <v>192</v>
      </c>
      <c r="F325" s="146" t="s">
        <v>439</v>
      </c>
      <c r="I325" s="147"/>
      <c r="L325" s="33"/>
      <c r="M325" s="148"/>
      <c r="T325" s="54"/>
      <c r="AT325" s="18" t="s">
        <v>192</v>
      </c>
      <c r="AU325" s="18" t="s">
        <v>84</v>
      </c>
    </row>
    <row r="326" spans="2:65" s="1" customFormat="1" ht="24.2" customHeight="1">
      <c r="B326" s="33"/>
      <c r="C326" s="132" t="s">
        <v>440</v>
      </c>
      <c r="D326" s="132" t="s">
        <v>186</v>
      </c>
      <c r="E326" s="133" t="s">
        <v>441</v>
      </c>
      <c r="F326" s="134" t="s">
        <v>442</v>
      </c>
      <c r="G326" s="135" t="s">
        <v>234</v>
      </c>
      <c r="H326" s="136">
        <v>3.6549999999999998</v>
      </c>
      <c r="I326" s="137"/>
      <c r="J326" s="138">
        <f>ROUND(I326*H326,2)</f>
        <v>0</v>
      </c>
      <c r="K326" s="134" t="s">
        <v>190</v>
      </c>
      <c r="L326" s="33"/>
      <c r="M326" s="139" t="s">
        <v>19</v>
      </c>
      <c r="N326" s="140" t="s">
        <v>46</v>
      </c>
      <c r="P326" s="141">
        <f>O326*H326</f>
        <v>0</v>
      </c>
      <c r="Q326" s="141">
        <v>0</v>
      </c>
      <c r="R326" s="141">
        <f>Q326*H326</f>
        <v>0</v>
      </c>
      <c r="S326" s="141">
        <v>0</v>
      </c>
      <c r="T326" s="142">
        <f>S326*H326</f>
        <v>0</v>
      </c>
      <c r="AR326" s="143" t="s">
        <v>127</v>
      </c>
      <c r="AT326" s="143" t="s">
        <v>186</v>
      </c>
      <c r="AU326" s="143" t="s">
        <v>84</v>
      </c>
      <c r="AY326" s="18" t="s">
        <v>184</v>
      </c>
      <c r="BE326" s="144">
        <f>IF(N326="základní",J326,0)</f>
        <v>0</v>
      </c>
      <c r="BF326" s="144">
        <f>IF(N326="snížená",J326,0)</f>
        <v>0</v>
      </c>
      <c r="BG326" s="144">
        <f>IF(N326="zákl. přenesená",J326,0)</f>
        <v>0</v>
      </c>
      <c r="BH326" s="144">
        <f>IF(N326="sníž. přenesená",J326,0)</f>
        <v>0</v>
      </c>
      <c r="BI326" s="144">
        <f>IF(N326="nulová",J326,0)</f>
        <v>0</v>
      </c>
      <c r="BJ326" s="18" t="s">
        <v>82</v>
      </c>
      <c r="BK326" s="144">
        <f>ROUND(I326*H326,2)</f>
        <v>0</v>
      </c>
      <c r="BL326" s="18" t="s">
        <v>127</v>
      </c>
      <c r="BM326" s="143" t="s">
        <v>443</v>
      </c>
    </row>
    <row r="327" spans="2:65" s="1" customFormat="1" ht="11.25">
      <c r="B327" s="33"/>
      <c r="D327" s="145" t="s">
        <v>192</v>
      </c>
      <c r="F327" s="146" t="s">
        <v>444</v>
      </c>
      <c r="I327" s="147"/>
      <c r="L327" s="33"/>
      <c r="M327" s="148"/>
      <c r="T327" s="54"/>
      <c r="AT327" s="18" t="s">
        <v>192</v>
      </c>
      <c r="AU327" s="18" t="s">
        <v>84</v>
      </c>
    </row>
    <row r="328" spans="2:65" s="1" customFormat="1" ht="24.2" customHeight="1">
      <c r="B328" s="33"/>
      <c r="C328" s="132" t="s">
        <v>445</v>
      </c>
      <c r="D328" s="132" t="s">
        <v>186</v>
      </c>
      <c r="E328" s="133" t="s">
        <v>446</v>
      </c>
      <c r="F328" s="134" t="s">
        <v>447</v>
      </c>
      <c r="G328" s="135" t="s">
        <v>234</v>
      </c>
      <c r="H328" s="136">
        <v>0.23200000000000001</v>
      </c>
      <c r="I328" s="137"/>
      <c r="J328" s="138">
        <f>ROUND(I328*H328,2)</f>
        <v>0</v>
      </c>
      <c r="K328" s="134" t="s">
        <v>190</v>
      </c>
      <c r="L328" s="33"/>
      <c r="M328" s="139" t="s">
        <v>19</v>
      </c>
      <c r="N328" s="140" t="s">
        <v>46</v>
      </c>
      <c r="P328" s="141">
        <f>O328*H328</f>
        <v>0</v>
      </c>
      <c r="Q328" s="141">
        <v>0</v>
      </c>
      <c r="R328" s="141">
        <f>Q328*H328</f>
        <v>0</v>
      </c>
      <c r="S328" s="141">
        <v>0</v>
      </c>
      <c r="T328" s="142">
        <f>S328*H328</f>
        <v>0</v>
      </c>
      <c r="AR328" s="143" t="s">
        <v>127</v>
      </c>
      <c r="AT328" s="143" t="s">
        <v>186</v>
      </c>
      <c r="AU328" s="143" t="s">
        <v>84</v>
      </c>
      <c r="AY328" s="18" t="s">
        <v>184</v>
      </c>
      <c r="BE328" s="144">
        <f>IF(N328="základní",J328,0)</f>
        <v>0</v>
      </c>
      <c r="BF328" s="144">
        <f>IF(N328="snížená",J328,0)</f>
        <v>0</v>
      </c>
      <c r="BG328" s="144">
        <f>IF(N328="zákl. přenesená",J328,0)</f>
        <v>0</v>
      </c>
      <c r="BH328" s="144">
        <f>IF(N328="sníž. přenesená",J328,0)</f>
        <v>0</v>
      </c>
      <c r="BI328" s="144">
        <f>IF(N328="nulová",J328,0)</f>
        <v>0</v>
      </c>
      <c r="BJ328" s="18" t="s">
        <v>82</v>
      </c>
      <c r="BK328" s="144">
        <f>ROUND(I328*H328,2)</f>
        <v>0</v>
      </c>
      <c r="BL328" s="18" t="s">
        <v>127</v>
      </c>
      <c r="BM328" s="143" t="s">
        <v>448</v>
      </c>
    </row>
    <row r="329" spans="2:65" s="1" customFormat="1" ht="11.25">
      <c r="B329" s="33"/>
      <c r="D329" s="145" t="s">
        <v>192</v>
      </c>
      <c r="F329" s="146" t="s">
        <v>449</v>
      </c>
      <c r="I329" s="147"/>
      <c r="L329" s="33"/>
      <c r="M329" s="148"/>
      <c r="T329" s="54"/>
      <c r="AT329" s="18" t="s">
        <v>192</v>
      </c>
      <c r="AU329" s="18" t="s">
        <v>84</v>
      </c>
    </row>
    <row r="330" spans="2:65" s="1" customFormat="1" ht="24.2" customHeight="1">
      <c r="B330" s="33"/>
      <c r="C330" s="132" t="s">
        <v>450</v>
      </c>
      <c r="D330" s="132" t="s">
        <v>186</v>
      </c>
      <c r="E330" s="133" t="s">
        <v>451</v>
      </c>
      <c r="F330" s="134" t="s">
        <v>452</v>
      </c>
      <c r="G330" s="135" t="s">
        <v>234</v>
      </c>
      <c r="H330" s="136">
        <v>0.25900000000000001</v>
      </c>
      <c r="I330" s="137"/>
      <c r="J330" s="138">
        <f>ROUND(I330*H330,2)</f>
        <v>0</v>
      </c>
      <c r="K330" s="134" t="s">
        <v>190</v>
      </c>
      <c r="L330" s="33"/>
      <c r="M330" s="139" t="s">
        <v>19</v>
      </c>
      <c r="N330" s="140" t="s">
        <v>46</v>
      </c>
      <c r="P330" s="141">
        <f>O330*H330</f>
        <v>0</v>
      </c>
      <c r="Q330" s="141">
        <v>0</v>
      </c>
      <c r="R330" s="141">
        <f>Q330*H330</f>
        <v>0</v>
      </c>
      <c r="S330" s="141">
        <v>0</v>
      </c>
      <c r="T330" s="142">
        <f>S330*H330</f>
        <v>0</v>
      </c>
      <c r="AR330" s="143" t="s">
        <v>127</v>
      </c>
      <c r="AT330" s="143" t="s">
        <v>186</v>
      </c>
      <c r="AU330" s="143" t="s">
        <v>84</v>
      </c>
      <c r="AY330" s="18" t="s">
        <v>184</v>
      </c>
      <c r="BE330" s="144">
        <f>IF(N330="základní",J330,0)</f>
        <v>0</v>
      </c>
      <c r="BF330" s="144">
        <f>IF(N330="snížená",J330,0)</f>
        <v>0</v>
      </c>
      <c r="BG330" s="144">
        <f>IF(N330="zákl. přenesená",J330,0)</f>
        <v>0</v>
      </c>
      <c r="BH330" s="144">
        <f>IF(N330="sníž. přenesená",J330,0)</f>
        <v>0</v>
      </c>
      <c r="BI330" s="144">
        <f>IF(N330="nulová",J330,0)</f>
        <v>0</v>
      </c>
      <c r="BJ330" s="18" t="s">
        <v>82</v>
      </c>
      <c r="BK330" s="144">
        <f>ROUND(I330*H330,2)</f>
        <v>0</v>
      </c>
      <c r="BL330" s="18" t="s">
        <v>127</v>
      </c>
      <c r="BM330" s="143" t="s">
        <v>453</v>
      </c>
    </row>
    <row r="331" spans="2:65" s="1" customFormat="1" ht="11.25">
      <c r="B331" s="33"/>
      <c r="D331" s="145" t="s">
        <v>192</v>
      </c>
      <c r="F331" s="146" t="s">
        <v>454</v>
      </c>
      <c r="I331" s="147"/>
      <c r="L331" s="33"/>
      <c r="M331" s="148"/>
      <c r="T331" s="54"/>
      <c r="AT331" s="18" t="s">
        <v>192</v>
      </c>
      <c r="AU331" s="18" t="s">
        <v>84</v>
      </c>
    </row>
    <row r="332" spans="2:65" s="11" customFormat="1" ht="22.9" customHeight="1">
      <c r="B332" s="120"/>
      <c r="D332" s="121" t="s">
        <v>74</v>
      </c>
      <c r="E332" s="130" t="s">
        <v>455</v>
      </c>
      <c r="F332" s="130" t="s">
        <v>456</v>
      </c>
      <c r="I332" s="123"/>
      <c r="J332" s="131">
        <f>BK332</f>
        <v>0</v>
      </c>
      <c r="L332" s="120"/>
      <c r="M332" s="125"/>
      <c r="P332" s="126">
        <f>SUM(P333:P336)</f>
        <v>0</v>
      </c>
      <c r="R332" s="126">
        <f>SUM(R333:R336)</f>
        <v>0</v>
      </c>
      <c r="T332" s="127">
        <f>SUM(T333:T336)</f>
        <v>0</v>
      </c>
      <c r="AR332" s="121" t="s">
        <v>82</v>
      </c>
      <c r="AT332" s="128" t="s">
        <v>74</v>
      </c>
      <c r="AU332" s="128" t="s">
        <v>82</v>
      </c>
      <c r="AY332" s="121" t="s">
        <v>184</v>
      </c>
      <c r="BK332" s="129">
        <f>SUM(BK333:BK336)</f>
        <v>0</v>
      </c>
    </row>
    <row r="333" spans="2:65" s="1" customFormat="1" ht="16.5" customHeight="1">
      <c r="B333" s="33"/>
      <c r="C333" s="132" t="s">
        <v>457</v>
      </c>
      <c r="D333" s="132" t="s">
        <v>186</v>
      </c>
      <c r="E333" s="133" t="s">
        <v>458</v>
      </c>
      <c r="F333" s="134" t="s">
        <v>459</v>
      </c>
      <c r="G333" s="135" t="s">
        <v>234</v>
      </c>
      <c r="H333" s="136">
        <v>1.0549999999999999</v>
      </c>
      <c r="I333" s="137"/>
      <c r="J333" s="138">
        <f>ROUND(I333*H333,2)</f>
        <v>0</v>
      </c>
      <c r="K333" s="134" t="s">
        <v>190</v>
      </c>
      <c r="L333" s="33"/>
      <c r="M333" s="139" t="s">
        <v>19</v>
      </c>
      <c r="N333" s="140" t="s">
        <v>46</v>
      </c>
      <c r="P333" s="141">
        <f>O333*H333</f>
        <v>0</v>
      </c>
      <c r="Q333" s="141">
        <v>0</v>
      </c>
      <c r="R333" s="141">
        <f>Q333*H333</f>
        <v>0</v>
      </c>
      <c r="S333" s="141">
        <v>0</v>
      </c>
      <c r="T333" s="142">
        <f>S333*H333</f>
        <v>0</v>
      </c>
      <c r="AR333" s="143" t="s">
        <v>127</v>
      </c>
      <c r="AT333" s="143" t="s">
        <v>186</v>
      </c>
      <c r="AU333" s="143" t="s">
        <v>84</v>
      </c>
      <c r="AY333" s="18" t="s">
        <v>184</v>
      </c>
      <c r="BE333" s="144">
        <f>IF(N333="základní",J333,0)</f>
        <v>0</v>
      </c>
      <c r="BF333" s="144">
        <f>IF(N333="snížená",J333,0)</f>
        <v>0</v>
      </c>
      <c r="BG333" s="144">
        <f>IF(N333="zákl. přenesená",J333,0)</f>
        <v>0</v>
      </c>
      <c r="BH333" s="144">
        <f>IF(N333="sníž. přenesená",J333,0)</f>
        <v>0</v>
      </c>
      <c r="BI333" s="144">
        <f>IF(N333="nulová",J333,0)</f>
        <v>0</v>
      </c>
      <c r="BJ333" s="18" t="s">
        <v>82</v>
      </c>
      <c r="BK333" s="144">
        <f>ROUND(I333*H333,2)</f>
        <v>0</v>
      </c>
      <c r="BL333" s="18" t="s">
        <v>127</v>
      </c>
      <c r="BM333" s="143" t="s">
        <v>460</v>
      </c>
    </row>
    <row r="334" spans="2:65" s="1" customFormat="1" ht="11.25">
      <c r="B334" s="33"/>
      <c r="D334" s="145" t="s">
        <v>192</v>
      </c>
      <c r="F334" s="146" t="s">
        <v>461</v>
      </c>
      <c r="I334" s="147"/>
      <c r="L334" s="33"/>
      <c r="M334" s="148"/>
      <c r="T334" s="54"/>
      <c r="AT334" s="18" t="s">
        <v>192</v>
      </c>
      <c r="AU334" s="18" t="s">
        <v>84</v>
      </c>
    </row>
    <row r="335" spans="2:65" s="1" customFormat="1" ht="33" customHeight="1">
      <c r="B335" s="33"/>
      <c r="C335" s="132" t="s">
        <v>462</v>
      </c>
      <c r="D335" s="132" t="s">
        <v>186</v>
      </c>
      <c r="E335" s="133" t="s">
        <v>463</v>
      </c>
      <c r="F335" s="134" t="s">
        <v>464</v>
      </c>
      <c r="G335" s="135" t="s">
        <v>234</v>
      </c>
      <c r="H335" s="136">
        <v>1.2490000000000001</v>
      </c>
      <c r="I335" s="137"/>
      <c r="J335" s="138">
        <f>ROUND(I335*H335,2)</f>
        <v>0</v>
      </c>
      <c r="K335" s="134" t="s">
        <v>190</v>
      </c>
      <c r="L335" s="33"/>
      <c r="M335" s="139" t="s">
        <v>19</v>
      </c>
      <c r="N335" s="140" t="s">
        <v>46</v>
      </c>
      <c r="P335" s="141">
        <f>O335*H335</f>
        <v>0</v>
      </c>
      <c r="Q335" s="141">
        <v>0</v>
      </c>
      <c r="R335" s="141">
        <f>Q335*H335</f>
        <v>0</v>
      </c>
      <c r="S335" s="141">
        <v>0</v>
      </c>
      <c r="T335" s="142">
        <f>S335*H335</f>
        <v>0</v>
      </c>
      <c r="AR335" s="143" t="s">
        <v>127</v>
      </c>
      <c r="AT335" s="143" t="s">
        <v>186</v>
      </c>
      <c r="AU335" s="143" t="s">
        <v>84</v>
      </c>
      <c r="AY335" s="18" t="s">
        <v>184</v>
      </c>
      <c r="BE335" s="144">
        <f>IF(N335="základní",J335,0)</f>
        <v>0</v>
      </c>
      <c r="BF335" s="144">
        <f>IF(N335="snížená",J335,0)</f>
        <v>0</v>
      </c>
      <c r="BG335" s="144">
        <f>IF(N335="zákl. přenesená",J335,0)</f>
        <v>0</v>
      </c>
      <c r="BH335" s="144">
        <f>IF(N335="sníž. přenesená",J335,0)</f>
        <v>0</v>
      </c>
      <c r="BI335" s="144">
        <f>IF(N335="nulová",J335,0)</f>
        <v>0</v>
      </c>
      <c r="BJ335" s="18" t="s">
        <v>82</v>
      </c>
      <c r="BK335" s="144">
        <f>ROUND(I335*H335,2)</f>
        <v>0</v>
      </c>
      <c r="BL335" s="18" t="s">
        <v>127</v>
      </c>
      <c r="BM335" s="143" t="s">
        <v>465</v>
      </c>
    </row>
    <row r="336" spans="2:65" s="1" customFormat="1" ht="11.25">
      <c r="B336" s="33"/>
      <c r="D336" s="145" t="s">
        <v>192</v>
      </c>
      <c r="F336" s="146" t="s">
        <v>466</v>
      </c>
      <c r="I336" s="147"/>
      <c r="L336" s="33"/>
      <c r="M336" s="148"/>
      <c r="T336" s="54"/>
      <c r="AT336" s="18" t="s">
        <v>192</v>
      </c>
      <c r="AU336" s="18" t="s">
        <v>84</v>
      </c>
    </row>
    <row r="337" spans="2:65" s="11" customFormat="1" ht="25.9" customHeight="1">
      <c r="B337" s="120"/>
      <c r="D337" s="121" t="s">
        <v>74</v>
      </c>
      <c r="E337" s="122" t="s">
        <v>467</v>
      </c>
      <c r="F337" s="122" t="s">
        <v>468</v>
      </c>
      <c r="I337" s="123"/>
      <c r="J337" s="124">
        <f>BK337</f>
        <v>0</v>
      </c>
      <c r="L337" s="120"/>
      <c r="M337" s="125"/>
      <c r="P337" s="126">
        <f>P338+P345+P356+P363+P366+P377+P434+P445+P457+P471+P497</f>
        <v>0</v>
      </c>
      <c r="R337" s="126">
        <f>R338+R345+R356+R363+R366+R377+R434+R445+R457+R471+R497</f>
        <v>0</v>
      </c>
      <c r="T337" s="127">
        <f>T338+T345+T356+T363+T366+T377+T434+T445+T457+T471+T497</f>
        <v>17.333119889999999</v>
      </c>
      <c r="AR337" s="121" t="s">
        <v>84</v>
      </c>
      <c r="AT337" s="128" t="s">
        <v>74</v>
      </c>
      <c r="AU337" s="128" t="s">
        <v>75</v>
      </c>
      <c r="AY337" s="121" t="s">
        <v>184</v>
      </c>
      <c r="BK337" s="129">
        <f>BK338+BK345+BK356+BK363+BK366+BK377+BK434+BK445+BK457+BK471+BK497</f>
        <v>0</v>
      </c>
    </row>
    <row r="338" spans="2:65" s="11" customFormat="1" ht="22.9" customHeight="1">
      <c r="B338" s="120"/>
      <c r="D338" s="121" t="s">
        <v>74</v>
      </c>
      <c r="E338" s="130" t="s">
        <v>469</v>
      </c>
      <c r="F338" s="130" t="s">
        <v>470</v>
      </c>
      <c r="I338" s="123"/>
      <c r="J338" s="131">
        <f>BK338</f>
        <v>0</v>
      </c>
      <c r="L338" s="120"/>
      <c r="M338" s="125"/>
      <c r="P338" s="126">
        <f>SUM(P339:P344)</f>
        <v>0</v>
      </c>
      <c r="R338" s="126">
        <f>SUM(R339:R344)</f>
        <v>0</v>
      </c>
      <c r="T338" s="127">
        <f>SUM(T339:T344)</f>
        <v>0.14275249999999998</v>
      </c>
      <c r="AR338" s="121" t="s">
        <v>84</v>
      </c>
      <c r="AT338" s="128" t="s">
        <v>74</v>
      </c>
      <c r="AU338" s="128" t="s">
        <v>82</v>
      </c>
      <c r="AY338" s="121" t="s">
        <v>184</v>
      </c>
      <c r="BK338" s="129">
        <f>SUM(BK339:BK344)</f>
        <v>0</v>
      </c>
    </row>
    <row r="339" spans="2:65" s="1" customFormat="1" ht="21.75" customHeight="1">
      <c r="B339" s="33"/>
      <c r="C339" s="132" t="s">
        <v>471</v>
      </c>
      <c r="D339" s="132" t="s">
        <v>186</v>
      </c>
      <c r="E339" s="133" t="s">
        <v>472</v>
      </c>
      <c r="F339" s="134" t="s">
        <v>473</v>
      </c>
      <c r="G339" s="135" t="s">
        <v>217</v>
      </c>
      <c r="H339" s="136">
        <v>25.954999999999998</v>
      </c>
      <c r="I339" s="137"/>
      <c r="J339" s="138">
        <f>ROUND(I339*H339,2)</f>
        <v>0</v>
      </c>
      <c r="K339" s="134" t="s">
        <v>190</v>
      </c>
      <c r="L339" s="33"/>
      <c r="M339" s="139" t="s">
        <v>19</v>
      </c>
      <c r="N339" s="140" t="s">
        <v>46</v>
      </c>
      <c r="P339" s="141">
        <f>O339*H339</f>
        <v>0</v>
      </c>
      <c r="Q339" s="141">
        <v>0</v>
      </c>
      <c r="R339" s="141">
        <f>Q339*H339</f>
        <v>0</v>
      </c>
      <c r="S339" s="141">
        <v>5.4999999999999997E-3</v>
      </c>
      <c r="T339" s="142">
        <f>S339*H339</f>
        <v>0.14275249999999998</v>
      </c>
      <c r="AR339" s="143" t="s">
        <v>287</v>
      </c>
      <c r="AT339" s="143" t="s">
        <v>186</v>
      </c>
      <c r="AU339" s="143" t="s">
        <v>84</v>
      </c>
      <c r="AY339" s="18" t="s">
        <v>184</v>
      </c>
      <c r="BE339" s="144">
        <f>IF(N339="základní",J339,0)</f>
        <v>0</v>
      </c>
      <c r="BF339" s="144">
        <f>IF(N339="snížená",J339,0)</f>
        <v>0</v>
      </c>
      <c r="BG339" s="144">
        <f>IF(N339="zákl. přenesená",J339,0)</f>
        <v>0</v>
      </c>
      <c r="BH339" s="144">
        <f>IF(N339="sníž. přenesená",J339,0)</f>
        <v>0</v>
      </c>
      <c r="BI339" s="144">
        <f>IF(N339="nulová",J339,0)</f>
        <v>0</v>
      </c>
      <c r="BJ339" s="18" t="s">
        <v>82</v>
      </c>
      <c r="BK339" s="144">
        <f>ROUND(I339*H339,2)</f>
        <v>0</v>
      </c>
      <c r="BL339" s="18" t="s">
        <v>287</v>
      </c>
      <c r="BM339" s="143" t="s">
        <v>474</v>
      </c>
    </row>
    <row r="340" spans="2:65" s="1" customFormat="1" ht="11.25">
      <c r="B340" s="33"/>
      <c r="D340" s="145" t="s">
        <v>192</v>
      </c>
      <c r="F340" s="146" t="s">
        <v>475</v>
      </c>
      <c r="I340" s="147"/>
      <c r="L340" s="33"/>
      <c r="M340" s="148"/>
      <c r="T340" s="54"/>
      <c r="AT340" s="18" t="s">
        <v>192</v>
      </c>
      <c r="AU340" s="18" t="s">
        <v>84</v>
      </c>
    </row>
    <row r="341" spans="2:65" s="12" customFormat="1" ht="11.25">
      <c r="B341" s="149"/>
      <c r="D341" s="150" t="s">
        <v>194</v>
      </c>
      <c r="E341" s="151" t="s">
        <v>19</v>
      </c>
      <c r="F341" s="152" t="s">
        <v>195</v>
      </c>
      <c r="H341" s="151" t="s">
        <v>19</v>
      </c>
      <c r="I341" s="153"/>
      <c r="L341" s="149"/>
      <c r="M341" s="154"/>
      <c r="T341" s="155"/>
      <c r="AT341" s="151" t="s">
        <v>194</v>
      </c>
      <c r="AU341" s="151" t="s">
        <v>84</v>
      </c>
      <c r="AV341" s="12" t="s">
        <v>82</v>
      </c>
      <c r="AW341" s="12" t="s">
        <v>37</v>
      </c>
      <c r="AX341" s="12" t="s">
        <v>75</v>
      </c>
      <c r="AY341" s="151" t="s">
        <v>184</v>
      </c>
    </row>
    <row r="342" spans="2:65" s="13" customFormat="1" ht="11.25">
      <c r="B342" s="156"/>
      <c r="D342" s="150" t="s">
        <v>194</v>
      </c>
      <c r="E342" s="157" t="s">
        <v>19</v>
      </c>
      <c r="F342" s="158" t="s">
        <v>476</v>
      </c>
      <c r="H342" s="159">
        <v>21.254999999999999</v>
      </c>
      <c r="I342" s="160"/>
      <c r="L342" s="156"/>
      <c r="M342" s="161"/>
      <c r="T342" s="162"/>
      <c r="AT342" s="157" t="s">
        <v>194</v>
      </c>
      <c r="AU342" s="157" t="s">
        <v>84</v>
      </c>
      <c r="AV342" s="13" t="s">
        <v>84</v>
      </c>
      <c r="AW342" s="13" t="s">
        <v>37</v>
      </c>
      <c r="AX342" s="13" t="s">
        <v>75</v>
      </c>
      <c r="AY342" s="157" t="s">
        <v>184</v>
      </c>
    </row>
    <row r="343" spans="2:65" s="13" customFormat="1" ht="11.25">
      <c r="B343" s="156"/>
      <c r="D343" s="150" t="s">
        <v>194</v>
      </c>
      <c r="E343" s="157" t="s">
        <v>19</v>
      </c>
      <c r="F343" s="158" t="s">
        <v>477</v>
      </c>
      <c r="H343" s="159">
        <v>4.7</v>
      </c>
      <c r="I343" s="160"/>
      <c r="L343" s="156"/>
      <c r="M343" s="161"/>
      <c r="T343" s="162"/>
      <c r="AT343" s="157" t="s">
        <v>194</v>
      </c>
      <c r="AU343" s="157" t="s">
        <v>84</v>
      </c>
      <c r="AV343" s="13" t="s">
        <v>84</v>
      </c>
      <c r="AW343" s="13" t="s">
        <v>37</v>
      </c>
      <c r="AX343" s="13" t="s">
        <v>75</v>
      </c>
      <c r="AY343" s="157" t="s">
        <v>184</v>
      </c>
    </row>
    <row r="344" spans="2:65" s="14" customFormat="1" ht="11.25">
      <c r="B344" s="163"/>
      <c r="D344" s="150" t="s">
        <v>194</v>
      </c>
      <c r="E344" s="164" t="s">
        <v>19</v>
      </c>
      <c r="F344" s="165" t="s">
        <v>198</v>
      </c>
      <c r="H344" s="166">
        <v>25.954999999999998</v>
      </c>
      <c r="I344" s="167"/>
      <c r="L344" s="163"/>
      <c r="M344" s="168"/>
      <c r="T344" s="169"/>
      <c r="AT344" s="164" t="s">
        <v>194</v>
      </c>
      <c r="AU344" s="164" t="s">
        <v>84</v>
      </c>
      <c r="AV344" s="14" t="s">
        <v>127</v>
      </c>
      <c r="AW344" s="14" t="s">
        <v>37</v>
      </c>
      <c r="AX344" s="14" t="s">
        <v>82</v>
      </c>
      <c r="AY344" s="164" t="s">
        <v>184</v>
      </c>
    </row>
    <row r="345" spans="2:65" s="11" customFormat="1" ht="22.9" customHeight="1">
      <c r="B345" s="120"/>
      <c r="D345" s="121" t="s">
        <v>74</v>
      </c>
      <c r="E345" s="130" t="s">
        <v>478</v>
      </c>
      <c r="F345" s="130" t="s">
        <v>479</v>
      </c>
      <c r="I345" s="123"/>
      <c r="J345" s="131">
        <f>BK345</f>
        <v>0</v>
      </c>
      <c r="L345" s="120"/>
      <c r="M345" s="125"/>
      <c r="P345" s="126">
        <f>SUM(P346:P355)</f>
        <v>0</v>
      </c>
      <c r="R345" s="126">
        <f>SUM(R346:R355)</f>
        <v>0</v>
      </c>
      <c r="T345" s="127">
        <f>SUM(T346:T355)</f>
        <v>0.67542000000000002</v>
      </c>
      <c r="AR345" s="121" t="s">
        <v>84</v>
      </c>
      <c r="AT345" s="128" t="s">
        <v>74</v>
      </c>
      <c r="AU345" s="128" t="s">
        <v>82</v>
      </c>
      <c r="AY345" s="121" t="s">
        <v>184</v>
      </c>
      <c r="BK345" s="129">
        <f>SUM(BK346:BK355)</f>
        <v>0</v>
      </c>
    </row>
    <row r="346" spans="2:65" s="1" customFormat="1" ht="24.2" customHeight="1">
      <c r="B346" s="33"/>
      <c r="C346" s="132" t="s">
        <v>480</v>
      </c>
      <c r="D346" s="132" t="s">
        <v>186</v>
      </c>
      <c r="E346" s="133" t="s">
        <v>481</v>
      </c>
      <c r="F346" s="134" t="s">
        <v>482</v>
      </c>
      <c r="G346" s="135" t="s">
        <v>217</v>
      </c>
      <c r="H346" s="136">
        <v>112.57</v>
      </c>
      <c r="I346" s="137"/>
      <c r="J346" s="138">
        <f>ROUND(I346*H346,2)</f>
        <v>0</v>
      </c>
      <c r="K346" s="134" t="s">
        <v>190</v>
      </c>
      <c r="L346" s="33"/>
      <c r="M346" s="139" t="s">
        <v>19</v>
      </c>
      <c r="N346" s="140" t="s">
        <v>46</v>
      </c>
      <c r="P346" s="141">
        <f>O346*H346</f>
        <v>0</v>
      </c>
      <c r="Q346" s="141">
        <v>0</v>
      </c>
      <c r="R346" s="141">
        <f>Q346*H346</f>
        <v>0</v>
      </c>
      <c r="S346" s="141">
        <v>6.0000000000000001E-3</v>
      </c>
      <c r="T346" s="142">
        <f>S346*H346</f>
        <v>0.67542000000000002</v>
      </c>
      <c r="AR346" s="143" t="s">
        <v>287</v>
      </c>
      <c r="AT346" s="143" t="s">
        <v>186</v>
      </c>
      <c r="AU346" s="143" t="s">
        <v>84</v>
      </c>
      <c r="AY346" s="18" t="s">
        <v>184</v>
      </c>
      <c r="BE346" s="144">
        <f>IF(N346="základní",J346,0)</f>
        <v>0</v>
      </c>
      <c r="BF346" s="144">
        <f>IF(N346="snížená",J346,0)</f>
        <v>0</v>
      </c>
      <c r="BG346" s="144">
        <f>IF(N346="zákl. přenesená",J346,0)</f>
        <v>0</v>
      </c>
      <c r="BH346" s="144">
        <f>IF(N346="sníž. přenesená",J346,0)</f>
        <v>0</v>
      </c>
      <c r="BI346" s="144">
        <f>IF(N346="nulová",J346,0)</f>
        <v>0</v>
      </c>
      <c r="BJ346" s="18" t="s">
        <v>82</v>
      </c>
      <c r="BK346" s="144">
        <f>ROUND(I346*H346,2)</f>
        <v>0</v>
      </c>
      <c r="BL346" s="18" t="s">
        <v>287</v>
      </c>
      <c r="BM346" s="143" t="s">
        <v>483</v>
      </c>
    </row>
    <row r="347" spans="2:65" s="1" customFormat="1" ht="11.25">
      <c r="B347" s="33"/>
      <c r="D347" s="145" t="s">
        <v>192</v>
      </c>
      <c r="F347" s="146" t="s">
        <v>484</v>
      </c>
      <c r="I347" s="147"/>
      <c r="L347" s="33"/>
      <c r="M347" s="148"/>
      <c r="T347" s="54"/>
      <c r="AT347" s="18" t="s">
        <v>192</v>
      </c>
      <c r="AU347" s="18" t="s">
        <v>84</v>
      </c>
    </row>
    <row r="348" spans="2:65" s="12" customFormat="1" ht="11.25">
      <c r="B348" s="149"/>
      <c r="D348" s="150" t="s">
        <v>194</v>
      </c>
      <c r="E348" s="151" t="s">
        <v>19</v>
      </c>
      <c r="F348" s="152" t="s">
        <v>195</v>
      </c>
      <c r="H348" s="151" t="s">
        <v>19</v>
      </c>
      <c r="I348" s="153"/>
      <c r="L348" s="149"/>
      <c r="M348" s="154"/>
      <c r="T348" s="155"/>
      <c r="AT348" s="151" t="s">
        <v>194</v>
      </c>
      <c r="AU348" s="151" t="s">
        <v>84</v>
      </c>
      <c r="AV348" s="12" t="s">
        <v>82</v>
      </c>
      <c r="AW348" s="12" t="s">
        <v>37</v>
      </c>
      <c r="AX348" s="12" t="s">
        <v>75</v>
      </c>
      <c r="AY348" s="151" t="s">
        <v>184</v>
      </c>
    </row>
    <row r="349" spans="2:65" s="13" customFormat="1" ht="11.25">
      <c r="B349" s="156"/>
      <c r="D349" s="150" t="s">
        <v>194</v>
      </c>
      <c r="E349" s="157" t="s">
        <v>19</v>
      </c>
      <c r="F349" s="158" t="s">
        <v>485</v>
      </c>
      <c r="H349" s="159">
        <v>18</v>
      </c>
      <c r="I349" s="160"/>
      <c r="L349" s="156"/>
      <c r="M349" s="161"/>
      <c r="T349" s="162"/>
      <c r="AT349" s="157" t="s">
        <v>194</v>
      </c>
      <c r="AU349" s="157" t="s">
        <v>84</v>
      </c>
      <c r="AV349" s="13" t="s">
        <v>84</v>
      </c>
      <c r="AW349" s="13" t="s">
        <v>37</v>
      </c>
      <c r="AX349" s="13" t="s">
        <v>75</v>
      </c>
      <c r="AY349" s="157" t="s">
        <v>184</v>
      </c>
    </row>
    <row r="350" spans="2:65" s="13" customFormat="1" ht="11.25">
      <c r="B350" s="156"/>
      <c r="D350" s="150" t="s">
        <v>194</v>
      </c>
      <c r="E350" s="157" t="s">
        <v>19</v>
      </c>
      <c r="F350" s="158" t="s">
        <v>486</v>
      </c>
      <c r="H350" s="159">
        <v>5.56</v>
      </c>
      <c r="I350" s="160"/>
      <c r="L350" s="156"/>
      <c r="M350" s="161"/>
      <c r="T350" s="162"/>
      <c r="AT350" s="157" t="s">
        <v>194</v>
      </c>
      <c r="AU350" s="157" t="s">
        <v>84</v>
      </c>
      <c r="AV350" s="13" t="s">
        <v>84</v>
      </c>
      <c r="AW350" s="13" t="s">
        <v>37</v>
      </c>
      <c r="AX350" s="13" t="s">
        <v>75</v>
      </c>
      <c r="AY350" s="157" t="s">
        <v>184</v>
      </c>
    </row>
    <row r="351" spans="2:65" s="13" customFormat="1" ht="11.25">
      <c r="B351" s="156"/>
      <c r="D351" s="150" t="s">
        <v>194</v>
      </c>
      <c r="E351" s="157" t="s">
        <v>19</v>
      </c>
      <c r="F351" s="158" t="s">
        <v>487</v>
      </c>
      <c r="H351" s="159">
        <v>17.96</v>
      </c>
      <c r="I351" s="160"/>
      <c r="L351" s="156"/>
      <c r="M351" s="161"/>
      <c r="T351" s="162"/>
      <c r="AT351" s="157" t="s">
        <v>194</v>
      </c>
      <c r="AU351" s="157" t="s">
        <v>84</v>
      </c>
      <c r="AV351" s="13" t="s">
        <v>84</v>
      </c>
      <c r="AW351" s="13" t="s">
        <v>37</v>
      </c>
      <c r="AX351" s="13" t="s">
        <v>75</v>
      </c>
      <c r="AY351" s="157" t="s">
        <v>184</v>
      </c>
    </row>
    <row r="352" spans="2:65" s="13" customFormat="1" ht="11.25">
      <c r="B352" s="156"/>
      <c r="D352" s="150" t="s">
        <v>194</v>
      </c>
      <c r="E352" s="157" t="s">
        <v>19</v>
      </c>
      <c r="F352" s="158" t="s">
        <v>488</v>
      </c>
      <c r="H352" s="159">
        <v>10.91</v>
      </c>
      <c r="I352" s="160"/>
      <c r="L352" s="156"/>
      <c r="M352" s="161"/>
      <c r="T352" s="162"/>
      <c r="AT352" s="157" t="s">
        <v>194</v>
      </c>
      <c r="AU352" s="157" t="s">
        <v>84</v>
      </c>
      <c r="AV352" s="13" t="s">
        <v>84</v>
      </c>
      <c r="AW352" s="13" t="s">
        <v>37</v>
      </c>
      <c r="AX352" s="13" t="s">
        <v>75</v>
      </c>
      <c r="AY352" s="157" t="s">
        <v>184</v>
      </c>
    </row>
    <row r="353" spans="2:65" s="13" customFormat="1" ht="11.25">
      <c r="B353" s="156"/>
      <c r="D353" s="150" t="s">
        <v>194</v>
      </c>
      <c r="E353" s="157" t="s">
        <v>19</v>
      </c>
      <c r="F353" s="158" t="s">
        <v>489</v>
      </c>
      <c r="H353" s="159">
        <v>12.6</v>
      </c>
      <c r="I353" s="160"/>
      <c r="L353" s="156"/>
      <c r="M353" s="161"/>
      <c r="T353" s="162"/>
      <c r="AT353" s="157" t="s">
        <v>194</v>
      </c>
      <c r="AU353" s="157" t="s">
        <v>84</v>
      </c>
      <c r="AV353" s="13" t="s">
        <v>84</v>
      </c>
      <c r="AW353" s="13" t="s">
        <v>37</v>
      </c>
      <c r="AX353" s="13" t="s">
        <v>75</v>
      </c>
      <c r="AY353" s="157" t="s">
        <v>184</v>
      </c>
    </row>
    <row r="354" spans="2:65" s="13" customFormat="1" ht="11.25">
      <c r="B354" s="156"/>
      <c r="D354" s="150" t="s">
        <v>194</v>
      </c>
      <c r="E354" s="157" t="s">
        <v>19</v>
      </c>
      <c r="F354" s="158" t="s">
        <v>490</v>
      </c>
      <c r="H354" s="159">
        <v>47.54</v>
      </c>
      <c r="I354" s="160"/>
      <c r="L354" s="156"/>
      <c r="M354" s="161"/>
      <c r="T354" s="162"/>
      <c r="AT354" s="157" t="s">
        <v>194</v>
      </c>
      <c r="AU354" s="157" t="s">
        <v>84</v>
      </c>
      <c r="AV354" s="13" t="s">
        <v>84</v>
      </c>
      <c r="AW354" s="13" t="s">
        <v>37</v>
      </c>
      <c r="AX354" s="13" t="s">
        <v>75</v>
      </c>
      <c r="AY354" s="157" t="s">
        <v>184</v>
      </c>
    </row>
    <row r="355" spans="2:65" s="14" customFormat="1" ht="11.25">
      <c r="B355" s="163"/>
      <c r="D355" s="150" t="s">
        <v>194</v>
      </c>
      <c r="E355" s="164" t="s">
        <v>19</v>
      </c>
      <c r="F355" s="165" t="s">
        <v>198</v>
      </c>
      <c r="H355" s="166">
        <v>112.57</v>
      </c>
      <c r="I355" s="167"/>
      <c r="L355" s="163"/>
      <c r="M355" s="168"/>
      <c r="T355" s="169"/>
      <c r="AT355" s="164" t="s">
        <v>194</v>
      </c>
      <c r="AU355" s="164" t="s">
        <v>84</v>
      </c>
      <c r="AV355" s="14" t="s">
        <v>127</v>
      </c>
      <c r="AW355" s="14" t="s">
        <v>37</v>
      </c>
      <c r="AX355" s="14" t="s">
        <v>82</v>
      </c>
      <c r="AY355" s="164" t="s">
        <v>184</v>
      </c>
    </row>
    <row r="356" spans="2:65" s="11" customFormat="1" ht="22.9" customHeight="1">
      <c r="B356" s="120"/>
      <c r="D356" s="121" t="s">
        <v>74</v>
      </c>
      <c r="E356" s="130" t="s">
        <v>491</v>
      </c>
      <c r="F356" s="130" t="s">
        <v>492</v>
      </c>
      <c r="I356" s="123"/>
      <c r="J356" s="131">
        <f>BK356</f>
        <v>0</v>
      </c>
      <c r="L356" s="120"/>
      <c r="M356" s="125"/>
      <c r="P356" s="126">
        <f>SUM(P357:P362)</f>
        <v>0</v>
      </c>
      <c r="R356" s="126">
        <f>SUM(R357:R362)</f>
        <v>0</v>
      </c>
      <c r="T356" s="127">
        <f>SUM(T357:T362)</f>
        <v>0.23192000000000002</v>
      </c>
      <c r="AR356" s="121" t="s">
        <v>84</v>
      </c>
      <c r="AT356" s="128" t="s">
        <v>74</v>
      </c>
      <c r="AU356" s="128" t="s">
        <v>82</v>
      </c>
      <c r="AY356" s="121" t="s">
        <v>184</v>
      </c>
      <c r="BK356" s="129">
        <f>SUM(BK357:BK362)</f>
        <v>0</v>
      </c>
    </row>
    <row r="357" spans="2:65" s="1" customFormat="1" ht="16.5" customHeight="1">
      <c r="B357" s="33"/>
      <c r="C357" s="132" t="s">
        <v>493</v>
      </c>
      <c r="D357" s="132" t="s">
        <v>186</v>
      </c>
      <c r="E357" s="133" t="s">
        <v>494</v>
      </c>
      <c r="F357" s="134" t="s">
        <v>495</v>
      </c>
      <c r="G357" s="135" t="s">
        <v>368</v>
      </c>
      <c r="H357" s="136">
        <v>7</v>
      </c>
      <c r="I357" s="137"/>
      <c r="J357" s="138">
        <f>ROUND(I357*H357,2)</f>
        <v>0</v>
      </c>
      <c r="K357" s="134" t="s">
        <v>190</v>
      </c>
      <c r="L357" s="33"/>
      <c r="M357" s="139" t="s">
        <v>19</v>
      </c>
      <c r="N357" s="140" t="s">
        <v>46</v>
      </c>
      <c r="P357" s="141">
        <f>O357*H357</f>
        <v>0</v>
      </c>
      <c r="Q357" s="141">
        <v>0</v>
      </c>
      <c r="R357" s="141">
        <f>Q357*H357</f>
        <v>0</v>
      </c>
      <c r="S357" s="141">
        <v>2.7560000000000001E-2</v>
      </c>
      <c r="T357" s="142">
        <f>S357*H357</f>
        <v>0.19292000000000001</v>
      </c>
      <c r="AR357" s="143" t="s">
        <v>287</v>
      </c>
      <c r="AT357" s="143" t="s">
        <v>186</v>
      </c>
      <c r="AU357" s="143" t="s">
        <v>84</v>
      </c>
      <c r="AY357" s="18" t="s">
        <v>184</v>
      </c>
      <c r="BE357" s="144">
        <f>IF(N357="základní",J357,0)</f>
        <v>0</v>
      </c>
      <c r="BF357" s="144">
        <f>IF(N357="snížená",J357,0)</f>
        <v>0</v>
      </c>
      <c r="BG357" s="144">
        <f>IF(N357="zákl. přenesená",J357,0)</f>
        <v>0</v>
      </c>
      <c r="BH357" s="144">
        <f>IF(N357="sníž. přenesená",J357,0)</f>
        <v>0</v>
      </c>
      <c r="BI357" s="144">
        <f>IF(N357="nulová",J357,0)</f>
        <v>0</v>
      </c>
      <c r="BJ357" s="18" t="s">
        <v>82</v>
      </c>
      <c r="BK357" s="144">
        <f>ROUND(I357*H357,2)</f>
        <v>0</v>
      </c>
      <c r="BL357" s="18" t="s">
        <v>287</v>
      </c>
      <c r="BM357" s="143" t="s">
        <v>496</v>
      </c>
    </row>
    <row r="358" spans="2:65" s="1" customFormat="1" ht="11.25">
      <c r="B358" s="33"/>
      <c r="D358" s="145" t="s">
        <v>192</v>
      </c>
      <c r="F358" s="146" t="s">
        <v>497</v>
      </c>
      <c r="I358" s="147"/>
      <c r="L358" s="33"/>
      <c r="M358" s="148"/>
      <c r="T358" s="54"/>
      <c r="AT358" s="18" t="s">
        <v>192</v>
      </c>
      <c r="AU358" s="18" t="s">
        <v>84</v>
      </c>
    </row>
    <row r="359" spans="2:65" s="1" customFormat="1" ht="16.5" customHeight="1">
      <c r="B359" s="33"/>
      <c r="C359" s="132" t="s">
        <v>498</v>
      </c>
      <c r="D359" s="132" t="s">
        <v>186</v>
      </c>
      <c r="E359" s="133" t="s">
        <v>499</v>
      </c>
      <c r="F359" s="134" t="s">
        <v>500</v>
      </c>
      <c r="G359" s="135" t="s">
        <v>246</v>
      </c>
      <c r="H359" s="136">
        <v>15</v>
      </c>
      <c r="I359" s="137"/>
      <c r="J359" s="138">
        <f>ROUND(I359*H359,2)</f>
        <v>0</v>
      </c>
      <c r="K359" s="134" t="s">
        <v>190</v>
      </c>
      <c r="L359" s="33"/>
      <c r="M359" s="139" t="s">
        <v>19</v>
      </c>
      <c r="N359" s="140" t="s">
        <v>46</v>
      </c>
      <c r="P359" s="141">
        <f>O359*H359</f>
        <v>0</v>
      </c>
      <c r="Q359" s="141">
        <v>0</v>
      </c>
      <c r="R359" s="141">
        <f>Q359*H359</f>
        <v>0</v>
      </c>
      <c r="S359" s="141">
        <v>1.98E-3</v>
      </c>
      <c r="T359" s="142">
        <f>S359*H359</f>
        <v>2.9700000000000001E-2</v>
      </c>
      <c r="AR359" s="143" t="s">
        <v>287</v>
      </c>
      <c r="AT359" s="143" t="s">
        <v>186</v>
      </c>
      <c r="AU359" s="143" t="s">
        <v>84</v>
      </c>
      <c r="AY359" s="18" t="s">
        <v>184</v>
      </c>
      <c r="BE359" s="144">
        <f>IF(N359="základní",J359,0)</f>
        <v>0</v>
      </c>
      <c r="BF359" s="144">
        <f>IF(N359="snížená",J359,0)</f>
        <v>0</v>
      </c>
      <c r="BG359" s="144">
        <f>IF(N359="zákl. přenesená",J359,0)</f>
        <v>0</v>
      </c>
      <c r="BH359" s="144">
        <f>IF(N359="sníž. přenesená",J359,0)</f>
        <v>0</v>
      </c>
      <c r="BI359" s="144">
        <f>IF(N359="nulová",J359,0)</f>
        <v>0</v>
      </c>
      <c r="BJ359" s="18" t="s">
        <v>82</v>
      </c>
      <c r="BK359" s="144">
        <f>ROUND(I359*H359,2)</f>
        <v>0</v>
      </c>
      <c r="BL359" s="18" t="s">
        <v>287</v>
      </c>
      <c r="BM359" s="143" t="s">
        <v>501</v>
      </c>
    </row>
    <row r="360" spans="2:65" s="1" customFormat="1" ht="11.25">
      <c r="B360" s="33"/>
      <c r="D360" s="145" t="s">
        <v>192</v>
      </c>
      <c r="F360" s="146" t="s">
        <v>502</v>
      </c>
      <c r="I360" s="147"/>
      <c r="L360" s="33"/>
      <c r="M360" s="148"/>
      <c r="T360" s="54"/>
      <c r="AT360" s="18" t="s">
        <v>192</v>
      </c>
      <c r="AU360" s="18" t="s">
        <v>84</v>
      </c>
    </row>
    <row r="361" spans="2:65" s="1" customFormat="1" ht="16.5" customHeight="1">
      <c r="B361" s="33"/>
      <c r="C361" s="132" t="s">
        <v>503</v>
      </c>
      <c r="D361" s="132" t="s">
        <v>186</v>
      </c>
      <c r="E361" s="133" t="s">
        <v>504</v>
      </c>
      <c r="F361" s="134" t="s">
        <v>505</v>
      </c>
      <c r="G361" s="135" t="s">
        <v>368</v>
      </c>
      <c r="H361" s="136">
        <v>3</v>
      </c>
      <c r="I361" s="137"/>
      <c r="J361" s="138">
        <f>ROUND(I361*H361,2)</f>
        <v>0</v>
      </c>
      <c r="K361" s="134" t="s">
        <v>190</v>
      </c>
      <c r="L361" s="33"/>
      <c r="M361" s="139" t="s">
        <v>19</v>
      </c>
      <c r="N361" s="140" t="s">
        <v>46</v>
      </c>
      <c r="P361" s="141">
        <f>O361*H361</f>
        <v>0</v>
      </c>
      <c r="Q361" s="141">
        <v>0</v>
      </c>
      <c r="R361" s="141">
        <f>Q361*H361</f>
        <v>0</v>
      </c>
      <c r="S361" s="141">
        <v>3.0999999999999999E-3</v>
      </c>
      <c r="T361" s="142">
        <f>S361*H361</f>
        <v>9.2999999999999992E-3</v>
      </c>
      <c r="AR361" s="143" t="s">
        <v>287</v>
      </c>
      <c r="AT361" s="143" t="s">
        <v>186</v>
      </c>
      <c r="AU361" s="143" t="s">
        <v>84</v>
      </c>
      <c r="AY361" s="18" t="s">
        <v>184</v>
      </c>
      <c r="BE361" s="144">
        <f>IF(N361="základní",J361,0)</f>
        <v>0</v>
      </c>
      <c r="BF361" s="144">
        <f>IF(N361="snížená",J361,0)</f>
        <v>0</v>
      </c>
      <c r="BG361" s="144">
        <f>IF(N361="zákl. přenesená",J361,0)</f>
        <v>0</v>
      </c>
      <c r="BH361" s="144">
        <f>IF(N361="sníž. přenesená",J361,0)</f>
        <v>0</v>
      </c>
      <c r="BI361" s="144">
        <f>IF(N361="nulová",J361,0)</f>
        <v>0</v>
      </c>
      <c r="BJ361" s="18" t="s">
        <v>82</v>
      </c>
      <c r="BK361" s="144">
        <f>ROUND(I361*H361,2)</f>
        <v>0</v>
      </c>
      <c r="BL361" s="18" t="s">
        <v>287</v>
      </c>
      <c r="BM361" s="143" t="s">
        <v>506</v>
      </c>
    </row>
    <row r="362" spans="2:65" s="1" customFormat="1" ht="11.25">
      <c r="B362" s="33"/>
      <c r="D362" s="145" t="s">
        <v>192</v>
      </c>
      <c r="F362" s="146" t="s">
        <v>507</v>
      </c>
      <c r="I362" s="147"/>
      <c r="L362" s="33"/>
      <c r="M362" s="148"/>
      <c r="T362" s="54"/>
      <c r="AT362" s="18" t="s">
        <v>192</v>
      </c>
      <c r="AU362" s="18" t="s">
        <v>84</v>
      </c>
    </row>
    <row r="363" spans="2:65" s="11" customFormat="1" ht="22.9" customHeight="1">
      <c r="B363" s="120"/>
      <c r="D363" s="121" t="s">
        <v>74</v>
      </c>
      <c r="E363" s="130" t="s">
        <v>508</v>
      </c>
      <c r="F363" s="130" t="s">
        <v>509</v>
      </c>
      <c r="I363" s="123"/>
      <c r="J363" s="131">
        <f>BK363</f>
        <v>0</v>
      </c>
      <c r="L363" s="120"/>
      <c r="M363" s="125"/>
      <c r="P363" s="126">
        <f>SUM(P364:P365)</f>
        <v>0</v>
      </c>
      <c r="R363" s="126">
        <f>SUM(R364:R365)</f>
        <v>0</v>
      </c>
      <c r="T363" s="127">
        <f>SUM(T364:T365)</f>
        <v>1.3999999999999999E-2</v>
      </c>
      <c r="AR363" s="121" t="s">
        <v>84</v>
      </c>
      <c r="AT363" s="128" t="s">
        <v>74</v>
      </c>
      <c r="AU363" s="128" t="s">
        <v>82</v>
      </c>
      <c r="AY363" s="121" t="s">
        <v>184</v>
      </c>
      <c r="BK363" s="129">
        <f>SUM(BK364:BK365)</f>
        <v>0</v>
      </c>
    </row>
    <row r="364" spans="2:65" s="1" customFormat="1" ht="16.5" customHeight="1">
      <c r="B364" s="33"/>
      <c r="C364" s="132" t="s">
        <v>510</v>
      </c>
      <c r="D364" s="132" t="s">
        <v>186</v>
      </c>
      <c r="E364" s="133" t="s">
        <v>511</v>
      </c>
      <c r="F364" s="134" t="s">
        <v>512</v>
      </c>
      <c r="G364" s="135" t="s">
        <v>246</v>
      </c>
      <c r="H364" s="136">
        <v>50</v>
      </c>
      <c r="I364" s="137"/>
      <c r="J364" s="138">
        <f>ROUND(I364*H364,2)</f>
        <v>0</v>
      </c>
      <c r="K364" s="134" t="s">
        <v>190</v>
      </c>
      <c r="L364" s="33"/>
      <c r="M364" s="139" t="s">
        <v>19</v>
      </c>
      <c r="N364" s="140" t="s">
        <v>46</v>
      </c>
      <c r="P364" s="141">
        <f>O364*H364</f>
        <v>0</v>
      </c>
      <c r="Q364" s="141">
        <v>0</v>
      </c>
      <c r="R364" s="141">
        <f>Q364*H364</f>
        <v>0</v>
      </c>
      <c r="S364" s="141">
        <v>2.7999999999999998E-4</v>
      </c>
      <c r="T364" s="142">
        <f>S364*H364</f>
        <v>1.3999999999999999E-2</v>
      </c>
      <c r="AR364" s="143" t="s">
        <v>287</v>
      </c>
      <c r="AT364" s="143" t="s">
        <v>186</v>
      </c>
      <c r="AU364" s="143" t="s">
        <v>84</v>
      </c>
      <c r="AY364" s="18" t="s">
        <v>184</v>
      </c>
      <c r="BE364" s="144">
        <f>IF(N364="základní",J364,0)</f>
        <v>0</v>
      </c>
      <c r="BF364" s="144">
        <f>IF(N364="snížená",J364,0)</f>
        <v>0</v>
      </c>
      <c r="BG364" s="144">
        <f>IF(N364="zákl. přenesená",J364,0)</f>
        <v>0</v>
      </c>
      <c r="BH364" s="144">
        <f>IF(N364="sníž. přenesená",J364,0)</f>
        <v>0</v>
      </c>
      <c r="BI364" s="144">
        <f>IF(N364="nulová",J364,0)</f>
        <v>0</v>
      </c>
      <c r="BJ364" s="18" t="s">
        <v>82</v>
      </c>
      <c r="BK364" s="144">
        <f>ROUND(I364*H364,2)</f>
        <v>0</v>
      </c>
      <c r="BL364" s="18" t="s">
        <v>287</v>
      </c>
      <c r="BM364" s="143" t="s">
        <v>513</v>
      </c>
    </row>
    <row r="365" spans="2:65" s="1" customFormat="1" ht="11.25">
      <c r="B365" s="33"/>
      <c r="D365" s="145" t="s">
        <v>192</v>
      </c>
      <c r="F365" s="146" t="s">
        <v>514</v>
      </c>
      <c r="I365" s="147"/>
      <c r="L365" s="33"/>
      <c r="M365" s="148"/>
      <c r="T365" s="54"/>
      <c r="AT365" s="18" t="s">
        <v>192</v>
      </c>
      <c r="AU365" s="18" t="s">
        <v>84</v>
      </c>
    </row>
    <row r="366" spans="2:65" s="11" customFormat="1" ht="22.9" customHeight="1">
      <c r="B366" s="120"/>
      <c r="D366" s="121" t="s">
        <v>74</v>
      </c>
      <c r="E366" s="130" t="s">
        <v>515</v>
      </c>
      <c r="F366" s="130" t="s">
        <v>516</v>
      </c>
      <c r="I366" s="123"/>
      <c r="J366" s="131">
        <f>BK366</f>
        <v>0</v>
      </c>
      <c r="L366" s="120"/>
      <c r="M366" s="125"/>
      <c r="P366" s="126">
        <f>SUM(P367:P376)</f>
        <v>0</v>
      </c>
      <c r="R366" s="126">
        <f>SUM(R367:R376)</f>
        <v>0</v>
      </c>
      <c r="T366" s="127">
        <f>SUM(T367:T376)</f>
        <v>0.11636000000000001</v>
      </c>
      <c r="AR366" s="121" t="s">
        <v>84</v>
      </c>
      <c r="AT366" s="128" t="s">
        <v>74</v>
      </c>
      <c r="AU366" s="128" t="s">
        <v>82</v>
      </c>
      <c r="AY366" s="121" t="s">
        <v>184</v>
      </c>
      <c r="BK366" s="129">
        <f>SUM(BK367:BK376)</f>
        <v>0</v>
      </c>
    </row>
    <row r="367" spans="2:65" s="1" customFormat="1" ht="16.5" customHeight="1">
      <c r="B367" s="33"/>
      <c r="C367" s="132" t="s">
        <v>517</v>
      </c>
      <c r="D367" s="132" t="s">
        <v>186</v>
      </c>
      <c r="E367" s="133" t="s">
        <v>518</v>
      </c>
      <c r="F367" s="134" t="s">
        <v>519</v>
      </c>
      <c r="G367" s="135" t="s">
        <v>520</v>
      </c>
      <c r="H367" s="136">
        <v>2</v>
      </c>
      <c r="I367" s="137"/>
      <c r="J367" s="138">
        <f>ROUND(I367*H367,2)</f>
        <v>0</v>
      </c>
      <c r="K367" s="134" t="s">
        <v>190</v>
      </c>
      <c r="L367" s="33"/>
      <c r="M367" s="139" t="s">
        <v>19</v>
      </c>
      <c r="N367" s="140" t="s">
        <v>46</v>
      </c>
      <c r="P367" s="141">
        <f>O367*H367</f>
        <v>0</v>
      </c>
      <c r="Q367" s="141">
        <v>0</v>
      </c>
      <c r="R367" s="141">
        <f>Q367*H367</f>
        <v>0</v>
      </c>
      <c r="S367" s="141">
        <v>1.933E-2</v>
      </c>
      <c r="T367" s="142">
        <f>S367*H367</f>
        <v>3.866E-2</v>
      </c>
      <c r="AR367" s="143" t="s">
        <v>287</v>
      </c>
      <c r="AT367" s="143" t="s">
        <v>186</v>
      </c>
      <c r="AU367" s="143" t="s">
        <v>84</v>
      </c>
      <c r="AY367" s="18" t="s">
        <v>184</v>
      </c>
      <c r="BE367" s="144">
        <f>IF(N367="základní",J367,0)</f>
        <v>0</v>
      </c>
      <c r="BF367" s="144">
        <f>IF(N367="snížená",J367,0)</f>
        <v>0</v>
      </c>
      <c r="BG367" s="144">
        <f>IF(N367="zákl. přenesená",J367,0)</f>
        <v>0</v>
      </c>
      <c r="BH367" s="144">
        <f>IF(N367="sníž. přenesená",J367,0)</f>
        <v>0</v>
      </c>
      <c r="BI367" s="144">
        <f>IF(N367="nulová",J367,0)</f>
        <v>0</v>
      </c>
      <c r="BJ367" s="18" t="s">
        <v>82</v>
      </c>
      <c r="BK367" s="144">
        <f>ROUND(I367*H367,2)</f>
        <v>0</v>
      </c>
      <c r="BL367" s="18" t="s">
        <v>287</v>
      </c>
      <c r="BM367" s="143" t="s">
        <v>521</v>
      </c>
    </row>
    <row r="368" spans="2:65" s="1" customFormat="1" ht="11.25">
      <c r="B368" s="33"/>
      <c r="D368" s="145" t="s">
        <v>192</v>
      </c>
      <c r="F368" s="146" t="s">
        <v>522</v>
      </c>
      <c r="I368" s="147"/>
      <c r="L368" s="33"/>
      <c r="M368" s="148"/>
      <c r="T368" s="54"/>
      <c r="AT368" s="18" t="s">
        <v>192</v>
      </c>
      <c r="AU368" s="18" t="s">
        <v>84</v>
      </c>
    </row>
    <row r="369" spans="2:65" s="1" customFormat="1" ht="16.5" customHeight="1">
      <c r="B369" s="33"/>
      <c r="C369" s="132" t="s">
        <v>523</v>
      </c>
      <c r="D369" s="132" t="s">
        <v>186</v>
      </c>
      <c r="E369" s="133" t="s">
        <v>524</v>
      </c>
      <c r="F369" s="134" t="s">
        <v>525</v>
      </c>
      <c r="G369" s="135" t="s">
        <v>520</v>
      </c>
      <c r="H369" s="136">
        <v>2</v>
      </c>
      <c r="I369" s="137"/>
      <c r="J369" s="138">
        <f>ROUND(I369*H369,2)</f>
        <v>0</v>
      </c>
      <c r="K369" s="134" t="s">
        <v>190</v>
      </c>
      <c r="L369" s="33"/>
      <c r="M369" s="139" t="s">
        <v>19</v>
      </c>
      <c r="N369" s="140" t="s">
        <v>46</v>
      </c>
      <c r="P369" s="141">
        <f>O369*H369</f>
        <v>0</v>
      </c>
      <c r="Q369" s="141">
        <v>0</v>
      </c>
      <c r="R369" s="141">
        <f>Q369*H369</f>
        <v>0</v>
      </c>
      <c r="S369" s="141">
        <v>1.9460000000000002E-2</v>
      </c>
      <c r="T369" s="142">
        <f>S369*H369</f>
        <v>3.8920000000000003E-2</v>
      </c>
      <c r="AR369" s="143" t="s">
        <v>287</v>
      </c>
      <c r="AT369" s="143" t="s">
        <v>186</v>
      </c>
      <c r="AU369" s="143" t="s">
        <v>84</v>
      </c>
      <c r="AY369" s="18" t="s">
        <v>184</v>
      </c>
      <c r="BE369" s="144">
        <f>IF(N369="základní",J369,0)</f>
        <v>0</v>
      </c>
      <c r="BF369" s="144">
        <f>IF(N369="snížená",J369,0)</f>
        <v>0</v>
      </c>
      <c r="BG369" s="144">
        <f>IF(N369="zákl. přenesená",J369,0)</f>
        <v>0</v>
      </c>
      <c r="BH369" s="144">
        <f>IF(N369="sníž. přenesená",J369,0)</f>
        <v>0</v>
      </c>
      <c r="BI369" s="144">
        <f>IF(N369="nulová",J369,0)</f>
        <v>0</v>
      </c>
      <c r="BJ369" s="18" t="s">
        <v>82</v>
      </c>
      <c r="BK369" s="144">
        <f>ROUND(I369*H369,2)</f>
        <v>0</v>
      </c>
      <c r="BL369" s="18" t="s">
        <v>287</v>
      </c>
      <c r="BM369" s="143" t="s">
        <v>526</v>
      </c>
    </row>
    <row r="370" spans="2:65" s="1" customFormat="1" ht="11.25">
      <c r="B370" s="33"/>
      <c r="D370" s="145" t="s">
        <v>192</v>
      </c>
      <c r="F370" s="146" t="s">
        <v>527</v>
      </c>
      <c r="I370" s="147"/>
      <c r="L370" s="33"/>
      <c r="M370" s="148"/>
      <c r="T370" s="54"/>
      <c r="AT370" s="18" t="s">
        <v>192</v>
      </c>
      <c r="AU370" s="18" t="s">
        <v>84</v>
      </c>
    </row>
    <row r="371" spans="2:65" s="1" customFormat="1" ht="16.5" customHeight="1">
      <c r="B371" s="33"/>
      <c r="C371" s="132" t="s">
        <v>528</v>
      </c>
      <c r="D371" s="132" t="s">
        <v>186</v>
      </c>
      <c r="E371" s="133" t="s">
        <v>529</v>
      </c>
      <c r="F371" s="134" t="s">
        <v>530</v>
      </c>
      <c r="G371" s="135" t="s">
        <v>520</v>
      </c>
      <c r="H371" s="136">
        <v>1</v>
      </c>
      <c r="I371" s="137"/>
      <c r="J371" s="138">
        <f>ROUND(I371*H371,2)</f>
        <v>0</v>
      </c>
      <c r="K371" s="134" t="s">
        <v>190</v>
      </c>
      <c r="L371" s="33"/>
      <c r="M371" s="139" t="s">
        <v>19</v>
      </c>
      <c r="N371" s="140" t="s">
        <v>46</v>
      </c>
      <c r="P371" s="141">
        <f>O371*H371</f>
        <v>0</v>
      </c>
      <c r="Q371" s="141">
        <v>0</v>
      </c>
      <c r="R371" s="141">
        <f>Q371*H371</f>
        <v>0</v>
      </c>
      <c r="S371" s="141">
        <v>9.1999999999999998E-3</v>
      </c>
      <c r="T371" s="142">
        <f>S371*H371</f>
        <v>9.1999999999999998E-3</v>
      </c>
      <c r="AR371" s="143" t="s">
        <v>287</v>
      </c>
      <c r="AT371" s="143" t="s">
        <v>186</v>
      </c>
      <c r="AU371" s="143" t="s">
        <v>84</v>
      </c>
      <c r="AY371" s="18" t="s">
        <v>184</v>
      </c>
      <c r="BE371" s="144">
        <f>IF(N371="základní",J371,0)</f>
        <v>0</v>
      </c>
      <c r="BF371" s="144">
        <f>IF(N371="snížená",J371,0)</f>
        <v>0</v>
      </c>
      <c r="BG371" s="144">
        <f>IF(N371="zákl. přenesená",J371,0)</f>
        <v>0</v>
      </c>
      <c r="BH371" s="144">
        <f>IF(N371="sníž. přenesená",J371,0)</f>
        <v>0</v>
      </c>
      <c r="BI371" s="144">
        <f>IF(N371="nulová",J371,0)</f>
        <v>0</v>
      </c>
      <c r="BJ371" s="18" t="s">
        <v>82</v>
      </c>
      <c r="BK371" s="144">
        <f>ROUND(I371*H371,2)</f>
        <v>0</v>
      </c>
      <c r="BL371" s="18" t="s">
        <v>287</v>
      </c>
      <c r="BM371" s="143" t="s">
        <v>531</v>
      </c>
    </row>
    <row r="372" spans="2:65" s="1" customFormat="1" ht="11.25">
      <c r="B372" s="33"/>
      <c r="D372" s="145" t="s">
        <v>192</v>
      </c>
      <c r="F372" s="146" t="s">
        <v>532</v>
      </c>
      <c r="I372" s="147"/>
      <c r="L372" s="33"/>
      <c r="M372" s="148"/>
      <c r="T372" s="54"/>
      <c r="AT372" s="18" t="s">
        <v>192</v>
      </c>
      <c r="AU372" s="18" t="s">
        <v>84</v>
      </c>
    </row>
    <row r="373" spans="2:65" s="1" customFormat="1" ht="16.5" customHeight="1">
      <c r="B373" s="33"/>
      <c r="C373" s="132" t="s">
        <v>533</v>
      </c>
      <c r="D373" s="132" t="s">
        <v>186</v>
      </c>
      <c r="E373" s="133" t="s">
        <v>534</v>
      </c>
      <c r="F373" s="134" t="s">
        <v>535</v>
      </c>
      <c r="G373" s="135" t="s">
        <v>520</v>
      </c>
      <c r="H373" s="136">
        <v>3</v>
      </c>
      <c r="I373" s="137"/>
      <c r="J373" s="138">
        <f>ROUND(I373*H373,2)</f>
        <v>0</v>
      </c>
      <c r="K373" s="134" t="s">
        <v>190</v>
      </c>
      <c r="L373" s="33"/>
      <c r="M373" s="139" t="s">
        <v>19</v>
      </c>
      <c r="N373" s="140" t="s">
        <v>46</v>
      </c>
      <c r="P373" s="141">
        <f>O373*H373</f>
        <v>0</v>
      </c>
      <c r="Q373" s="141">
        <v>0</v>
      </c>
      <c r="R373" s="141">
        <f>Q373*H373</f>
        <v>0</v>
      </c>
      <c r="S373" s="141">
        <v>8.5999999999999998E-4</v>
      </c>
      <c r="T373" s="142">
        <f>S373*H373</f>
        <v>2.5799999999999998E-3</v>
      </c>
      <c r="AR373" s="143" t="s">
        <v>287</v>
      </c>
      <c r="AT373" s="143" t="s">
        <v>186</v>
      </c>
      <c r="AU373" s="143" t="s">
        <v>84</v>
      </c>
      <c r="AY373" s="18" t="s">
        <v>184</v>
      </c>
      <c r="BE373" s="144">
        <f>IF(N373="základní",J373,0)</f>
        <v>0</v>
      </c>
      <c r="BF373" s="144">
        <f>IF(N373="snížená",J373,0)</f>
        <v>0</v>
      </c>
      <c r="BG373" s="144">
        <f>IF(N373="zákl. přenesená",J373,0)</f>
        <v>0</v>
      </c>
      <c r="BH373" s="144">
        <f>IF(N373="sníž. přenesená",J373,0)</f>
        <v>0</v>
      </c>
      <c r="BI373" s="144">
        <f>IF(N373="nulová",J373,0)</f>
        <v>0</v>
      </c>
      <c r="BJ373" s="18" t="s">
        <v>82</v>
      </c>
      <c r="BK373" s="144">
        <f>ROUND(I373*H373,2)</f>
        <v>0</v>
      </c>
      <c r="BL373" s="18" t="s">
        <v>287</v>
      </c>
      <c r="BM373" s="143" t="s">
        <v>536</v>
      </c>
    </row>
    <row r="374" spans="2:65" s="1" customFormat="1" ht="11.25">
      <c r="B374" s="33"/>
      <c r="D374" s="145" t="s">
        <v>192</v>
      </c>
      <c r="F374" s="146" t="s">
        <v>537</v>
      </c>
      <c r="I374" s="147"/>
      <c r="L374" s="33"/>
      <c r="M374" s="148"/>
      <c r="T374" s="54"/>
      <c r="AT374" s="18" t="s">
        <v>192</v>
      </c>
      <c r="AU374" s="18" t="s">
        <v>84</v>
      </c>
    </row>
    <row r="375" spans="2:65" s="1" customFormat="1" ht="16.5" customHeight="1">
      <c r="B375" s="33"/>
      <c r="C375" s="132" t="s">
        <v>538</v>
      </c>
      <c r="D375" s="132" t="s">
        <v>186</v>
      </c>
      <c r="E375" s="133" t="s">
        <v>539</v>
      </c>
      <c r="F375" s="134" t="s">
        <v>540</v>
      </c>
      <c r="G375" s="135" t="s">
        <v>368</v>
      </c>
      <c r="H375" s="136">
        <v>12</v>
      </c>
      <c r="I375" s="137"/>
      <c r="J375" s="138">
        <f>ROUND(I375*H375,2)</f>
        <v>0</v>
      </c>
      <c r="K375" s="134" t="s">
        <v>190</v>
      </c>
      <c r="L375" s="33"/>
      <c r="M375" s="139" t="s">
        <v>19</v>
      </c>
      <c r="N375" s="140" t="s">
        <v>46</v>
      </c>
      <c r="P375" s="141">
        <f>O375*H375</f>
        <v>0</v>
      </c>
      <c r="Q375" s="141">
        <v>0</v>
      </c>
      <c r="R375" s="141">
        <f>Q375*H375</f>
        <v>0</v>
      </c>
      <c r="S375" s="141">
        <v>2.2499999999999998E-3</v>
      </c>
      <c r="T375" s="142">
        <f>S375*H375</f>
        <v>2.6999999999999996E-2</v>
      </c>
      <c r="AR375" s="143" t="s">
        <v>287</v>
      </c>
      <c r="AT375" s="143" t="s">
        <v>186</v>
      </c>
      <c r="AU375" s="143" t="s">
        <v>84</v>
      </c>
      <c r="AY375" s="18" t="s">
        <v>184</v>
      </c>
      <c r="BE375" s="144">
        <f>IF(N375="základní",J375,0)</f>
        <v>0</v>
      </c>
      <c r="BF375" s="144">
        <f>IF(N375="snížená",J375,0)</f>
        <v>0</v>
      </c>
      <c r="BG375" s="144">
        <f>IF(N375="zákl. přenesená",J375,0)</f>
        <v>0</v>
      </c>
      <c r="BH375" s="144">
        <f>IF(N375="sníž. přenesená",J375,0)</f>
        <v>0</v>
      </c>
      <c r="BI375" s="144">
        <f>IF(N375="nulová",J375,0)</f>
        <v>0</v>
      </c>
      <c r="BJ375" s="18" t="s">
        <v>82</v>
      </c>
      <c r="BK375" s="144">
        <f>ROUND(I375*H375,2)</f>
        <v>0</v>
      </c>
      <c r="BL375" s="18" t="s">
        <v>287</v>
      </c>
      <c r="BM375" s="143" t="s">
        <v>541</v>
      </c>
    </row>
    <row r="376" spans="2:65" s="1" customFormat="1" ht="11.25">
      <c r="B376" s="33"/>
      <c r="D376" s="145" t="s">
        <v>192</v>
      </c>
      <c r="F376" s="146" t="s">
        <v>542</v>
      </c>
      <c r="I376" s="147"/>
      <c r="L376" s="33"/>
      <c r="M376" s="148"/>
      <c r="T376" s="54"/>
      <c r="AT376" s="18" t="s">
        <v>192</v>
      </c>
      <c r="AU376" s="18" t="s">
        <v>84</v>
      </c>
    </row>
    <row r="377" spans="2:65" s="11" customFormat="1" ht="22.9" customHeight="1">
      <c r="B377" s="120"/>
      <c r="D377" s="121" t="s">
        <v>74</v>
      </c>
      <c r="E377" s="130" t="s">
        <v>543</v>
      </c>
      <c r="F377" s="130" t="s">
        <v>544</v>
      </c>
      <c r="I377" s="123"/>
      <c r="J377" s="131">
        <f>BK377</f>
        <v>0</v>
      </c>
      <c r="L377" s="120"/>
      <c r="M377" s="125"/>
      <c r="P377" s="126">
        <f>SUM(P378:P433)</f>
        <v>0</v>
      </c>
      <c r="R377" s="126">
        <f>SUM(R378:R433)</f>
        <v>0</v>
      </c>
      <c r="T377" s="127">
        <f>SUM(T378:T433)</f>
        <v>3.6551919900000001</v>
      </c>
      <c r="AR377" s="121" t="s">
        <v>84</v>
      </c>
      <c r="AT377" s="128" t="s">
        <v>74</v>
      </c>
      <c r="AU377" s="128" t="s">
        <v>82</v>
      </c>
      <c r="AY377" s="121" t="s">
        <v>184</v>
      </c>
      <c r="BK377" s="129">
        <f>SUM(BK378:BK433)</f>
        <v>0</v>
      </c>
    </row>
    <row r="378" spans="2:65" s="1" customFormat="1" ht="24.2" customHeight="1">
      <c r="B378" s="33"/>
      <c r="C378" s="132" t="s">
        <v>545</v>
      </c>
      <c r="D378" s="132" t="s">
        <v>186</v>
      </c>
      <c r="E378" s="133" t="s">
        <v>546</v>
      </c>
      <c r="F378" s="134" t="s">
        <v>547</v>
      </c>
      <c r="G378" s="135" t="s">
        <v>217</v>
      </c>
      <c r="H378" s="136">
        <v>21.93</v>
      </c>
      <c r="I378" s="137"/>
      <c r="J378" s="138">
        <f>ROUND(I378*H378,2)</f>
        <v>0</v>
      </c>
      <c r="K378" s="134" t="s">
        <v>190</v>
      </c>
      <c r="L378" s="33"/>
      <c r="M378" s="139" t="s">
        <v>19</v>
      </c>
      <c r="N378" s="140" t="s">
        <v>46</v>
      </c>
      <c r="P378" s="141">
        <f>O378*H378</f>
        <v>0</v>
      </c>
      <c r="Q378" s="141">
        <v>0</v>
      </c>
      <c r="R378" s="141">
        <f>Q378*H378</f>
        <v>0</v>
      </c>
      <c r="S378" s="141">
        <v>1.7250000000000001E-2</v>
      </c>
      <c r="T378" s="142">
        <f>S378*H378</f>
        <v>0.37829250000000003</v>
      </c>
      <c r="AR378" s="143" t="s">
        <v>287</v>
      </c>
      <c r="AT378" s="143" t="s">
        <v>186</v>
      </c>
      <c r="AU378" s="143" t="s">
        <v>84</v>
      </c>
      <c r="AY378" s="18" t="s">
        <v>184</v>
      </c>
      <c r="BE378" s="144">
        <f>IF(N378="základní",J378,0)</f>
        <v>0</v>
      </c>
      <c r="BF378" s="144">
        <f>IF(N378="snížená",J378,0)</f>
        <v>0</v>
      </c>
      <c r="BG378" s="144">
        <f>IF(N378="zákl. přenesená",J378,0)</f>
        <v>0</v>
      </c>
      <c r="BH378" s="144">
        <f>IF(N378="sníž. přenesená",J378,0)</f>
        <v>0</v>
      </c>
      <c r="BI378" s="144">
        <f>IF(N378="nulová",J378,0)</f>
        <v>0</v>
      </c>
      <c r="BJ378" s="18" t="s">
        <v>82</v>
      </c>
      <c r="BK378" s="144">
        <f>ROUND(I378*H378,2)</f>
        <v>0</v>
      </c>
      <c r="BL378" s="18" t="s">
        <v>287</v>
      </c>
      <c r="BM378" s="143" t="s">
        <v>548</v>
      </c>
    </row>
    <row r="379" spans="2:65" s="1" customFormat="1" ht="11.25">
      <c r="B379" s="33"/>
      <c r="D379" s="145" t="s">
        <v>192</v>
      </c>
      <c r="F379" s="146" t="s">
        <v>549</v>
      </c>
      <c r="I379" s="147"/>
      <c r="L379" s="33"/>
      <c r="M379" s="148"/>
      <c r="T379" s="54"/>
      <c r="AT379" s="18" t="s">
        <v>192</v>
      </c>
      <c r="AU379" s="18" t="s">
        <v>84</v>
      </c>
    </row>
    <row r="380" spans="2:65" s="12" customFormat="1" ht="11.25">
      <c r="B380" s="149"/>
      <c r="D380" s="150" t="s">
        <v>194</v>
      </c>
      <c r="E380" s="151" t="s">
        <v>19</v>
      </c>
      <c r="F380" s="152" t="s">
        <v>195</v>
      </c>
      <c r="H380" s="151" t="s">
        <v>19</v>
      </c>
      <c r="I380" s="153"/>
      <c r="L380" s="149"/>
      <c r="M380" s="154"/>
      <c r="T380" s="155"/>
      <c r="AT380" s="151" t="s">
        <v>194</v>
      </c>
      <c r="AU380" s="151" t="s">
        <v>84</v>
      </c>
      <c r="AV380" s="12" t="s">
        <v>82</v>
      </c>
      <c r="AW380" s="12" t="s">
        <v>37</v>
      </c>
      <c r="AX380" s="12" t="s">
        <v>75</v>
      </c>
      <c r="AY380" s="151" t="s">
        <v>184</v>
      </c>
    </row>
    <row r="381" spans="2:65" s="12" customFormat="1" ht="11.25">
      <c r="B381" s="149"/>
      <c r="D381" s="150" t="s">
        <v>194</v>
      </c>
      <c r="E381" s="151" t="s">
        <v>19</v>
      </c>
      <c r="F381" s="152" t="s">
        <v>550</v>
      </c>
      <c r="H381" s="151" t="s">
        <v>19</v>
      </c>
      <c r="I381" s="153"/>
      <c r="L381" s="149"/>
      <c r="M381" s="154"/>
      <c r="T381" s="155"/>
      <c r="AT381" s="151" t="s">
        <v>194</v>
      </c>
      <c r="AU381" s="151" t="s">
        <v>84</v>
      </c>
      <c r="AV381" s="12" t="s">
        <v>82</v>
      </c>
      <c r="AW381" s="12" t="s">
        <v>37</v>
      </c>
      <c r="AX381" s="12" t="s">
        <v>75</v>
      </c>
      <c r="AY381" s="151" t="s">
        <v>184</v>
      </c>
    </row>
    <row r="382" spans="2:65" s="13" customFormat="1" ht="11.25">
      <c r="B382" s="156"/>
      <c r="D382" s="150" t="s">
        <v>194</v>
      </c>
      <c r="E382" s="157" t="s">
        <v>19</v>
      </c>
      <c r="F382" s="158" t="s">
        <v>551</v>
      </c>
      <c r="H382" s="159">
        <v>3.6</v>
      </c>
      <c r="I382" s="160"/>
      <c r="L382" s="156"/>
      <c r="M382" s="161"/>
      <c r="T382" s="162"/>
      <c r="AT382" s="157" t="s">
        <v>194</v>
      </c>
      <c r="AU382" s="157" t="s">
        <v>84</v>
      </c>
      <c r="AV382" s="13" t="s">
        <v>84</v>
      </c>
      <c r="AW382" s="13" t="s">
        <v>37</v>
      </c>
      <c r="AX382" s="13" t="s">
        <v>75</v>
      </c>
      <c r="AY382" s="157" t="s">
        <v>184</v>
      </c>
    </row>
    <row r="383" spans="2:65" s="13" customFormat="1" ht="11.25">
      <c r="B383" s="156"/>
      <c r="D383" s="150" t="s">
        <v>194</v>
      </c>
      <c r="E383" s="157" t="s">
        <v>19</v>
      </c>
      <c r="F383" s="158" t="s">
        <v>552</v>
      </c>
      <c r="H383" s="159">
        <v>8.1</v>
      </c>
      <c r="I383" s="160"/>
      <c r="L383" s="156"/>
      <c r="M383" s="161"/>
      <c r="T383" s="162"/>
      <c r="AT383" s="157" t="s">
        <v>194</v>
      </c>
      <c r="AU383" s="157" t="s">
        <v>84</v>
      </c>
      <c r="AV383" s="13" t="s">
        <v>84</v>
      </c>
      <c r="AW383" s="13" t="s">
        <v>37</v>
      </c>
      <c r="AX383" s="13" t="s">
        <v>75</v>
      </c>
      <c r="AY383" s="157" t="s">
        <v>184</v>
      </c>
    </row>
    <row r="384" spans="2:65" s="13" customFormat="1" ht="11.25">
      <c r="B384" s="156"/>
      <c r="D384" s="150" t="s">
        <v>194</v>
      </c>
      <c r="E384" s="157" t="s">
        <v>19</v>
      </c>
      <c r="F384" s="158" t="s">
        <v>553</v>
      </c>
      <c r="H384" s="159">
        <v>10.23</v>
      </c>
      <c r="I384" s="160"/>
      <c r="L384" s="156"/>
      <c r="M384" s="161"/>
      <c r="T384" s="162"/>
      <c r="AT384" s="157" t="s">
        <v>194</v>
      </c>
      <c r="AU384" s="157" t="s">
        <v>84</v>
      </c>
      <c r="AV384" s="13" t="s">
        <v>84</v>
      </c>
      <c r="AW384" s="13" t="s">
        <v>37</v>
      </c>
      <c r="AX384" s="13" t="s">
        <v>75</v>
      </c>
      <c r="AY384" s="157" t="s">
        <v>184</v>
      </c>
    </row>
    <row r="385" spans="2:65" s="14" customFormat="1" ht="11.25">
      <c r="B385" s="163"/>
      <c r="D385" s="150" t="s">
        <v>194</v>
      </c>
      <c r="E385" s="164" t="s">
        <v>19</v>
      </c>
      <c r="F385" s="165" t="s">
        <v>198</v>
      </c>
      <c r="H385" s="166">
        <v>21.93</v>
      </c>
      <c r="I385" s="167"/>
      <c r="L385" s="163"/>
      <c r="M385" s="168"/>
      <c r="T385" s="169"/>
      <c r="AT385" s="164" t="s">
        <v>194</v>
      </c>
      <c r="AU385" s="164" t="s">
        <v>84</v>
      </c>
      <c r="AV385" s="14" t="s">
        <v>127</v>
      </c>
      <c r="AW385" s="14" t="s">
        <v>37</v>
      </c>
      <c r="AX385" s="14" t="s">
        <v>82</v>
      </c>
      <c r="AY385" s="164" t="s">
        <v>184</v>
      </c>
    </row>
    <row r="386" spans="2:65" s="1" customFormat="1" ht="24.2" customHeight="1">
      <c r="B386" s="33"/>
      <c r="C386" s="132" t="s">
        <v>554</v>
      </c>
      <c r="D386" s="132" t="s">
        <v>186</v>
      </c>
      <c r="E386" s="133" t="s">
        <v>555</v>
      </c>
      <c r="F386" s="134" t="s">
        <v>556</v>
      </c>
      <c r="G386" s="135" t="s">
        <v>217</v>
      </c>
      <c r="H386" s="136">
        <v>2.85</v>
      </c>
      <c r="I386" s="137"/>
      <c r="J386" s="138">
        <f>ROUND(I386*H386,2)</f>
        <v>0</v>
      </c>
      <c r="K386" s="134" t="s">
        <v>190</v>
      </c>
      <c r="L386" s="33"/>
      <c r="M386" s="139" t="s">
        <v>19</v>
      </c>
      <c r="N386" s="140" t="s">
        <v>46</v>
      </c>
      <c r="P386" s="141">
        <f>O386*H386</f>
        <v>0</v>
      </c>
      <c r="Q386" s="141">
        <v>0</v>
      </c>
      <c r="R386" s="141">
        <f>Q386*H386</f>
        <v>0</v>
      </c>
      <c r="S386" s="141">
        <v>2.835E-2</v>
      </c>
      <c r="T386" s="142">
        <f>S386*H386</f>
        <v>8.0797500000000008E-2</v>
      </c>
      <c r="AR386" s="143" t="s">
        <v>287</v>
      </c>
      <c r="AT386" s="143" t="s">
        <v>186</v>
      </c>
      <c r="AU386" s="143" t="s">
        <v>84</v>
      </c>
      <c r="AY386" s="18" t="s">
        <v>184</v>
      </c>
      <c r="BE386" s="144">
        <f>IF(N386="základní",J386,0)</f>
        <v>0</v>
      </c>
      <c r="BF386" s="144">
        <f>IF(N386="snížená",J386,0)</f>
        <v>0</v>
      </c>
      <c r="BG386" s="144">
        <f>IF(N386="zákl. přenesená",J386,0)</f>
        <v>0</v>
      </c>
      <c r="BH386" s="144">
        <f>IF(N386="sníž. přenesená",J386,0)</f>
        <v>0</v>
      </c>
      <c r="BI386" s="144">
        <f>IF(N386="nulová",J386,0)</f>
        <v>0</v>
      </c>
      <c r="BJ386" s="18" t="s">
        <v>82</v>
      </c>
      <c r="BK386" s="144">
        <f>ROUND(I386*H386,2)</f>
        <v>0</v>
      </c>
      <c r="BL386" s="18" t="s">
        <v>287</v>
      </c>
      <c r="BM386" s="143" t="s">
        <v>557</v>
      </c>
    </row>
    <row r="387" spans="2:65" s="1" customFormat="1" ht="11.25">
      <c r="B387" s="33"/>
      <c r="D387" s="145" t="s">
        <v>192</v>
      </c>
      <c r="F387" s="146" t="s">
        <v>558</v>
      </c>
      <c r="I387" s="147"/>
      <c r="L387" s="33"/>
      <c r="M387" s="148"/>
      <c r="T387" s="54"/>
      <c r="AT387" s="18" t="s">
        <v>192</v>
      </c>
      <c r="AU387" s="18" t="s">
        <v>84</v>
      </c>
    </row>
    <row r="388" spans="2:65" s="12" customFormat="1" ht="11.25">
      <c r="B388" s="149"/>
      <c r="D388" s="150" t="s">
        <v>194</v>
      </c>
      <c r="E388" s="151" t="s">
        <v>19</v>
      </c>
      <c r="F388" s="152" t="s">
        <v>195</v>
      </c>
      <c r="H388" s="151" t="s">
        <v>19</v>
      </c>
      <c r="I388" s="153"/>
      <c r="L388" s="149"/>
      <c r="M388" s="154"/>
      <c r="T388" s="155"/>
      <c r="AT388" s="151" t="s">
        <v>194</v>
      </c>
      <c r="AU388" s="151" t="s">
        <v>84</v>
      </c>
      <c r="AV388" s="12" t="s">
        <v>82</v>
      </c>
      <c r="AW388" s="12" t="s">
        <v>37</v>
      </c>
      <c r="AX388" s="12" t="s">
        <v>75</v>
      </c>
      <c r="AY388" s="151" t="s">
        <v>184</v>
      </c>
    </row>
    <row r="389" spans="2:65" s="13" customFormat="1" ht="11.25">
      <c r="B389" s="156"/>
      <c r="D389" s="150" t="s">
        <v>194</v>
      </c>
      <c r="E389" s="157" t="s">
        <v>19</v>
      </c>
      <c r="F389" s="158" t="s">
        <v>559</v>
      </c>
      <c r="H389" s="159">
        <v>2.85</v>
      </c>
      <c r="I389" s="160"/>
      <c r="L389" s="156"/>
      <c r="M389" s="161"/>
      <c r="T389" s="162"/>
      <c r="AT389" s="157" t="s">
        <v>194</v>
      </c>
      <c r="AU389" s="157" t="s">
        <v>84</v>
      </c>
      <c r="AV389" s="13" t="s">
        <v>84</v>
      </c>
      <c r="AW389" s="13" t="s">
        <v>37</v>
      </c>
      <c r="AX389" s="13" t="s">
        <v>82</v>
      </c>
      <c r="AY389" s="157" t="s">
        <v>184</v>
      </c>
    </row>
    <row r="390" spans="2:65" s="1" customFormat="1" ht="24.2" customHeight="1">
      <c r="B390" s="33"/>
      <c r="C390" s="132" t="s">
        <v>560</v>
      </c>
      <c r="D390" s="132" t="s">
        <v>186</v>
      </c>
      <c r="E390" s="133" t="s">
        <v>561</v>
      </c>
      <c r="F390" s="134" t="s">
        <v>562</v>
      </c>
      <c r="G390" s="135" t="s">
        <v>217</v>
      </c>
      <c r="H390" s="136">
        <v>132.059</v>
      </c>
      <c r="I390" s="137"/>
      <c r="J390" s="138">
        <f>ROUND(I390*H390,2)</f>
        <v>0</v>
      </c>
      <c r="K390" s="134" t="s">
        <v>190</v>
      </c>
      <c r="L390" s="33"/>
      <c r="M390" s="139" t="s">
        <v>19</v>
      </c>
      <c r="N390" s="140" t="s">
        <v>46</v>
      </c>
      <c r="P390" s="141">
        <f>O390*H390</f>
        <v>0</v>
      </c>
      <c r="Q390" s="141">
        <v>0</v>
      </c>
      <c r="R390" s="141">
        <f>Q390*H390</f>
        <v>0</v>
      </c>
      <c r="S390" s="141">
        <v>1.721E-2</v>
      </c>
      <c r="T390" s="142">
        <f>S390*H390</f>
        <v>2.2727353899999998</v>
      </c>
      <c r="AR390" s="143" t="s">
        <v>287</v>
      </c>
      <c r="AT390" s="143" t="s">
        <v>186</v>
      </c>
      <c r="AU390" s="143" t="s">
        <v>84</v>
      </c>
      <c r="AY390" s="18" t="s">
        <v>184</v>
      </c>
      <c r="BE390" s="144">
        <f>IF(N390="základní",J390,0)</f>
        <v>0</v>
      </c>
      <c r="BF390" s="144">
        <f>IF(N390="snížená",J390,0)</f>
        <v>0</v>
      </c>
      <c r="BG390" s="144">
        <f>IF(N390="zákl. přenesená",J390,0)</f>
        <v>0</v>
      </c>
      <c r="BH390" s="144">
        <f>IF(N390="sníž. přenesená",J390,0)</f>
        <v>0</v>
      </c>
      <c r="BI390" s="144">
        <f>IF(N390="nulová",J390,0)</f>
        <v>0</v>
      </c>
      <c r="BJ390" s="18" t="s">
        <v>82</v>
      </c>
      <c r="BK390" s="144">
        <f>ROUND(I390*H390,2)</f>
        <v>0</v>
      </c>
      <c r="BL390" s="18" t="s">
        <v>287</v>
      </c>
      <c r="BM390" s="143" t="s">
        <v>563</v>
      </c>
    </row>
    <row r="391" spans="2:65" s="1" customFormat="1" ht="11.25">
      <c r="B391" s="33"/>
      <c r="D391" s="145" t="s">
        <v>192</v>
      </c>
      <c r="F391" s="146" t="s">
        <v>564</v>
      </c>
      <c r="I391" s="147"/>
      <c r="L391" s="33"/>
      <c r="M391" s="148"/>
      <c r="T391" s="54"/>
      <c r="AT391" s="18" t="s">
        <v>192</v>
      </c>
      <c r="AU391" s="18" t="s">
        <v>84</v>
      </c>
    </row>
    <row r="392" spans="2:65" s="12" customFormat="1" ht="11.25">
      <c r="B392" s="149"/>
      <c r="D392" s="150" t="s">
        <v>194</v>
      </c>
      <c r="E392" s="151" t="s">
        <v>19</v>
      </c>
      <c r="F392" s="152" t="s">
        <v>195</v>
      </c>
      <c r="H392" s="151" t="s">
        <v>19</v>
      </c>
      <c r="I392" s="153"/>
      <c r="L392" s="149"/>
      <c r="M392" s="154"/>
      <c r="T392" s="155"/>
      <c r="AT392" s="151" t="s">
        <v>194</v>
      </c>
      <c r="AU392" s="151" t="s">
        <v>84</v>
      </c>
      <c r="AV392" s="12" t="s">
        <v>82</v>
      </c>
      <c r="AW392" s="12" t="s">
        <v>37</v>
      </c>
      <c r="AX392" s="12" t="s">
        <v>75</v>
      </c>
      <c r="AY392" s="151" t="s">
        <v>184</v>
      </c>
    </row>
    <row r="393" spans="2:65" s="13" customFormat="1" ht="11.25">
      <c r="B393" s="156"/>
      <c r="D393" s="150" t="s">
        <v>194</v>
      </c>
      <c r="E393" s="157" t="s">
        <v>19</v>
      </c>
      <c r="F393" s="158" t="s">
        <v>565</v>
      </c>
      <c r="H393" s="159">
        <v>11.023999999999999</v>
      </c>
      <c r="I393" s="160"/>
      <c r="L393" s="156"/>
      <c r="M393" s="161"/>
      <c r="T393" s="162"/>
      <c r="AT393" s="157" t="s">
        <v>194</v>
      </c>
      <c r="AU393" s="157" t="s">
        <v>84</v>
      </c>
      <c r="AV393" s="13" t="s">
        <v>84</v>
      </c>
      <c r="AW393" s="13" t="s">
        <v>37</v>
      </c>
      <c r="AX393" s="13" t="s">
        <v>75</v>
      </c>
      <c r="AY393" s="157" t="s">
        <v>184</v>
      </c>
    </row>
    <row r="394" spans="2:65" s="13" customFormat="1" ht="11.25">
      <c r="B394" s="156"/>
      <c r="D394" s="150" t="s">
        <v>194</v>
      </c>
      <c r="E394" s="157" t="s">
        <v>19</v>
      </c>
      <c r="F394" s="158" t="s">
        <v>566</v>
      </c>
      <c r="H394" s="159">
        <v>10.78</v>
      </c>
      <c r="I394" s="160"/>
      <c r="L394" s="156"/>
      <c r="M394" s="161"/>
      <c r="T394" s="162"/>
      <c r="AT394" s="157" t="s">
        <v>194</v>
      </c>
      <c r="AU394" s="157" t="s">
        <v>84</v>
      </c>
      <c r="AV394" s="13" t="s">
        <v>84</v>
      </c>
      <c r="AW394" s="13" t="s">
        <v>37</v>
      </c>
      <c r="AX394" s="13" t="s">
        <v>75</v>
      </c>
      <c r="AY394" s="157" t="s">
        <v>184</v>
      </c>
    </row>
    <row r="395" spans="2:65" s="13" customFormat="1" ht="11.25">
      <c r="B395" s="156"/>
      <c r="D395" s="150" t="s">
        <v>194</v>
      </c>
      <c r="E395" s="157" t="s">
        <v>19</v>
      </c>
      <c r="F395" s="158" t="s">
        <v>567</v>
      </c>
      <c r="H395" s="159">
        <v>40.6</v>
      </c>
      <c r="I395" s="160"/>
      <c r="L395" s="156"/>
      <c r="M395" s="161"/>
      <c r="T395" s="162"/>
      <c r="AT395" s="157" t="s">
        <v>194</v>
      </c>
      <c r="AU395" s="157" t="s">
        <v>84</v>
      </c>
      <c r="AV395" s="13" t="s">
        <v>84</v>
      </c>
      <c r="AW395" s="13" t="s">
        <v>37</v>
      </c>
      <c r="AX395" s="13" t="s">
        <v>75</v>
      </c>
      <c r="AY395" s="157" t="s">
        <v>184</v>
      </c>
    </row>
    <row r="396" spans="2:65" s="13" customFormat="1" ht="11.25">
      <c r="B396" s="156"/>
      <c r="D396" s="150" t="s">
        <v>194</v>
      </c>
      <c r="E396" s="157" t="s">
        <v>19</v>
      </c>
      <c r="F396" s="158" t="s">
        <v>568</v>
      </c>
      <c r="H396" s="159">
        <v>9.9450000000000003</v>
      </c>
      <c r="I396" s="160"/>
      <c r="L396" s="156"/>
      <c r="M396" s="161"/>
      <c r="T396" s="162"/>
      <c r="AT396" s="157" t="s">
        <v>194</v>
      </c>
      <c r="AU396" s="157" t="s">
        <v>84</v>
      </c>
      <c r="AV396" s="13" t="s">
        <v>84</v>
      </c>
      <c r="AW396" s="13" t="s">
        <v>37</v>
      </c>
      <c r="AX396" s="13" t="s">
        <v>75</v>
      </c>
      <c r="AY396" s="157" t="s">
        <v>184</v>
      </c>
    </row>
    <row r="397" spans="2:65" s="13" customFormat="1" ht="11.25">
      <c r="B397" s="156"/>
      <c r="D397" s="150" t="s">
        <v>194</v>
      </c>
      <c r="E397" s="157" t="s">
        <v>19</v>
      </c>
      <c r="F397" s="158" t="s">
        <v>569</v>
      </c>
      <c r="H397" s="159">
        <v>12.6</v>
      </c>
      <c r="I397" s="160"/>
      <c r="L397" s="156"/>
      <c r="M397" s="161"/>
      <c r="T397" s="162"/>
      <c r="AT397" s="157" t="s">
        <v>194</v>
      </c>
      <c r="AU397" s="157" t="s">
        <v>84</v>
      </c>
      <c r="AV397" s="13" t="s">
        <v>84</v>
      </c>
      <c r="AW397" s="13" t="s">
        <v>37</v>
      </c>
      <c r="AX397" s="13" t="s">
        <v>75</v>
      </c>
      <c r="AY397" s="157" t="s">
        <v>184</v>
      </c>
    </row>
    <row r="398" spans="2:65" s="13" customFormat="1" ht="11.25">
      <c r="B398" s="156"/>
      <c r="D398" s="150" t="s">
        <v>194</v>
      </c>
      <c r="E398" s="157" t="s">
        <v>19</v>
      </c>
      <c r="F398" s="158" t="s">
        <v>570</v>
      </c>
      <c r="H398" s="159">
        <v>47.11</v>
      </c>
      <c r="I398" s="160"/>
      <c r="L398" s="156"/>
      <c r="M398" s="161"/>
      <c r="T398" s="162"/>
      <c r="AT398" s="157" t="s">
        <v>194</v>
      </c>
      <c r="AU398" s="157" t="s">
        <v>84</v>
      </c>
      <c r="AV398" s="13" t="s">
        <v>84</v>
      </c>
      <c r="AW398" s="13" t="s">
        <v>37</v>
      </c>
      <c r="AX398" s="13" t="s">
        <v>75</v>
      </c>
      <c r="AY398" s="157" t="s">
        <v>184</v>
      </c>
    </row>
    <row r="399" spans="2:65" s="14" customFormat="1" ht="11.25">
      <c r="B399" s="163"/>
      <c r="D399" s="150" t="s">
        <v>194</v>
      </c>
      <c r="E399" s="164" t="s">
        <v>19</v>
      </c>
      <c r="F399" s="165" t="s">
        <v>198</v>
      </c>
      <c r="H399" s="166">
        <v>132.059</v>
      </c>
      <c r="I399" s="167"/>
      <c r="L399" s="163"/>
      <c r="M399" s="168"/>
      <c r="T399" s="169"/>
      <c r="AT399" s="164" t="s">
        <v>194</v>
      </c>
      <c r="AU399" s="164" t="s">
        <v>84</v>
      </c>
      <c r="AV399" s="14" t="s">
        <v>127</v>
      </c>
      <c r="AW399" s="14" t="s">
        <v>37</v>
      </c>
      <c r="AX399" s="14" t="s">
        <v>82</v>
      </c>
      <c r="AY399" s="164" t="s">
        <v>184</v>
      </c>
    </row>
    <row r="400" spans="2:65" s="1" customFormat="1" ht="16.5" customHeight="1">
      <c r="B400" s="33"/>
      <c r="C400" s="132" t="s">
        <v>571</v>
      </c>
      <c r="D400" s="132" t="s">
        <v>186</v>
      </c>
      <c r="E400" s="133" t="s">
        <v>572</v>
      </c>
      <c r="F400" s="134" t="s">
        <v>573</v>
      </c>
      <c r="G400" s="135" t="s">
        <v>217</v>
      </c>
      <c r="H400" s="136">
        <v>4.62</v>
      </c>
      <c r="I400" s="137"/>
      <c r="J400" s="138">
        <f>ROUND(I400*H400,2)</f>
        <v>0</v>
      </c>
      <c r="K400" s="134" t="s">
        <v>190</v>
      </c>
      <c r="L400" s="33"/>
      <c r="M400" s="139" t="s">
        <v>19</v>
      </c>
      <c r="N400" s="140" t="s">
        <v>46</v>
      </c>
      <c r="P400" s="141">
        <f>O400*H400</f>
        <v>0</v>
      </c>
      <c r="Q400" s="141">
        <v>0</v>
      </c>
      <c r="R400" s="141">
        <f>Q400*H400</f>
        <v>0</v>
      </c>
      <c r="S400" s="141">
        <v>2.75E-2</v>
      </c>
      <c r="T400" s="142">
        <f>S400*H400</f>
        <v>0.12705</v>
      </c>
      <c r="AR400" s="143" t="s">
        <v>287</v>
      </c>
      <c r="AT400" s="143" t="s">
        <v>186</v>
      </c>
      <c r="AU400" s="143" t="s">
        <v>84</v>
      </c>
      <c r="AY400" s="18" t="s">
        <v>184</v>
      </c>
      <c r="BE400" s="144">
        <f>IF(N400="základní",J400,0)</f>
        <v>0</v>
      </c>
      <c r="BF400" s="144">
        <f>IF(N400="snížená",J400,0)</f>
        <v>0</v>
      </c>
      <c r="BG400" s="144">
        <f>IF(N400="zákl. přenesená",J400,0)</f>
        <v>0</v>
      </c>
      <c r="BH400" s="144">
        <f>IF(N400="sníž. přenesená",J400,0)</f>
        <v>0</v>
      </c>
      <c r="BI400" s="144">
        <f>IF(N400="nulová",J400,0)</f>
        <v>0</v>
      </c>
      <c r="BJ400" s="18" t="s">
        <v>82</v>
      </c>
      <c r="BK400" s="144">
        <f>ROUND(I400*H400,2)</f>
        <v>0</v>
      </c>
      <c r="BL400" s="18" t="s">
        <v>287</v>
      </c>
      <c r="BM400" s="143" t="s">
        <v>574</v>
      </c>
    </row>
    <row r="401" spans="2:65" s="1" customFormat="1" ht="11.25">
      <c r="B401" s="33"/>
      <c r="D401" s="145" t="s">
        <v>192</v>
      </c>
      <c r="F401" s="146" t="s">
        <v>575</v>
      </c>
      <c r="I401" s="147"/>
      <c r="L401" s="33"/>
      <c r="M401" s="148"/>
      <c r="T401" s="54"/>
      <c r="AT401" s="18" t="s">
        <v>192</v>
      </c>
      <c r="AU401" s="18" t="s">
        <v>84</v>
      </c>
    </row>
    <row r="402" spans="2:65" s="12" customFormat="1" ht="11.25">
      <c r="B402" s="149"/>
      <c r="D402" s="150" t="s">
        <v>194</v>
      </c>
      <c r="E402" s="151" t="s">
        <v>19</v>
      </c>
      <c r="F402" s="152" t="s">
        <v>195</v>
      </c>
      <c r="H402" s="151" t="s">
        <v>19</v>
      </c>
      <c r="I402" s="153"/>
      <c r="L402" s="149"/>
      <c r="M402" s="154"/>
      <c r="T402" s="155"/>
      <c r="AT402" s="151" t="s">
        <v>194</v>
      </c>
      <c r="AU402" s="151" t="s">
        <v>84</v>
      </c>
      <c r="AV402" s="12" t="s">
        <v>82</v>
      </c>
      <c r="AW402" s="12" t="s">
        <v>37</v>
      </c>
      <c r="AX402" s="12" t="s">
        <v>75</v>
      </c>
      <c r="AY402" s="151" t="s">
        <v>184</v>
      </c>
    </row>
    <row r="403" spans="2:65" s="13" customFormat="1" ht="11.25">
      <c r="B403" s="156"/>
      <c r="D403" s="150" t="s">
        <v>194</v>
      </c>
      <c r="E403" s="157" t="s">
        <v>19</v>
      </c>
      <c r="F403" s="158" t="s">
        <v>576</v>
      </c>
      <c r="H403" s="159">
        <v>4.62</v>
      </c>
      <c r="I403" s="160"/>
      <c r="L403" s="156"/>
      <c r="M403" s="161"/>
      <c r="T403" s="162"/>
      <c r="AT403" s="157" t="s">
        <v>194</v>
      </c>
      <c r="AU403" s="157" t="s">
        <v>84</v>
      </c>
      <c r="AV403" s="13" t="s">
        <v>84</v>
      </c>
      <c r="AW403" s="13" t="s">
        <v>37</v>
      </c>
      <c r="AX403" s="13" t="s">
        <v>82</v>
      </c>
      <c r="AY403" s="157" t="s">
        <v>184</v>
      </c>
    </row>
    <row r="404" spans="2:65" s="1" customFormat="1" ht="16.5" customHeight="1">
      <c r="B404" s="33"/>
      <c r="C404" s="132" t="s">
        <v>577</v>
      </c>
      <c r="D404" s="132" t="s">
        <v>186</v>
      </c>
      <c r="E404" s="133" t="s">
        <v>578</v>
      </c>
      <c r="F404" s="134" t="s">
        <v>579</v>
      </c>
      <c r="G404" s="135" t="s">
        <v>368</v>
      </c>
      <c r="H404" s="136">
        <v>2</v>
      </c>
      <c r="I404" s="137"/>
      <c r="J404" s="138">
        <f>ROUND(I404*H404,2)</f>
        <v>0</v>
      </c>
      <c r="K404" s="134" t="s">
        <v>190</v>
      </c>
      <c r="L404" s="33"/>
      <c r="M404" s="139" t="s">
        <v>19</v>
      </c>
      <c r="N404" s="140" t="s">
        <v>46</v>
      </c>
      <c r="P404" s="141">
        <f>O404*H404</f>
        <v>0</v>
      </c>
      <c r="Q404" s="141">
        <v>0</v>
      </c>
      <c r="R404" s="141">
        <f>Q404*H404</f>
        <v>0</v>
      </c>
      <c r="S404" s="141">
        <v>4.2099999999999999E-2</v>
      </c>
      <c r="T404" s="142">
        <f>S404*H404</f>
        <v>8.4199999999999997E-2</v>
      </c>
      <c r="AR404" s="143" t="s">
        <v>287</v>
      </c>
      <c r="AT404" s="143" t="s">
        <v>186</v>
      </c>
      <c r="AU404" s="143" t="s">
        <v>84</v>
      </c>
      <c r="AY404" s="18" t="s">
        <v>184</v>
      </c>
      <c r="BE404" s="144">
        <f>IF(N404="základní",J404,0)</f>
        <v>0</v>
      </c>
      <c r="BF404" s="144">
        <f>IF(N404="snížená",J404,0)</f>
        <v>0</v>
      </c>
      <c r="BG404" s="144">
        <f>IF(N404="zákl. přenesená",J404,0)</f>
        <v>0</v>
      </c>
      <c r="BH404" s="144">
        <f>IF(N404="sníž. přenesená",J404,0)</f>
        <v>0</v>
      </c>
      <c r="BI404" s="144">
        <f>IF(N404="nulová",J404,0)</f>
        <v>0</v>
      </c>
      <c r="BJ404" s="18" t="s">
        <v>82</v>
      </c>
      <c r="BK404" s="144">
        <f>ROUND(I404*H404,2)</f>
        <v>0</v>
      </c>
      <c r="BL404" s="18" t="s">
        <v>287</v>
      </c>
      <c r="BM404" s="143" t="s">
        <v>580</v>
      </c>
    </row>
    <row r="405" spans="2:65" s="1" customFormat="1" ht="11.25">
      <c r="B405" s="33"/>
      <c r="D405" s="145" t="s">
        <v>192</v>
      </c>
      <c r="F405" s="146" t="s">
        <v>581</v>
      </c>
      <c r="I405" s="147"/>
      <c r="L405" s="33"/>
      <c r="M405" s="148"/>
      <c r="T405" s="54"/>
      <c r="AT405" s="18" t="s">
        <v>192</v>
      </c>
      <c r="AU405" s="18" t="s">
        <v>84</v>
      </c>
    </row>
    <row r="406" spans="2:65" s="12" customFormat="1" ht="11.25">
      <c r="B406" s="149"/>
      <c r="D406" s="150" t="s">
        <v>194</v>
      </c>
      <c r="E406" s="151" t="s">
        <v>19</v>
      </c>
      <c r="F406" s="152" t="s">
        <v>195</v>
      </c>
      <c r="H406" s="151" t="s">
        <v>19</v>
      </c>
      <c r="I406" s="153"/>
      <c r="L406" s="149"/>
      <c r="M406" s="154"/>
      <c r="T406" s="155"/>
      <c r="AT406" s="151" t="s">
        <v>194</v>
      </c>
      <c r="AU406" s="151" t="s">
        <v>84</v>
      </c>
      <c r="AV406" s="12" t="s">
        <v>82</v>
      </c>
      <c r="AW406" s="12" t="s">
        <v>37</v>
      </c>
      <c r="AX406" s="12" t="s">
        <v>75</v>
      </c>
      <c r="AY406" s="151" t="s">
        <v>184</v>
      </c>
    </row>
    <row r="407" spans="2:65" s="13" customFormat="1" ht="11.25">
      <c r="B407" s="156"/>
      <c r="D407" s="150" t="s">
        <v>194</v>
      </c>
      <c r="E407" s="157" t="s">
        <v>19</v>
      </c>
      <c r="F407" s="158" t="s">
        <v>582</v>
      </c>
      <c r="H407" s="159">
        <v>2</v>
      </c>
      <c r="I407" s="160"/>
      <c r="L407" s="156"/>
      <c r="M407" s="161"/>
      <c r="T407" s="162"/>
      <c r="AT407" s="157" t="s">
        <v>194</v>
      </c>
      <c r="AU407" s="157" t="s">
        <v>84</v>
      </c>
      <c r="AV407" s="13" t="s">
        <v>84</v>
      </c>
      <c r="AW407" s="13" t="s">
        <v>37</v>
      </c>
      <c r="AX407" s="13" t="s">
        <v>82</v>
      </c>
      <c r="AY407" s="157" t="s">
        <v>184</v>
      </c>
    </row>
    <row r="408" spans="2:65" s="1" customFormat="1" ht="16.5" customHeight="1">
      <c r="B408" s="33"/>
      <c r="C408" s="132" t="s">
        <v>583</v>
      </c>
      <c r="D408" s="132" t="s">
        <v>186</v>
      </c>
      <c r="E408" s="133" t="s">
        <v>584</v>
      </c>
      <c r="F408" s="134" t="s">
        <v>585</v>
      </c>
      <c r="G408" s="135" t="s">
        <v>217</v>
      </c>
      <c r="H408" s="136">
        <v>330.80599999999998</v>
      </c>
      <c r="I408" s="137"/>
      <c r="J408" s="138">
        <f>ROUND(I408*H408,2)</f>
        <v>0</v>
      </c>
      <c r="K408" s="134" t="s">
        <v>190</v>
      </c>
      <c r="L408" s="33"/>
      <c r="M408" s="139" t="s">
        <v>19</v>
      </c>
      <c r="N408" s="140" t="s">
        <v>46</v>
      </c>
      <c r="P408" s="141">
        <f>O408*H408</f>
        <v>0</v>
      </c>
      <c r="Q408" s="141">
        <v>0</v>
      </c>
      <c r="R408" s="141">
        <f>Q408*H408</f>
        <v>0</v>
      </c>
      <c r="S408" s="141">
        <v>2.0999999999999999E-3</v>
      </c>
      <c r="T408" s="142">
        <f>S408*H408</f>
        <v>0.69469259999999988</v>
      </c>
      <c r="AR408" s="143" t="s">
        <v>287</v>
      </c>
      <c r="AT408" s="143" t="s">
        <v>186</v>
      </c>
      <c r="AU408" s="143" t="s">
        <v>84</v>
      </c>
      <c r="AY408" s="18" t="s">
        <v>184</v>
      </c>
      <c r="BE408" s="144">
        <f>IF(N408="základní",J408,0)</f>
        <v>0</v>
      </c>
      <c r="BF408" s="144">
        <f>IF(N408="snížená",J408,0)</f>
        <v>0</v>
      </c>
      <c r="BG408" s="144">
        <f>IF(N408="zákl. přenesená",J408,0)</f>
        <v>0</v>
      </c>
      <c r="BH408" s="144">
        <f>IF(N408="sníž. přenesená",J408,0)</f>
        <v>0</v>
      </c>
      <c r="BI408" s="144">
        <f>IF(N408="nulová",J408,0)</f>
        <v>0</v>
      </c>
      <c r="BJ408" s="18" t="s">
        <v>82</v>
      </c>
      <c r="BK408" s="144">
        <f>ROUND(I408*H408,2)</f>
        <v>0</v>
      </c>
      <c r="BL408" s="18" t="s">
        <v>287</v>
      </c>
      <c r="BM408" s="143" t="s">
        <v>586</v>
      </c>
    </row>
    <row r="409" spans="2:65" s="1" customFormat="1" ht="11.25">
      <c r="B409" s="33"/>
      <c r="D409" s="145" t="s">
        <v>192</v>
      </c>
      <c r="F409" s="146" t="s">
        <v>587</v>
      </c>
      <c r="I409" s="147"/>
      <c r="L409" s="33"/>
      <c r="M409" s="148"/>
      <c r="T409" s="54"/>
      <c r="AT409" s="18" t="s">
        <v>192</v>
      </c>
      <c r="AU409" s="18" t="s">
        <v>84</v>
      </c>
    </row>
    <row r="410" spans="2:65" s="12" customFormat="1" ht="11.25">
      <c r="B410" s="149"/>
      <c r="D410" s="150" t="s">
        <v>194</v>
      </c>
      <c r="E410" s="151" t="s">
        <v>19</v>
      </c>
      <c r="F410" s="152" t="s">
        <v>195</v>
      </c>
      <c r="H410" s="151" t="s">
        <v>19</v>
      </c>
      <c r="I410" s="153"/>
      <c r="L410" s="149"/>
      <c r="M410" s="154"/>
      <c r="T410" s="155"/>
      <c r="AT410" s="151" t="s">
        <v>194</v>
      </c>
      <c r="AU410" s="151" t="s">
        <v>84</v>
      </c>
      <c r="AV410" s="12" t="s">
        <v>82</v>
      </c>
      <c r="AW410" s="12" t="s">
        <v>37</v>
      </c>
      <c r="AX410" s="12" t="s">
        <v>75</v>
      </c>
      <c r="AY410" s="151" t="s">
        <v>184</v>
      </c>
    </row>
    <row r="411" spans="2:65" s="13" customFormat="1" ht="11.25">
      <c r="B411" s="156"/>
      <c r="D411" s="150" t="s">
        <v>194</v>
      </c>
      <c r="E411" s="157" t="s">
        <v>19</v>
      </c>
      <c r="F411" s="158" t="s">
        <v>588</v>
      </c>
      <c r="H411" s="159">
        <v>25.155999999999999</v>
      </c>
      <c r="I411" s="160"/>
      <c r="L411" s="156"/>
      <c r="M411" s="161"/>
      <c r="T411" s="162"/>
      <c r="AT411" s="157" t="s">
        <v>194</v>
      </c>
      <c r="AU411" s="157" t="s">
        <v>84</v>
      </c>
      <c r="AV411" s="13" t="s">
        <v>84</v>
      </c>
      <c r="AW411" s="13" t="s">
        <v>37</v>
      </c>
      <c r="AX411" s="13" t="s">
        <v>75</v>
      </c>
      <c r="AY411" s="157" t="s">
        <v>184</v>
      </c>
    </row>
    <row r="412" spans="2:65" s="13" customFormat="1" ht="11.25">
      <c r="B412" s="156"/>
      <c r="D412" s="150" t="s">
        <v>194</v>
      </c>
      <c r="E412" s="157" t="s">
        <v>19</v>
      </c>
      <c r="F412" s="158" t="s">
        <v>589</v>
      </c>
      <c r="H412" s="159">
        <v>25.8</v>
      </c>
      <c r="I412" s="160"/>
      <c r="L412" s="156"/>
      <c r="M412" s="161"/>
      <c r="T412" s="162"/>
      <c r="AT412" s="157" t="s">
        <v>194</v>
      </c>
      <c r="AU412" s="157" t="s">
        <v>84</v>
      </c>
      <c r="AV412" s="13" t="s">
        <v>84</v>
      </c>
      <c r="AW412" s="13" t="s">
        <v>37</v>
      </c>
      <c r="AX412" s="13" t="s">
        <v>75</v>
      </c>
      <c r="AY412" s="157" t="s">
        <v>184</v>
      </c>
    </row>
    <row r="413" spans="2:65" s="13" customFormat="1" ht="11.25">
      <c r="B413" s="156"/>
      <c r="D413" s="150" t="s">
        <v>194</v>
      </c>
      <c r="E413" s="157" t="s">
        <v>19</v>
      </c>
      <c r="F413" s="158" t="s">
        <v>590</v>
      </c>
      <c r="H413" s="159">
        <v>146.19</v>
      </c>
      <c r="I413" s="160"/>
      <c r="L413" s="156"/>
      <c r="M413" s="161"/>
      <c r="T413" s="162"/>
      <c r="AT413" s="157" t="s">
        <v>194</v>
      </c>
      <c r="AU413" s="157" t="s">
        <v>84</v>
      </c>
      <c r="AV413" s="13" t="s">
        <v>84</v>
      </c>
      <c r="AW413" s="13" t="s">
        <v>37</v>
      </c>
      <c r="AX413" s="13" t="s">
        <v>75</v>
      </c>
      <c r="AY413" s="157" t="s">
        <v>184</v>
      </c>
    </row>
    <row r="414" spans="2:65" s="13" customFormat="1" ht="11.25">
      <c r="B414" s="156"/>
      <c r="D414" s="150" t="s">
        <v>194</v>
      </c>
      <c r="E414" s="157" t="s">
        <v>19</v>
      </c>
      <c r="F414" s="158" t="s">
        <v>591</v>
      </c>
      <c r="H414" s="159">
        <v>35.81</v>
      </c>
      <c r="I414" s="160"/>
      <c r="L414" s="156"/>
      <c r="M414" s="161"/>
      <c r="T414" s="162"/>
      <c r="AT414" s="157" t="s">
        <v>194</v>
      </c>
      <c r="AU414" s="157" t="s">
        <v>84</v>
      </c>
      <c r="AV414" s="13" t="s">
        <v>84</v>
      </c>
      <c r="AW414" s="13" t="s">
        <v>37</v>
      </c>
      <c r="AX414" s="13" t="s">
        <v>75</v>
      </c>
      <c r="AY414" s="157" t="s">
        <v>184</v>
      </c>
    </row>
    <row r="415" spans="2:65" s="13" customFormat="1" ht="11.25">
      <c r="B415" s="156"/>
      <c r="D415" s="150" t="s">
        <v>194</v>
      </c>
      <c r="E415" s="157" t="s">
        <v>19</v>
      </c>
      <c r="F415" s="158" t="s">
        <v>592</v>
      </c>
      <c r="H415" s="159">
        <v>25.08</v>
      </c>
      <c r="I415" s="160"/>
      <c r="L415" s="156"/>
      <c r="M415" s="161"/>
      <c r="T415" s="162"/>
      <c r="AT415" s="157" t="s">
        <v>194</v>
      </c>
      <c r="AU415" s="157" t="s">
        <v>84</v>
      </c>
      <c r="AV415" s="13" t="s">
        <v>84</v>
      </c>
      <c r="AW415" s="13" t="s">
        <v>37</v>
      </c>
      <c r="AX415" s="13" t="s">
        <v>75</v>
      </c>
      <c r="AY415" s="157" t="s">
        <v>184</v>
      </c>
    </row>
    <row r="416" spans="2:65" s="13" customFormat="1" ht="11.25">
      <c r="B416" s="156"/>
      <c r="D416" s="150" t="s">
        <v>194</v>
      </c>
      <c r="E416" s="157" t="s">
        <v>19</v>
      </c>
      <c r="F416" s="158" t="s">
        <v>485</v>
      </c>
      <c r="H416" s="159">
        <v>18</v>
      </c>
      <c r="I416" s="160"/>
      <c r="L416" s="156"/>
      <c r="M416" s="161"/>
      <c r="T416" s="162"/>
      <c r="AT416" s="157" t="s">
        <v>194</v>
      </c>
      <c r="AU416" s="157" t="s">
        <v>84</v>
      </c>
      <c r="AV416" s="13" t="s">
        <v>84</v>
      </c>
      <c r="AW416" s="13" t="s">
        <v>37</v>
      </c>
      <c r="AX416" s="13" t="s">
        <v>75</v>
      </c>
      <c r="AY416" s="157" t="s">
        <v>184</v>
      </c>
    </row>
    <row r="417" spans="2:65" s="13" customFormat="1" ht="11.25">
      <c r="B417" s="156"/>
      <c r="D417" s="150" t="s">
        <v>194</v>
      </c>
      <c r="E417" s="157" t="s">
        <v>19</v>
      </c>
      <c r="F417" s="158" t="s">
        <v>486</v>
      </c>
      <c r="H417" s="159">
        <v>5.56</v>
      </c>
      <c r="I417" s="160"/>
      <c r="L417" s="156"/>
      <c r="M417" s="161"/>
      <c r="T417" s="162"/>
      <c r="AT417" s="157" t="s">
        <v>194</v>
      </c>
      <c r="AU417" s="157" t="s">
        <v>84</v>
      </c>
      <c r="AV417" s="13" t="s">
        <v>84</v>
      </c>
      <c r="AW417" s="13" t="s">
        <v>37</v>
      </c>
      <c r="AX417" s="13" t="s">
        <v>75</v>
      </c>
      <c r="AY417" s="157" t="s">
        <v>184</v>
      </c>
    </row>
    <row r="418" spans="2:65" s="13" customFormat="1" ht="11.25">
      <c r="B418" s="156"/>
      <c r="D418" s="150" t="s">
        <v>194</v>
      </c>
      <c r="E418" s="157" t="s">
        <v>19</v>
      </c>
      <c r="F418" s="158" t="s">
        <v>487</v>
      </c>
      <c r="H418" s="159">
        <v>17.96</v>
      </c>
      <c r="I418" s="160"/>
      <c r="L418" s="156"/>
      <c r="M418" s="161"/>
      <c r="T418" s="162"/>
      <c r="AT418" s="157" t="s">
        <v>194</v>
      </c>
      <c r="AU418" s="157" t="s">
        <v>84</v>
      </c>
      <c r="AV418" s="13" t="s">
        <v>84</v>
      </c>
      <c r="AW418" s="13" t="s">
        <v>37</v>
      </c>
      <c r="AX418" s="13" t="s">
        <v>75</v>
      </c>
      <c r="AY418" s="157" t="s">
        <v>184</v>
      </c>
    </row>
    <row r="419" spans="2:65" s="13" customFormat="1" ht="11.25">
      <c r="B419" s="156"/>
      <c r="D419" s="150" t="s">
        <v>194</v>
      </c>
      <c r="E419" s="157" t="s">
        <v>19</v>
      </c>
      <c r="F419" s="158" t="s">
        <v>488</v>
      </c>
      <c r="H419" s="159">
        <v>10.91</v>
      </c>
      <c r="I419" s="160"/>
      <c r="L419" s="156"/>
      <c r="M419" s="161"/>
      <c r="T419" s="162"/>
      <c r="AT419" s="157" t="s">
        <v>194</v>
      </c>
      <c r="AU419" s="157" t="s">
        <v>84</v>
      </c>
      <c r="AV419" s="13" t="s">
        <v>84</v>
      </c>
      <c r="AW419" s="13" t="s">
        <v>37</v>
      </c>
      <c r="AX419" s="13" t="s">
        <v>75</v>
      </c>
      <c r="AY419" s="157" t="s">
        <v>184</v>
      </c>
    </row>
    <row r="420" spans="2:65" s="13" customFormat="1" ht="11.25">
      <c r="B420" s="156"/>
      <c r="D420" s="150" t="s">
        <v>194</v>
      </c>
      <c r="E420" s="157" t="s">
        <v>19</v>
      </c>
      <c r="F420" s="158" t="s">
        <v>593</v>
      </c>
      <c r="H420" s="159">
        <v>3.52</v>
      </c>
      <c r="I420" s="160"/>
      <c r="L420" s="156"/>
      <c r="M420" s="161"/>
      <c r="T420" s="162"/>
      <c r="AT420" s="157" t="s">
        <v>194</v>
      </c>
      <c r="AU420" s="157" t="s">
        <v>84</v>
      </c>
      <c r="AV420" s="13" t="s">
        <v>84</v>
      </c>
      <c r="AW420" s="13" t="s">
        <v>37</v>
      </c>
      <c r="AX420" s="13" t="s">
        <v>75</v>
      </c>
      <c r="AY420" s="157" t="s">
        <v>184</v>
      </c>
    </row>
    <row r="421" spans="2:65" s="13" customFormat="1" ht="11.25">
      <c r="B421" s="156"/>
      <c r="D421" s="150" t="s">
        <v>194</v>
      </c>
      <c r="E421" s="157" t="s">
        <v>19</v>
      </c>
      <c r="F421" s="158" t="s">
        <v>594</v>
      </c>
      <c r="H421" s="159">
        <v>3.32</v>
      </c>
      <c r="I421" s="160"/>
      <c r="L421" s="156"/>
      <c r="M421" s="161"/>
      <c r="T421" s="162"/>
      <c r="AT421" s="157" t="s">
        <v>194</v>
      </c>
      <c r="AU421" s="157" t="s">
        <v>84</v>
      </c>
      <c r="AV421" s="13" t="s">
        <v>84</v>
      </c>
      <c r="AW421" s="13" t="s">
        <v>37</v>
      </c>
      <c r="AX421" s="13" t="s">
        <v>75</v>
      </c>
      <c r="AY421" s="157" t="s">
        <v>184</v>
      </c>
    </row>
    <row r="422" spans="2:65" s="13" customFormat="1" ht="11.25">
      <c r="B422" s="156"/>
      <c r="D422" s="150" t="s">
        <v>194</v>
      </c>
      <c r="E422" s="157" t="s">
        <v>19</v>
      </c>
      <c r="F422" s="158" t="s">
        <v>595</v>
      </c>
      <c r="H422" s="159">
        <v>1.57</v>
      </c>
      <c r="I422" s="160"/>
      <c r="L422" s="156"/>
      <c r="M422" s="161"/>
      <c r="T422" s="162"/>
      <c r="AT422" s="157" t="s">
        <v>194</v>
      </c>
      <c r="AU422" s="157" t="s">
        <v>84</v>
      </c>
      <c r="AV422" s="13" t="s">
        <v>84</v>
      </c>
      <c r="AW422" s="13" t="s">
        <v>37</v>
      </c>
      <c r="AX422" s="13" t="s">
        <v>75</v>
      </c>
      <c r="AY422" s="157" t="s">
        <v>184</v>
      </c>
    </row>
    <row r="423" spans="2:65" s="13" customFormat="1" ht="11.25">
      <c r="B423" s="156"/>
      <c r="D423" s="150" t="s">
        <v>194</v>
      </c>
      <c r="E423" s="157" t="s">
        <v>19</v>
      </c>
      <c r="F423" s="158" t="s">
        <v>596</v>
      </c>
      <c r="H423" s="159">
        <v>1.71</v>
      </c>
      <c r="I423" s="160"/>
      <c r="L423" s="156"/>
      <c r="M423" s="161"/>
      <c r="T423" s="162"/>
      <c r="AT423" s="157" t="s">
        <v>194</v>
      </c>
      <c r="AU423" s="157" t="s">
        <v>84</v>
      </c>
      <c r="AV423" s="13" t="s">
        <v>84</v>
      </c>
      <c r="AW423" s="13" t="s">
        <v>37</v>
      </c>
      <c r="AX423" s="13" t="s">
        <v>75</v>
      </c>
      <c r="AY423" s="157" t="s">
        <v>184</v>
      </c>
    </row>
    <row r="424" spans="2:65" s="13" customFormat="1" ht="11.25">
      <c r="B424" s="156"/>
      <c r="D424" s="150" t="s">
        <v>194</v>
      </c>
      <c r="E424" s="157" t="s">
        <v>19</v>
      </c>
      <c r="F424" s="158" t="s">
        <v>597</v>
      </c>
      <c r="H424" s="159">
        <v>1.69</v>
      </c>
      <c r="I424" s="160"/>
      <c r="L424" s="156"/>
      <c r="M424" s="161"/>
      <c r="T424" s="162"/>
      <c r="AT424" s="157" t="s">
        <v>194</v>
      </c>
      <c r="AU424" s="157" t="s">
        <v>84</v>
      </c>
      <c r="AV424" s="13" t="s">
        <v>84</v>
      </c>
      <c r="AW424" s="13" t="s">
        <v>37</v>
      </c>
      <c r="AX424" s="13" t="s">
        <v>75</v>
      </c>
      <c r="AY424" s="157" t="s">
        <v>184</v>
      </c>
    </row>
    <row r="425" spans="2:65" s="13" customFormat="1" ht="11.25">
      <c r="B425" s="156"/>
      <c r="D425" s="150" t="s">
        <v>194</v>
      </c>
      <c r="E425" s="157" t="s">
        <v>19</v>
      </c>
      <c r="F425" s="158" t="s">
        <v>598</v>
      </c>
      <c r="H425" s="159">
        <v>3.21</v>
      </c>
      <c r="I425" s="160"/>
      <c r="L425" s="156"/>
      <c r="M425" s="161"/>
      <c r="T425" s="162"/>
      <c r="AT425" s="157" t="s">
        <v>194</v>
      </c>
      <c r="AU425" s="157" t="s">
        <v>84</v>
      </c>
      <c r="AV425" s="13" t="s">
        <v>84</v>
      </c>
      <c r="AW425" s="13" t="s">
        <v>37</v>
      </c>
      <c r="AX425" s="13" t="s">
        <v>75</v>
      </c>
      <c r="AY425" s="157" t="s">
        <v>184</v>
      </c>
    </row>
    <row r="426" spans="2:65" s="13" customFormat="1" ht="11.25">
      <c r="B426" s="156"/>
      <c r="D426" s="150" t="s">
        <v>194</v>
      </c>
      <c r="E426" s="157" t="s">
        <v>19</v>
      </c>
      <c r="F426" s="158" t="s">
        <v>599</v>
      </c>
      <c r="H426" s="159">
        <v>1.71</v>
      </c>
      <c r="I426" s="160"/>
      <c r="L426" s="156"/>
      <c r="M426" s="161"/>
      <c r="T426" s="162"/>
      <c r="AT426" s="157" t="s">
        <v>194</v>
      </c>
      <c r="AU426" s="157" t="s">
        <v>84</v>
      </c>
      <c r="AV426" s="13" t="s">
        <v>84</v>
      </c>
      <c r="AW426" s="13" t="s">
        <v>37</v>
      </c>
      <c r="AX426" s="13" t="s">
        <v>75</v>
      </c>
      <c r="AY426" s="157" t="s">
        <v>184</v>
      </c>
    </row>
    <row r="427" spans="2:65" s="13" customFormat="1" ht="11.25">
      <c r="B427" s="156"/>
      <c r="D427" s="150" t="s">
        <v>194</v>
      </c>
      <c r="E427" s="157" t="s">
        <v>19</v>
      </c>
      <c r="F427" s="158" t="s">
        <v>600</v>
      </c>
      <c r="H427" s="159">
        <v>3.61</v>
      </c>
      <c r="I427" s="160"/>
      <c r="L427" s="156"/>
      <c r="M427" s="161"/>
      <c r="T427" s="162"/>
      <c r="AT427" s="157" t="s">
        <v>194</v>
      </c>
      <c r="AU427" s="157" t="s">
        <v>84</v>
      </c>
      <c r="AV427" s="13" t="s">
        <v>84</v>
      </c>
      <c r="AW427" s="13" t="s">
        <v>37</v>
      </c>
      <c r="AX427" s="13" t="s">
        <v>75</v>
      </c>
      <c r="AY427" s="157" t="s">
        <v>184</v>
      </c>
    </row>
    <row r="428" spans="2:65" s="14" customFormat="1" ht="11.25">
      <c r="B428" s="163"/>
      <c r="D428" s="150" t="s">
        <v>194</v>
      </c>
      <c r="E428" s="164" t="s">
        <v>19</v>
      </c>
      <c r="F428" s="165" t="s">
        <v>198</v>
      </c>
      <c r="H428" s="166">
        <v>330.80599999999993</v>
      </c>
      <c r="I428" s="167"/>
      <c r="L428" s="163"/>
      <c r="M428" s="168"/>
      <c r="T428" s="169"/>
      <c r="AT428" s="164" t="s">
        <v>194</v>
      </c>
      <c r="AU428" s="164" t="s">
        <v>84</v>
      </c>
      <c r="AV428" s="14" t="s">
        <v>127</v>
      </c>
      <c r="AW428" s="14" t="s">
        <v>37</v>
      </c>
      <c r="AX428" s="14" t="s">
        <v>82</v>
      </c>
      <c r="AY428" s="164" t="s">
        <v>184</v>
      </c>
    </row>
    <row r="429" spans="2:65" s="1" customFormat="1" ht="16.5" customHeight="1">
      <c r="B429" s="33"/>
      <c r="C429" s="132" t="s">
        <v>601</v>
      </c>
      <c r="D429" s="132" t="s">
        <v>186</v>
      </c>
      <c r="E429" s="133" t="s">
        <v>602</v>
      </c>
      <c r="F429" s="134" t="s">
        <v>603</v>
      </c>
      <c r="G429" s="135" t="s">
        <v>217</v>
      </c>
      <c r="H429" s="136">
        <v>14.4</v>
      </c>
      <c r="I429" s="137"/>
      <c r="J429" s="138">
        <f>ROUND(I429*H429,2)</f>
        <v>0</v>
      </c>
      <c r="K429" s="134" t="s">
        <v>190</v>
      </c>
      <c r="L429" s="33"/>
      <c r="M429" s="139" t="s">
        <v>19</v>
      </c>
      <c r="N429" s="140" t="s">
        <v>46</v>
      </c>
      <c r="P429" s="141">
        <f>O429*H429</f>
        <v>0</v>
      </c>
      <c r="Q429" s="141">
        <v>0</v>
      </c>
      <c r="R429" s="141">
        <f>Q429*H429</f>
        <v>0</v>
      </c>
      <c r="S429" s="141">
        <v>1.2099999999999999E-3</v>
      </c>
      <c r="T429" s="142">
        <f>S429*H429</f>
        <v>1.7423999999999999E-2</v>
      </c>
      <c r="AR429" s="143" t="s">
        <v>287</v>
      </c>
      <c r="AT429" s="143" t="s">
        <v>186</v>
      </c>
      <c r="AU429" s="143" t="s">
        <v>84</v>
      </c>
      <c r="AY429" s="18" t="s">
        <v>184</v>
      </c>
      <c r="BE429" s="144">
        <f>IF(N429="základní",J429,0)</f>
        <v>0</v>
      </c>
      <c r="BF429" s="144">
        <f>IF(N429="snížená",J429,0)</f>
        <v>0</v>
      </c>
      <c r="BG429" s="144">
        <f>IF(N429="zákl. přenesená",J429,0)</f>
        <v>0</v>
      </c>
      <c r="BH429" s="144">
        <f>IF(N429="sníž. přenesená",J429,0)</f>
        <v>0</v>
      </c>
      <c r="BI429" s="144">
        <f>IF(N429="nulová",J429,0)</f>
        <v>0</v>
      </c>
      <c r="BJ429" s="18" t="s">
        <v>82</v>
      </c>
      <c r="BK429" s="144">
        <f>ROUND(I429*H429,2)</f>
        <v>0</v>
      </c>
      <c r="BL429" s="18" t="s">
        <v>287</v>
      </c>
      <c r="BM429" s="143" t="s">
        <v>604</v>
      </c>
    </row>
    <row r="430" spans="2:65" s="1" customFormat="1" ht="11.25">
      <c r="B430" s="33"/>
      <c r="D430" s="145" t="s">
        <v>192</v>
      </c>
      <c r="F430" s="146" t="s">
        <v>605</v>
      </c>
      <c r="I430" s="147"/>
      <c r="L430" s="33"/>
      <c r="M430" s="148"/>
      <c r="T430" s="54"/>
      <c r="AT430" s="18" t="s">
        <v>192</v>
      </c>
      <c r="AU430" s="18" t="s">
        <v>84</v>
      </c>
    </row>
    <row r="431" spans="2:65" s="12" customFormat="1" ht="11.25">
      <c r="B431" s="149"/>
      <c r="D431" s="150" t="s">
        <v>194</v>
      </c>
      <c r="E431" s="151" t="s">
        <v>19</v>
      </c>
      <c r="F431" s="152" t="s">
        <v>195</v>
      </c>
      <c r="H431" s="151" t="s">
        <v>19</v>
      </c>
      <c r="I431" s="153"/>
      <c r="L431" s="149"/>
      <c r="M431" s="154"/>
      <c r="T431" s="155"/>
      <c r="AT431" s="151" t="s">
        <v>194</v>
      </c>
      <c r="AU431" s="151" t="s">
        <v>84</v>
      </c>
      <c r="AV431" s="12" t="s">
        <v>82</v>
      </c>
      <c r="AW431" s="12" t="s">
        <v>37</v>
      </c>
      <c r="AX431" s="12" t="s">
        <v>75</v>
      </c>
      <c r="AY431" s="151" t="s">
        <v>184</v>
      </c>
    </row>
    <row r="432" spans="2:65" s="13" customFormat="1" ht="11.25">
      <c r="B432" s="156"/>
      <c r="D432" s="150" t="s">
        <v>194</v>
      </c>
      <c r="E432" s="157" t="s">
        <v>19</v>
      </c>
      <c r="F432" s="158" t="s">
        <v>606</v>
      </c>
      <c r="H432" s="159">
        <v>14.4</v>
      </c>
      <c r="I432" s="160"/>
      <c r="L432" s="156"/>
      <c r="M432" s="161"/>
      <c r="T432" s="162"/>
      <c r="AT432" s="157" t="s">
        <v>194</v>
      </c>
      <c r="AU432" s="157" t="s">
        <v>84</v>
      </c>
      <c r="AV432" s="13" t="s">
        <v>84</v>
      </c>
      <c r="AW432" s="13" t="s">
        <v>37</v>
      </c>
      <c r="AX432" s="13" t="s">
        <v>75</v>
      </c>
      <c r="AY432" s="157" t="s">
        <v>184</v>
      </c>
    </row>
    <row r="433" spans="2:65" s="14" customFormat="1" ht="11.25">
      <c r="B433" s="163"/>
      <c r="D433" s="150" t="s">
        <v>194</v>
      </c>
      <c r="E433" s="164" t="s">
        <v>19</v>
      </c>
      <c r="F433" s="165" t="s">
        <v>198</v>
      </c>
      <c r="H433" s="166">
        <v>14.4</v>
      </c>
      <c r="I433" s="167"/>
      <c r="L433" s="163"/>
      <c r="M433" s="168"/>
      <c r="T433" s="169"/>
      <c r="AT433" s="164" t="s">
        <v>194</v>
      </c>
      <c r="AU433" s="164" t="s">
        <v>84</v>
      </c>
      <c r="AV433" s="14" t="s">
        <v>127</v>
      </c>
      <c r="AW433" s="14" t="s">
        <v>37</v>
      </c>
      <c r="AX433" s="14" t="s">
        <v>82</v>
      </c>
      <c r="AY433" s="164" t="s">
        <v>184</v>
      </c>
    </row>
    <row r="434" spans="2:65" s="11" customFormat="1" ht="22.9" customHeight="1">
      <c r="B434" s="120"/>
      <c r="D434" s="121" t="s">
        <v>74</v>
      </c>
      <c r="E434" s="130" t="s">
        <v>607</v>
      </c>
      <c r="F434" s="130" t="s">
        <v>608</v>
      </c>
      <c r="I434" s="123"/>
      <c r="J434" s="131">
        <f>BK434</f>
        <v>0</v>
      </c>
      <c r="L434" s="120"/>
      <c r="M434" s="125"/>
      <c r="P434" s="126">
        <f>SUM(P435:P444)</f>
        <v>0</v>
      </c>
      <c r="R434" s="126">
        <f>SUM(R435:R444)</f>
        <v>0</v>
      </c>
      <c r="T434" s="127">
        <f>SUM(T435:T444)</f>
        <v>1.0619999999999998</v>
      </c>
      <c r="AR434" s="121" t="s">
        <v>84</v>
      </c>
      <c r="AT434" s="128" t="s">
        <v>74</v>
      </c>
      <c r="AU434" s="128" t="s">
        <v>82</v>
      </c>
      <c r="AY434" s="121" t="s">
        <v>184</v>
      </c>
      <c r="BK434" s="129">
        <f>SUM(BK435:BK444)</f>
        <v>0</v>
      </c>
    </row>
    <row r="435" spans="2:65" s="1" customFormat="1" ht="16.5" customHeight="1">
      <c r="B435" s="33"/>
      <c r="C435" s="132" t="s">
        <v>609</v>
      </c>
      <c r="D435" s="132" t="s">
        <v>186</v>
      </c>
      <c r="E435" s="133" t="s">
        <v>610</v>
      </c>
      <c r="F435" s="134" t="s">
        <v>611</v>
      </c>
      <c r="G435" s="135" t="s">
        <v>368</v>
      </c>
      <c r="H435" s="136">
        <v>8</v>
      </c>
      <c r="I435" s="137"/>
      <c r="J435" s="138">
        <f>ROUND(I435*H435,2)</f>
        <v>0</v>
      </c>
      <c r="K435" s="134" t="s">
        <v>190</v>
      </c>
      <c r="L435" s="33"/>
      <c r="M435" s="139" t="s">
        <v>19</v>
      </c>
      <c r="N435" s="140" t="s">
        <v>46</v>
      </c>
      <c r="P435" s="141">
        <f>O435*H435</f>
        <v>0</v>
      </c>
      <c r="Q435" s="141">
        <v>0</v>
      </c>
      <c r="R435" s="141">
        <f>Q435*H435</f>
        <v>0</v>
      </c>
      <c r="S435" s="141">
        <v>2.4E-2</v>
      </c>
      <c r="T435" s="142">
        <f>S435*H435</f>
        <v>0.192</v>
      </c>
      <c r="AR435" s="143" t="s">
        <v>287</v>
      </c>
      <c r="AT435" s="143" t="s">
        <v>186</v>
      </c>
      <c r="AU435" s="143" t="s">
        <v>84</v>
      </c>
      <c r="AY435" s="18" t="s">
        <v>184</v>
      </c>
      <c r="BE435" s="144">
        <f>IF(N435="základní",J435,0)</f>
        <v>0</v>
      </c>
      <c r="BF435" s="144">
        <f>IF(N435="snížená",J435,0)</f>
        <v>0</v>
      </c>
      <c r="BG435" s="144">
        <f>IF(N435="zákl. přenesená",J435,0)</f>
        <v>0</v>
      </c>
      <c r="BH435" s="144">
        <f>IF(N435="sníž. přenesená",J435,0)</f>
        <v>0</v>
      </c>
      <c r="BI435" s="144">
        <f>IF(N435="nulová",J435,0)</f>
        <v>0</v>
      </c>
      <c r="BJ435" s="18" t="s">
        <v>82</v>
      </c>
      <c r="BK435" s="144">
        <f>ROUND(I435*H435,2)</f>
        <v>0</v>
      </c>
      <c r="BL435" s="18" t="s">
        <v>287</v>
      </c>
      <c r="BM435" s="143" t="s">
        <v>612</v>
      </c>
    </row>
    <row r="436" spans="2:65" s="1" customFormat="1" ht="11.25">
      <c r="B436" s="33"/>
      <c r="D436" s="145" t="s">
        <v>192</v>
      </c>
      <c r="F436" s="146" t="s">
        <v>613</v>
      </c>
      <c r="I436" s="147"/>
      <c r="L436" s="33"/>
      <c r="M436" s="148"/>
      <c r="T436" s="54"/>
      <c r="AT436" s="18" t="s">
        <v>192</v>
      </c>
      <c r="AU436" s="18" t="s">
        <v>84</v>
      </c>
    </row>
    <row r="437" spans="2:65" s="12" customFormat="1" ht="11.25">
      <c r="B437" s="149"/>
      <c r="D437" s="150" t="s">
        <v>194</v>
      </c>
      <c r="E437" s="151" t="s">
        <v>19</v>
      </c>
      <c r="F437" s="152" t="s">
        <v>195</v>
      </c>
      <c r="H437" s="151" t="s">
        <v>19</v>
      </c>
      <c r="I437" s="153"/>
      <c r="L437" s="149"/>
      <c r="M437" s="154"/>
      <c r="T437" s="155"/>
      <c r="AT437" s="151" t="s">
        <v>194</v>
      </c>
      <c r="AU437" s="151" t="s">
        <v>84</v>
      </c>
      <c r="AV437" s="12" t="s">
        <v>82</v>
      </c>
      <c r="AW437" s="12" t="s">
        <v>37</v>
      </c>
      <c r="AX437" s="12" t="s">
        <v>75</v>
      </c>
      <c r="AY437" s="151" t="s">
        <v>184</v>
      </c>
    </row>
    <row r="438" spans="2:65" s="13" customFormat="1" ht="11.25">
      <c r="B438" s="156"/>
      <c r="D438" s="150" t="s">
        <v>194</v>
      </c>
      <c r="E438" s="157" t="s">
        <v>19</v>
      </c>
      <c r="F438" s="158" t="s">
        <v>614</v>
      </c>
      <c r="H438" s="159">
        <v>8</v>
      </c>
      <c r="I438" s="160"/>
      <c r="L438" s="156"/>
      <c r="M438" s="161"/>
      <c r="T438" s="162"/>
      <c r="AT438" s="157" t="s">
        <v>194</v>
      </c>
      <c r="AU438" s="157" t="s">
        <v>84</v>
      </c>
      <c r="AV438" s="13" t="s">
        <v>84</v>
      </c>
      <c r="AW438" s="13" t="s">
        <v>37</v>
      </c>
      <c r="AX438" s="13" t="s">
        <v>75</v>
      </c>
      <c r="AY438" s="157" t="s">
        <v>184</v>
      </c>
    </row>
    <row r="439" spans="2:65" s="14" customFormat="1" ht="11.25">
      <c r="B439" s="163"/>
      <c r="D439" s="150" t="s">
        <v>194</v>
      </c>
      <c r="E439" s="164" t="s">
        <v>19</v>
      </c>
      <c r="F439" s="165" t="s">
        <v>198</v>
      </c>
      <c r="H439" s="166">
        <v>8</v>
      </c>
      <c r="I439" s="167"/>
      <c r="L439" s="163"/>
      <c r="M439" s="168"/>
      <c r="T439" s="169"/>
      <c r="AT439" s="164" t="s">
        <v>194</v>
      </c>
      <c r="AU439" s="164" t="s">
        <v>84</v>
      </c>
      <c r="AV439" s="14" t="s">
        <v>127</v>
      </c>
      <c r="AW439" s="14" t="s">
        <v>37</v>
      </c>
      <c r="AX439" s="14" t="s">
        <v>82</v>
      </c>
      <c r="AY439" s="164" t="s">
        <v>184</v>
      </c>
    </row>
    <row r="440" spans="2:65" s="1" customFormat="1" ht="24.2" customHeight="1">
      <c r="B440" s="33"/>
      <c r="C440" s="132" t="s">
        <v>615</v>
      </c>
      <c r="D440" s="132" t="s">
        <v>186</v>
      </c>
      <c r="E440" s="133" t="s">
        <v>616</v>
      </c>
      <c r="F440" s="134" t="s">
        <v>617</v>
      </c>
      <c r="G440" s="135" t="s">
        <v>368</v>
      </c>
      <c r="H440" s="136">
        <v>5</v>
      </c>
      <c r="I440" s="137"/>
      <c r="J440" s="138">
        <f>ROUND(I440*H440,2)</f>
        <v>0</v>
      </c>
      <c r="K440" s="134" t="s">
        <v>190</v>
      </c>
      <c r="L440" s="33"/>
      <c r="M440" s="139" t="s">
        <v>19</v>
      </c>
      <c r="N440" s="140" t="s">
        <v>46</v>
      </c>
      <c r="P440" s="141">
        <f>O440*H440</f>
        <v>0</v>
      </c>
      <c r="Q440" s="141">
        <v>0</v>
      </c>
      <c r="R440" s="141">
        <f>Q440*H440</f>
        <v>0</v>
      </c>
      <c r="S440" s="141">
        <v>0.17399999999999999</v>
      </c>
      <c r="T440" s="142">
        <f>S440*H440</f>
        <v>0.86999999999999988</v>
      </c>
      <c r="AR440" s="143" t="s">
        <v>287</v>
      </c>
      <c r="AT440" s="143" t="s">
        <v>186</v>
      </c>
      <c r="AU440" s="143" t="s">
        <v>84</v>
      </c>
      <c r="AY440" s="18" t="s">
        <v>184</v>
      </c>
      <c r="BE440" s="144">
        <f>IF(N440="základní",J440,0)</f>
        <v>0</v>
      </c>
      <c r="BF440" s="144">
        <f>IF(N440="snížená",J440,0)</f>
        <v>0</v>
      </c>
      <c r="BG440" s="144">
        <f>IF(N440="zákl. přenesená",J440,0)</f>
        <v>0</v>
      </c>
      <c r="BH440" s="144">
        <f>IF(N440="sníž. přenesená",J440,0)</f>
        <v>0</v>
      </c>
      <c r="BI440" s="144">
        <f>IF(N440="nulová",J440,0)</f>
        <v>0</v>
      </c>
      <c r="BJ440" s="18" t="s">
        <v>82</v>
      </c>
      <c r="BK440" s="144">
        <f>ROUND(I440*H440,2)</f>
        <v>0</v>
      </c>
      <c r="BL440" s="18" t="s">
        <v>287</v>
      </c>
      <c r="BM440" s="143" t="s">
        <v>618</v>
      </c>
    </row>
    <row r="441" spans="2:65" s="1" customFormat="1" ht="11.25">
      <c r="B441" s="33"/>
      <c r="D441" s="145" t="s">
        <v>192</v>
      </c>
      <c r="F441" s="146" t="s">
        <v>619</v>
      </c>
      <c r="I441" s="147"/>
      <c r="L441" s="33"/>
      <c r="M441" s="148"/>
      <c r="T441" s="54"/>
      <c r="AT441" s="18" t="s">
        <v>192</v>
      </c>
      <c r="AU441" s="18" t="s">
        <v>84</v>
      </c>
    </row>
    <row r="442" spans="2:65" s="12" customFormat="1" ht="11.25">
      <c r="B442" s="149"/>
      <c r="D442" s="150" t="s">
        <v>194</v>
      </c>
      <c r="E442" s="151" t="s">
        <v>19</v>
      </c>
      <c r="F442" s="152" t="s">
        <v>195</v>
      </c>
      <c r="H442" s="151" t="s">
        <v>19</v>
      </c>
      <c r="I442" s="153"/>
      <c r="L442" s="149"/>
      <c r="M442" s="154"/>
      <c r="T442" s="155"/>
      <c r="AT442" s="151" t="s">
        <v>194</v>
      </c>
      <c r="AU442" s="151" t="s">
        <v>84</v>
      </c>
      <c r="AV442" s="12" t="s">
        <v>82</v>
      </c>
      <c r="AW442" s="12" t="s">
        <v>37</v>
      </c>
      <c r="AX442" s="12" t="s">
        <v>75</v>
      </c>
      <c r="AY442" s="151" t="s">
        <v>184</v>
      </c>
    </row>
    <row r="443" spans="2:65" s="13" customFormat="1" ht="11.25">
      <c r="B443" s="156"/>
      <c r="D443" s="150" t="s">
        <v>194</v>
      </c>
      <c r="E443" s="157" t="s">
        <v>19</v>
      </c>
      <c r="F443" s="158" t="s">
        <v>620</v>
      </c>
      <c r="H443" s="159">
        <v>5</v>
      </c>
      <c r="I443" s="160"/>
      <c r="L443" s="156"/>
      <c r="M443" s="161"/>
      <c r="T443" s="162"/>
      <c r="AT443" s="157" t="s">
        <v>194</v>
      </c>
      <c r="AU443" s="157" t="s">
        <v>84</v>
      </c>
      <c r="AV443" s="13" t="s">
        <v>84</v>
      </c>
      <c r="AW443" s="13" t="s">
        <v>37</v>
      </c>
      <c r="AX443" s="13" t="s">
        <v>75</v>
      </c>
      <c r="AY443" s="157" t="s">
        <v>184</v>
      </c>
    </row>
    <row r="444" spans="2:65" s="14" customFormat="1" ht="11.25">
      <c r="B444" s="163"/>
      <c r="D444" s="150" t="s">
        <v>194</v>
      </c>
      <c r="E444" s="164" t="s">
        <v>19</v>
      </c>
      <c r="F444" s="165" t="s">
        <v>198</v>
      </c>
      <c r="H444" s="166">
        <v>5</v>
      </c>
      <c r="I444" s="167"/>
      <c r="L444" s="163"/>
      <c r="M444" s="168"/>
      <c r="T444" s="169"/>
      <c r="AT444" s="164" t="s">
        <v>194</v>
      </c>
      <c r="AU444" s="164" t="s">
        <v>84</v>
      </c>
      <c r="AV444" s="14" t="s">
        <v>127</v>
      </c>
      <c r="AW444" s="14" t="s">
        <v>37</v>
      </c>
      <c r="AX444" s="14" t="s">
        <v>82</v>
      </c>
      <c r="AY444" s="164" t="s">
        <v>184</v>
      </c>
    </row>
    <row r="445" spans="2:65" s="11" customFormat="1" ht="22.9" customHeight="1">
      <c r="B445" s="120"/>
      <c r="D445" s="121" t="s">
        <v>74</v>
      </c>
      <c r="E445" s="130" t="s">
        <v>621</v>
      </c>
      <c r="F445" s="130" t="s">
        <v>622</v>
      </c>
      <c r="I445" s="123"/>
      <c r="J445" s="131">
        <f>BK445</f>
        <v>0</v>
      </c>
      <c r="L445" s="120"/>
      <c r="M445" s="125"/>
      <c r="P445" s="126">
        <f>SUM(P446:P456)</f>
        <v>0</v>
      </c>
      <c r="R445" s="126">
        <f>SUM(R446:R456)</f>
        <v>0</v>
      </c>
      <c r="T445" s="127">
        <f>SUM(T446:T456)</f>
        <v>2.5999999999999999E-2</v>
      </c>
      <c r="AR445" s="121" t="s">
        <v>84</v>
      </c>
      <c r="AT445" s="128" t="s">
        <v>74</v>
      </c>
      <c r="AU445" s="128" t="s">
        <v>82</v>
      </c>
      <c r="AY445" s="121" t="s">
        <v>184</v>
      </c>
      <c r="BK445" s="129">
        <f>SUM(BK446:BK456)</f>
        <v>0</v>
      </c>
    </row>
    <row r="446" spans="2:65" s="1" customFormat="1" ht="16.5" customHeight="1">
      <c r="B446" s="33"/>
      <c r="C446" s="132" t="s">
        <v>623</v>
      </c>
      <c r="D446" s="132" t="s">
        <v>186</v>
      </c>
      <c r="E446" s="133" t="s">
        <v>624</v>
      </c>
      <c r="F446" s="134" t="s">
        <v>625</v>
      </c>
      <c r="G446" s="135" t="s">
        <v>368</v>
      </c>
      <c r="H446" s="136">
        <v>31</v>
      </c>
      <c r="I446" s="137"/>
      <c r="J446" s="138">
        <f>ROUND(I446*H446,2)</f>
        <v>0</v>
      </c>
      <c r="K446" s="134" t="s">
        <v>19</v>
      </c>
      <c r="L446" s="33"/>
      <c r="M446" s="139" t="s">
        <v>19</v>
      </c>
      <c r="N446" s="140" t="s">
        <v>46</v>
      </c>
      <c r="P446" s="141">
        <f>O446*H446</f>
        <v>0</v>
      </c>
      <c r="Q446" s="141">
        <v>0</v>
      </c>
      <c r="R446" s="141">
        <f>Q446*H446</f>
        <v>0</v>
      </c>
      <c r="S446" s="141">
        <v>0</v>
      </c>
      <c r="T446" s="142">
        <f>S446*H446</f>
        <v>0</v>
      </c>
      <c r="AR446" s="143" t="s">
        <v>287</v>
      </c>
      <c r="AT446" s="143" t="s">
        <v>186</v>
      </c>
      <c r="AU446" s="143" t="s">
        <v>84</v>
      </c>
      <c r="AY446" s="18" t="s">
        <v>184</v>
      </c>
      <c r="BE446" s="144">
        <f>IF(N446="základní",J446,0)</f>
        <v>0</v>
      </c>
      <c r="BF446" s="144">
        <f>IF(N446="snížená",J446,0)</f>
        <v>0</v>
      </c>
      <c r="BG446" s="144">
        <f>IF(N446="zákl. přenesená",J446,0)</f>
        <v>0</v>
      </c>
      <c r="BH446" s="144">
        <f>IF(N446="sníž. přenesená",J446,0)</f>
        <v>0</v>
      </c>
      <c r="BI446" s="144">
        <f>IF(N446="nulová",J446,0)</f>
        <v>0</v>
      </c>
      <c r="BJ446" s="18" t="s">
        <v>82</v>
      </c>
      <c r="BK446" s="144">
        <f>ROUND(I446*H446,2)</f>
        <v>0</v>
      </c>
      <c r="BL446" s="18" t="s">
        <v>287</v>
      </c>
      <c r="BM446" s="143" t="s">
        <v>626</v>
      </c>
    </row>
    <row r="447" spans="2:65" s="12" customFormat="1" ht="11.25">
      <c r="B447" s="149"/>
      <c r="D447" s="150" t="s">
        <v>194</v>
      </c>
      <c r="E447" s="151" t="s">
        <v>19</v>
      </c>
      <c r="F447" s="152" t="s">
        <v>195</v>
      </c>
      <c r="H447" s="151" t="s">
        <v>19</v>
      </c>
      <c r="I447" s="153"/>
      <c r="L447" s="149"/>
      <c r="M447" s="154"/>
      <c r="T447" s="155"/>
      <c r="AT447" s="151" t="s">
        <v>194</v>
      </c>
      <c r="AU447" s="151" t="s">
        <v>84</v>
      </c>
      <c r="AV447" s="12" t="s">
        <v>82</v>
      </c>
      <c r="AW447" s="12" t="s">
        <v>37</v>
      </c>
      <c r="AX447" s="12" t="s">
        <v>75</v>
      </c>
      <c r="AY447" s="151" t="s">
        <v>184</v>
      </c>
    </row>
    <row r="448" spans="2:65" s="13" customFormat="1" ht="11.25">
      <c r="B448" s="156"/>
      <c r="D448" s="150" t="s">
        <v>194</v>
      </c>
      <c r="E448" s="157" t="s">
        <v>19</v>
      </c>
      <c r="F448" s="158" t="s">
        <v>627</v>
      </c>
      <c r="H448" s="159">
        <v>1</v>
      </c>
      <c r="I448" s="160"/>
      <c r="L448" s="156"/>
      <c r="M448" s="161"/>
      <c r="T448" s="162"/>
      <c r="AT448" s="157" t="s">
        <v>194</v>
      </c>
      <c r="AU448" s="157" t="s">
        <v>84</v>
      </c>
      <c r="AV448" s="13" t="s">
        <v>84</v>
      </c>
      <c r="AW448" s="13" t="s">
        <v>37</v>
      </c>
      <c r="AX448" s="13" t="s">
        <v>75</v>
      </c>
      <c r="AY448" s="157" t="s">
        <v>184</v>
      </c>
    </row>
    <row r="449" spans="2:65" s="13" customFormat="1" ht="11.25">
      <c r="B449" s="156"/>
      <c r="D449" s="150" t="s">
        <v>194</v>
      </c>
      <c r="E449" s="157" t="s">
        <v>19</v>
      </c>
      <c r="F449" s="158" t="s">
        <v>628</v>
      </c>
      <c r="H449" s="159">
        <v>30</v>
      </c>
      <c r="I449" s="160"/>
      <c r="L449" s="156"/>
      <c r="M449" s="161"/>
      <c r="T449" s="162"/>
      <c r="AT449" s="157" t="s">
        <v>194</v>
      </c>
      <c r="AU449" s="157" t="s">
        <v>84</v>
      </c>
      <c r="AV449" s="13" t="s">
        <v>84</v>
      </c>
      <c r="AW449" s="13" t="s">
        <v>37</v>
      </c>
      <c r="AX449" s="13" t="s">
        <v>75</v>
      </c>
      <c r="AY449" s="157" t="s">
        <v>184</v>
      </c>
    </row>
    <row r="450" spans="2:65" s="14" customFormat="1" ht="11.25">
      <c r="B450" s="163"/>
      <c r="D450" s="150" t="s">
        <v>194</v>
      </c>
      <c r="E450" s="164" t="s">
        <v>19</v>
      </c>
      <c r="F450" s="165" t="s">
        <v>198</v>
      </c>
      <c r="H450" s="166">
        <v>31</v>
      </c>
      <c r="I450" s="167"/>
      <c r="L450" s="163"/>
      <c r="M450" s="168"/>
      <c r="T450" s="169"/>
      <c r="AT450" s="164" t="s">
        <v>194</v>
      </c>
      <c r="AU450" s="164" t="s">
        <v>84</v>
      </c>
      <c r="AV450" s="14" t="s">
        <v>127</v>
      </c>
      <c r="AW450" s="14" t="s">
        <v>37</v>
      </c>
      <c r="AX450" s="14" t="s">
        <v>82</v>
      </c>
      <c r="AY450" s="164" t="s">
        <v>184</v>
      </c>
    </row>
    <row r="451" spans="2:65" s="1" customFormat="1" ht="16.5" customHeight="1">
      <c r="B451" s="33"/>
      <c r="C451" s="132" t="s">
        <v>629</v>
      </c>
      <c r="D451" s="132" t="s">
        <v>186</v>
      </c>
      <c r="E451" s="133" t="s">
        <v>630</v>
      </c>
      <c r="F451" s="134" t="s">
        <v>631</v>
      </c>
      <c r="G451" s="135" t="s">
        <v>368</v>
      </c>
      <c r="H451" s="136">
        <v>2</v>
      </c>
      <c r="I451" s="137"/>
      <c r="J451" s="138">
        <f>ROUND(I451*H451,2)</f>
        <v>0</v>
      </c>
      <c r="K451" s="134" t="s">
        <v>190</v>
      </c>
      <c r="L451" s="33"/>
      <c r="M451" s="139" t="s">
        <v>19</v>
      </c>
      <c r="N451" s="140" t="s">
        <v>46</v>
      </c>
      <c r="P451" s="141">
        <f>O451*H451</f>
        <v>0</v>
      </c>
      <c r="Q451" s="141">
        <v>0</v>
      </c>
      <c r="R451" s="141">
        <f>Q451*H451</f>
        <v>0</v>
      </c>
      <c r="S451" s="141">
        <v>1.2999999999999999E-2</v>
      </c>
      <c r="T451" s="142">
        <f>S451*H451</f>
        <v>2.5999999999999999E-2</v>
      </c>
      <c r="AR451" s="143" t="s">
        <v>287</v>
      </c>
      <c r="AT451" s="143" t="s">
        <v>186</v>
      </c>
      <c r="AU451" s="143" t="s">
        <v>84</v>
      </c>
      <c r="AY451" s="18" t="s">
        <v>184</v>
      </c>
      <c r="BE451" s="144">
        <f>IF(N451="základní",J451,0)</f>
        <v>0</v>
      </c>
      <c r="BF451" s="144">
        <f>IF(N451="snížená",J451,0)</f>
        <v>0</v>
      </c>
      <c r="BG451" s="144">
        <f>IF(N451="zákl. přenesená",J451,0)</f>
        <v>0</v>
      </c>
      <c r="BH451" s="144">
        <f>IF(N451="sníž. přenesená",J451,0)</f>
        <v>0</v>
      </c>
      <c r="BI451" s="144">
        <f>IF(N451="nulová",J451,0)</f>
        <v>0</v>
      </c>
      <c r="BJ451" s="18" t="s">
        <v>82</v>
      </c>
      <c r="BK451" s="144">
        <f>ROUND(I451*H451,2)</f>
        <v>0</v>
      </c>
      <c r="BL451" s="18" t="s">
        <v>287</v>
      </c>
      <c r="BM451" s="143" t="s">
        <v>632</v>
      </c>
    </row>
    <row r="452" spans="2:65" s="1" customFormat="1" ht="11.25">
      <c r="B452" s="33"/>
      <c r="D452" s="145" t="s">
        <v>192</v>
      </c>
      <c r="F452" s="146" t="s">
        <v>633</v>
      </c>
      <c r="I452" s="147"/>
      <c r="L452" s="33"/>
      <c r="M452" s="148"/>
      <c r="T452" s="54"/>
      <c r="AT452" s="18" t="s">
        <v>192</v>
      </c>
      <c r="AU452" s="18" t="s">
        <v>84</v>
      </c>
    </row>
    <row r="453" spans="2:65" s="12" customFormat="1" ht="11.25">
      <c r="B453" s="149"/>
      <c r="D453" s="150" t="s">
        <v>194</v>
      </c>
      <c r="E453" s="151" t="s">
        <v>19</v>
      </c>
      <c r="F453" s="152" t="s">
        <v>195</v>
      </c>
      <c r="H453" s="151" t="s">
        <v>19</v>
      </c>
      <c r="I453" s="153"/>
      <c r="L453" s="149"/>
      <c r="M453" s="154"/>
      <c r="T453" s="155"/>
      <c r="AT453" s="151" t="s">
        <v>194</v>
      </c>
      <c r="AU453" s="151" t="s">
        <v>84</v>
      </c>
      <c r="AV453" s="12" t="s">
        <v>82</v>
      </c>
      <c r="AW453" s="12" t="s">
        <v>37</v>
      </c>
      <c r="AX453" s="12" t="s">
        <v>75</v>
      </c>
      <c r="AY453" s="151" t="s">
        <v>184</v>
      </c>
    </row>
    <row r="454" spans="2:65" s="13" customFormat="1" ht="11.25">
      <c r="B454" s="156"/>
      <c r="D454" s="150" t="s">
        <v>194</v>
      </c>
      <c r="E454" s="157" t="s">
        <v>19</v>
      </c>
      <c r="F454" s="158" t="s">
        <v>634</v>
      </c>
      <c r="H454" s="159">
        <v>1</v>
      </c>
      <c r="I454" s="160"/>
      <c r="L454" s="156"/>
      <c r="M454" s="161"/>
      <c r="T454" s="162"/>
      <c r="AT454" s="157" t="s">
        <v>194</v>
      </c>
      <c r="AU454" s="157" t="s">
        <v>84</v>
      </c>
      <c r="AV454" s="13" t="s">
        <v>84</v>
      </c>
      <c r="AW454" s="13" t="s">
        <v>37</v>
      </c>
      <c r="AX454" s="13" t="s">
        <v>75</v>
      </c>
      <c r="AY454" s="157" t="s">
        <v>184</v>
      </c>
    </row>
    <row r="455" spans="2:65" s="13" customFormat="1" ht="11.25">
      <c r="B455" s="156"/>
      <c r="D455" s="150" t="s">
        <v>194</v>
      </c>
      <c r="E455" s="157" t="s">
        <v>19</v>
      </c>
      <c r="F455" s="158" t="s">
        <v>635</v>
      </c>
      <c r="H455" s="159">
        <v>1</v>
      </c>
      <c r="I455" s="160"/>
      <c r="L455" s="156"/>
      <c r="M455" s="161"/>
      <c r="T455" s="162"/>
      <c r="AT455" s="157" t="s">
        <v>194</v>
      </c>
      <c r="AU455" s="157" t="s">
        <v>84</v>
      </c>
      <c r="AV455" s="13" t="s">
        <v>84</v>
      </c>
      <c r="AW455" s="13" t="s">
        <v>37</v>
      </c>
      <c r="AX455" s="13" t="s">
        <v>75</v>
      </c>
      <c r="AY455" s="157" t="s">
        <v>184</v>
      </c>
    </row>
    <row r="456" spans="2:65" s="14" customFormat="1" ht="11.25">
      <c r="B456" s="163"/>
      <c r="D456" s="150" t="s">
        <v>194</v>
      </c>
      <c r="E456" s="164" t="s">
        <v>19</v>
      </c>
      <c r="F456" s="165" t="s">
        <v>198</v>
      </c>
      <c r="H456" s="166">
        <v>2</v>
      </c>
      <c r="I456" s="167"/>
      <c r="L456" s="163"/>
      <c r="M456" s="168"/>
      <c r="T456" s="169"/>
      <c r="AT456" s="164" t="s">
        <v>194</v>
      </c>
      <c r="AU456" s="164" t="s">
        <v>84</v>
      </c>
      <c r="AV456" s="14" t="s">
        <v>127</v>
      </c>
      <c r="AW456" s="14" t="s">
        <v>37</v>
      </c>
      <c r="AX456" s="14" t="s">
        <v>82</v>
      </c>
      <c r="AY456" s="164" t="s">
        <v>184</v>
      </c>
    </row>
    <row r="457" spans="2:65" s="11" customFormat="1" ht="22.9" customHeight="1">
      <c r="B457" s="120"/>
      <c r="D457" s="121" t="s">
        <v>74</v>
      </c>
      <c r="E457" s="130" t="s">
        <v>636</v>
      </c>
      <c r="F457" s="130" t="s">
        <v>637</v>
      </c>
      <c r="I457" s="123"/>
      <c r="J457" s="131">
        <f>BK457</f>
        <v>0</v>
      </c>
      <c r="L457" s="120"/>
      <c r="M457" s="125"/>
      <c r="P457" s="126">
        <f>SUM(P458:P470)</f>
        <v>0</v>
      </c>
      <c r="R457" s="126">
        <f>SUM(R458:R470)</f>
        <v>0</v>
      </c>
      <c r="T457" s="127">
        <f>SUM(T458:T470)</f>
        <v>4.2218799999999996</v>
      </c>
      <c r="AR457" s="121" t="s">
        <v>84</v>
      </c>
      <c r="AT457" s="128" t="s">
        <v>74</v>
      </c>
      <c r="AU457" s="128" t="s">
        <v>82</v>
      </c>
      <c r="AY457" s="121" t="s">
        <v>184</v>
      </c>
      <c r="BK457" s="129">
        <f>SUM(BK458:BK470)</f>
        <v>0</v>
      </c>
    </row>
    <row r="458" spans="2:65" s="1" customFormat="1" ht="16.5" customHeight="1">
      <c r="B458" s="33"/>
      <c r="C458" s="132" t="s">
        <v>638</v>
      </c>
      <c r="D458" s="132" t="s">
        <v>186</v>
      </c>
      <c r="E458" s="133" t="s">
        <v>639</v>
      </c>
      <c r="F458" s="134" t="s">
        <v>640</v>
      </c>
      <c r="G458" s="135" t="s">
        <v>217</v>
      </c>
      <c r="H458" s="136">
        <v>119.6</v>
      </c>
      <c r="I458" s="137"/>
      <c r="J458" s="138">
        <f>ROUND(I458*H458,2)</f>
        <v>0</v>
      </c>
      <c r="K458" s="134" t="s">
        <v>190</v>
      </c>
      <c r="L458" s="33"/>
      <c r="M458" s="139" t="s">
        <v>19</v>
      </c>
      <c r="N458" s="140" t="s">
        <v>46</v>
      </c>
      <c r="P458" s="141">
        <f>O458*H458</f>
        <v>0</v>
      </c>
      <c r="Q458" s="141">
        <v>0</v>
      </c>
      <c r="R458" s="141">
        <f>Q458*H458</f>
        <v>0</v>
      </c>
      <c r="S458" s="141">
        <v>3.5299999999999998E-2</v>
      </c>
      <c r="T458" s="142">
        <f>S458*H458</f>
        <v>4.2218799999999996</v>
      </c>
      <c r="AR458" s="143" t="s">
        <v>287</v>
      </c>
      <c r="AT458" s="143" t="s">
        <v>186</v>
      </c>
      <c r="AU458" s="143" t="s">
        <v>84</v>
      </c>
      <c r="AY458" s="18" t="s">
        <v>184</v>
      </c>
      <c r="BE458" s="144">
        <f>IF(N458="základní",J458,0)</f>
        <v>0</v>
      </c>
      <c r="BF458" s="144">
        <f>IF(N458="snížená",J458,0)</f>
        <v>0</v>
      </c>
      <c r="BG458" s="144">
        <f>IF(N458="zákl. přenesená",J458,0)</f>
        <v>0</v>
      </c>
      <c r="BH458" s="144">
        <f>IF(N458="sníž. přenesená",J458,0)</f>
        <v>0</v>
      </c>
      <c r="BI458" s="144">
        <f>IF(N458="nulová",J458,0)</f>
        <v>0</v>
      </c>
      <c r="BJ458" s="18" t="s">
        <v>82</v>
      </c>
      <c r="BK458" s="144">
        <f>ROUND(I458*H458,2)</f>
        <v>0</v>
      </c>
      <c r="BL458" s="18" t="s">
        <v>287</v>
      </c>
      <c r="BM458" s="143" t="s">
        <v>641</v>
      </c>
    </row>
    <row r="459" spans="2:65" s="1" customFormat="1" ht="11.25">
      <c r="B459" s="33"/>
      <c r="D459" s="145" t="s">
        <v>192</v>
      </c>
      <c r="F459" s="146" t="s">
        <v>642</v>
      </c>
      <c r="I459" s="147"/>
      <c r="L459" s="33"/>
      <c r="M459" s="148"/>
      <c r="T459" s="54"/>
      <c r="AT459" s="18" t="s">
        <v>192</v>
      </c>
      <c r="AU459" s="18" t="s">
        <v>84</v>
      </c>
    </row>
    <row r="460" spans="2:65" s="12" customFormat="1" ht="11.25">
      <c r="B460" s="149"/>
      <c r="D460" s="150" t="s">
        <v>194</v>
      </c>
      <c r="E460" s="151" t="s">
        <v>19</v>
      </c>
      <c r="F460" s="152" t="s">
        <v>195</v>
      </c>
      <c r="H460" s="151" t="s">
        <v>19</v>
      </c>
      <c r="I460" s="153"/>
      <c r="L460" s="149"/>
      <c r="M460" s="154"/>
      <c r="T460" s="155"/>
      <c r="AT460" s="151" t="s">
        <v>194</v>
      </c>
      <c r="AU460" s="151" t="s">
        <v>84</v>
      </c>
      <c r="AV460" s="12" t="s">
        <v>82</v>
      </c>
      <c r="AW460" s="12" t="s">
        <v>37</v>
      </c>
      <c r="AX460" s="12" t="s">
        <v>75</v>
      </c>
      <c r="AY460" s="151" t="s">
        <v>184</v>
      </c>
    </row>
    <row r="461" spans="2:65" s="13" customFormat="1" ht="11.25">
      <c r="B461" s="156"/>
      <c r="D461" s="150" t="s">
        <v>194</v>
      </c>
      <c r="E461" s="157" t="s">
        <v>19</v>
      </c>
      <c r="F461" s="158" t="s">
        <v>643</v>
      </c>
      <c r="H461" s="159">
        <v>3.61</v>
      </c>
      <c r="I461" s="160"/>
      <c r="L461" s="156"/>
      <c r="M461" s="161"/>
      <c r="T461" s="162"/>
      <c r="AT461" s="157" t="s">
        <v>194</v>
      </c>
      <c r="AU461" s="157" t="s">
        <v>84</v>
      </c>
      <c r="AV461" s="13" t="s">
        <v>84</v>
      </c>
      <c r="AW461" s="13" t="s">
        <v>37</v>
      </c>
      <c r="AX461" s="13" t="s">
        <v>75</v>
      </c>
      <c r="AY461" s="157" t="s">
        <v>184</v>
      </c>
    </row>
    <row r="462" spans="2:65" s="13" customFormat="1" ht="11.25">
      <c r="B462" s="156"/>
      <c r="D462" s="150" t="s">
        <v>194</v>
      </c>
      <c r="E462" s="157" t="s">
        <v>19</v>
      </c>
      <c r="F462" s="158" t="s">
        <v>644</v>
      </c>
      <c r="H462" s="159">
        <v>2.02</v>
      </c>
      <c r="I462" s="160"/>
      <c r="L462" s="156"/>
      <c r="M462" s="161"/>
      <c r="T462" s="162"/>
      <c r="AT462" s="157" t="s">
        <v>194</v>
      </c>
      <c r="AU462" s="157" t="s">
        <v>84</v>
      </c>
      <c r="AV462" s="13" t="s">
        <v>84</v>
      </c>
      <c r="AW462" s="13" t="s">
        <v>37</v>
      </c>
      <c r="AX462" s="13" t="s">
        <v>75</v>
      </c>
      <c r="AY462" s="157" t="s">
        <v>184</v>
      </c>
    </row>
    <row r="463" spans="2:65" s="13" customFormat="1" ht="11.25">
      <c r="B463" s="156"/>
      <c r="D463" s="150" t="s">
        <v>194</v>
      </c>
      <c r="E463" s="157" t="s">
        <v>19</v>
      </c>
      <c r="F463" s="158" t="s">
        <v>645</v>
      </c>
      <c r="H463" s="159">
        <v>1.4</v>
      </c>
      <c r="I463" s="160"/>
      <c r="L463" s="156"/>
      <c r="M463" s="161"/>
      <c r="T463" s="162"/>
      <c r="AT463" s="157" t="s">
        <v>194</v>
      </c>
      <c r="AU463" s="157" t="s">
        <v>84</v>
      </c>
      <c r="AV463" s="13" t="s">
        <v>84</v>
      </c>
      <c r="AW463" s="13" t="s">
        <v>37</v>
      </c>
      <c r="AX463" s="13" t="s">
        <v>75</v>
      </c>
      <c r="AY463" s="157" t="s">
        <v>184</v>
      </c>
    </row>
    <row r="464" spans="2:65" s="13" customFormat="1" ht="11.25">
      <c r="B464" s="156"/>
      <c r="D464" s="150" t="s">
        <v>194</v>
      </c>
      <c r="E464" s="157" t="s">
        <v>19</v>
      </c>
      <c r="F464" s="158" t="s">
        <v>646</v>
      </c>
      <c r="H464" s="159">
        <v>18</v>
      </c>
      <c r="I464" s="160"/>
      <c r="L464" s="156"/>
      <c r="M464" s="161"/>
      <c r="T464" s="162"/>
      <c r="AT464" s="157" t="s">
        <v>194</v>
      </c>
      <c r="AU464" s="157" t="s">
        <v>84</v>
      </c>
      <c r="AV464" s="13" t="s">
        <v>84</v>
      </c>
      <c r="AW464" s="13" t="s">
        <v>37</v>
      </c>
      <c r="AX464" s="13" t="s">
        <v>75</v>
      </c>
      <c r="AY464" s="157" t="s">
        <v>184</v>
      </c>
    </row>
    <row r="465" spans="2:65" s="13" customFormat="1" ht="11.25">
      <c r="B465" s="156"/>
      <c r="D465" s="150" t="s">
        <v>194</v>
      </c>
      <c r="E465" s="157" t="s">
        <v>19</v>
      </c>
      <c r="F465" s="158" t="s">
        <v>647</v>
      </c>
      <c r="H465" s="159">
        <v>5.56</v>
      </c>
      <c r="I465" s="160"/>
      <c r="L465" s="156"/>
      <c r="M465" s="161"/>
      <c r="T465" s="162"/>
      <c r="AT465" s="157" t="s">
        <v>194</v>
      </c>
      <c r="AU465" s="157" t="s">
        <v>84</v>
      </c>
      <c r="AV465" s="13" t="s">
        <v>84</v>
      </c>
      <c r="AW465" s="13" t="s">
        <v>37</v>
      </c>
      <c r="AX465" s="13" t="s">
        <v>75</v>
      </c>
      <c r="AY465" s="157" t="s">
        <v>184</v>
      </c>
    </row>
    <row r="466" spans="2:65" s="13" customFormat="1" ht="11.25">
      <c r="B466" s="156"/>
      <c r="D466" s="150" t="s">
        <v>194</v>
      </c>
      <c r="E466" s="157" t="s">
        <v>19</v>
      </c>
      <c r="F466" s="158" t="s">
        <v>487</v>
      </c>
      <c r="H466" s="159">
        <v>17.96</v>
      </c>
      <c r="I466" s="160"/>
      <c r="L466" s="156"/>
      <c r="M466" s="161"/>
      <c r="T466" s="162"/>
      <c r="AT466" s="157" t="s">
        <v>194</v>
      </c>
      <c r="AU466" s="157" t="s">
        <v>84</v>
      </c>
      <c r="AV466" s="13" t="s">
        <v>84</v>
      </c>
      <c r="AW466" s="13" t="s">
        <v>37</v>
      </c>
      <c r="AX466" s="13" t="s">
        <v>75</v>
      </c>
      <c r="AY466" s="157" t="s">
        <v>184</v>
      </c>
    </row>
    <row r="467" spans="2:65" s="13" customFormat="1" ht="11.25">
      <c r="B467" s="156"/>
      <c r="D467" s="150" t="s">
        <v>194</v>
      </c>
      <c r="E467" s="157" t="s">
        <v>19</v>
      </c>
      <c r="F467" s="158" t="s">
        <v>648</v>
      </c>
      <c r="H467" s="159">
        <v>10.91</v>
      </c>
      <c r="I467" s="160"/>
      <c r="L467" s="156"/>
      <c r="M467" s="161"/>
      <c r="T467" s="162"/>
      <c r="AT467" s="157" t="s">
        <v>194</v>
      </c>
      <c r="AU467" s="157" t="s">
        <v>84</v>
      </c>
      <c r="AV467" s="13" t="s">
        <v>84</v>
      </c>
      <c r="AW467" s="13" t="s">
        <v>37</v>
      </c>
      <c r="AX467" s="13" t="s">
        <v>75</v>
      </c>
      <c r="AY467" s="157" t="s">
        <v>184</v>
      </c>
    </row>
    <row r="468" spans="2:65" s="13" customFormat="1" ht="11.25">
      <c r="B468" s="156"/>
      <c r="D468" s="150" t="s">
        <v>194</v>
      </c>
      <c r="E468" s="157" t="s">
        <v>19</v>
      </c>
      <c r="F468" s="158" t="s">
        <v>649</v>
      </c>
      <c r="H468" s="159">
        <v>12.6</v>
      </c>
      <c r="I468" s="160"/>
      <c r="L468" s="156"/>
      <c r="M468" s="161"/>
      <c r="T468" s="162"/>
      <c r="AT468" s="157" t="s">
        <v>194</v>
      </c>
      <c r="AU468" s="157" t="s">
        <v>84</v>
      </c>
      <c r="AV468" s="13" t="s">
        <v>84</v>
      </c>
      <c r="AW468" s="13" t="s">
        <v>37</v>
      </c>
      <c r="AX468" s="13" t="s">
        <v>75</v>
      </c>
      <c r="AY468" s="157" t="s">
        <v>184</v>
      </c>
    </row>
    <row r="469" spans="2:65" s="13" customFormat="1" ht="11.25">
      <c r="B469" s="156"/>
      <c r="D469" s="150" t="s">
        <v>194</v>
      </c>
      <c r="E469" s="157" t="s">
        <v>19</v>
      </c>
      <c r="F469" s="158" t="s">
        <v>650</v>
      </c>
      <c r="H469" s="159">
        <v>47.54</v>
      </c>
      <c r="I469" s="160"/>
      <c r="L469" s="156"/>
      <c r="M469" s="161"/>
      <c r="T469" s="162"/>
      <c r="AT469" s="157" t="s">
        <v>194</v>
      </c>
      <c r="AU469" s="157" t="s">
        <v>84</v>
      </c>
      <c r="AV469" s="13" t="s">
        <v>84</v>
      </c>
      <c r="AW469" s="13" t="s">
        <v>37</v>
      </c>
      <c r="AX469" s="13" t="s">
        <v>75</v>
      </c>
      <c r="AY469" s="157" t="s">
        <v>184</v>
      </c>
    </row>
    <row r="470" spans="2:65" s="14" customFormat="1" ht="11.25">
      <c r="B470" s="163"/>
      <c r="D470" s="150" t="s">
        <v>194</v>
      </c>
      <c r="E470" s="164" t="s">
        <v>19</v>
      </c>
      <c r="F470" s="165" t="s">
        <v>198</v>
      </c>
      <c r="H470" s="166">
        <v>119.6</v>
      </c>
      <c r="I470" s="167"/>
      <c r="L470" s="163"/>
      <c r="M470" s="168"/>
      <c r="T470" s="169"/>
      <c r="AT470" s="164" t="s">
        <v>194</v>
      </c>
      <c r="AU470" s="164" t="s">
        <v>84</v>
      </c>
      <c r="AV470" s="14" t="s">
        <v>127</v>
      </c>
      <c r="AW470" s="14" t="s">
        <v>37</v>
      </c>
      <c r="AX470" s="14" t="s">
        <v>82</v>
      </c>
      <c r="AY470" s="164" t="s">
        <v>184</v>
      </c>
    </row>
    <row r="471" spans="2:65" s="11" customFormat="1" ht="22.9" customHeight="1">
      <c r="B471" s="120"/>
      <c r="D471" s="121" t="s">
        <v>74</v>
      </c>
      <c r="E471" s="130" t="s">
        <v>651</v>
      </c>
      <c r="F471" s="130" t="s">
        <v>652</v>
      </c>
      <c r="I471" s="123"/>
      <c r="J471" s="131">
        <f>BK471</f>
        <v>0</v>
      </c>
      <c r="L471" s="120"/>
      <c r="M471" s="125"/>
      <c r="P471" s="126">
        <f>SUM(P472:P496)</f>
        <v>0</v>
      </c>
      <c r="R471" s="126">
        <f>SUM(R472:R496)</f>
        <v>0</v>
      </c>
      <c r="T471" s="127">
        <f>SUM(T472:T496)</f>
        <v>0.91875699999999993</v>
      </c>
      <c r="AR471" s="121" t="s">
        <v>84</v>
      </c>
      <c r="AT471" s="128" t="s">
        <v>74</v>
      </c>
      <c r="AU471" s="128" t="s">
        <v>82</v>
      </c>
      <c r="AY471" s="121" t="s">
        <v>184</v>
      </c>
      <c r="BK471" s="129">
        <f>SUM(BK472:BK496)</f>
        <v>0</v>
      </c>
    </row>
    <row r="472" spans="2:65" s="1" customFormat="1" ht="16.5" customHeight="1">
      <c r="B472" s="33"/>
      <c r="C472" s="132" t="s">
        <v>653</v>
      </c>
      <c r="D472" s="132" t="s">
        <v>186</v>
      </c>
      <c r="E472" s="133" t="s">
        <v>654</v>
      </c>
      <c r="F472" s="134" t="s">
        <v>655</v>
      </c>
      <c r="G472" s="135" t="s">
        <v>217</v>
      </c>
      <c r="H472" s="136">
        <v>342.4</v>
      </c>
      <c r="I472" s="137"/>
      <c r="J472" s="138">
        <f>ROUND(I472*H472,2)</f>
        <v>0</v>
      </c>
      <c r="K472" s="134" t="s">
        <v>190</v>
      </c>
      <c r="L472" s="33"/>
      <c r="M472" s="139" t="s">
        <v>19</v>
      </c>
      <c r="N472" s="140" t="s">
        <v>46</v>
      </c>
      <c r="P472" s="141">
        <f>O472*H472</f>
        <v>0</v>
      </c>
      <c r="Q472" s="141">
        <v>0</v>
      </c>
      <c r="R472" s="141">
        <f>Q472*H472</f>
        <v>0</v>
      </c>
      <c r="S472" s="141">
        <v>2.5000000000000001E-3</v>
      </c>
      <c r="T472" s="142">
        <f>S472*H472</f>
        <v>0.85599999999999998</v>
      </c>
      <c r="AR472" s="143" t="s">
        <v>287</v>
      </c>
      <c r="AT472" s="143" t="s">
        <v>186</v>
      </c>
      <c r="AU472" s="143" t="s">
        <v>84</v>
      </c>
      <c r="AY472" s="18" t="s">
        <v>184</v>
      </c>
      <c r="BE472" s="144">
        <f>IF(N472="základní",J472,0)</f>
        <v>0</v>
      </c>
      <c r="BF472" s="144">
        <f>IF(N472="snížená",J472,0)</f>
        <v>0</v>
      </c>
      <c r="BG472" s="144">
        <f>IF(N472="zákl. přenesená",J472,0)</f>
        <v>0</v>
      </c>
      <c r="BH472" s="144">
        <f>IF(N472="sníž. přenesená",J472,0)</f>
        <v>0</v>
      </c>
      <c r="BI472" s="144">
        <f>IF(N472="nulová",J472,0)</f>
        <v>0</v>
      </c>
      <c r="BJ472" s="18" t="s">
        <v>82</v>
      </c>
      <c r="BK472" s="144">
        <f>ROUND(I472*H472,2)</f>
        <v>0</v>
      </c>
      <c r="BL472" s="18" t="s">
        <v>287</v>
      </c>
      <c r="BM472" s="143" t="s">
        <v>656</v>
      </c>
    </row>
    <row r="473" spans="2:65" s="1" customFormat="1" ht="11.25">
      <c r="B473" s="33"/>
      <c r="D473" s="145" t="s">
        <v>192</v>
      </c>
      <c r="F473" s="146" t="s">
        <v>657</v>
      </c>
      <c r="I473" s="147"/>
      <c r="L473" s="33"/>
      <c r="M473" s="148"/>
      <c r="T473" s="54"/>
      <c r="AT473" s="18" t="s">
        <v>192</v>
      </c>
      <c r="AU473" s="18" t="s">
        <v>84</v>
      </c>
    </row>
    <row r="474" spans="2:65" s="12" customFormat="1" ht="11.25">
      <c r="B474" s="149"/>
      <c r="D474" s="150" t="s">
        <v>194</v>
      </c>
      <c r="E474" s="151" t="s">
        <v>19</v>
      </c>
      <c r="F474" s="152" t="s">
        <v>195</v>
      </c>
      <c r="H474" s="151" t="s">
        <v>19</v>
      </c>
      <c r="I474" s="153"/>
      <c r="L474" s="149"/>
      <c r="M474" s="154"/>
      <c r="T474" s="155"/>
      <c r="AT474" s="151" t="s">
        <v>194</v>
      </c>
      <c r="AU474" s="151" t="s">
        <v>84</v>
      </c>
      <c r="AV474" s="12" t="s">
        <v>82</v>
      </c>
      <c r="AW474" s="12" t="s">
        <v>37</v>
      </c>
      <c r="AX474" s="12" t="s">
        <v>75</v>
      </c>
      <c r="AY474" s="151" t="s">
        <v>184</v>
      </c>
    </row>
    <row r="475" spans="2:65" s="13" customFormat="1" ht="11.25">
      <c r="B475" s="156"/>
      <c r="D475" s="150" t="s">
        <v>194</v>
      </c>
      <c r="E475" s="157" t="s">
        <v>19</v>
      </c>
      <c r="F475" s="158" t="s">
        <v>658</v>
      </c>
      <c r="H475" s="159">
        <v>36.18</v>
      </c>
      <c r="I475" s="160"/>
      <c r="L475" s="156"/>
      <c r="M475" s="161"/>
      <c r="T475" s="162"/>
      <c r="AT475" s="157" t="s">
        <v>194</v>
      </c>
      <c r="AU475" s="157" t="s">
        <v>84</v>
      </c>
      <c r="AV475" s="13" t="s">
        <v>84</v>
      </c>
      <c r="AW475" s="13" t="s">
        <v>37</v>
      </c>
      <c r="AX475" s="13" t="s">
        <v>75</v>
      </c>
      <c r="AY475" s="157" t="s">
        <v>184</v>
      </c>
    </row>
    <row r="476" spans="2:65" s="13" customFormat="1" ht="11.25">
      <c r="B476" s="156"/>
      <c r="D476" s="150" t="s">
        <v>194</v>
      </c>
      <c r="E476" s="157" t="s">
        <v>19</v>
      </c>
      <c r="F476" s="158" t="s">
        <v>659</v>
      </c>
      <c r="H476" s="159">
        <v>14.8</v>
      </c>
      <c r="I476" s="160"/>
      <c r="L476" s="156"/>
      <c r="M476" s="161"/>
      <c r="T476" s="162"/>
      <c r="AT476" s="157" t="s">
        <v>194</v>
      </c>
      <c r="AU476" s="157" t="s">
        <v>84</v>
      </c>
      <c r="AV476" s="13" t="s">
        <v>84</v>
      </c>
      <c r="AW476" s="13" t="s">
        <v>37</v>
      </c>
      <c r="AX476" s="13" t="s">
        <v>75</v>
      </c>
      <c r="AY476" s="157" t="s">
        <v>184</v>
      </c>
    </row>
    <row r="477" spans="2:65" s="13" customFormat="1" ht="11.25">
      <c r="B477" s="156"/>
      <c r="D477" s="150" t="s">
        <v>194</v>
      </c>
      <c r="E477" s="157" t="s">
        <v>19</v>
      </c>
      <c r="F477" s="158" t="s">
        <v>660</v>
      </c>
      <c r="H477" s="159">
        <v>7.08</v>
      </c>
      <c r="I477" s="160"/>
      <c r="L477" s="156"/>
      <c r="M477" s="161"/>
      <c r="T477" s="162"/>
      <c r="AT477" s="157" t="s">
        <v>194</v>
      </c>
      <c r="AU477" s="157" t="s">
        <v>84</v>
      </c>
      <c r="AV477" s="13" t="s">
        <v>84</v>
      </c>
      <c r="AW477" s="13" t="s">
        <v>37</v>
      </c>
      <c r="AX477" s="13" t="s">
        <v>75</v>
      </c>
      <c r="AY477" s="157" t="s">
        <v>184</v>
      </c>
    </row>
    <row r="478" spans="2:65" s="13" customFormat="1" ht="11.25">
      <c r="B478" s="156"/>
      <c r="D478" s="150" t="s">
        <v>194</v>
      </c>
      <c r="E478" s="157" t="s">
        <v>19</v>
      </c>
      <c r="F478" s="158" t="s">
        <v>661</v>
      </c>
      <c r="H478" s="159">
        <v>7.29</v>
      </c>
      <c r="I478" s="160"/>
      <c r="L478" s="156"/>
      <c r="M478" s="161"/>
      <c r="T478" s="162"/>
      <c r="AT478" s="157" t="s">
        <v>194</v>
      </c>
      <c r="AU478" s="157" t="s">
        <v>84</v>
      </c>
      <c r="AV478" s="13" t="s">
        <v>84</v>
      </c>
      <c r="AW478" s="13" t="s">
        <v>37</v>
      </c>
      <c r="AX478" s="13" t="s">
        <v>75</v>
      </c>
      <c r="AY478" s="157" t="s">
        <v>184</v>
      </c>
    </row>
    <row r="479" spans="2:65" s="13" customFormat="1" ht="11.25">
      <c r="B479" s="156"/>
      <c r="D479" s="150" t="s">
        <v>194</v>
      </c>
      <c r="E479" s="157" t="s">
        <v>19</v>
      </c>
      <c r="F479" s="158" t="s">
        <v>662</v>
      </c>
      <c r="H479" s="159">
        <v>66.36</v>
      </c>
      <c r="I479" s="160"/>
      <c r="L479" s="156"/>
      <c r="M479" s="161"/>
      <c r="T479" s="162"/>
      <c r="AT479" s="157" t="s">
        <v>194</v>
      </c>
      <c r="AU479" s="157" t="s">
        <v>84</v>
      </c>
      <c r="AV479" s="13" t="s">
        <v>84</v>
      </c>
      <c r="AW479" s="13" t="s">
        <v>37</v>
      </c>
      <c r="AX479" s="13" t="s">
        <v>75</v>
      </c>
      <c r="AY479" s="157" t="s">
        <v>184</v>
      </c>
    </row>
    <row r="480" spans="2:65" s="13" customFormat="1" ht="11.25">
      <c r="B480" s="156"/>
      <c r="D480" s="150" t="s">
        <v>194</v>
      </c>
      <c r="E480" s="157" t="s">
        <v>19</v>
      </c>
      <c r="F480" s="158" t="s">
        <v>590</v>
      </c>
      <c r="H480" s="159">
        <v>146.19</v>
      </c>
      <c r="I480" s="160"/>
      <c r="L480" s="156"/>
      <c r="M480" s="161"/>
      <c r="T480" s="162"/>
      <c r="AT480" s="157" t="s">
        <v>194</v>
      </c>
      <c r="AU480" s="157" t="s">
        <v>84</v>
      </c>
      <c r="AV480" s="13" t="s">
        <v>84</v>
      </c>
      <c r="AW480" s="13" t="s">
        <v>37</v>
      </c>
      <c r="AX480" s="13" t="s">
        <v>75</v>
      </c>
      <c r="AY480" s="157" t="s">
        <v>184</v>
      </c>
    </row>
    <row r="481" spans="2:65" s="13" customFormat="1" ht="11.25">
      <c r="B481" s="156"/>
      <c r="D481" s="150" t="s">
        <v>194</v>
      </c>
      <c r="E481" s="157" t="s">
        <v>19</v>
      </c>
      <c r="F481" s="158" t="s">
        <v>591</v>
      </c>
      <c r="H481" s="159">
        <v>35.81</v>
      </c>
      <c r="I481" s="160"/>
      <c r="L481" s="156"/>
      <c r="M481" s="161"/>
      <c r="T481" s="162"/>
      <c r="AT481" s="157" t="s">
        <v>194</v>
      </c>
      <c r="AU481" s="157" t="s">
        <v>84</v>
      </c>
      <c r="AV481" s="13" t="s">
        <v>84</v>
      </c>
      <c r="AW481" s="13" t="s">
        <v>37</v>
      </c>
      <c r="AX481" s="13" t="s">
        <v>75</v>
      </c>
      <c r="AY481" s="157" t="s">
        <v>184</v>
      </c>
    </row>
    <row r="482" spans="2:65" s="13" customFormat="1" ht="11.25">
      <c r="B482" s="156"/>
      <c r="D482" s="150" t="s">
        <v>194</v>
      </c>
      <c r="E482" s="157" t="s">
        <v>19</v>
      </c>
      <c r="F482" s="158" t="s">
        <v>663</v>
      </c>
      <c r="H482" s="159">
        <v>25.08</v>
      </c>
      <c r="I482" s="160"/>
      <c r="L482" s="156"/>
      <c r="M482" s="161"/>
      <c r="T482" s="162"/>
      <c r="AT482" s="157" t="s">
        <v>194</v>
      </c>
      <c r="AU482" s="157" t="s">
        <v>84</v>
      </c>
      <c r="AV482" s="13" t="s">
        <v>84</v>
      </c>
      <c r="AW482" s="13" t="s">
        <v>37</v>
      </c>
      <c r="AX482" s="13" t="s">
        <v>75</v>
      </c>
      <c r="AY482" s="157" t="s">
        <v>184</v>
      </c>
    </row>
    <row r="483" spans="2:65" s="13" customFormat="1" ht="11.25">
      <c r="B483" s="156"/>
      <c r="D483" s="150" t="s">
        <v>194</v>
      </c>
      <c r="E483" s="157" t="s">
        <v>19</v>
      </c>
      <c r="F483" s="158" t="s">
        <v>664</v>
      </c>
      <c r="H483" s="159">
        <v>3.61</v>
      </c>
      <c r="I483" s="160"/>
      <c r="L483" s="156"/>
      <c r="M483" s="161"/>
      <c r="T483" s="162"/>
      <c r="AT483" s="157" t="s">
        <v>194</v>
      </c>
      <c r="AU483" s="157" t="s">
        <v>84</v>
      </c>
      <c r="AV483" s="13" t="s">
        <v>84</v>
      </c>
      <c r="AW483" s="13" t="s">
        <v>37</v>
      </c>
      <c r="AX483" s="13" t="s">
        <v>75</v>
      </c>
      <c r="AY483" s="157" t="s">
        <v>184</v>
      </c>
    </row>
    <row r="484" spans="2:65" s="14" customFormat="1" ht="11.25">
      <c r="B484" s="163"/>
      <c r="D484" s="150" t="s">
        <v>194</v>
      </c>
      <c r="E484" s="164" t="s">
        <v>19</v>
      </c>
      <c r="F484" s="165" t="s">
        <v>198</v>
      </c>
      <c r="H484" s="166">
        <v>342.4</v>
      </c>
      <c r="I484" s="167"/>
      <c r="L484" s="163"/>
      <c r="M484" s="168"/>
      <c r="T484" s="169"/>
      <c r="AT484" s="164" t="s">
        <v>194</v>
      </c>
      <c r="AU484" s="164" t="s">
        <v>84</v>
      </c>
      <c r="AV484" s="14" t="s">
        <v>127</v>
      </c>
      <c r="AW484" s="14" t="s">
        <v>37</v>
      </c>
      <c r="AX484" s="14" t="s">
        <v>82</v>
      </c>
      <c r="AY484" s="164" t="s">
        <v>184</v>
      </c>
    </row>
    <row r="485" spans="2:65" s="1" customFormat="1" ht="16.5" customHeight="1">
      <c r="B485" s="33"/>
      <c r="C485" s="132" t="s">
        <v>665</v>
      </c>
      <c r="D485" s="132" t="s">
        <v>186</v>
      </c>
      <c r="E485" s="133" t="s">
        <v>666</v>
      </c>
      <c r="F485" s="134" t="s">
        <v>667</v>
      </c>
      <c r="G485" s="135" t="s">
        <v>246</v>
      </c>
      <c r="H485" s="136">
        <v>209.19</v>
      </c>
      <c r="I485" s="137"/>
      <c r="J485" s="138">
        <f>ROUND(I485*H485,2)</f>
        <v>0</v>
      </c>
      <c r="K485" s="134" t="s">
        <v>190</v>
      </c>
      <c r="L485" s="33"/>
      <c r="M485" s="139" t="s">
        <v>19</v>
      </c>
      <c r="N485" s="140" t="s">
        <v>46</v>
      </c>
      <c r="P485" s="141">
        <f>O485*H485</f>
        <v>0</v>
      </c>
      <c r="Q485" s="141">
        <v>0</v>
      </c>
      <c r="R485" s="141">
        <f>Q485*H485</f>
        <v>0</v>
      </c>
      <c r="S485" s="141">
        <v>2.9999999999999997E-4</v>
      </c>
      <c r="T485" s="142">
        <f>S485*H485</f>
        <v>6.2756999999999993E-2</v>
      </c>
      <c r="AR485" s="143" t="s">
        <v>287</v>
      </c>
      <c r="AT485" s="143" t="s">
        <v>186</v>
      </c>
      <c r="AU485" s="143" t="s">
        <v>84</v>
      </c>
      <c r="AY485" s="18" t="s">
        <v>184</v>
      </c>
      <c r="BE485" s="144">
        <f>IF(N485="základní",J485,0)</f>
        <v>0</v>
      </c>
      <c r="BF485" s="144">
        <f>IF(N485="snížená",J485,0)</f>
        <v>0</v>
      </c>
      <c r="BG485" s="144">
        <f>IF(N485="zákl. přenesená",J485,0)</f>
        <v>0</v>
      </c>
      <c r="BH485" s="144">
        <f>IF(N485="sníž. přenesená",J485,0)</f>
        <v>0</v>
      </c>
      <c r="BI485" s="144">
        <f>IF(N485="nulová",J485,0)</f>
        <v>0</v>
      </c>
      <c r="BJ485" s="18" t="s">
        <v>82</v>
      </c>
      <c r="BK485" s="144">
        <f>ROUND(I485*H485,2)</f>
        <v>0</v>
      </c>
      <c r="BL485" s="18" t="s">
        <v>287</v>
      </c>
      <c r="BM485" s="143" t="s">
        <v>668</v>
      </c>
    </row>
    <row r="486" spans="2:65" s="1" customFormat="1" ht="11.25">
      <c r="B486" s="33"/>
      <c r="D486" s="145" t="s">
        <v>192</v>
      </c>
      <c r="F486" s="146" t="s">
        <v>669</v>
      </c>
      <c r="I486" s="147"/>
      <c r="L486" s="33"/>
      <c r="M486" s="148"/>
      <c r="T486" s="54"/>
      <c r="AT486" s="18" t="s">
        <v>192</v>
      </c>
      <c r="AU486" s="18" t="s">
        <v>84</v>
      </c>
    </row>
    <row r="487" spans="2:65" s="12" customFormat="1" ht="11.25">
      <c r="B487" s="149"/>
      <c r="D487" s="150" t="s">
        <v>194</v>
      </c>
      <c r="E487" s="151" t="s">
        <v>19</v>
      </c>
      <c r="F487" s="152" t="s">
        <v>195</v>
      </c>
      <c r="H487" s="151" t="s">
        <v>19</v>
      </c>
      <c r="I487" s="153"/>
      <c r="L487" s="149"/>
      <c r="M487" s="154"/>
      <c r="T487" s="155"/>
      <c r="AT487" s="151" t="s">
        <v>194</v>
      </c>
      <c r="AU487" s="151" t="s">
        <v>84</v>
      </c>
      <c r="AV487" s="12" t="s">
        <v>82</v>
      </c>
      <c r="AW487" s="12" t="s">
        <v>37</v>
      </c>
      <c r="AX487" s="12" t="s">
        <v>75</v>
      </c>
      <c r="AY487" s="151" t="s">
        <v>184</v>
      </c>
    </row>
    <row r="488" spans="2:65" s="13" customFormat="1" ht="11.25">
      <c r="B488" s="156"/>
      <c r="D488" s="150" t="s">
        <v>194</v>
      </c>
      <c r="E488" s="157" t="s">
        <v>19</v>
      </c>
      <c r="F488" s="158" t="s">
        <v>670</v>
      </c>
      <c r="H488" s="159">
        <v>32.85</v>
      </c>
      <c r="I488" s="160"/>
      <c r="L488" s="156"/>
      <c r="M488" s="161"/>
      <c r="T488" s="162"/>
      <c r="AT488" s="157" t="s">
        <v>194</v>
      </c>
      <c r="AU488" s="157" t="s">
        <v>84</v>
      </c>
      <c r="AV488" s="13" t="s">
        <v>84</v>
      </c>
      <c r="AW488" s="13" t="s">
        <v>37</v>
      </c>
      <c r="AX488" s="13" t="s">
        <v>75</v>
      </c>
      <c r="AY488" s="157" t="s">
        <v>184</v>
      </c>
    </row>
    <row r="489" spans="2:65" s="13" customFormat="1" ht="11.25">
      <c r="B489" s="156"/>
      <c r="D489" s="150" t="s">
        <v>194</v>
      </c>
      <c r="E489" s="157" t="s">
        <v>19</v>
      </c>
      <c r="F489" s="158" t="s">
        <v>671</v>
      </c>
      <c r="H489" s="159">
        <v>10.76</v>
      </c>
      <c r="I489" s="160"/>
      <c r="L489" s="156"/>
      <c r="M489" s="161"/>
      <c r="T489" s="162"/>
      <c r="AT489" s="157" t="s">
        <v>194</v>
      </c>
      <c r="AU489" s="157" t="s">
        <v>84</v>
      </c>
      <c r="AV489" s="13" t="s">
        <v>84</v>
      </c>
      <c r="AW489" s="13" t="s">
        <v>37</v>
      </c>
      <c r="AX489" s="13" t="s">
        <v>75</v>
      </c>
      <c r="AY489" s="157" t="s">
        <v>184</v>
      </c>
    </row>
    <row r="490" spans="2:65" s="13" customFormat="1" ht="11.25">
      <c r="B490" s="156"/>
      <c r="D490" s="150" t="s">
        <v>194</v>
      </c>
      <c r="E490" s="157" t="s">
        <v>19</v>
      </c>
      <c r="F490" s="158" t="s">
        <v>672</v>
      </c>
      <c r="H490" s="159">
        <v>11.76</v>
      </c>
      <c r="I490" s="160"/>
      <c r="L490" s="156"/>
      <c r="M490" s="161"/>
      <c r="T490" s="162"/>
      <c r="AT490" s="157" t="s">
        <v>194</v>
      </c>
      <c r="AU490" s="157" t="s">
        <v>84</v>
      </c>
      <c r="AV490" s="13" t="s">
        <v>84</v>
      </c>
      <c r="AW490" s="13" t="s">
        <v>37</v>
      </c>
      <c r="AX490" s="13" t="s">
        <v>75</v>
      </c>
      <c r="AY490" s="157" t="s">
        <v>184</v>
      </c>
    </row>
    <row r="491" spans="2:65" s="13" customFormat="1" ht="11.25">
      <c r="B491" s="156"/>
      <c r="D491" s="150" t="s">
        <v>194</v>
      </c>
      <c r="E491" s="157" t="s">
        <v>19</v>
      </c>
      <c r="F491" s="158" t="s">
        <v>673</v>
      </c>
      <c r="H491" s="159">
        <v>35.4</v>
      </c>
      <c r="I491" s="160"/>
      <c r="L491" s="156"/>
      <c r="M491" s="161"/>
      <c r="T491" s="162"/>
      <c r="AT491" s="157" t="s">
        <v>194</v>
      </c>
      <c r="AU491" s="157" t="s">
        <v>84</v>
      </c>
      <c r="AV491" s="13" t="s">
        <v>84</v>
      </c>
      <c r="AW491" s="13" t="s">
        <v>37</v>
      </c>
      <c r="AX491" s="13" t="s">
        <v>75</v>
      </c>
      <c r="AY491" s="157" t="s">
        <v>184</v>
      </c>
    </row>
    <row r="492" spans="2:65" s="13" customFormat="1" ht="11.25">
      <c r="B492" s="156"/>
      <c r="D492" s="150" t="s">
        <v>194</v>
      </c>
      <c r="E492" s="157" t="s">
        <v>19</v>
      </c>
      <c r="F492" s="158" t="s">
        <v>674</v>
      </c>
      <c r="H492" s="159">
        <v>70</v>
      </c>
      <c r="I492" s="160"/>
      <c r="L492" s="156"/>
      <c r="M492" s="161"/>
      <c r="T492" s="162"/>
      <c r="AT492" s="157" t="s">
        <v>194</v>
      </c>
      <c r="AU492" s="157" t="s">
        <v>84</v>
      </c>
      <c r="AV492" s="13" t="s">
        <v>84</v>
      </c>
      <c r="AW492" s="13" t="s">
        <v>37</v>
      </c>
      <c r="AX492" s="13" t="s">
        <v>75</v>
      </c>
      <c r="AY492" s="157" t="s">
        <v>184</v>
      </c>
    </row>
    <row r="493" spans="2:65" s="13" customFormat="1" ht="11.25">
      <c r="B493" s="156"/>
      <c r="D493" s="150" t="s">
        <v>194</v>
      </c>
      <c r="E493" s="157" t="s">
        <v>19</v>
      </c>
      <c r="F493" s="158" t="s">
        <v>675</v>
      </c>
      <c r="H493" s="159">
        <v>26.2</v>
      </c>
      <c r="I493" s="160"/>
      <c r="L493" s="156"/>
      <c r="M493" s="161"/>
      <c r="T493" s="162"/>
      <c r="AT493" s="157" t="s">
        <v>194</v>
      </c>
      <c r="AU493" s="157" t="s">
        <v>84</v>
      </c>
      <c r="AV493" s="13" t="s">
        <v>84</v>
      </c>
      <c r="AW493" s="13" t="s">
        <v>37</v>
      </c>
      <c r="AX493" s="13" t="s">
        <v>75</v>
      </c>
      <c r="AY493" s="157" t="s">
        <v>184</v>
      </c>
    </row>
    <row r="494" spans="2:65" s="13" customFormat="1" ht="11.25">
      <c r="B494" s="156"/>
      <c r="D494" s="150" t="s">
        <v>194</v>
      </c>
      <c r="E494" s="157" t="s">
        <v>19</v>
      </c>
      <c r="F494" s="158" t="s">
        <v>676</v>
      </c>
      <c r="H494" s="159">
        <v>17.399999999999999</v>
      </c>
      <c r="I494" s="160"/>
      <c r="L494" s="156"/>
      <c r="M494" s="161"/>
      <c r="T494" s="162"/>
      <c r="AT494" s="157" t="s">
        <v>194</v>
      </c>
      <c r="AU494" s="157" t="s">
        <v>84</v>
      </c>
      <c r="AV494" s="13" t="s">
        <v>84</v>
      </c>
      <c r="AW494" s="13" t="s">
        <v>37</v>
      </c>
      <c r="AX494" s="13" t="s">
        <v>75</v>
      </c>
      <c r="AY494" s="157" t="s">
        <v>184</v>
      </c>
    </row>
    <row r="495" spans="2:65" s="13" customFormat="1" ht="11.25">
      <c r="B495" s="156"/>
      <c r="D495" s="150" t="s">
        <v>194</v>
      </c>
      <c r="E495" s="157" t="s">
        <v>19</v>
      </c>
      <c r="F495" s="158" t="s">
        <v>677</v>
      </c>
      <c r="H495" s="159">
        <v>4.82</v>
      </c>
      <c r="I495" s="160"/>
      <c r="L495" s="156"/>
      <c r="M495" s="161"/>
      <c r="T495" s="162"/>
      <c r="AT495" s="157" t="s">
        <v>194</v>
      </c>
      <c r="AU495" s="157" t="s">
        <v>84</v>
      </c>
      <c r="AV495" s="13" t="s">
        <v>84</v>
      </c>
      <c r="AW495" s="13" t="s">
        <v>37</v>
      </c>
      <c r="AX495" s="13" t="s">
        <v>75</v>
      </c>
      <c r="AY495" s="157" t="s">
        <v>184</v>
      </c>
    </row>
    <row r="496" spans="2:65" s="14" customFormat="1" ht="11.25">
      <c r="B496" s="163"/>
      <c r="D496" s="150" t="s">
        <v>194</v>
      </c>
      <c r="E496" s="164" t="s">
        <v>19</v>
      </c>
      <c r="F496" s="165" t="s">
        <v>198</v>
      </c>
      <c r="H496" s="166">
        <v>209.19</v>
      </c>
      <c r="I496" s="167"/>
      <c r="L496" s="163"/>
      <c r="M496" s="168"/>
      <c r="T496" s="169"/>
      <c r="AT496" s="164" t="s">
        <v>194</v>
      </c>
      <c r="AU496" s="164" t="s">
        <v>84</v>
      </c>
      <c r="AV496" s="14" t="s">
        <v>127</v>
      </c>
      <c r="AW496" s="14" t="s">
        <v>37</v>
      </c>
      <c r="AX496" s="14" t="s">
        <v>82</v>
      </c>
      <c r="AY496" s="164" t="s">
        <v>184</v>
      </c>
    </row>
    <row r="497" spans="2:65" s="11" customFormat="1" ht="22.9" customHeight="1">
      <c r="B497" s="120"/>
      <c r="D497" s="121" t="s">
        <v>74</v>
      </c>
      <c r="E497" s="130" t="s">
        <v>678</v>
      </c>
      <c r="F497" s="130" t="s">
        <v>679</v>
      </c>
      <c r="I497" s="123"/>
      <c r="J497" s="131">
        <f>BK497</f>
        <v>0</v>
      </c>
      <c r="L497" s="120"/>
      <c r="M497" s="125"/>
      <c r="P497" s="126">
        <f>SUM(P498:P510)</f>
        <v>0</v>
      </c>
      <c r="R497" s="126">
        <f>SUM(R498:R510)</f>
        <v>0</v>
      </c>
      <c r="T497" s="127">
        <f>SUM(T498:T510)</f>
        <v>6.2688383999999999</v>
      </c>
      <c r="AR497" s="121" t="s">
        <v>84</v>
      </c>
      <c r="AT497" s="128" t="s">
        <v>74</v>
      </c>
      <c r="AU497" s="128" t="s">
        <v>82</v>
      </c>
      <c r="AY497" s="121" t="s">
        <v>184</v>
      </c>
      <c r="BK497" s="129">
        <f>SUM(BK498:BK510)</f>
        <v>0</v>
      </c>
    </row>
    <row r="498" spans="2:65" s="1" customFormat="1" ht="16.5" customHeight="1">
      <c r="B498" s="33"/>
      <c r="C498" s="132" t="s">
        <v>680</v>
      </c>
      <c r="D498" s="132" t="s">
        <v>186</v>
      </c>
      <c r="E498" s="133" t="s">
        <v>681</v>
      </c>
      <c r="F498" s="134" t="s">
        <v>682</v>
      </c>
      <c r="G498" s="135" t="s">
        <v>217</v>
      </c>
      <c r="H498" s="136">
        <v>230.47200000000001</v>
      </c>
      <c r="I498" s="137"/>
      <c r="J498" s="138">
        <f>ROUND(I498*H498,2)</f>
        <v>0</v>
      </c>
      <c r="K498" s="134" t="s">
        <v>190</v>
      </c>
      <c r="L498" s="33"/>
      <c r="M498" s="139" t="s">
        <v>19</v>
      </c>
      <c r="N498" s="140" t="s">
        <v>46</v>
      </c>
      <c r="P498" s="141">
        <f>O498*H498</f>
        <v>0</v>
      </c>
      <c r="Q498" s="141">
        <v>0</v>
      </c>
      <c r="R498" s="141">
        <f>Q498*H498</f>
        <v>0</v>
      </c>
      <c r="S498" s="141">
        <v>2.7199999999999998E-2</v>
      </c>
      <c r="T498" s="142">
        <f>S498*H498</f>
        <v>6.2688383999999999</v>
      </c>
      <c r="AR498" s="143" t="s">
        <v>287</v>
      </c>
      <c r="AT498" s="143" t="s">
        <v>186</v>
      </c>
      <c r="AU498" s="143" t="s">
        <v>84</v>
      </c>
      <c r="AY498" s="18" t="s">
        <v>184</v>
      </c>
      <c r="BE498" s="144">
        <f>IF(N498="základní",J498,0)</f>
        <v>0</v>
      </c>
      <c r="BF498" s="144">
        <f>IF(N498="snížená",J498,0)</f>
        <v>0</v>
      </c>
      <c r="BG498" s="144">
        <f>IF(N498="zákl. přenesená",J498,0)</f>
        <v>0</v>
      </c>
      <c r="BH498" s="144">
        <f>IF(N498="sníž. přenesená",J498,0)</f>
        <v>0</v>
      </c>
      <c r="BI498" s="144">
        <f>IF(N498="nulová",J498,0)</f>
        <v>0</v>
      </c>
      <c r="BJ498" s="18" t="s">
        <v>82</v>
      </c>
      <c r="BK498" s="144">
        <f>ROUND(I498*H498,2)</f>
        <v>0</v>
      </c>
      <c r="BL498" s="18" t="s">
        <v>287</v>
      </c>
      <c r="BM498" s="143" t="s">
        <v>683</v>
      </c>
    </row>
    <row r="499" spans="2:65" s="1" customFormat="1" ht="11.25">
      <c r="B499" s="33"/>
      <c r="D499" s="145" t="s">
        <v>192</v>
      </c>
      <c r="F499" s="146" t="s">
        <v>684</v>
      </c>
      <c r="I499" s="147"/>
      <c r="L499" s="33"/>
      <c r="M499" s="148"/>
      <c r="T499" s="54"/>
      <c r="AT499" s="18" t="s">
        <v>192</v>
      </c>
      <c r="AU499" s="18" t="s">
        <v>84</v>
      </c>
    </row>
    <row r="500" spans="2:65" s="12" customFormat="1" ht="11.25">
      <c r="B500" s="149"/>
      <c r="D500" s="150" t="s">
        <v>194</v>
      </c>
      <c r="E500" s="151" t="s">
        <v>19</v>
      </c>
      <c r="F500" s="152" t="s">
        <v>195</v>
      </c>
      <c r="H500" s="151" t="s">
        <v>19</v>
      </c>
      <c r="I500" s="153"/>
      <c r="L500" s="149"/>
      <c r="M500" s="154"/>
      <c r="T500" s="155"/>
      <c r="AT500" s="151" t="s">
        <v>194</v>
      </c>
      <c r="AU500" s="151" t="s">
        <v>84</v>
      </c>
      <c r="AV500" s="12" t="s">
        <v>82</v>
      </c>
      <c r="AW500" s="12" t="s">
        <v>37</v>
      </c>
      <c r="AX500" s="12" t="s">
        <v>75</v>
      </c>
      <c r="AY500" s="151" t="s">
        <v>184</v>
      </c>
    </row>
    <row r="501" spans="2:65" s="13" customFormat="1" ht="11.25">
      <c r="B501" s="156"/>
      <c r="D501" s="150" t="s">
        <v>194</v>
      </c>
      <c r="E501" s="157" t="s">
        <v>19</v>
      </c>
      <c r="F501" s="158" t="s">
        <v>685</v>
      </c>
      <c r="H501" s="159">
        <v>16.64</v>
      </c>
      <c r="I501" s="160"/>
      <c r="L501" s="156"/>
      <c r="M501" s="161"/>
      <c r="T501" s="162"/>
      <c r="AT501" s="157" t="s">
        <v>194</v>
      </c>
      <c r="AU501" s="157" t="s">
        <v>84</v>
      </c>
      <c r="AV501" s="13" t="s">
        <v>84</v>
      </c>
      <c r="AW501" s="13" t="s">
        <v>37</v>
      </c>
      <c r="AX501" s="13" t="s">
        <v>75</v>
      </c>
      <c r="AY501" s="157" t="s">
        <v>184</v>
      </c>
    </row>
    <row r="502" spans="2:65" s="13" customFormat="1" ht="11.25">
      <c r="B502" s="156"/>
      <c r="D502" s="150" t="s">
        <v>194</v>
      </c>
      <c r="E502" s="157" t="s">
        <v>19</v>
      </c>
      <c r="F502" s="158" t="s">
        <v>686</v>
      </c>
      <c r="H502" s="159">
        <v>4.4800000000000004</v>
      </c>
      <c r="I502" s="160"/>
      <c r="L502" s="156"/>
      <c r="M502" s="161"/>
      <c r="T502" s="162"/>
      <c r="AT502" s="157" t="s">
        <v>194</v>
      </c>
      <c r="AU502" s="157" t="s">
        <v>84</v>
      </c>
      <c r="AV502" s="13" t="s">
        <v>84</v>
      </c>
      <c r="AW502" s="13" t="s">
        <v>37</v>
      </c>
      <c r="AX502" s="13" t="s">
        <v>75</v>
      </c>
      <c r="AY502" s="157" t="s">
        <v>184</v>
      </c>
    </row>
    <row r="503" spans="2:65" s="13" customFormat="1" ht="11.25">
      <c r="B503" s="156"/>
      <c r="D503" s="150" t="s">
        <v>194</v>
      </c>
      <c r="E503" s="157" t="s">
        <v>19</v>
      </c>
      <c r="F503" s="158" t="s">
        <v>687</v>
      </c>
      <c r="H503" s="159">
        <v>9.84</v>
      </c>
      <c r="I503" s="160"/>
      <c r="L503" s="156"/>
      <c r="M503" s="161"/>
      <c r="T503" s="162"/>
      <c r="AT503" s="157" t="s">
        <v>194</v>
      </c>
      <c r="AU503" s="157" t="s">
        <v>84</v>
      </c>
      <c r="AV503" s="13" t="s">
        <v>84</v>
      </c>
      <c r="AW503" s="13" t="s">
        <v>37</v>
      </c>
      <c r="AX503" s="13" t="s">
        <v>75</v>
      </c>
      <c r="AY503" s="157" t="s">
        <v>184</v>
      </c>
    </row>
    <row r="504" spans="2:65" s="13" customFormat="1" ht="11.25">
      <c r="B504" s="156"/>
      <c r="D504" s="150" t="s">
        <v>194</v>
      </c>
      <c r="E504" s="157" t="s">
        <v>19</v>
      </c>
      <c r="F504" s="158" t="s">
        <v>688</v>
      </c>
      <c r="H504" s="159">
        <v>39.520000000000003</v>
      </c>
      <c r="I504" s="160"/>
      <c r="L504" s="156"/>
      <c r="M504" s="161"/>
      <c r="T504" s="162"/>
      <c r="AT504" s="157" t="s">
        <v>194</v>
      </c>
      <c r="AU504" s="157" t="s">
        <v>84</v>
      </c>
      <c r="AV504" s="13" t="s">
        <v>84</v>
      </c>
      <c r="AW504" s="13" t="s">
        <v>37</v>
      </c>
      <c r="AX504" s="13" t="s">
        <v>75</v>
      </c>
      <c r="AY504" s="157" t="s">
        <v>184</v>
      </c>
    </row>
    <row r="505" spans="2:65" s="13" customFormat="1" ht="11.25">
      <c r="B505" s="156"/>
      <c r="D505" s="150" t="s">
        <v>194</v>
      </c>
      <c r="E505" s="157" t="s">
        <v>19</v>
      </c>
      <c r="F505" s="158" t="s">
        <v>689</v>
      </c>
      <c r="H505" s="159">
        <v>5.12</v>
      </c>
      <c r="I505" s="160"/>
      <c r="L505" s="156"/>
      <c r="M505" s="161"/>
      <c r="T505" s="162"/>
      <c r="AT505" s="157" t="s">
        <v>194</v>
      </c>
      <c r="AU505" s="157" t="s">
        <v>84</v>
      </c>
      <c r="AV505" s="13" t="s">
        <v>84</v>
      </c>
      <c r="AW505" s="13" t="s">
        <v>37</v>
      </c>
      <c r="AX505" s="13" t="s">
        <v>75</v>
      </c>
      <c r="AY505" s="157" t="s">
        <v>184</v>
      </c>
    </row>
    <row r="506" spans="2:65" s="13" customFormat="1" ht="11.25">
      <c r="B506" s="156"/>
      <c r="D506" s="150" t="s">
        <v>194</v>
      </c>
      <c r="E506" s="157" t="s">
        <v>19</v>
      </c>
      <c r="F506" s="158" t="s">
        <v>690</v>
      </c>
      <c r="H506" s="159">
        <v>48.44</v>
      </c>
      <c r="I506" s="160"/>
      <c r="L506" s="156"/>
      <c r="M506" s="161"/>
      <c r="T506" s="162"/>
      <c r="AT506" s="157" t="s">
        <v>194</v>
      </c>
      <c r="AU506" s="157" t="s">
        <v>84</v>
      </c>
      <c r="AV506" s="13" t="s">
        <v>84</v>
      </c>
      <c r="AW506" s="13" t="s">
        <v>37</v>
      </c>
      <c r="AX506" s="13" t="s">
        <v>75</v>
      </c>
      <c r="AY506" s="157" t="s">
        <v>184</v>
      </c>
    </row>
    <row r="507" spans="2:65" s="13" customFormat="1" ht="11.25">
      <c r="B507" s="156"/>
      <c r="D507" s="150" t="s">
        <v>194</v>
      </c>
      <c r="E507" s="157" t="s">
        <v>19</v>
      </c>
      <c r="F507" s="158" t="s">
        <v>691</v>
      </c>
      <c r="H507" s="159">
        <v>20.64</v>
      </c>
      <c r="I507" s="160"/>
      <c r="L507" s="156"/>
      <c r="M507" s="161"/>
      <c r="T507" s="162"/>
      <c r="AT507" s="157" t="s">
        <v>194</v>
      </c>
      <c r="AU507" s="157" t="s">
        <v>84</v>
      </c>
      <c r="AV507" s="13" t="s">
        <v>84</v>
      </c>
      <c r="AW507" s="13" t="s">
        <v>37</v>
      </c>
      <c r="AX507" s="13" t="s">
        <v>75</v>
      </c>
      <c r="AY507" s="157" t="s">
        <v>184</v>
      </c>
    </row>
    <row r="508" spans="2:65" s="13" customFormat="1" ht="11.25">
      <c r="B508" s="156"/>
      <c r="D508" s="150" t="s">
        <v>194</v>
      </c>
      <c r="E508" s="157" t="s">
        <v>19</v>
      </c>
      <c r="F508" s="158" t="s">
        <v>692</v>
      </c>
      <c r="H508" s="159">
        <v>33.520000000000003</v>
      </c>
      <c r="I508" s="160"/>
      <c r="L508" s="156"/>
      <c r="M508" s="161"/>
      <c r="T508" s="162"/>
      <c r="AT508" s="157" t="s">
        <v>194</v>
      </c>
      <c r="AU508" s="157" t="s">
        <v>84</v>
      </c>
      <c r="AV508" s="13" t="s">
        <v>84</v>
      </c>
      <c r="AW508" s="13" t="s">
        <v>37</v>
      </c>
      <c r="AX508" s="13" t="s">
        <v>75</v>
      </c>
      <c r="AY508" s="157" t="s">
        <v>184</v>
      </c>
    </row>
    <row r="509" spans="2:65" s="13" customFormat="1" ht="11.25">
      <c r="B509" s="156"/>
      <c r="D509" s="150" t="s">
        <v>194</v>
      </c>
      <c r="E509" s="157" t="s">
        <v>19</v>
      </c>
      <c r="F509" s="158" t="s">
        <v>693</v>
      </c>
      <c r="H509" s="159">
        <v>52.271999999999998</v>
      </c>
      <c r="I509" s="160"/>
      <c r="L509" s="156"/>
      <c r="M509" s="161"/>
      <c r="T509" s="162"/>
      <c r="AT509" s="157" t="s">
        <v>194</v>
      </c>
      <c r="AU509" s="157" t="s">
        <v>84</v>
      </c>
      <c r="AV509" s="13" t="s">
        <v>84</v>
      </c>
      <c r="AW509" s="13" t="s">
        <v>37</v>
      </c>
      <c r="AX509" s="13" t="s">
        <v>75</v>
      </c>
      <c r="AY509" s="157" t="s">
        <v>184</v>
      </c>
    </row>
    <row r="510" spans="2:65" s="14" customFormat="1" ht="11.25">
      <c r="B510" s="163"/>
      <c r="D510" s="150" t="s">
        <v>194</v>
      </c>
      <c r="E510" s="164" t="s">
        <v>19</v>
      </c>
      <c r="F510" s="165" t="s">
        <v>198</v>
      </c>
      <c r="H510" s="166">
        <v>230.47200000000001</v>
      </c>
      <c r="I510" s="167"/>
      <c r="L510" s="163"/>
      <c r="M510" s="180"/>
      <c r="N510" s="181"/>
      <c r="O510" s="181"/>
      <c r="P510" s="181"/>
      <c r="Q510" s="181"/>
      <c r="R510" s="181"/>
      <c r="S510" s="181"/>
      <c r="T510" s="182"/>
      <c r="AT510" s="164" t="s">
        <v>194</v>
      </c>
      <c r="AU510" s="164" t="s">
        <v>84</v>
      </c>
      <c r="AV510" s="14" t="s">
        <v>127</v>
      </c>
      <c r="AW510" s="14" t="s">
        <v>37</v>
      </c>
      <c r="AX510" s="14" t="s">
        <v>82</v>
      </c>
      <c r="AY510" s="164" t="s">
        <v>184</v>
      </c>
    </row>
    <row r="511" spans="2:65" s="1" customFormat="1" ht="6.95" customHeight="1">
      <c r="B511" s="42"/>
      <c r="C511" s="43"/>
      <c r="D511" s="43"/>
      <c r="E511" s="43"/>
      <c r="F511" s="43"/>
      <c r="G511" s="43"/>
      <c r="H511" s="43"/>
      <c r="I511" s="43"/>
      <c r="J511" s="43"/>
      <c r="K511" s="43"/>
      <c r="L511" s="33"/>
    </row>
  </sheetData>
  <sheetProtection algorithmName="SHA-512" hashValue="ALfyr64ADeL6EWyzlFkoIfoTd1QK2yxo2iPM1boimf2eRswoegG1lhpEFG7O2XcuypBB47IkV20R2yIdjAkjGg==" saltValue="y1MdKjUySj8F64niHWNpXKD4Y7JKvQ0Tn+F9QY0epAiy33/hqtyJd+TckK7DOrPxTQvzEJTgCYtINrbFCDTp3w==" spinCount="100000" sheet="1" objects="1" scenarios="1" formatColumns="0" formatRows="0" autoFilter="0"/>
  <autoFilter ref="C109:K510" xr:uid="{00000000-0009-0000-0000-000001000000}"/>
  <mergeCells count="15">
    <mergeCell ref="E96:H96"/>
    <mergeCell ref="E100:H100"/>
    <mergeCell ref="E98:H98"/>
    <mergeCell ref="E102:H102"/>
    <mergeCell ref="L2:V2"/>
    <mergeCell ref="E31:H31"/>
    <mergeCell ref="E52:H52"/>
    <mergeCell ref="E56:H56"/>
    <mergeCell ref="E54:H54"/>
    <mergeCell ref="E58:H58"/>
    <mergeCell ref="E7:H7"/>
    <mergeCell ref="E11:H11"/>
    <mergeCell ref="E9:H9"/>
    <mergeCell ref="E13:H13"/>
    <mergeCell ref="E22:H22"/>
  </mergeCells>
  <hyperlinks>
    <hyperlink ref="F114" r:id="rId1" xr:uid="{00000000-0004-0000-0100-000000000000}"/>
    <hyperlink ref="F120" r:id="rId2" xr:uid="{00000000-0004-0000-0100-000001000000}"/>
    <hyperlink ref="F127" r:id="rId3" xr:uid="{00000000-0004-0000-0100-000002000000}"/>
    <hyperlink ref="F133" r:id="rId4" xr:uid="{00000000-0004-0000-0100-000003000000}"/>
    <hyperlink ref="F139" r:id="rId5" xr:uid="{00000000-0004-0000-0100-000004000000}"/>
    <hyperlink ref="F145" r:id="rId6" xr:uid="{00000000-0004-0000-0100-000005000000}"/>
    <hyperlink ref="F151" r:id="rId7" xr:uid="{00000000-0004-0000-0100-000006000000}"/>
    <hyperlink ref="F161" r:id="rId8" xr:uid="{00000000-0004-0000-0100-000007000000}"/>
    <hyperlink ref="F163" r:id="rId9" xr:uid="{00000000-0004-0000-0100-000008000000}"/>
    <hyperlink ref="F166" r:id="rId10" xr:uid="{00000000-0004-0000-0100-000009000000}"/>
    <hyperlink ref="F171" r:id="rId11" xr:uid="{00000000-0004-0000-0100-00000A000000}"/>
    <hyperlink ref="F176" r:id="rId12" xr:uid="{00000000-0004-0000-0100-00000B000000}"/>
    <hyperlink ref="F187" r:id="rId13" xr:uid="{00000000-0004-0000-0100-00000C000000}"/>
    <hyperlink ref="F196" r:id="rId14" xr:uid="{00000000-0004-0000-0100-00000D000000}"/>
    <hyperlink ref="F201" r:id="rId15" xr:uid="{00000000-0004-0000-0100-00000E000000}"/>
    <hyperlink ref="F211" r:id="rId16" xr:uid="{00000000-0004-0000-0100-00000F000000}"/>
    <hyperlink ref="F216" r:id="rId17" xr:uid="{00000000-0004-0000-0100-000010000000}"/>
    <hyperlink ref="F232" r:id="rId18" xr:uid="{00000000-0004-0000-0100-000011000000}"/>
    <hyperlink ref="F242" r:id="rId19" xr:uid="{00000000-0004-0000-0100-000012000000}"/>
    <hyperlink ref="F252" r:id="rId20" xr:uid="{00000000-0004-0000-0100-000013000000}"/>
    <hyperlink ref="F262" r:id="rId21" xr:uid="{00000000-0004-0000-0100-000014000000}"/>
    <hyperlink ref="F267" r:id="rId22" xr:uid="{00000000-0004-0000-0100-000015000000}"/>
    <hyperlink ref="F272" r:id="rId23" xr:uid="{00000000-0004-0000-0100-000016000000}"/>
    <hyperlink ref="F277" r:id="rId24" xr:uid="{00000000-0004-0000-0100-000017000000}"/>
    <hyperlink ref="F282" r:id="rId25" xr:uid="{00000000-0004-0000-0100-000018000000}"/>
    <hyperlink ref="F289" r:id="rId26" xr:uid="{00000000-0004-0000-0100-000019000000}"/>
    <hyperlink ref="F293" r:id="rId27" xr:uid="{00000000-0004-0000-0100-00001A000000}"/>
    <hyperlink ref="F300" r:id="rId28" xr:uid="{00000000-0004-0000-0100-00001B000000}"/>
    <hyperlink ref="F305" r:id="rId29" xr:uid="{00000000-0004-0000-0100-00001C000000}"/>
    <hyperlink ref="F312" r:id="rId30" xr:uid="{00000000-0004-0000-0100-00001D000000}"/>
    <hyperlink ref="F314" r:id="rId31" xr:uid="{00000000-0004-0000-0100-00001E000000}"/>
    <hyperlink ref="F316" r:id="rId32" xr:uid="{00000000-0004-0000-0100-00001F000000}"/>
    <hyperlink ref="F319" r:id="rId33" xr:uid="{00000000-0004-0000-0100-000020000000}"/>
    <hyperlink ref="F321" r:id="rId34" xr:uid="{00000000-0004-0000-0100-000021000000}"/>
    <hyperlink ref="F323" r:id="rId35" xr:uid="{00000000-0004-0000-0100-000022000000}"/>
    <hyperlink ref="F325" r:id="rId36" xr:uid="{00000000-0004-0000-0100-000023000000}"/>
    <hyperlink ref="F327" r:id="rId37" xr:uid="{00000000-0004-0000-0100-000024000000}"/>
    <hyperlink ref="F329" r:id="rId38" xr:uid="{00000000-0004-0000-0100-000025000000}"/>
    <hyperlink ref="F331" r:id="rId39" xr:uid="{00000000-0004-0000-0100-000026000000}"/>
    <hyperlink ref="F334" r:id="rId40" xr:uid="{00000000-0004-0000-0100-000027000000}"/>
    <hyperlink ref="F336" r:id="rId41" xr:uid="{00000000-0004-0000-0100-000028000000}"/>
    <hyperlink ref="F340" r:id="rId42" xr:uid="{00000000-0004-0000-0100-000029000000}"/>
    <hyperlink ref="F347" r:id="rId43" xr:uid="{00000000-0004-0000-0100-00002A000000}"/>
    <hyperlink ref="F358" r:id="rId44" xr:uid="{00000000-0004-0000-0100-00002B000000}"/>
    <hyperlink ref="F360" r:id="rId45" xr:uid="{00000000-0004-0000-0100-00002C000000}"/>
    <hyperlink ref="F362" r:id="rId46" xr:uid="{00000000-0004-0000-0100-00002D000000}"/>
    <hyperlink ref="F365" r:id="rId47" xr:uid="{00000000-0004-0000-0100-00002E000000}"/>
    <hyperlink ref="F368" r:id="rId48" xr:uid="{00000000-0004-0000-0100-00002F000000}"/>
    <hyperlink ref="F370" r:id="rId49" xr:uid="{00000000-0004-0000-0100-000030000000}"/>
    <hyperlink ref="F372" r:id="rId50" xr:uid="{00000000-0004-0000-0100-000031000000}"/>
    <hyperlink ref="F374" r:id="rId51" xr:uid="{00000000-0004-0000-0100-000032000000}"/>
    <hyperlink ref="F376" r:id="rId52" xr:uid="{00000000-0004-0000-0100-000033000000}"/>
    <hyperlink ref="F379" r:id="rId53" xr:uid="{00000000-0004-0000-0100-000034000000}"/>
    <hyperlink ref="F387" r:id="rId54" xr:uid="{00000000-0004-0000-0100-000035000000}"/>
    <hyperlink ref="F391" r:id="rId55" xr:uid="{00000000-0004-0000-0100-000036000000}"/>
    <hyperlink ref="F401" r:id="rId56" xr:uid="{00000000-0004-0000-0100-000037000000}"/>
    <hyperlink ref="F405" r:id="rId57" xr:uid="{00000000-0004-0000-0100-000038000000}"/>
    <hyperlink ref="F409" r:id="rId58" xr:uid="{00000000-0004-0000-0100-000039000000}"/>
    <hyperlink ref="F430" r:id="rId59" xr:uid="{00000000-0004-0000-0100-00003A000000}"/>
    <hyperlink ref="F436" r:id="rId60" xr:uid="{00000000-0004-0000-0100-00003B000000}"/>
    <hyperlink ref="F441" r:id="rId61" xr:uid="{00000000-0004-0000-0100-00003C000000}"/>
    <hyperlink ref="F452" r:id="rId62" xr:uid="{00000000-0004-0000-0100-00003D000000}"/>
    <hyperlink ref="F459" r:id="rId63" xr:uid="{00000000-0004-0000-0100-00003E000000}"/>
    <hyperlink ref="F473" r:id="rId64" xr:uid="{00000000-0004-0000-0100-00003F000000}"/>
    <hyperlink ref="F486" r:id="rId65" xr:uid="{00000000-0004-0000-0100-000040000000}"/>
    <hyperlink ref="F499" r:id="rId66" xr:uid="{00000000-0004-0000-0100-000041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6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20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308"/>
      <c r="M2" s="308"/>
      <c r="N2" s="308"/>
      <c r="O2" s="308"/>
      <c r="P2" s="308"/>
      <c r="Q2" s="308"/>
      <c r="R2" s="308"/>
      <c r="S2" s="308"/>
      <c r="T2" s="308"/>
      <c r="U2" s="308"/>
      <c r="V2" s="308"/>
      <c r="AT2" s="18" t="s">
        <v>96</v>
      </c>
      <c r="AZ2" s="183" t="s">
        <v>694</v>
      </c>
      <c r="BA2" s="183" t="s">
        <v>695</v>
      </c>
      <c r="BB2" s="183" t="s">
        <v>19</v>
      </c>
      <c r="BC2" s="183" t="s">
        <v>696</v>
      </c>
      <c r="BD2" s="183" t="s">
        <v>84</v>
      </c>
    </row>
    <row r="3" spans="2:56" ht="6.95" customHeight="1">
      <c r="B3" s="19"/>
      <c r="C3" s="20"/>
      <c r="D3" s="20"/>
      <c r="E3" s="20"/>
      <c r="F3" s="20"/>
      <c r="G3" s="20"/>
      <c r="H3" s="20"/>
      <c r="I3" s="20"/>
      <c r="J3" s="20"/>
      <c r="K3" s="20"/>
      <c r="L3" s="21"/>
      <c r="AT3" s="18" t="s">
        <v>84</v>
      </c>
      <c r="AZ3" s="183" t="s">
        <v>697</v>
      </c>
      <c r="BA3" s="183" t="s">
        <v>698</v>
      </c>
      <c r="BB3" s="183" t="s">
        <v>19</v>
      </c>
      <c r="BC3" s="183" t="s">
        <v>699</v>
      </c>
      <c r="BD3" s="183" t="s">
        <v>84</v>
      </c>
    </row>
    <row r="4" spans="2:56" ht="24.95" customHeight="1">
      <c r="B4" s="21"/>
      <c r="D4" s="22" t="s">
        <v>139</v>
      </c>
      <c r="L4" s="21"/>
      <c r="M4" s="91" t="s">
        <v>10</v>
      </c>
      <c r="AT4" s="18" t="s">
        <v>4</v>
      </c>
      <c r="AZ4" s="183" t="s">
        <v>700</v>
      </c>
      <c r="BA4" s="183" t="s">
        <v>701</v>
      </c>
      <c r="BB4" s="183" t="s">
        <v>19</v>
      </c>
      <c r="BC4" s="183" t="s">
        <v>702</v>
      </c>
      <c r="BD4" s="183" t="s">
        <v>84</v>
      </c>
    </row>
    <row r="5" spans="2:56" ht="6.95" customHeight="1">
      <c r="B5" s="21"/>
      <c r="L5" s="21"/>
      <c r="AZ5" s="183" t="s">
        <v>703</v>
      </c>
      <c r="BA5" s="183" t="s">
        <v>704</v>
      </c>
      <c r="BB5" s="183" t="s">
        <v>19</v>
      </c>
      <c r="BC5" s="183" t="s">
        <v>705</v>
      </c>
      <c r="BD5" s="183" t="s">
        <v>84</v>
      </c>
    </row>
    <row r="6" spans="2:56" ht="12" customHeight="1">
      <c r="B6" s="21"/>
      <c r="D6" s="28" t="s">
        <v>16</v>
      </c>
      <c r="L6" s="21"/>
      <c r="AZ6" s="183" t="s">
        <v>706</v>
      </c>
      <c r="BA6" s="183" t="s">
        <v>707</v>
      </c>
      <c r="BB6" s="183" t="s">
        <v>19</v>
      </c>
      <c r="BC6" s="183" t="s">
        <v>708</v>
      </c>
      <c r="BD6" s="183" t="s">
        <v>84</v>
      </c>
    </row>
    <row r="7" spans="2:56" ht="16.5" customHeight="1">
      <c r="B7" s="21"/>
      <c r="E7" s="338" t="str">
        <f>'Rekapitulace stavby'!K6</f>
        <v>AREÁL KLÍŠE, ÚSTÍ NAD LABEM – WELLNESS A FITNESS - BEZ VENKOVNÍ ODPOČÍVÁRNY</v>
      </c>
      <c r="F7" s="339"/>
      <c r="G7" s="339"/>
      <c r="H7" s="339"/>
      <c r="L7" s="21"/>
      <c r="AZ7" s="183" t="s">
        <v>709</v>
      </c>
      <c r="BA7" s="183" t="s">
        <v>710</v>
      </c>
      <c r="BB7" s="183" t="s">
        <v>19</v>
      </c>
      <c r="BC7" s="183" t="s">
        <v>711</v>
      </c>
      <c r="BD7" s="183" t="s">
        <v>84</v>
      </c>
    </row>
    <row r="8" spans="2:56" ht="12.75">
      <c r="B8" s="21"/>
      <c r="D8" s="28" t="s">
        <v>140</v>
      </c>
      <c r="L8" s="21"/>
      <c r="AZ8" s="183" t="s">
        <v>712</v>
      </c>
      <c r="BA8" s="183" t="s">
        <v>713</v>
      </c>
      <c r="BB8" s="183" t="s">
        <v>19</v>
      </c>
      <c r="BC8" s="183" t="s">
        <v>714</v>
      </c>
      <c r="BD8" s="183" t="s">
        <v>84</v>
      </c>
    </row>
    <row r="9" spans="2:56" ht="16.5" customHeight="1">
      <c r="B9" s="21"/>
      <c r="E9" s="338" t="s">
        <v>141</v>
      </c>
      <c r="F9" s="308"/>
      <c r="G9" s="308"/>
      <c r="H9" s="308"/>
      <c r="L9" s="21"/>
      <c r="AZ9" s="183" t="s">
        <v>715</v>
      </c>
      <c r="BA9" s="183" t="s">
        <v>716</v>
      </c>
      <c r="BB9" s="183" t="s">
        <v>19</v>
      </c>
      <c r="BC9" s="183" t="s">
        <v>717</v>
      </c>
      <c r="BD9" s="183" t="s">
        <v>84</v>
      </c>
    </row>
    <row r="10" spans="2:56" ht="12" customHeight="1">
      <c r="B10" s="21"/>
      <c r="D10" s="28" t="s">
        <v>142</v>
      </c>
      <c r="L10" s="21"/>
      <c r="AZ10" s="183" t="s">
        <v>718</v>
      </c>
      <c r="BA10" s="183" t="s">
        <v>719</v>
      </c>
      <c r="BB10" s="183" t="s">
        <v>19</v>
      </c>
      <c r="BC10" s="183" t="s">
        <v>720</v>
      </c>
      <c r="BD10" s="183" t="s">
        <v>84</v>
      </c>
    </row>
    <row r="11" spans="2:56" s="1" customFormat="1" ht="16.5" customHeight="1">
      <c r="B11" s="33"/>
      <c r="E11" s="336" t="s">
        <v>143</v>
      </c>
      <c r="F11" s="340"/>
      <c r="G11" s="340"/>
      <c r="H11" s="340"/>
      <c r="L11" s="33"/>
      <c r="AZ11" s="183" t="s">
        <v>721</v>
      </c>
      <c r="BA11" s="183" t="s">
        <v>722</v>
      </c>
      <c r="BB11" s="183" t="s">
        <v>19</v>
      </c>
      <c r="BC11" s="183" t="s">
        <v>723</v>
      </c>
      <c r="BD11" s="183" t="s">
        <v>84</v>
      </c>
    </row>
    <row r="12" spans="2:56" s="1" customFormat="1" ht="12" customHeight="1">
      <c r="B12" s="33"/>
      <c r="D12" s="28" t="s">
        <v>144</v>
      </c>
      <c r="L12" s="33"/>
      <c r="AZ12" s="183" t="s">
        <v>724</v>
      </c>
      <c r="BA12" s="183" t="s">
        <v>725</v>
      </c>
      <c r="BB12" s="183" t="s">
        <v>19</v>
      </c>
      <c r="BC12" s="183" t="s">
        <v>726</v>
      </c>
      <c r="BD12" s="183" t="s">
        <v>84</v>
      </c>
    </row>
    <row r="13" spans="2:56" s="1" customFormat="1" ht="16.5" customHeight="1">
      <c r="B13" s="33"/>
      <c r="E13" s="301" t="s">
        <v>727</v>
      </c>
      <c r="F13" s="340"/>
      <c r="G13" s="340"/>
      <c r="H13" s="340"/>
      <c r="L13" s="33"/>
      <c r="AZ13" s="183" t="s">
        <v>728</v>
      </c>
      <c r="BA13" s="183" t="s">
        <v>729</v>
      </c>
      <c r="BB13" s="183" t="s">
        <v>19</v>
      </c>
      <c r="BC13" s="183" t="s">
        <v>730</v>
      </c>
      <c r="BD13" s="183" t="s">
        <v>84</v>
      </c>
    </row>
    <row r="14" spans="2:56" s="1" customFormat="1" ht="11.25">
      <c r="B14" s="33"/>
      <c r="L14" s="33"/>
      <c r="AZ14" s="183" t="s">
        <v>731</v>
      </c>
      <c r="BA14" s="183" t="s">
        <v>732</v>
      </c>
      <c r="BB14" s="183" t="s">
        <v>19</v>
      </c>
      <c r="BC14" s="183" t="s">
        <v>733</v>
      </c>
      <c r="BD14" s="183" t="s">
        <v>84</v>
      </c>
    </row>
    <row r="15" spans="2:56" s="1" customFormat="1" ht="12" customHeight="1">
      <c r="B15" s="33"/>
      <c r="D15" s="28" t="s">
        <v>18</v>
      </c>
      <c r="F15" s="26" t="s">
        <v>19</v>
      </c>
      <c r="I15" s="28" t="s">
        <v>20</v>
      </c>
      <c r="J15" s="26" t="s">
        <v>19</v>
      </c>
      <c r="L15" s="33"/>
      <c r="AZ15" s="183" t="s">
        <v>734</v>
      </c>
      <c r="BA15" s="183" t="s">
        <v>735</v>
      </c>
      <c r="BB15" s="183" t="s">
        <v>19</v>
      </c>
      <c r="BC15" s="183" t="s">
        <v>736</v>
      </c>
      <c r="BD15" s="183" t="s">
        <v>84</v>
      </c>
    </row>
    <row r="16" spans="2:56" s="1" customFormat="1" ht="12" customHeight="1">
      <c r="B16" s="33"/>
      <c r="D16" s="28" t="s">
        <v>21</v>
      </c>
      <c r="F16" s="26" t="s">
        <v>22</v>
      </c>
      <c r="I16" s="28" t="s">
        <v>23</v>
      </c>
      <c r="J16" s="50" t="str">
        <f>'Rekapitulace stavby'!AN8</f>
        <v>10. 7. 2024</v>
      </c>
      <c r="L16" s="33"/>
      <c r="AZ16" s="183" t="s">
        <v>737</v>
      </c>
      <c r="BA16" s="183" t="s">
        <v>738</v>
      </c>
      <c r="BB16" s="183" t="s">
        <v>19</v>
      </c>
      <c r="BC16" s="183" t="s">
        <v>739</v>
      </c>
      <c r="BD16" s="183" t="s">
        <v>84</v>
      </c>
    </row>
    <row r="17" spans="2:56" s="1" customFormat="1" ht="10.9" customHeight="1">
      <c r="B17" s="33"/>
      <c r="L17" s="33"/>
      <c r="AZ17" s="183" t="s">
        <v>740</v>
      </c>
      <c r="BA17" s="183" t="s">
        <v>741</v>
      </c>
      <c r="BB17" s="183" t="s">
        <v>19</v>
      </c>
      <c r="BC17" s="183" t="s">
        <v>742</v>
      </c>
      <c r="BD17" s="183" t="s">
        <v>84</v>
      </c>
    </row>
    <row r="18" spans="2:56" s="1" customFormat="1" ht="12" customHeight="1">
      <c r="B18" s="33"/>
      <c r="D18" s="28" t="s">
        <v>25</v>
      </c>
      <c r="I18" s="28" t="s">
        <v>26</v>
      </c>
      <c r="J18" s="26" t="s">
        <v>27</v>
      </c>
      <c r="L18" s="33"/>
      <c r="AZ18" s="183" t="s">
        <v>743</v>
      </c>
      <c r="BA18" s="183" t="s">
        <v>744</v>
      </c>
      <c r="BB18" s="183" t="s">
        <v>19</v>
      </c>
      <c r="BC18" s="183" t="s">
        <v>745</v>
      </c>
      <c r="BD18" s="183" t="s">
        <v>84</v>
      </c>
    </row>
    <row r="19" spans="2:56" s="1" customFormat="1" ht="18" customHeight="1">
      <c r="B19" s="33"/>
      <c r="E19" s="26" t="s">
        <v>28</v>
      </c>
      <c r="I19" s="28" t="s">
        <v>29</v>
      </c>
      <c r="J19" s="26" t="s">
        <v>30</v>
      </c>
      <c r="L19" s="33"/>
      <c r="AZ19" s="183" t="s">
        <v>746</v>
      </c>
      <c r="BA19" s="183" t="s">
        <v>747</v>
      </c>
      <c r="BB19" s="183" t="s">
        <v>19</v>
      </c>
      <c r="BC19" s="183" t="s">
        <v>748</v>
      </c>
      <c r="BD19" s="183" t="s">
        <v>84</v>
      </c>
    </row>
    <row r="20" spans="2:56" s="1" customFormat="1" ht="6.95" customHeight="1">
      <c r="B20" s="33"/>
      <c r="L20" s="33"/>
      <c r="AZ20" s="183" t="s">
        <v>749</v>
      </c>
      <c r="BA20" s="183" t="s">
        <v>750</v>
      </c>
      <c r="BB20" s="183" t="s">
        <v>19</v>
      </c>
      <c r="BC20" s="183" t="s">
        <v>751</v>
      </c>
      <c r="BD20" s="183" t="s">
        <v>84</v>
      </c>
    </row>
    <row r="21" spans="2:56" s="1" customFormat="1" ht="12" customHeight="1">
      <c r="B21" s="33"/>
      <c r="D21" s="28" t="s">
        <v>31</v>
      </c>
      <c r="I21" s="28" t="s">
        <v>26</v>
      </c>
      <c r="J21" s="29" t="str">
        <f>'Rekapitulace stavby'!AN13</f>
        <v>Vyplň údaj</v>
      </c>
      <c r="L21" s="33"/>
    </row>
    <row r="22" spans="2:56" s="1" customFormat="1" ht="18" customHeight="1">
      <c r="B22" s="33"/>
      <c r="E22" s="341" t="str">
        <f>'Rekapitulace stavby'!E14</f>
        <v>Vyplň údaj</v>
      </c>
      <c r="F22" s="307"/>
      <c r="G22" s="307"/>
      <c r="H22" s="307"/>
      <c r="I22" s="28" t="s">
        <v>29</v>
      </c>
      <c r="J22" s="29" t="str">
        <f>'Rekapitulace stavby'!AN14</f>
        <v>Vyplň údaj</v>
      </c>
      <c r="L22" s="33"/>
    </row>
    <row r="23" spans="2:56" s="1" customFormat="1" ht="6.95" customHeight="1">
      <c r="B23" s="33"/>
      <c r="L23" s="33"/>
    </row>
    <row r="24" spans="2:56" s="1" customFormat="1" ht="12" customHeight="1">
      <c r="B24" s="33"/>
      <c r="D24" s="28" t="s">
        <v>33</v>
      </c>
      <c r="I24" s="28" t="s">
        <v>26</v>
      </c>
      <c r="J24" s="26" t="s">
        <v>34</v>
      </c>
      <c r="L24" s="33"/>
    </row>
    <row r="25" spans="2:56" s="1" customFormat="1" ht="18" customHeight="1">
      <c r="B25" s="33"/>
      <c r="E25" s="26" t="s">
        <v>35</v>
      </c>
      <c r="I25" s="28" t="s">
        <v>29</v>
      </c>
      <c r="J25" s="26" t="s">
        <v>36</v>
      </c>
      <c r="L25" s="33"/>
    </row>
    <row r="26" spans="2:56" s="1" customFormat="1" ht="6.95" customHeight="1">
      <c r="B26" s="33"/>
      <c r="L26" s="33"/>
    </row>
    <row r="27" spans="2:56" s="1" customFormat="1" ht="12" customHeight="1">
      <c r="B27" s="33"/>
      <c r="D27" s="28" t="s">
        <v>38</v>
      </c>
      <c r="I27" s="28" t="s">
        <v>26</v>
      </c>
      <c r="J27" s="26" t="s">
        <v>34</v>
      </c>
      <c r="L27" s="33"/>
    </row>
    <row r="28" spans="2:56" s="1" customFormat="1" ht="18" customHeight="1">
      <c r="B28" s="33"/>
      <c r="E28" s="26" t="s">
        <v>35</v>
      </c>
      <c r="I28" s="28" t="s">
        <v>29</v>
      </c>
      <c r="J28" s="26" t="s">
        <v>36</v>
      </c>
      <c r="L28" s="33"/>
    </row>
    <row r="29" spans="2:56" s="1" customFormat="1" ht="6.95" customHeight="1">
      <c r="B29" s="33"/>
      <c r="L29" s="33"/>
    </row>
    <row r="30" spans="2:56" s="1" customFormat="1" ht="12" customHeight="1">
      <c r="B30" s="33"/>
      <c r="D30" s="28" t="s">
        <v>39</v>
      </c>
      <c r="L30" s="33"/>
    </row>
    <row r="31" spans="2:56" s="7" customFormat="1" ht="16.5" customHeight="1">
      <c r="B31" s="92"/>
      <c r="E31" s="312" t="s">
        <v>19</v>
      </c>
      <c r="F31" s="312"/>
      <c r="G31" s="312"/>
      <c r="H31" s="312"/>
      <c r="L31" s="92"/>
    </row>
    <row r="32" spans="2:56"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41</v>
      </c>
      <c r="J34" s="64">
        <f>ROUND(J116, 2)</f>
        <v>0</v>
      </c>
      <c r="L34" s="33"/>
    </row>
    <row r="35" spans="2:12" s="1" customFormat="1" ht="6.95" customHeight="1">
      <c r="B35" s="33"/>
      <c r="D35" s="51"/>
      <c r="E35" s="51"/>
      <c r="F35" s="51"/>
      <c r="G35" s="51"/>
      <c r="H35" s="51"/>
      <c r="I35" s="51"/>
      <c r="J35" s="51"/>
      <c r="K35" s="51"/>
      <c r="L35" s="33"/>
    </row>
    <row r="36" spans="2:12" s="1" customFormat="1" ht="14.45" customHeight="1">
      <c r="B36" s="33"/>
      <c r="F36" s="36" t="s">
        <v>43</v>
      </c>
      <c r="I36" s="36" t="s">
        <v>42</v>
      </c>
      <c r="J36" s="36" t="s">
        <v>44</v>
      </c>
      <c r="L36" s="33"/>
    </row>
    <row r="37" spans="2:12" s="1" customFormat="1" ht="14.45" customHeight="1">
      <c r="B37" s="33"/>
      <c r="D37" s="53" t="s">
        <v>45</v>
      </c>
      <c r="E37" s="28" t="s">
        <v>46</v>
      </c>
      <c r="F37" s="83">
        <f>ROUND((SUM(BE116:BE1199)),  2)</f>
        <v>0</v>
      </c>
      <c r="I37" s="94">
        <v>0.21</v>
      </c>
      <c r="J37" s="83">
        <f>ROUND(((SUM(BE116:BE1199))*I37),  2)</f>
        <v>0</v>
      </c>
      <c r="L37" s="33"/>
    </row>
    <row r="38" spans="2:12" s="1" customFormat="1" ht="14.45" customHeight="1">
      <c r="B38" s="33"/>
      <c r="E38" s="28" t="s">
        <v>47</v>
      </c>
      <c r="F38" s="83">
        <f>ROUND((SUM(BF116:BF1199)),  2)</f>
        <v>0</v>
      </c>
      <c r="I38" s="94">
        <v>0.12</v>
      </c>
      <c r="J38" s="83">
        <f>ROUND(((SUM(BF116:BF1199))*I38),  2)</f>
        <v>0</v>
      </c>
      <c r="L38" s="33"/>
    </row>
    <row r="39" spans="2:12" s="1" customFormat="1" ht="14.45" hidden="1" customHeight="1">
      <c r="B39" s="33"/>
      <c r="E39" s="28" t="s">
        <v>48</v>
      </c>
      <c r="F39" s="83">
        <f>ROUND((SUM(BG116:BG1199)),  2)</f>
        <v>0</v>
      </c>
      <c r="I39" s="94">
        <v>0.21</v>
      </c>
      <c r="J39" s="83">
        <f>0</f>
        <v>0</v>
      </c>
      <c r="L39" s="33"/>
    </row>
    <row r="40" spans="2:12" s="1" customFormat="1" ht="14.45" hidden="1" customHeight="1">
      <c r="B40" s="33"/>
      <c r="E40" s="28" t="s">
        <v>49</v>
      </c>
      <c r="F40" s="83">
        <f>ROUND((SUM(BH116:BH1199)),  2)</f>
        <v>0</v>
      </c>
      <c r="I40" s="94">
        <v>0.12</v>
      </c>
      <c r="J40" s="83">
        <f>0</f>
        <v>0</v>
      </c>
      <c r="L40" s="33"/>
    </row>
    <row r="41" spans="2:12" s="1" customFormat="1" ht="14.45" hidden="1" customHeight="1">
      <c r="B41" s="33"/>
      <c r="E41" s="28" t="s">
        <v>50</v>
      </c>
      <c r="F41" s="83">
        <f>ROUND((SUM(BI116:BI1199)),  2)</f>
        <v>0</v>
      </c>
      <c r="I41" s="94">
        <v>0</v>
      </c>
      <c r="J41" s="83">
        <f>0</f>
        <v>0</v>
      </c>
      <c r="L41" s="33"/>
    </row>
    <row r="42" spans="2:12" s="1" customFormat="1" ht="6.95" customHeight="1">
      <c r="B42" s="33"/>
      <c r="L42" s="33"/>
    </row>
    <row r="43" spans="2:12" s="1" customFormat="1" ht="25.35" customHeight="1">
      <c r="B43" s="33"/>
      <c r="C43" s="95"/>
      <c r="D43" s="96" t="s">
        <v>51</v>
      </c>
      <c r="E43" s="55"/>
      <c r="F43" s="55"/>
      <c r="G43" s="97" t="s">
        <v>52</v>
      </c>
      <c r="H43" s="98" t="s">
        <v>53</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146</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AREÁL KLÍŠE, ÚSTÍ NAD LABEM – WELLNESS A FITNESS - BEZ VENKOVNÍ ODPOČÍVÁRNY</v>
      </c>
      <c r="F52" s="339"/>
      <c r="G52" s="339"/>
      <c r="H52" s="339"/>
      <c r="L52" s="33"/>
    </row>
    <row r="53" spans="2:12" ht="12" customHeight="1">
      <c r="B53" s="21"/>
      <c r="C53" s="28" t="s">
        <v>140</v>
      </c>
      <c r="L53" s="21"/>
    </row>
    <row r="54" spans="2:12" ht="16.5" customHeight="1">
      <c r="B54" s="21"/>
      <c r="E54" s="338" t="s">
        <v>141</v>
      </c>
      <c r="F54" s="308"/>
      <c r="G54" s="308"/>
      <c r="H54" s="308"/>
      <c r="L54" s="21"/>
    </row>
    <row r="55" spans="2:12" ht="12" customHeight="1">
      <c r="B55" s="21"/>
      <c r="C55" s="28" t="s">
        <v>142</v>
      </c>
      <c r="L55" s="21"/>
    </row>
    <row r="56" spans="2:12" s="1" customFormat="1" ht="16.5" customHeight="1">
      <c r="B56" s="33"/>
      <c r="E56" s="336" t="s">
        <v>143</v>
      </c>
      <c r="F56" s="340"/>
      <c r="G56" s="340"/>
      <c r="H56" s="340"/>
      <c r="L56" s="33"/>
    </row>
    <row r="57" spans="2:12" s="1" customFormat="1" ht="12" customHeight="1">
      <c r="B57" s="33"/>
      <c r="C57" s="28" t="s">
        <v>144</v>
      </c>
      <c r="L57" s="33"/>
    </row>
    <row r="58" spans="2:12" s="1" customFormat="1" ht="16.5" customHeight="1">
      <c r="B58" s="33"/>
      <c r="E58" s="301" t="str">
        <f>E13</f>
        <v>D.1.1b - Architektonicko stavební řešení - Stavební úpravy</v>
      </c>
      <c r="F58" s="340"/>
      <c r="G58" s="340"/>
      <c r="H58" s="340"/>
      <c r="L58" s="33"/>
    </row>
    <row r="59" spans="2:12" s="1" customFormat="1" ht="6.95" customHeight="1">
      <c r="B59" s="33"/>
      <c r="L59" s="33"/>
    </row>
    <row r="60" spans="2:12" s="1" customFormat="1" ht="12" customHeight="1">
      <c r="B60" s="33"/>
      <c r="C60" s="28" t="s">
        <v>21</v>
      </c>
      <c r="F60" s="26" t="str">
        <f>F16</f>
        <v>ÚSTÍ NAD LABEM</v>
      </c>
      <c r="I60" s="28" t="s">
        <v>23</v>
      </c>
      <c r="J60" s="50" t="str">
        <f>IF(J16="","",J16)</f>
        <v>10. 7. 2024</v>
      </c>
      <c r="L60" s="33"/>
    </row>
    <row r="61" spans="2:12" s="1" customFormat="1" ht="6.95" customHeight="1">
      <c r="B61" s="33"/>
      <c r="L61" s="33"/>
    </row>
    <row r="62" spans="2:12" s="1" customFormat="1" ht="15.2" customHeight="1">
      <c r="B62" s="33"/>
      <c r="C62" s="28" t="s">
        <v>25</v>
      </c>
      <c r="F62" s="26" t="str">
        <f>E19</f>
        <v>Městské služby Ústí nad Labem p.o.</v>
      </c>
      <c r="I62" s="28" t="s">
        <v>33</v>
      </c>
      <c r="J62" s="31" t="str">
        <f>E25</f>
        <v>Specta s.r.o.</v>
      </c>
      <c r="L62" s="33"/>
    </row>
    <row r="63" spans="2:12" s="1" customFormat="1" ht="15.2" customHeight="1">
      <c r="B63" s="33"/>
      <c r="C63" s="28" t="s">
        <v>31</v>
      </c>
      <c r="F63" s="26" t="str">
        <f>IF(E22="","",E22)</f>
        <v>Vyplň údaj</v>
      </c>
      <c r="I63" s="28" t="s">
        <v>38</v>
      </c>
      <c r="J63" s="31" t="str">
        <f>E28</f>
        <v>Specta s.r.o.</v>
      </c>
      <c r="L63" s="33"/>
    </row>
    <row r="64" spans="2:12" s="1" customFormat="1" ht="10.35" customHeight="1">
      <c r="B64" s="33"/>
      <c r="L64" s="33"/>
    </row>
    <row r="65" spans="2:47" s="1" customFormat="1" ht="29.25" customHeight="1">
      <c r="B65" s="33"/>
      <c r="C65" s="101" t="s">
        <v>147</v>
      </c>
      <c r="D65" s="95"/>
      <c r="E65" s="95"/>
      <c r="F65" s="95"/>
      <c r="G65" s="95"/>
      <c r="H65" s="95"/>
      <c r="I65" s="95"/>
      <c r="J65" s="102" t="s">
        <v>148</v>
      </c>
      <c r="K65" s="95"/>
      <c r="L65" s="33"/>
    </row>
    <row r="66" spans="2:47" s="1" customFormat="1" ht="10.35" customHeight="1">
      <c r="B66" s="33"/>
      <c r="L66" s="33"/>
    </row>
    <row r="67" spans="2:47" s="1" customFormat="1" ht="22.9" customHeight="1">
      <c r="B67" s="33"/>
      <c r="C67" s="103" t="s">
        <v>73</v>
      </c>
      <c r="J67" s="64">
        <f>J116</f>
        <v>0</v>
      </c>
      <c r="L67" s="33"/>
      <c r="AU67" s="18" t="s">
        <v>149</v>
      </c>
    </row>
    <row r="68" spans="2:47" s="8" customFormat="1" ht="24.95" customHeight="1">
      <c r="B68" s="104"/>
      <c r="D68" s="105" t="s">
        <v>150</v>
      </c>
      <c r="E68" s="106"/>
      <c r="F68" s="106"/>
      <c r="G68" s="106"/>
      <c r="H68" s="106"/>
      <c r="I68" s="106"/>
      <c r="J68" s="107">
        <f>J117</f>
        <v>0</v>
      </c>
      <c r="L68" s="104"/>
    </row>
    <row r="69" spans="2:47" s="9" customFormat="1" ht="19.899999999999999" customHeight="1">
      <c r="B69" s="108"/>
      <c r="D69" s="109" t="s">
        <v>151</v>
      </c>
      <c r="E69" s="110"/>
      <c r="F69" s="110"/>
      <c r="G69" s="110"/>
      <c r="H69" s="110"/>
      <c r="I69" s="110"/>
      <c r="J69" s="111">
        <f>J118</f>
        <v>0</v>
      </c>
      <c r="L69" s="108"/>
    </row>
    <row r="70" spans="2:47" s="9" customFormat="1" ht="19.899999999999999" customHeight="1">
      <c r="B70" s="108"/>
      <c r="D70" s="109" t="s">
        <v>152</v>
      </c>
      <c r="E70" s="110"/>
      <c r="F70" s="110"/>
      <c r="G70" s="110"/>
      <c r="H70" s="110"/>
      <c r="I70" s="110"/>
      <c r="J70" s="111">
        <f>J150</f>
        <v>0</v>
      </c>
      <c r="L70" s="108"/>
    </row>
    <row r="71" spans="2:47" s="9" customFormat="1" ht="19.899999999999999" customHeight="1">
      <c r="B71" s="108"/>
      <c r="D71" s="109" t="s">
        <v>153</v>
      </c>
      <c r="E71" s="110"/>
      <c r="F71" s="110"/>
      <c r="G71" s="110"/>
      <c r="H71" s="110"/>
      <c r="I71" s="110"/>
      <c r="J71" s="111">
        <f>J176</f>
        <v>0</v>
      </c>
      <c r="L71" s="108"/>
    </row>
    <row r="72" spans="2:47" s="9" customFormat="1" ht="19.899999999999999" customHeight="1">
      <c r="B72" s="108"/>
      <c r="D72" s="109" t="s">
        <v>752</v>
      </c>
      <c r="E72" s="110"/>
      <c r="F72" s="110"/>
      <c r="G72" s="110"/>
      <c r="H72" s="110"/>
      <c r="I72" s="110"/>
      <c r="J72" s="111">
        <f>J221</f>
        <v>0</v>
      </c>
      <c r="L72" s="108"/>
    </row>
    <row r="73" spans="2:47" s="9" customFormat="1" ht="19.899999999999999" customHeight="1">
      <c r="B73" s="108"/>
      <c r="D73" s="109" t="s">
        <v>753</v>
      </c>
      <c r="E73" s="110"/>
      <c r="F73" s="110"/>
      <c r="G73" s="110"/>
      <c r="H73" s="110"/>
      <c r="I73" s="110"/>
      <c r="J73" s="111">
        <f>J239</f>
        <v>0</v>
      </c>
      <c r="L73" s="108"/>
    </row>
    <row r="74" spans="2:47" s="9" customFormat="1" ht="19.899999999999999" customHeight="1">
      <c r="B74" s="108"/>
      <c r="D74" s="109" t="s">
        <v>154</v>
      </c>
      <c r="E74" s="110"/>
      <c r="F74" s="110"/>
      <c r="G74" s="110"/>
      <c r="H74" s="110"/>
      <c r="I74" s="110"/>
      <c r="J74" s="111">
        <f>J353</f>
        <v>0</v>
      </c>
      <c r="L74" s="108"/>
    </row>
    <row r="75" spans="2:47" s="9" customFormat="1" ht="19.899999999999999" customHeight="1">
      <c r="B75" s="108"/>
      <c r="D75" s="109" t="s">
        <v>155</v>
      </c>
      <c r="E75" s="110"/>
      <c r="F75" s="110"/>
      <c r="G75" s="110"/>
      <c r="H75" s="110"/>
      <c r="I75" s="110"/>
      <c r="J75" s="111">
        <f>J365</f>
        <v>0</v>
      </c>
      <c r="L75" s="108"/>
    </row>
    <row r="76" spans="2:47" s="9" customFormat="1" ht="19.899999999999999" customHeight="1">
      <c r="B76" s="108"/>
      <c r="D76" s="109" t="s">
        <v>156</v>
      </c>
      <c r="E76" s="110"/>
      <c r="F76" s="110"/>
      <c r="G76" s="110"/>
      <c r="H76" s="110"/>
      <c r="I76" s="110"/>
      <c r="J76" s="111">
        <f>J373</f>
        <v>0</v>
      </c>
      <c r="L76" s="108"/>
    </row>
    <row r="77" spans="2:47" s="8" customFormat="1" ht="24.95" customHeight="1">
      <c r="B77" s="104"/>
      <c r="D77" s="105" t="s">
        <v>157</v>
      </c>
      <c r="E77" s="106"/>
      <c r="F77" s="106"/>
      <c r="G77" s="106"/>
      <c r="H77" s="106"/>
      <c r="I77" s="106"/>
      <c r="J77" s="107">
        <f>J376</f>
        <v>0</v>
      </c>
      <c r="L77" s="104"/>
    </row>
    <row r="78" spans="2:47" s="9" customFormat="1" ht="19.899999999999999" customHeight="1">
      <c r="B78" s="108"/>
      <c r="D78" s="109" t="s">
        <v>158</v>
      </c>
      <c r="E78" s="110"/>
      <c r="F78" s="110"/>
      <c r="G78" s="110"/>
      <c r="H78" s="110"/>
      <c r="I78" s="110"/>
      <c r="J78" s="111">
        <f>J377</f>
        <v>0</v>
      </c>
      <c r="L78" s="108"/>
    </row>
    <row r="79" spans="2:47" s="9" customFormat="1" ht="19.899999999999999" customHeight="1">
      <c r="B79" s="108"/>
      <c r="D79" s="109" t="s">
        <v>159</v>
      </c>
      <c r="E79" s="110"/>
      <c r="F79" s="110"/>
      <c r="G79" s="110"/>
      <c r="H79" s="110"/>
      <c r="I79" s="110"/>
      <c r="J79" s="111">
        <f>J414</f>
        <v>0</v>
      </c>
      <c r="L79" s="108"/>
    </row>
    <row r="80" spans="2:47" s="9" customFormat="1" ht="19.899999999999999" customHeight="1">
      <c r="B80" s="108"/>
      <c r="D80" s="109" t="s">
        <v>754</v>
      </c>
      <c r="E80" s="110"/>
      <c r="F80" s="110"/>
      <c r="G80" s="110"/>
      <c r="H80" s="110"/>
      <c r="I80" s="110"/>
      <c r="J80" s="111">
        <f>J457</f>
        <v>0</v>
      </c>
      <c r="L80" s="108"/>
    </row>
    <row r="81" spans="2:12" s="9" customFormat="1" ht="19.899999999999999" customHeight="1">
      <c r="B81" s="108"/>
      <c r="D81" s="109" t="s">
        <v>755</v>
      </c>
      <c r="E81" s="110"/>
      <c r="F81" s="110"/>
      <c r="G81" s="110"/>
      <c r="H81" s="110"/>
      <c r="I81" s="110"/>
      <c r="J81" s="111">
        <f>J465</f>
        <v>0</v>
      </c>
      <c r="L81" s="108"/>
    </row>
    <row r="82" spans="2:12" s="9" customFormat="1" ht="19.899999999999999" customHeight="1">
      <c r="B82" s="108"/>
      <c r="D82" s="109" t="s">
        <v>163</v>
      </c>
      <c r="E82" s="110"/>
      <c r="F82" s="110"/>
      <c r="G82" s="110"/>
      <c r="H82" s="110"/>
      <c r="I82" s="110"/>
      <c r="J82" s="111">
        <f>J532</f>
        <v>0</v>
      </c>
      <c r="L82" s="108"/>
    </row>
    <row r="83" spans="2:12" s="9" customFormat="1" ht="19.899999999999999" customHeight="1">
      <c r="B83" s="108"/>
      <c r="D83" s="109" t="s">
        <v>756</v>
      </c>
      <c r="E83" s="110"/>
      <c r="F83" s="110"/>
      <c r="G83" s="110"/>
      <c r="H83" s="110"/>
      <c r="I83" s="110"/>
      <c r="J83" s="111">
        <f>J648</f>
        <v>0</v>
      </c>
      <c r="L83" s="108"/>
    </row>
    <row r="84" spans="2:12" s="9" customFormat="1" ht="19.899999999999999" customHeight="1">
      <c r="B84" s="108"/>
      <c r="D84" s="109" t="s">
        <v>164</v>
      </c>
      <c r="E84" s="110"/>
      <c r="F84" s="110"/>
      <c r="G84" s="110"/>
      <c r="H84" s="110"/>
      <c r="I84" s="110"/>
      <c r="J84" s="111">
        <f>J655</f>
        <v>0</v>
      </c>
      <c r="L84" s="108"/>
    </row>
    <row r="85" spans="2:12" s="9" customFormat="1" ht="19.899999999999999" customHeight="1">
      <c r="B85" s="108"/>
      <c r="D85" s="109" t="s">
        <v>165</v>
      </c>
      <c r="E85" s="110"/>
      <c r="F85" s="110"/>
      <c r="G85" s="110"/>
      <c r="H85" s="110"/>
      <c r="I85" s="110"/>
      <c r="J85" s="111">
        <f>J709</f>
        <v>0</v>
      </c>
      <c r="L85" s="108"/>
    </row>
    <row r="86" spans="2:12" s="9" customFormat="1" ht="19.899999999999999" customHeight="1">
      <c r="B86" s="108"/>
      <c r="D86" s="109" t="s">
        <v>166</v>
      </c>
      <c r="E86" s="110"/>
      <c r="F86" s="110"/>
      <c r="G86" s="110"/>
      <c r="H86" s="110"/>
      <c r="I86" s="110"/>
      <c r="J86" s="111">
        <f>J735</f>
        <v>0</v>
      </c>
      <c r="L86" s="108"/>
    </row>
    <row r="87" spans="2:12" s="9" customFormat="1" ht="19.899999999999999" customHeight="1">
      <c r="B87" s="108"/>
      <c r="D87" s="109" t="s">
        <v>757</v>
      </c>
      <c r="E87" s="110"/>
      <c r="F87" s="110"/>
      <c r="G87" s="110"/>
      <c r="H87" s="110"/>
      <c r="I87" s="110"/>
      <c r="J87" s="111">
        <f>J907</f>
        <v>0</v>
      </c>
      <c r="L87" s="108"/>
    </row>
    <row r="88" spans="2:12" s="9" customFormat="1" ht="19.899999999999999" customHeight="1">
      <c r="B88" s="108"/>
      <c r="D88" s="109" t="s">
        <v>167</v>
      </c>
      <c r="E88" s="110"/>
      <c r="F88" s="110"/>
      <c r="G88" s="110"/>
      <c r="H88" s="110"/>
      <c r="I88" s="110"/>
      <c r="J88" s="111">
        <f>J916</f>
        <v>0</v>
      </c>
      <c r="L88" s="108"/>
    </row>
    <row r="89" spans="2:12" s="9" customFormat="1" ht="19.899999999999999" customHeight="1">
      <c r="B89" s="108"/>
      <c r="D89" s="109" t="s">
        <v>168</v>
      </c>
      <c r="E89" s="110"/>
      <c r="F89" s="110"/>
      <c r="G89" s="110"/>
      <c r="H89" s="110"/>
      <c r="I89" s="110"/>
      <c r="J89" s="111">
        <f>J947</f>
        <v>0</v>
      </c>
      <c r="L89" s="108"/>
    </row>
    <row r="90" spans="2:12" s="9" customFormat="1" ht="19.899999999999999" customHeight="1">
      <c r="B90" s="108"/>
      <c r="D90" s="109" t="s">
        <v>758</v>
      </c>
      <c r="E90" s="110"/>
      <c r="F90" s="110"/>
      <c r="G90" s="110"/>
      <c r="H90" s="110"/>
      <c r="I90" s="110"/>
      <c r="J90" s="111">
        <f>J1076</f>
        <v>0</v>
      </c>
      <c r="L90" s="108"/>
    </row>
    <row r="91" spans="2:12" s="9" customFormat="1" ht="19.899999999999999" customHeight="1">
      <c r="B91" s="108"/>
      <c r="D91" s="109" t="s">
        <v>759</v>
      </c>
      <c r="E91" s="110"/>
      <c r="F91" s="110"/>
      <c r="G91" s="110"/>
      <c r="H91" s="110"/>
      <c r="I91" s="110"/>
      <c r="J91" s="111">
        <f>J1090</f>
        <v>0</v>
      </c>
      <c r="L91" s="108"/>
    </row>
    <row r="92" spans="2:12" s="9" customFormat="1" ht="19.899999999999999" customHeight="1">
      <c r="B92" s="108"/>
      <c r="D92" s="109" t="s">
        <v>760</v>
      </c>
      <c r="E92" s="110"/>
      <c r="F92" s="110"/>
      <c r="G92" s="110"/>
      <c r="H92" s="110"/>
      <c r="I92" s="110"/>
      <c r="J92" s="111">
        <f>J1126</f>
        <v>0</v>
      </c>
      <c r="L92" s="108"/>
    </row>
    <row r="93" spans="2:12" s="1" customFormat="1" ht="21.75" customHeight="1">
      <c r="B93" s="33"/>
      <c r="L93" s="33"/>
    </row>
    <row r="94" spans="2:12" s="1" customFormat="1" ht="6.95" customHeight="1">
      <c r="B94" s="42"/>
      <c r="C94" s="43"/>
      <c r="D94" s="43"/>
      <c r="E94" s="43"/>
      <c r="F94" s="43"/>
      <c r="G94" s="43"/>
      <c r="H94" s="43"/>
      <c r="I94" s="43"/>
      <c r="J94" s="43"/>
      <c r="K94" s="43"/>
      <c r="L94" s="33"/>
    </row>
    <row r="98" spans="2:12" s="1" customFormat="1" ht="6.95" customHeight="1">
      <c r="B98" s="44"/>
      <c r="C98" s="45"/>
      <c r="D98" s="45"/>
      <c r="E98" s="45"/>
      <c r="F98" s="45"/>
      <c r="G98" s="45"/>
      <c r="H98" s="45"/>
      <c r="I98" s="45"/>
      <c r="J98" s="45"/>
      <c r="K98" s="45"/>
      <c r="L98" s="33"/>
    </row>
    <row r="99" spans="2:12" s="1" customFormat="1" ht="24.95" customHeight="1">
      <c r="B99" s="33"/>
      <c r="C99" s="22" t="s">
        <v>169</v>
      </c>
      <c r="L99" s="33"/>
    </row>
    <row r="100" spans="2:12" s="1" customFormat="1" ht="6.95" customHeight="1">
      <c r="B100" s="33"/>
      <c r="L100" s="33"/>
    </row>
    <row r="101" spans="2:12" s="1" customFormat="1" ht="12" customHeight="1">
      <c r="B101" s="33"/>
      <c r="C101" s="28" t="s">
        <v>16</v>
      </c>
      <c r="L101" s="33"/>
    </row>
    <row r="102" spans="2:12" s="1" customFormat="1" ht="16.5" customHeight="1">
      <c r="B102" s="33"/>
      <c r="E102" s="338" t="str">
        <f>E7</f>
        <v>AREÁL KLÍŠE, ÚSTÍ NAD LABEM – WELLNESS A FITNESS - BEZ VENKOVNÍ ODPOČÍVÁRNY</v>
      </c>
      <c r="F102" s="339"/>
      <c r="G102" s="339"/>
      <c r="H102" s="339"/>
      <c r="L102" s="33"/>
    </row>
    <row r="103" spans="2:12" ht="12" customHeight="1">
      <c r="B103" s="21"/>
      <c r="C103" s="28" t="s">
        <v>140</v>
      </c>
      <c r="L103" s="21"/>
    </row>
    <row r="104" spans="2:12" ht="16.5" customHeight="1">
      <c r="B104" s="21"/>
      <c r="E104" s="338" t="s">
        <v>141</v>
      </c>
      <c r="F104" s="308"/>
      <c r="G104" s="308"/>
      <c r="H104" s="308"/>
      <c r="L104" s="21"/>
    </row>
    <row r="105" spans="2:12" ht="12" customHeight="1">
      <c r="B105" s="21"/>
      <c r="C105" s="28" t="s">
        <v>142</v>
      </c>
      <c r="L105" s="21"/>
    </row>
    <row r="106" spans="2:12" s="1" customFormat="1" ht="16.5" customHeight="1">
      <c r="B106" s="33"/>
      <c r="E106" s="336" t="s">
        <v>143</v>
      </c>
      <c r="F106" s="340"/>
      <c r="G106" s="340"/>
      <c r="H106" s="340"/>
      <c r="L106" s="33"/>
    </row>
    <row r="107" spans="2:12" s="1" customFormat="1" ht="12" customHeight="1">
      <c r="B107" s="33"/>
      <c r="C107" s="28" t="s">
        <v>144</v>
      </c>
      <c r="L107" s="33"/>
    </row>
    <row r="108" spans="2:12" s="1" customFormat="1" ht="16.5" customHeight="1">
      <c r="B108" s="33"/>
      <c r="E108" s="301" t="str">
        <f>E13</f>
        <v>D.1.1b - Architektonicko stavební řešení - Stavební úpravy</v>
      </c>
      <c r="F108" s="340"/>
      <c r="G108" s="340"/>
      <c r="H108" s="340"/>
      <c r="L108" s="33"/>
    </row>
    <row r="109" spans="2:12" s="1" customFormat="1" ht="6.95" customHeight="1">
      <c r="B109" s="33"/>
      <c r="L109" s="33"/>
    </row>
    <row r="110" spans="2:12" s="1" customFormat="1" ht="12" customHeight="1">
      <c r="B110" s="33"/>
      <c r="C110" s="28" t="s">
        <v>21</v>
      </c>
      <c r="F110" s="26" t="str">
        <f>F16</f>
        <v>ÚSTÍ NAD LABEM</v>
      </c>
      <c r="I110" s="28" t="s">
        <v>23</v>
      </c>
      <c r="J110" s="50" t="str">
        <f>IF(J16="","",J16)</f>
        <v>10. 7. 2024</v>
      </c>
      <c r="L110" s="33"/>
    </row>
    <row r="111" spans="2:12" s="1" customFormat="1" ht="6.95" customHeight="1">
      <c r="B111" s="33"/>
      <c r="L111" s="33"/>
    </row>
    <row r="112" spans="2:12" s="1" customFormat="1" ht="15.2" customHeight="1">
      <c r="B112" s="33"/>
      <c r="C112" s="28" t="s">
        <v>25</v>
      </c>
      <c r="F112" s="26" t="str">
        <f>E19</f>
        <v>Městské služby Ústí nad Labem p.o.</v>
      </c>
      <c r="I112" s="28" t="s">
        <v>33</v>
      </c>
      <c r="J112" s="31" t="str">
        <f>E25</f>
        <v>Specta s.r.o.</v>
      </c>
      <c r="L112" s="33"/>
    </row>
    <row r="113" spans="2:65" s="1" customFormat="1" ht="15.2" customHeight="1">
      <c r="B113" s="33"/>
      <c r="C113" s="28" t="s">
        <v>31</v>
      </c>
      <c r="F113" s="26" t="str">
        <f>IF(E22="","",E22)</f>
        <v>Vyplň údaj</v>
      </c>
      <c r="I113" s="28" t="s">
        <v>38</v>
      </c>
      <c r="J113" s="31" t="str">
        <f>E28</f>
        <v>Specta s.r.o.</v>
      </c>
      <c r="L113" s="33"/>
    </row>
    <row r="114" spans="2:65" s="1" customFormat="1" ht="10.35" customHeight="1">
      <c r="B114" s="33"/>
      <c r="L114" s="33"/>
    </row>
    <row r="115" spans="2:65" s="10" customFormat="1" ht="29.25" customHeight="1">
      <c r="B115" s="112"/>
      <c r="C115" s="113" t="s">
        <v>170</v>
      </c>
      <c r="D115" s="114" t="s">
        <v>60</v>
      </c>
      <c r="E115" s="114" t="s">
        <v>56</v>
      </c>
      <c r="F115" s="114" t="s">
        <v>57</v>
      </c>
      <c r="G115" s="114" t="s">
        <v>171</v>
      </c>
      <c r="H115" s="114" t="s">
        <v>172</v>
      </c>
      <c r="I115" s="114" t="s">
        <v>173</v>
      </c>
      <c r="J115" s="114" t="s">
        <v>148</v>
      </c>
      <c r="K115" s="115" t="s">
        <v>174</v>
      </c>
      <c r="L115" s="112"/>
      <c r="M115" s="57" t="s">
        <v>19</v>
      </c>
      <c r="N115" s="58" t="s">
        <v>45</v>
      </c>
      <c r="O115" s="58" t="s">
        <v>175</v>
      </c>
      <c r="P115" s="58" t="s">
        <v>176</v>
      </c>
      <c r="Q115" s="58" t="s">
        <v>177</v>
      </c>
      <c r="R115" s="58" t="s">
        <v>178</v>
      </c>
      <c r="S115" s="58" t="s">
        <v>179</v>
      </c>
      <c r="T115" s="59" t="s">
        <v>180</v>
      </c>
    </row>
    <row r="116" spans="2:65" s="1" customFormat="1" ht="22.9" customHeight="1">
      <c r="B116" s="33"/>
      <c r="C116" s="62" t="s">
        <v>181</v>
      </c>
      <c r="J116" s="116">
        <f>BK116</f>
        <v>0</v>
      </c>
      <c r="L116" s="33"/>
      <c r="M116" s="60"/>
      <c r="N116" s="51"/>
      <c r="O116" s="51"/>
      <c r="P116" s="117">
        <f>P117+P376</f>
        <v>0</v>
      </c>
      <c r="Q116" s="51"/>
      <c r="R116" s="117">
        <f>R117+R376</f>
        <v>131.1890127911754</v>
      </c>
      <c r="S116" s="51"/>
      <c r="T116" s="118">
        <f>T117+T376</f>
        <v>0.27704513999999997</v>
      </c>
      <c r="AT116" s="18" t="s">
        <v>74</v>
      </c>
      <c r="AU116" s="18" t="s">
        <v>149</v>
      </c>
      <c r="BK116" s="119">
        <f>BK117+BK376</f>
        <v>0</v>
      </c>
    </row>
    <row r="117" spans="2:65" s="11" customFormat="1" ht="25.9" customHeight="1">
      <c r="B117" s="120"/>
      <c r="D117" s="121" t="s">
        <v>74</v>
      </c>
      <c r="E117" s="122" t="s">
        <v>182</v>
      </c>
      <c r="F117" s="122" t="s">
        <v>183</v>
      </c>
      <c r="I117" s="123"/>
      <c r="J117" s="124">
        <f>BK117</f>
        <v>0</v>
      </c>
      <c r="L117" s="120"/>
      <c r="M117" s="125"/>
      <c r="P117" s="126">
        <f>P118+P150+P176+P221+P239+P353+P365+P373</f>
        <v>0</v>
      </c>
      <c r="R117" s="126">
        <f>R118+R150+R176+R221+R239+R353+R365+R373</f>
        <v>84.50758269179839</v>
      </c>
      <c r="T117" s="127">
        <f>T118+T150+T176+T221+T239+T353+T365+T373</f>
        <v>0</v>
      </c>
      <c r="AR117" s="121" t="s">
        <v>82</v>
      </c>
      <c r="AT117" s="128" t="s">
        <v>74</v>
      </c>
      <c r="AU117" s="128" t="s">
        <v>75</v>
      </c>
      <c r="AY117" s="121" t="s">
        <v>184</v>
      </c>
      <c r="BK117" s="129">
        <f>BK118+BK150+BK176+BK221+BK239+BK353+BK365+BK373</f>
        <v>0</v>
      </c>
    </row>
    <row r="118" spans="2:65" s="11" customFormat="1" ht="22.9" customHeight="1">
      <c r="B118" s="120"/>
      <c r="D118" s="121" t="s">
        <v>74</v>
      </c>
      <c r="E118" s="130" t="s">
        <v>82</v>
      </c>
      <c r="F118" s="130" t="s">
        <v>185</v>
      </c>
      <c r="I118" s="123"/>
      <c r="J118" s="131">
        <f>BK118</f>
        <v>0</v>
      </c>
      <c r="L118" s="120"/>
      <c r="M118" s="125"/>
      <c r="P118" s="126">
        <f>SUM(P119:P149)</f>
        <v>0</v>
      </c>
      <c r="R118" s="126">
        <f>SUM(R119:R149)</f>
        <v>29.808</v>
      </c>
      <c r="T118" s="127">
        <f>SUM(T119:T149)</f>
        <v>0</v>
      </c>
      <c r="AR118" s="121" t="s">
        <v>82</v>
      </c>
      <c r="AT118" s="128" t="s">
        <v>74</v>
      </c>
      <c r="AU118" s="128" t="s">
        <v>82</v>
      </c>
      <c r="AY118" s="121" t="s">
        <v>184</v>
      </c>
      <c r="BK118" s="129">
        <f>SUM(BK119:BK149)</f>
        <v>0</v>
      </c>
    </row>
    <row r="119" spans="2:65" s="1" customFormat="1" ht="33" customHeight="1">
      <c r="B119" s="33"/>
      <c r="C119" s="132" t="s">
        <v>82</v>
      </c>
      <c r="D119" s="132" t="s">
        <v>186</v>
      </c>
      <c r="E119" s="133" t="s">
        <v>761</v>
      </c>
      <c r="F119" s="134" t="s">
        <v>762</v>
      </c>
      <c r="G119" s="135" t="s">
        <v>189</v>
      </c>
      <c r="H119" s="136">
        <v>20.346</v>
      </c>
      <c r="I119" s="137"/>
      <c r="J119" s="138">
        <f>ROUND(I119*H119,2)</f>
        <v>0</v>
      </c>
      <c r="K119" s="134" t="s">
        <v>190</v>
      </c>
      <c r="L119" s="33"/>
      <c r="M119" s="139" t="s">
        <v>19</v>
      </c>
      <c r="N119" s="140" t="s">
        <v>46</v>
      </c>
      <c r="P119" s="141">
        <f>O119*H119</f>
        <v>0</v>
      </c>
      <c r="Q119" s="141">
        <v>0</v>
      </c>
      <c r="R119" s="141">
        <f>Q119*H119</f>
        <v>0</v>
      </c>
      <c r="S119" s="141">
        <v>0</v>
      </c>
      <c r="T119" s="142">
        <f>S119*H119</f>
        <v>0</v>
      </c>
      <c r="AR119" s="143" t="s">
        <v>127</v>
      </c>
      <c r="AT119" s="143" t="s">
        <v>186</v>
      </c>
      <c r="AU119" s="143" t="s">
        <v>84</v>
      </c>
      <c r="AY119" s="18" t="s">
        <v>184</v>
      </c>
      <c r="BE119" s="144">
        <f>IF(N119="základní",J119,0)</f>
        <v>0</v>
      </c>
      <c r="BF119" s="144">
        <f>IF(N119="snížená",J119,0)</f>
        <v>0</v>
      </c>
      <c r="BG119" s="144">
        <f>IF(N119="zákl. přenesená",J119,0)</f>
        <v>0</v>
      </c>
      <c r="BH119" s="144">
        <f>IF(N119="sníž. přenesená",J119,0)</f>
        <v>0</v>
      </c>
      <c r="BI119" s="144">
        <f>IF(N119="nulová",J119,0)</f>
        <v>0</v>
      </c>
      <c r="BJ119" s="18" t="s">
        <v>82</v>
      </c>
      <c r="BK119" s="144">
        <f>ROUND(I119*H119,2)</f>
        <v>0</v>
      </c>
      <c r="BL119" s="18" t="s">
        <v>127</v>
      </c>
      <c r="BM119" s="143" t="s">
        <v>763</v>
      </c>
    </row>
    <row r="120" spans="2:65" s="1" customFormat="1" ht="11.25">
      <c r="B120" s="33"/>
      <c r="D120" s="145" t="s">
        <v>192</v>
      </c>
      <c r="F120" s="146" t="s">
        <v>764</v>
      </c>
      <c r="I120" s="147"/>
      <c r="L120" s="33"/>
      <c r="M120" s="148"/>
      <c r="T120" s="54"/>
      <c r="AT120" s="18" t="s">
        <v>192</v>
      </c>
      <c r="AU120" s="18" t="s">
        <v>84</v>
      </c>
    </row>
    <row r="121" spans="2:65" s="1" customFormat="1" ht="24.2" customHeight="1">
      <c r="B121" s="33"/>
      <c r="C121" s="132" t="s">
        <v>84</v>
      </c>
      <c r="D121" s="132" t="s">
        <v>186</v>
      </c>
      <c r="E121" s="133" t="s">
        <v>765</v>
      </c>
      <c r="F121" s="134" t="s">
        <v>766</v>
      </c>
      <c r="G121" s="135" t="s">
        <v>189</v>
      </c>
      <c r="H121" s="136">
        <v>20.346</v>
      </c>
      <c r="I121" s="137"/>
      <c r="J121" s="138">
        <f>ROUND(I121*H121,2)</f>
        <v>0</v>
      </c>
      <c r="K121" s="134" t="s">
        <v>190</v>
      </c>
      <c r="L121" s="33"/>
      <c r="M121" s="139" t="s">
        <v>19</v>
      </c>
      <c r="N121" s="140" t="s">
        <v>46</v>
      </c>
      <c r="P121" s="141">
        <f>O121*H121</f>
        <v>0</v>
      </c>
      <c r="Q121" s="141">
        <v>0</v>
      </c>
      <c r="R121" s="141">
        <f>Q121*H121</f>
        <v>0</v>
      </c>
      <c r="S121" s="141">
        <v>0</v>
      </c>
      <c r="T121" s="142">
        <f>S121*H121</f>
        <v>0</v>
      </c>
      <c r="AR121" s="143" t="s">
        <v>127</v>
      </c>
      <c r="AT121" s="143" t="s">
        <v>186</v>
      </c>
      <c r="AU121" s="143" t="s">
        <v>84</v>
      </c>
      <c r="AY121" s="18" t="s">
        <v>184</v>
      </c>
      <c r="BE121" s="144">
        <f>IF(N121="základní",J121,0)</f>
        <v>0</v>
      </c>
      <c r="BF121" s="144">
        <f>IF(N121="snížená",J121,0)</f>
        <v>0</v>
      </c>
      <c r="BG121" s="144">
        <f>IF(N121="zákl. přenesená",J121,0)</f>
        <v>0</v>
      </c>
      <c r="BH121" s="144">
        <f>IF(N121="sníž. přenesená",J121,0)</f>
        <v>0</v>
      </c>
      <c r="BI121" s="144">
        <f>IF(N121="nulová",J121,0)</f>
        <v>0</v>
      </c>
      <c r="BJ121" s="18" t="s">
        <v>82</v>
      </c>
      <c r="BK121" s="144">
        <f>ROUND(I121*H121,2)</f>
        <v>0</v>
      </c>
      <c r="BL121" s="18" t="s">
        <v>127</v>
      </c>
      <c r="BM121" s="143" t="s">
        <v>767</v>
      </c>
    </row>
    <row r="122" spans="2:65" s="1" customFormat="1" ht="11.25">
      <c r="B122" s="33"/>
      <c r="D122" s="145" t="s">
        <v>192</v>
      </c>
      <c r="F122" s="146" t="s">
        <v>768</v>
      </c>
      <c r="I122" s="147"/>
      <c r="L122" s="33"/>
      <c r="M122" s="148"/>
      <c r="T122" s="54"/>
      <c r="AT122" s="18" t="s">
        <v>192</v>
      </c>
      <c r="AU122" s="18" t="s">
        <v>84</v>
      </c>
    </row>
    <row r="123" spans="2:65" s="1" customFormat="1" ht="24.2" customHeight="1">
      <c r="B123" s="33"/>
      <c r="C123" s="132" t="s">
        <v>92</v>
      </c>
      <c r="D123" s="132" t="s">
        <v>186</v>
      </c>
      <c r="E123" s="133" t="s">
        <v>769</v>
      </c>
      <c r="F123" s="134" t="s">
        <v>770</v>
      </c>
      <c r="G123" s="135" t="s">
        <v>189</v>
      </c>
      <c r="H123" s="136">
        <v>16.896000000000001</v>
      </c>
      <c r="I123" s="137"/>
      <c r="J123" s="138">
        <f>ROUND(I123*H123,2)</f>
        <v>0</v>
      </c>
      <c r="K123" s="134" t="s">
        <v>190</v>
      </c>
      <c r="L123" s="33"/>
      <c r="M123" s="139" t="s">
        <v>19</v>
      </c>
      <c r="N123" s="140" t="s">
        <v>46</v>
      </c>
      <c r="P123" s="141">
        <f>O123*H123</f>
        <v>0</v>
      </c>
      <c r="Q123" s="141">
        <v>0</v>
      </c>
      <c r="R123" s="141">
        <f>Q123*H123</f>
        <v>0</v>
      </c>
      <c r="S123" s="141">
        <v>0</v>
      </c>
      <c r="T123" s="142">
        <f>S123*H123</f>
        <v>0</v>
      </c>
      <c r="AR123" s="143" t="s">
        <v>127</v>
      </c>
      <c r="AT123" s="143" t="s">
        <v>186</v>
      </c>
      <c r="AU123" s="143" t="s">
        <v>84</v>
      </c>
      <c r="AY123" s="18" t="s">
        <v>184</v>
      </c>
      <c r="BE123" s="144">
        <f>IF(N123="základní",J123,0)</f>
        <v>0</v>
      </c>
      <c r="BF123" s="144">
        <f>IF(N123="snížená",J123,0)</f>
        <v>0</v>
      </c>
      <c r="BG123" s="144">
        <f>IF(N123="zákl. přenesená",J123,0)</f>
        <v>0</v>
      </c>
      <c r="BH123" s="144">
        <f>IF(N123="sníž. přenesená",J123,0)</f>
        <v>0</v>
      </c>
      <c r="BI123" s="144">
        <f>IF(N123="nulová",J123,0)</f>
        <v>0</v>
      </c>
      <c r="BJ123" s="18" t="s">
        <v>82</v>
      </c>
      <c r="BK123" s="144">
        <f>ROUND(I123*H123,2)</f>
        <v>0</v>
      </c>
      <c r="BL123" s="18" t="s">
        <v>127</v>
      </c>
      <c r="BM123" s="143" t="s">
        <v>771</v>
      </c>
    </row>
    <row r="124" spans="2:65" s="1" customFormat="1" ht="11.25">
      <c r="B124" s="33"/>
      <c r="D124" s="145" t="s">
        <v>192</v>
      </c>
      <c r="F124" s="146" t="s">
        <v>772</v>
      </c>
      <c r="I124" s="147"/>
      <c r="L124" s="33"/>
      <c r="M124" s="148"/>
      <c r="T124" s="54"/>
      <c r="AT124" s="18" t="s">
        <v>192</v>
      </c>
      <c r="AU124" s="18" t="s">
        <v>84</v>
      </c>
    </row>
    <row r="125" spans="2:65" s="12" customFormat="1" ht="11.25">
      <c r="B125" s="149"/>
      <c r="D125" s="150" t="s">
        <v>194</v>
      </c>
      <c r="E125" s="151" t="s">
        <v>19</v>
      </c>
      <c r="F125" s="152" t="s">
        <v>249</v>
      </c>
      <c r="H125" s="151" t="s">
        <v>19</v>
      </c>
      <c r="I125" s="153"/>
      <c r="L125" s="149"/>
      <c r="M125" s="154"/>
      <c r="T125" s="155"/>
      <c r="AT125" s="151" t="s">
        <v>194</v>
      </c>
      <c r="AU125" s="151" t="s">
        <v>84</v>
      </c>
      <c r="AV125" s="12" t="s">
        <v>82</v>
      </c>
      <c r="AW125" s="12" t="s">
        <v>37</v>
      </c>
      <c r="AX125" s="12" t="s">
        <v>75</v>
      </c>
      <c r="AY125" s="151" t="s">
        <v>184</v>
      </c>
    </row>
    <row r="126" spans="2:65" s="12" customFormat="1" ht="11.25">
      <c r="B126" s="149"/>
      <c r="D126" s="150" t="s">
        <v>194</v>
      </c>
      <c r="E126" s="151" t="s">
        <v>19</v>
      </c>
      <c r="F126" s="152" t="s">
        <v>773</v>
      </c>
      <c r="H126" s="151" t="s">
        <v>19</v>
      </c>
      <c r="I126" s="153"/>
      <c r="L126" s="149"/>
      <c r="M126" s="154"/>
      <c r="T126" s="155"/>
      <c r="AT126" s="151" t="s">
        <v>194</v>
      </c>
      <c r="AU126" s="151" t="s">
        <v>84</v>
      </c>
      <c r="AV126" s="12" t="s">
        <v>82</v>
      </c>
      <c r="AW126" s="12" t="s">
        <v>37</v>
      </c>
      <c r="AX126" s="12" t="s">
        <v>75</v>
      </c>
      <c r="AY126" s="151" t="s">
        <v>184</v>
      </c>
    </row>
    <row r="127" spans="2:65" s="13" customFormat="1" ht="11.25">
      <c r="B127" s="156"/>
      <c r="D127" s="150" t="s">
        <v>194</v>
      </c>
      <c r="E127" s="157" t="s">
        <v>19</v>
      </c>
      <c r="F127" s="158" t="s">
        <v>774</v>
      </c>
      <c r="H127" s="159">
        <v>3</v>
      </c>
      <c r="I127" s="160"/>
      <c r="L127" s="156"/>
      <c r="M127" s="161"/>
      <c r="T127" s="162"/>
      <c r="AT127" s="157" t="s">
        <v>194</v>
      </c>
      <c r="AU127" s="157" t="s">
        <v>84</v>
      </c>
      <c r="AV127" s="13" t="s">
        <v>84</v>
      </c>
      <c r="AW127" s="13" t="s">
        <v>37</v>
      </c>
      <c r="AX127" s="13" t="s">
        <v>75</v>
      </c>
      <c r="AY127" s="157" t="s">
        <v>184</v>
      </c>
    </row>
    <row r="128" spans="2:65" s="13" customFormat="1" ht="11.25">
      <c r="B128" s="156"/>
      <c r="D128" s="150" t="s">
        <v>194</v>
      </c>
      <c r="E128" s="157" t="s">
        <v>19</v>
      </c>
      <c r="F128" s="158" t="s">
        <v>775</v>
      </c>
      <c r="H128" s="159">
        <v>1.8</v>
      </c>
      <c r="I128" s="160"/>
      <c r="L128" s="156"/>
      <c r="M128" s="161"/>
      <c r="T128" s="162"/>
      <c r="AT128" s="157" t="s">
        <v>194</v>
      </c>
      <c r="AU128" s="157" t="s">
        <v>84</v>
      </c>
      <c r="AV128" s="13" t="s">
        <v>84</v>
      </c>
      <c r="AW128" s="13" t="s">
        <v>37</v>
      </c>
      <c r="AX128" s="13" t="s">
        <v>75</v>
      </c>
      <c r="AY128" s="157" t="s">
        <v>184</v>
      </c>
    </row>
    <row r="129" spans="2:65" s="13" customFormat="1" ht="11.25">
      <c r="B129" s="156"/>
      <c r="D129" s="150" t="s">
        <v>194</v>
      </c>
      <c r="E129" s="157" t="s">
        <v>19</v>
      </c>
      <c r="F129" s="158" t="s">
        <v>776</v>
      </c>
      <c r="H129" s="159">
        <v>0.72</v>
      </c>
      <c r="I129" s="160"/>
      <c r="L129" s="156"/>
      <c r="M129" s="161"/>
      <c r="T129" s="162"/>
      <c r="AT129" s="157" t="s">
        <v>194</v>
      </c>
      <c r="AU129" s="157" t="s">
        <v>84</v>
      </c>
      <c r="AV129" s="13" t="s">
        <v>84</v>
      </c>
      <c r="AW129" s="13" t="s">
        <v>37</v>
      </c>
      <c r="AX129" s="13" t="s">
        <v>75</v>
      </c>
      <c r="AY129" s="157" t="s">
        <v>184</v>
      </c>
    </row>
    <row r="130" spans="2:65" s="15" customFormat="1" ht="11.25">
      <c r="B130" s="184"/>
      <c r="D130" s="150" t="s">
        <v>194</v>
      </c>
      <c r="E130" s="185" t="s">
        <v>19</v>
      </c>
      <c r="F130" s="186" t="s">
        <v>777</v>
      </c>
      <c r="H130" s="187">
        <v>5.52</v>
      </c>
      <c r="I130" s="188"/>
      <c r="L130" s="184"/>
      <c r="M130" s="189"/>
      <c r="T130" s="190"/>
      <c r="AT130" s="185" t="s">
        <v>194</v>
      </c>
      <c r="AU130" s="185" t="s">
        <v>84</v>
      </c>
      <c r="AV130" s="15" t="s">
        <v>92</v>
      </c>
      <c r="AW130" s="15" t="s">
        <v>37</v>
      </c>
      <c r="AX130" s="15" t="s">
        <v>75</v>
      </c>
      <c r="AY130" s="185" t="s">
        <v>184</v>
      </c>
    </row>
    <row r="131" spans="2:65" s="12" customFormat="1" ht="11.25">
      <c r="B131" s="149"/>
      <c r="D131" s="150" t="s">
        <v>194</v>
      </c>
      <c r="E131" s="151" t="s">
        <v>19</v>
      </c>
      <c r="F131" s="152" t="s">
        <v>778</v>
      </c>
      <c r="H131" s="151" t="s">
        <v>19</v>
      </c>
      <c r="I131" s="153"/>
      <c r="L131" s="149"/>
      <c r="M131" s="154"/>
      <c r="T131" s="155"/>
      <c r="AT131" s="151" t="s">
        <v>194</v>
      </c>
      <c r="AU131" s="151" t="s">
        <v>84</v>
      </c>
      <c r="AV131" s="12" t="s">
        <v>82</v>
      </c>
      <c r="AW131" s="12" t="s">
        <v>37</v>
      </c>
      <c r="AX131" s="12" t="s">
        <v>75</v>
      </c>
      <c r="AY131" s="151" t="s">
        <v>184</v>
      </c>
    </row>
    <row r="132" spans="2:65" s="13" customFormat="1" ht="11.25">
      <c r="B132" s="156"/>
      <c r="D132" s="150" t="s">
        <v>194</v>
      </c>
      <c r="E132" s="157" t="s">
        <v>19</v>
      </c>
      <c r="F132" s="158" t="s">
        <v>779</v>
      </c>
      <c r="H132" s="159">
        <v>11.375999999999999</v>
      </c>
      <c r="I132" s="160"/>
      <c r="L132" s="156"/>
      <c r="M132" s="161"/>
      <c r="T132" s="162"/>
      <c r="AT132" s="157" t="s">
        <v>194</v>
      </c>
      <c r="AU132" s="157" t="s">
        <v>84</v>
      </c>
      <c r="AV132" s="13" t="s">
        <v>84</v>
      </c>
      <c r="AW132" s="13" t="s">
        <v>37</v>
      </c>
      <c r="AX132" s="13" t="s">
        <v>75</v>
      </c>
      <c r="AY132" s="157" t="s">
        <v>184</v>
      </c>
    </row>
    <row r="133" spans="2:65" s="14" customFormat="1" ht="11.25">
      <c r="B133" s="163"/>
      <c r="D133" s="150" t="s">
        <v>194</v>
      </c>
      <c r="E133" s="164" t="s">
        <v>19</v>
      </c>
      <c r="F133" s="165" t="s">
        <v>198</v>
      </c>
      <c r="H133" s="166">
        <v>16.896000000000001</v>
      </c>
      <c r="I133" s="167"/>
      <c r="L133" s="163"/>
      <c r="M133" s="168"/>
      <c r="T133" s="169"/>
      <c r="AT133" s="164" t="s">
        <v>194</v>
      </c>
      <c r="AU133" s="164" t="s">
        <v>84</v>
      </c>
      <c r="AV133" s="14" t="s">
        <v>127</v>
      </c>
      <c r="AW133" s="14" t="s">
        <v>37</v>
      </c>
      <c r="AX133" s="14" t="s">
        <v>82</v>
      </c>
      <c r="AY133" s="164" t="s">
        <v>184</v>
      </c>
    </row>
    <row r="134" spans="2:65" s="1" customFormat="1" ht="37.9" customHeight="1">
      <c r="B134" s="33"/>
      <c r="C134" s="132" t="s">
        <v>127</v>
      </c>
      <c r="D134" s="132" t="s">
        <v>186</v>
      </c>
      <c r="E134" s="133" t="s">
        <v>780</v>
      </c>
      <c r="F134" s="134" t="s">
        <v>781</v>
      </c>
      <c r="G134" s="135" t="s">
        <v>189</v>
      </c>
      <c r="H134" s="136">
        <v>3.45</v>
      </c>
      <c r="I134" s="137"/>
      <c r="J134" s="138">
        <f>ROUND(I134*H134,2)</f>
        <v>0</v>
      </c>
      <c r="K134" s="134" t="s">
        <v>190</v>
      </c>
      <c r="L134" s="33"/>
      <c r="M134" s="139" t="s">
        <v>19</v>
      </c>
      <c r="N134" s="140" t="s">
        <v>46</v>
      </c>
      <c r="P134" s="141">
        <f>O134*H134</f>
        <v>0</v>
      </c>
      <c r="Q134" s="141">
        <v>0</v>
      </c>
      <c r="R134" s="141">
        <f>Q134*H134</f>
        <v>0</v>
      </c>
      <c r="S134" s="141">
        <v>0</v>
      </c>
      <c r="T134" s="142">
        <f>S134*H134</f>
        <v>0</v>
      </c>
      <c r="AR134" s="143" t="s">
        <v>127</v>
      </c>
      <c r="AT134" s="143" t="s">
        <v>186</v>
      </c>
      <c r="AU134" s="143" t="s">
        <v>84</v>
      </c>
      <c r="AY134" s="18" t="s">
        <v>184</v>
      </c>
      <c r="BE134" s="144">
        <f>IF(N134="základní",J134,0)</f>
        <v>0</v>
      </c>
      <c r="BF134" s="144">
        <f>IF(N134="snížená",J134,0)</f>
        <v>0</v>
      </c>
      <c r="BG134" s="144">
        <f>IF(N134="zákl. přenesená",J134,0)</f>
        <v>0</v>
      </c>
      <c r="BH134" s="144">
        <f>IF(N134="sníž. přenesená",J134,0)</f>
        <v>0</v>
      </c>
      <c r="BI134" s="144">
        <f>IF(N134="nulová",J134,0)</f>
        <v>0</v>
      </c>
      <c r="BJ134" s="18" t="s">
        <v>82</v>
      </c>
      <c r="BK134" s="144">
        <f>ROUND(I134*H134,2)</f>
        <v>0</v>
      </c>
      <c r="BL134" s="18" t="s">
        <v>127</v>
      </c>
      <c r="BM134" s="143" t="s">
        <v>782</v>
      </c>
    </row>
    <row r="135" spans="2:65" s="1" customFormat="1" ht="11.25">
      <c r="B135" s="33"/>
      <c r="D135" s="145" t="s">
        <v>192</v>
      </c>
      <c r="F135" s="146" t="s">
        <v>783</v>
      </c>
      <c r="I135" s="147"/>
      <c r="L135" s="33"/>
      <c r="M135" s="148"/>
      <c r="T135" s="54"/>
      <c r="AT135" s="18" t="s">
        <v>192</v>
      </c>
      <c r="AU135" s="18" t="s">
        <v>84</v>
      </c>
    </row>
    <row r="136" spans="2:65" s="12" customFormat="1" ht="11.25">
      <c r="B136" s="149"/>
      <c r="D136" s="150" t="s">
        <v>194</v>
      </c>
      <c r="E136" s="151" t="s">
        <v>19</v>
      </c>
      <c r="F136" s="152" t="s">
        <v>249</v>
      </c>
      <c r="H136" s="151" t="s">
        <v>19</v>
      </c>
      <c r="I136" s="153"/>
      <c r="L136" s="149"/>
      <c r="M136" s="154"/>
      <c r="T136" s="155"/>
      <c r="AT136" s="151" t="s">
        <v>194</v>
      </c>
      <c r="AU136" s="151" t="s">
        <v>84</v>
      </c>
      <c r="AV136" s="12" t="s">
        <v>82</v>
      </c>
      <c r="AW136" s="12" t="s">
        <v>37</v>
      </c>
      <c r="AX136" s="12" t="s">
        <v>75</v>
      </c>
      <c r="AY136" s="151" t="s">
        <v>184</v>
      </c>
    </row>
    <row r="137" spans="2:65" s="12" customFormat="1" ht="11.25">
      <c r="B137" s="149"/>
      <c r="D137" s="150" t="s">
        <v>194</v>
      </c>
      <c r="E137" s="151" t="s">
        <v>19</v>
      </c>
      <c r="F137" s="152" t="s">
        <v>773</v>
      </c>
      <c r="H137" s="151" t="s">
        <v>19</v>
      </c>
      <c r="I137" s="153"/>
      <c r="L137" s="149"/>
      <c r="M137" s="154"/>
      <c r="T137" s="155"/>
      <c r="AT137" s="151" t="s">
        <v>194</v>
      </c>
      <c r="AU137" s="151" t="s">
        <v>84</v>
      </c>
      <c r="AV137" s="12" t="s">
        <v>82</v>
      </c>
      <c r="AW137" s="12" t="s">
        <v>37</v>
      </c>
      <c r="AX137" s="12" t="s">
        <v>75</v>
      </c>
      <c r="AY137" s="151" t="s">
        <v>184</v>
      </c>
    </row>
    <row r="138" spans="2:65" s="13" customFormat="1" ht="11.25">
      <c r="B138" s="156"/>
      <c r="D138" s="150" t="s">
        <v>194</v>
      </c>
      <c r="E138" s="157" t="s">
        <v>19</v>
      </c>
      <c r="F138" s="158" t="s">
        <v>784</v>
      </c>
      <c r="H138" s="159">
        <v>1.875</v>
      </c>
      <c r="I138" s="160"/>
      <c r="L138" s="156"/>
      <c r="M138" s="161"/>
      <c r="T138" s="162"/>
      <c r="AT138" s="157" t="s">
        <v>194</v>
      </c>
      <c r="AU138" s="157" t="s">
        <v>84</v>
      </c>
      <c r="AV138" s="13" t="s">
        <v>84</v>
      </c>
      <c r="AW138" s="13" t="s">
        <v>37</v>
      </c>
      <c r="AX138" s="13" t="s">
        <v>75</v>
      </c>
      <c r="AY138" s="157" t="s">
        <v>184</v>
      </c>
    </row>
    <row r="139" spans="2:65" s="13" customFormat="1" ht="11.25">
      <c r="B139" s="156"/>
      <c r="D139" s="150" t="s">
        <v>194</v>
      </c>
      <c r="E139" s="157" t="s">
        <v>19</v>
      </c>
      <c r="F139" s="158" t="s">
        <v>785</v>
      </c>
      <c r="H139" s="159">
        <v>1.125</v>
      </c>
      <c r="I139" s="160"/>
      <c r="L139" s="156"/>
      <c r="M139" s="161"/>
      <c r="T139" s="162"/>
      <c r="AT139" s="157" t="s">
        <v>194</v>
      </c>
      <c r="AU139" s="157" t="s">
        <v>84</v>
      </c>
      <c r="AV139" s="13" t="s">
        <v>84</v>
      </c>
      <c r="AW139" s="13" t="s">
        <v>37</v>
      </c>
      <c r="AX139" s="13" t="s">
        <v>75</v>
      </c>
      <c r="AY139" s="157" t="s">
        <v>184</v>
      </c>
    </row>
    <row r="140" spans="2:65" s="13" customFormat="1" ht="11.25">
      <c r="B140" s="156"/>
      <c r="D140" s="150" t="s">
        <v>194</v>
      </c>
      <c r="E140" s="157" t="s">
        <v>19</v>
      </c>
      <c r="F140" s="158" t="s">
        <v>786</v>
      </c>
      <c r="H140" s="159">
        <v>0.45</v>
      </c>
      <c r="I140" s="160"/>
      <c r="L140" s="156"/>
      <c r="M140" s="161"/>
      <c r="T140" s="162"/>
      <c r="AT140" s="157" t="s">
        <v>194</v>
      </c>
      <c r="AU140" s="157" t="s">
        <v>84</v>
      </c>
      <c r="AV140" s="13" t="s">
        <v>84</v>
      </c>
      <c r="AW140" s="13" t="s">
        <v>37</v>
      </c>
      <c r="AX140" s="13" t="s">
        <v>75</v>
      </c>
      <c r="AY140" s="157" t="s">
        <v>184</v>
      </c>
    </row>
    <row r="141" spans="2:65" s="14" customFormat="1" ht="11.25">
      <c r="B141" s="163"/>
      <c r="D141" s="150" t="s">
        <v>194</v>
      </c>
      <c r="E141" s="164" t="s">
        <v>19</v>
      </c>
      <c r="F141" s="165" t="s">
        <v>198</v>
      </c>
      <c r="H141" s="166">
        <v>3.45</v>
      </c>
      <c r="I141" s="167"/>
      <c r="L141" s="163"/>
      <c r="M141" s="168"/>
      <c r="T141" s="169"/>
      <c r="AT141" s="164" t="s">
        <v>194</v>
      </c>
      <c r="AU141" s="164" t="s">
        <v>84</v>
      </c>
      <c r="AV141" s="14" t="s">
        <v>127</v>
      </c>
      <c r="AW141" s="14" t="s">
        <v>37</v>
      </c>
      <c r="AX141" s="14" t="s">
        <v>82</v>
      </c>
      <c r="AY141" s="164" t="s">
        <v>184</v>
      </c>
    </row>
    <row r="142" spans="2:65" s="1" customFormat="1" ht="16.5" customHeight="1">
      <c r="B142" s="33"/>
      <c r="C142" s="170" t="s">
        <v>130</v>
      </c>
      <c r="D142" s="170" t="s">
        <v>264</v>
      </c>
      <c r="E142" s="171" t="s">
        <v>787</v>
      </c>
      <c r="F142" s="172" t="s">
        <v>788</v>
      </c>
      <c r="G142" s="173" t="s">
        <v>234</v>
      </c>
      <c r="H142" s="174">
        <v>29.808</v>
      </c>
      <c r="I142" s="175"/>
      <c r="J142" s="176">
        <f>ROUND(I142*H142,2)</f>
        <v>0</v>
      </c>
      <c r="K142" s="172" t="s">
        <v>190</v>
      </c>
      <c r="L142" s="177"/>
      <c r="M142" s="178" t="s">
        <v>19</v>
      </c>
      <c r="N142" s="179" t="s">
        <v>46</v>
      </c>
      <c r="P142" s="141">
        <f>O142*H142</f>
        <v>0</v>
      </c>
      <c r="Q142" s="141">
        <v>1</v>
      </c>
      <c r="R142" s="141">
        <f>Q142*H142</f>
        <v>29.808</v>
      </c>
      <c r="S142" s="141">
        <v>0</v>
      </c>
      <c r="T142" s="142">
        <f>S142*H142</f>
        <v>0</v>
      </c>
      <c r="AR142" s="143" t="s">
        <v>231</v>
      </c>
      <c r="AT142" s="143" t="s">
        <v>264</v>
      </c>
      <c r="AU142" s="143" t="s">
        <v>84</v>
      </c>
      <c r="AY142" s="18" t="s">
        <v>184</v>
      </c>
      <c r="BE142" s="144">
        <f>IF(N142="základní",J142,0)</f>
        <v>0</v>
      </c>
      <c r="BF142" s="144">
        <f>IF(N142="snížená",J142,0)</f>
        <v>0</v>
      </c>
      <c r="BG142" s="144">
        <f>IF(N142="zákl. přenesená",J142,0)</f>
        <v>0</v>
      </c>
      <c r="BH142" s="144">
        <f>IF(N142="sníž. přenesená",J142,0)</f>
        <v>0</v>
      </c>
      <c r="BI142" s="144">
        <f>IF(N142="nulová",J142,0)</f>
        <v>0</v>
      </c>
      <c r="BJ142" s="18" t="s">
        <v>82</v>
      </c>
      <c r="BK142" s="144">
        <f>ROUND(I142*H142,2)</f>
        <v>0</v>
      </c>
      <c r="BL142" s="18" t="s">
        <v>127</v>
      </c>
      <c r="BM142" s="143" t="s">
        <v>789</v>
      </c>
    </row>
    <row r="143" spans="2:65" s="12" customFormat="1" ht="11.25">
      <c r="B143" s="149"/>
      <c r="D143" s="150" t="s">
        <v>194</v>
      </c>
      <c r="E143" s="151" t="s">
        <v>19</v>
      </c>
      <c r="F143" s="152" t="s">
        <v>249</v>
      </c>
      <c r="H143" s="151" t="s">
        <v>19</v>
      </c>
      <c r="I143" s="153"/>
      <c r="L143" s="149"/>
      <c r="M143" s="154"/>
      <c r="T143" s="155"/>
      <c r="AT143" s="151" t="s">
        <v>194</v>
      </c>
      <c r="AU143" s="151" t="s">
        <v>84</v>
      </c>
      <c r="AV143" s="12" t="s">
        <v>82</v>
      </c>
      <c r="AW143" s="12" t="s">
        <v>37</v>
      </c>
      <c r="AX143" s="12" t="s">
        <v>75</v>
      </c>
      <c r="AY143" s="151" t="s">
        <v>184</v>
      </c>
    </row>
    <row r="144" spans="2:65" s="12" customFormat="1" ht="11.25">
      <c r="B144" s="149"/>
      <c r="D144" s="150" t="s">
        <v>194</v>
      </c>
      <c r="E144" s="151" t="s">
        <v>19</v>
      </c>
      <c r="F144" s="152" t="s">
        <v>773</v>
      </c>
      <c r="H144" s="151" t="s">
        <v>19</v>
      </c>
      <c r="I144" s="153"/>
      <c r="L144" s="149"/>
      <c r="M144" s="154"/>
      <c r="T144" s="155"/>
      <c r="AT144" s="151" t="s">
        <v>194</v>
      </c>
      <c r="AU144" s="151" t="s">
        <v>84</v>
      </c>
      <c r="AV144" s="12" t="s">
        <v>82</v>
      </c>
      <c r="AW144" s="12" t="s">
        <v>37</v>
      </c>
      <c r="AX144" s="12" t="s">
        <v>75</v>
      </c>
      <c r="AY144" s="151" t="s">
        <v>184</v>
      </c>
    </row>
    <row r="145" spans="2:65" s="13" customFormat="1" ht="11.25">
      <c r="B145" s="156"/>
      <c r="D145" s="150" t="s">
        <v>194</v>
      </c>
      <c r="E145" s="157" t="s">
        <v>19</v>
      </c>
      <c r="F145" s="158" t="s">
        <v>790</v>
      </c>
      <c r="H145" s="159">
        <v>8.1</v>
      </c>
      <c r="I145" s="160"/>
      <c r="L145" s="156"/>
      <c r="M145" s="161"/>
      <c r="T145" s="162"/>
      <c r="AT145" s="157" t="s">
        <v>194</v>
      </c>
      <c r="AU145" s="157" t="s">
        <v>84</v>
      </c>
      <c r="AV145" s="13" t="s">
        <v>84</v>
      </c>
      <c r="AW145" s="13" t="s">
        <v>37</v>
      </c>
      <c r="AX145" s="13" t="s">
        <v>75</v>
      </c>
      <c r="AY145" s="157" t="s">
        <v>184</v>
      </c>
    </row>
    <row r="146" spans="2:65" s="13" customFormat="1" ht="11.25">
      <c r="B146" s="156"/>
      <c r="D146" s="150" t="s">
        <v>194</v>
      </c>
      <c r="E146" s="157" t="s">
        <v>19</v>
      </c>
      <c r="F146" s="158" t="s">
        <v>791</v>
      </c>
      <c r="H146" s="159">
        <v>4.8600000000000003</v>
      </c>
      <c r="I146" s="160"/>
      <c r="L146" s="156"/>
      <c r="M146" s="161"/>
      <c r="T146" s="162"/>
      <c r="AT146" s="157" t="s">
        <v>194</v>
      </c>
      <c r="AU146" s="157" t="s">
        <v>84</v>
      </c>
      <c r="AV146" s="13" t="s">
        <v>84</v>
      </c>
      <c r="AW146" s="13" t="s">
        <v>37</v>
      </c>
      <c r="AX146" s="13" t="s">
        <v>75</v>
      </c>
      <c r="AY146" s="157" t="s">
        <v>184</v>
      </c>
    </row>
    <row r="147" spans="2:65" s="13" customFormat="1" ht="11.25">
      <c r="B147" s="156"/>
      <c r="D147" s="150" t="s">
        <v>194</v>
      </c>
      <c r="E147" s="157" t="s">
        <v>19</v>
      </c>
      <c r="F147" s="158" t="s">
        <v>792</v>
      </c>
      <c r="H147" s="159">
        <v>1.944</v>
      </c>
      <c r="I147" s="160"/>
      <c r="L147" s="156"/>
      <c r="M147" s="161"/>
      <c r="T147" s="162"/>
      <c r="AT147" s="157" t="s">
        <v>194</v>
      </c>
      <c r="AU147" s="157" t="s">
        <v>84</v>
      </c>
      <c r="AV147" s="13" t="s">
        <v>84</v>
      </c>
      <c r="AW147" s="13" t="s">
        <v>37</v>
      </c>
      <c r="AX147" s="13" t="s">
        <v>75</v>
      </c>
      <c r="AY147" s="157" t="s">
        <v>184</v>
      </c>
    </row>
    <row r="148" spans="2:65" s="14" customFormat="1" ht="11.25">
      <c r="B148" s="163"/>
      <c r="D148" s="150" t="s">
        <v>194</v>
      </c>
      <c r="E148" s="164" t="s">
        <v>19</v>
      </c>
      <c r="F148" s="165" t="s">
        <v>198</v>
      </c>
      <c r="H148" s="166">
        <v>14.904</v>
      </c>
      <c r="I148" s="167"/>
      <c r="L148" s="163"/>
      <c r="M148" s="168"/>
      <c r="T148" s="169"/>
      <c r="AT148" s="164" t="s">
        <v>194</v>
      </c>
      <c r="AU148" s="164" t="s">
        <v>84</v>
      </c>
      <c r="AV148" s="14" t="s">
        <v>127</v>
      </c>
      <c r="AW148" s="14" t="s">
        <v>37</v>
      </c>
      <c r="AX148" s="14" t="s">
        <v>82</v>
      </c>
      <c r="AY148" s="164" t="s">
        <v>184</v>
      </c>
    </row>
    <row r="149" spans="2:65" s="13" customFormat="1" ht="11.25">
      <c r="B149" s="156"/>
      <c r="D149" s="150" t="s">
        <v>194</v>
      </c>
      <c r="F149" s="158" t="s">
        <v>793</v>
      </c>
      <c r="H149" s="159">
        <v>29.808</v>
      </c>
      <c r="I149" s="160"/>
      <c r="L149" s="156"/>
      <c r="M149" s="161"/>
      <c r="T149" s="162"/>
      <c r="AT149" s="157" t="s">
        <v>194</v>
      </c>
      <c r="AU149" s="157" t="s">
        <v>84</v>
      </c>
      <c r="AV149" s="13" t="s">
        <v>84</v>
      </c>
      <c r="AW149" s="13" t="s">
        <v>4</v>
      </c>
      <c r="AX149" s="13" t="s">
        <v>82</v>
      </c>
      <c r="AY149" s="157" t="s">
        <v>184</v>
      </c>
    </row>
    <row r="150" spans="2:65" s="11" customFormat="1" ht="22.9" customHeight="1">
      <c r="B150" s="120"/>
      <c r="D150" s="121" t="s">
        <v>74</v>
      </c>
      <c r="E150" s="130" t="s">
        <v>84</v>
      </c>
      <c r="F150" s="130" t="s">
        <v>242</v>
      </c>
      <c r="I150" s="123"/>
      <c r="J150" s="131">
        <f>BK150</f>
        <v>0</v>
      </c>
      <c r="L150" s="120"/>
      <c r="M150" s="125"/>
      <c r="P150" s="126">
        <f>SUM(P151:P175)</f>
        <v>0</v>
      </c>
      <c r="R150" s="126">
        <f>SUM(R151:R175)</f>
        <v>9.9450811115712003</v>
      </c>
      <c r="T150" s="127">
        <f>SUM(T151:T175)</f>
        <v>0</v>
      </c>
      <c r="AR150" s="121" t="s">
        <v>82</v>
      </c>
      <c r="AT150" s="128" t="s">
        <v>74</v>
      </c>
      <c r="AU150" s="128" t="s">
        <v>82</v>
      </c>
      <c r="AY150" s="121" t="s">
        <v>184</v>
      </c>
      <c r="BK150" s="129">
        <f>SUM(BK151:BK175)</f>
        <v>0</v>
      </c>
    </row>
    <row r="151" spans="2:65" s="1" customFormat="1" ht="21.75" customHeight="1">
      <c r="B151" s="33"/>
      <c r="C151" s="132" t="s">
        <v>221</v>
      </c>
      <c r="D151" s="132" t="s">
        <v>186</v>
      </c>
      <c r="E151" s="133" t="s">
        <v>794</v>
      </c>
      <c r="F151" s="134" t="s">
        <v>795</v>
      </c>
      <c r="G151" s="135" t="s">
        <v>189</v>
      </c>
      <c r="H151" s="136">
        <v>1.38</v>
      </c>
      <c r="I151" s="137"/>
      <c r="J151" s="138">
        <f>ROUND(I151*H151,2)</f>
        <v>0</v>
      </c>
      <c r="K151" s="134" t="s">
        <v>190</v>
      </c>
      <c r="L151" s="33"/>
      <c r="M151" s="139" t="s">
        <v>19</v>
      </c>
      <c r="N151" s="140" t="s">
        <v>46</v>
      </c>
      <c r="P151" s="141">
        <f>O151*H151</f>
        <v>0</v>
      </c>
      <c r="Q151" s="141">
        <v>2.5018722040000001</v>
      </c>
      <c r="R151" s="141">
        <f>Q151*H151</f>
        <v>3.45258364152</v>
      </c>
      <c r="S151" s="141">
        <v>0</v>
      </c>
      <c r="T151" s="142">
        <f>S151*H151</f>
        <v>0</v>
      </c>
      <c r="AR151" s="143" t="s">
        <v>127</v>
      </c>
      <c r="AT151" s="143" t="s">
        <v>186</v>
      </c>
      <c r="AU151" s="143" t="s">
        <v>84</v>
      </c>
      <c r="AY151" s="18" t="s">
        <v>184</v>
      </c>
      <c r="BE151" s="144">
        <f>IF(N151="základní",J151,0)</f>
        <v>0</v>
      </c>
      <c r="BF151" s="144">
        <f>IF(N151="snížená",J151,0)</f>
        <v>0</v>
      </c>
      <c r="BG151" s="144">
        <f>IF(N151="zákl. přenesená",J151,0)</f>
        <v>0</v>
      </c>
      <c r="BH151" s="144">
        <f>IF(N151="sníž. přenesená",J151,0)</f>
        <v>0</v>
      </c>
      <c r="BI151" s="144">
        <f>IF(N151="nulová",J151,0)</f>
        <v>0</v>
      </c>
      <c r="BJ151" s="18" t="s">
        <v>82</v>
      </c>
      <c r="BK151" s="144">
        <f>ROUND(I151*H151,2)</f>
        <v>0</v>
      </c>
      <c r="BL151" s="18" t="s">
        <v>127</v>
      </c>
      <c r="BM151" s="143" t="s">
        <v>796</v>
      </c>
    </row>
    <row r="152" spans="2:65" s="1" customFormat="1" ht="11.25">
      <c r="B152" s="33"/>
      <c r="D152" s="145" t="s">
        <v>192</v>
      </c>
      <c r="F152" s="146" t="s">
        <v>797</v>
      </c>
      <c r="I152" s="147"/>
      <c r="L152" s="33"/>
      <c r="M152" s="148"/>
      <c r="T152" s="54"/>
      <c r="AT152" s="18" t="s">
        <v>192</v>
      </c>
      <c r="AU152" s="18" t="s">
        <v>84</v>
      </c>
    </row>
    <row r="153" spans="2:65" s="12" customFormat="1" ht="11.25">
      <c r="B153" s="149"/>
      <c r="D153" s="150" t="s">
        <v>194</v>
      </c>
      <c r="E153" s="151" t="s">
        <v>19</v>
      </c>
      <c r="F153" s="152" t="s">
        <v>249</v>
      </c>
      <c r="H153" s="151" t="s">
        <v>19</v>
      </c>
      <c r="I153" s="153"/>
      <c r="L153" s="149"/>
      <c r="M153" s="154"/>
      <c r="T153" s="155"/>
      <c r="AT153" s="151" t="s">
        <v>194</v>
      </c>
      <c r="AU153" s="151" t="s">
        <v>84</v>
      </c>
      <c r="AV153" s="12" t="s">
        <v>82</v>
      </c>
      <c r="AW153" s="12" t="s">
        <v>37</v>
      </c>
      <c r="AX153" s="12" t="s">
        <v>75</v>
      </c>
      <c r="AY153" s="151" t="s">
        <v>184</v>
      </c>
    </row>
    <row r="154" spans="2:65" s="13" customFormat="1" ht="11.25">
      <c r="B154" s="156"/>
      <c r="D154" s="150" t="s">
        <v>194</v>
      </c>
      <c r="E154" s="157" t="s">
        <v>19</v>
      </c>
      <c r="F154" s="158" t="s">
        <v>798</v>
      </c>
      <c r="H154" s="159">
        <v>1.38</v>
      </c>
      <c r="I154" s="160"/>
      <c r="L154" s="156"/>
      <c r="M154" s="161"/>
      <c r="T154" s="162"/>
      <c r="AT154" s="157" t="s">
        <v>194</v>
      </c>
      <c r="AU154" s="157" t="s">
        <v>84</v>
      </c>
      <c r="AV154" s="13" t="s">
        <v>84</v>
      </c>
      <c r="AW154" s="13" t="s">
        <v>37</v>
      </c>
      <c r="AX154" s="13" t="s">
        <v>75</v>
      </c>
      <c r="AY154" s="157" t="s">
        <v>184</v>
      </c>
    </row>
    <row r="155" spans="2:65" s="14" customFormat="1" ht="11.25">
      <c r="B155" s="163"/>
      <c r="D155" s="150" t="s">
        <v>194</v>
      </c>
      <c r="E155" s="164" t="s">
        <v>19</v>
      </c>
      <c r="F155" s="165" t="s">
        <v>198</v>
      </c>
      <c r="H155" s="166">
        <v>1.38</v>
      </c>
      <c r="I155" s="167"/>
      <c r="L155" s="163"/>
      <c r="M155" s="168"/>
      <c r="T155" s="169"/>
      <c r="AT155" s="164" t="s">
        <v>194</v>
      </c>
      <c r="AU155" s="164" t="s">
        <v>84</v>
      </c>
      <c r="AV155" s="14" t="s">
        <v>127</v>
      </c>
      <c r="AW155" s="14" t="s">
        <v>37</v>
      </c>
      <c r="AX155" s="14" t="s">
        <v>82</v>
      </c>
      <c r="AY155" s="164" t="s">
        <v>184</v>
      </c>
    </row>
    <row r="156" spans="2:65" s="1" customFormat="1" ht="16.5" customHeight="1">
      <c r="B156" s="33"/>
      <c r="C156" s="132" t="s">
        <v>226</v>
      </c>
      <c r="D156" s="132" t="s">
        <v>186</v>
      </c>
      <c r="E156" s="133" t="s">
        <v>799</v>
      </c>
      <c r="F156" s="134" t="s">
        <v>800</v>
      </c>
      <c r="G156" s="135" t="s">
        <v>217</v>
      </c>
      <c r="H156" s="136">
        <v>1.89</v>
      </c>
      <c r="I156" s="137"/>
      <c r="J156" s="138">
        <f>ROUND(I156*H156,2)</f>
        <v>0</v>
      </c>
      <c r="K156" s="134" t="s">
        <v>190</v>
      </c>
      <c r="L156" s="33"/>
      <c r="M156" s="139" t="s">
        <v>19</v>
      </c>
      <c r="N156" s="140" t="s">
        <v>46</v>
      </c>
      <c r="P156" s="141">
        <f>O156*H156</f>
        <v>0</v>
      </c>
      <c r="Q156" s="141">
        <v>2.944E-3</v>
      </c>
      <c r="R156" s="141">
        <f>Q156*H156</f>
        <v>5.5641599999999994E-3</v>
      </c>
      <c r="S156" s="141">
        <v>0</v>
      </c>
      <c r="T156" s="142">
        <f>S156*H156</f>
        <v>0</v>
      </c>
      <c r="AR156" s="143" t="s">
        <v>127</v>
      </c>
      <c r="AT156" s="143" t="s">
        <v>186</v>
      </c>
      <c r="AU156" s="143" t="s">
        <v>84</v>
      </c>
      <c r="AY156" s="18" t="s">
        <v>184</v>
      </c>
      <c r="BE156" s="144">
        <f>IF(N156="základní",J156,0)</f>
        <v>0</v>
      </c>
      <c r="BF156" s="144">
        <f>IF(N156="snížená",J156,0)</f>
        <v>0</v>
      </c>
      <c r="BG156" s="144">
        <f>IF(N156="zákl. přenesená",J156,0)</f>
        <v>0</v>
      </c>
      <c r="BH156" s="144">
        <f>IF(N156="sníž. přenesená",J156,0)</f>
        <v>0</v>
      </c>
      <c r="BI156" s="144">
        <f>IF(N156="nulová",J156,0)</f>
        <v>0</v>
      </c>
      <c r="BJ156" s="18" t="s">
        <v>82</v>
      </c>
      <c r="BK156" s="144">
        <f>ROUND(I156*H156,2)</f>
        <v>0</v>
      </c>
      <c r="BL156" s="18" t="s">
        <v>127</v>
      </c>
      <c r="BM156" s="143" t="s">
        <v>801</v>
      </c>
    </row>
    <row r="157" spans="2:65" s="1" customFormat="1" ht="11.25">
      <c r="B157" s="33"/>
      <c r="D157" s="145" t="s">
        <v>192</v>
      </c>
      <c r="F157" s="146" t="s">
        <v>802</v>
      </c>
      <c r="I157" s="147"/>
      <c r="L157" s="33"/>
      <c r="M157" s="148"/>
      <c r="T157" s="54"/>
      <c r="AT157" s="18" t="s">
        <v>192</v>
      </c>
      <c r="AU157" s="18" t="s">
        <v>84</v>
      </c>
    </row>
    <row r="158" spans="2:65" s="12" customFormat="1" ht="11.25">
      <c r="B158" s="149"/>
      <c r="D158" s="150" t="s">
        <v>194</v>
      </c>
      <c r="E158" s="151" t="s">
        <v>19</v>
      </c>
      <c r="F158" s="152" t="s">
        <v>249</v>
      </c>
      <c r="H158" s="151" t="s">
        <v>19</v>
      </c>
      <c r="I158" s="153"/>
      <c r="L158" s="149"/>
      <c r="M158" s="154"/>
      <c r="T158" s="155"/>
      <c r="AT158" s="151" t="s">
        <v>194</v>
      </c>
      <c r="AU158" s="151" t="s">
        <v>84</v>
      </c>
      <c r="AV158" s="12" t="s">
        <v>82</v>
      </c>
      <c r="AW158" s="12" t="s">
        <v>37</v>
      </c>
      <c r="AX158" s="12" t="s">
        <v>75</v>
      </c>
      <c r="AY158" s="151" t="s">
        <v>184</v>
      </c>
    </row>
    <row r="159" spans="2:65" s="13" customFormat="1" ht="11.25">
      <c r="B159" s="156"/>
      <c r="D159" s="150" t="s">
        <v>194</v>
      </c>
      <c r="E159" s="157" t="s">
        <v>19</v>
      </c>
      <c r="F159" s="158" t="s">
        <v>803</v>
      </c>
      <c r="H159" s="159">
        <v>1.89</v>
      </c>
      <c r="I159" s="160"/>
      <c r="L159" s="156"/>
      <c r="M159" s="161"/>
      <c r="T159" s="162"/>
      <c r="AT159" s="157" t="s">
        <v>194</v>
      </c>
      <c r="AU159" s="157" t="s">
        <v>84</v>
      </c>
      <c r="AV159" s="13" t="s">
        <v>84</v>
      </c>
      <c r="AW159" s="13" t="s">
        <v>37</v>
      </c>
      <c r="AX159" s="13" t="s">
        <v>75</v>
      </c>
      <c r="AY159" s="157" t="s">
        <v>184</v>
      </c>
    </row>
    <row r="160" spans="2:65" s="14" customFormat="1" ht="11.25">
      <c r="B160" s="163"/>
      <c r="D160" s="150" t="s">
        <v>194</v>
      </c>
      <c r="E160" s="164" t="s">
        <v>19</v>
      </c>
      <c r="F160" s="165" t="s">
        <v>198</v>
      </c>
      <c r="H160" s="166">
        <v>1.89</v>
      </c>
      <c r="I160" s="167"/>
      <c r="L160" s="163"/>
      <c r="M160" s="168"/>
      <c r="T160" s="169"/>
      <c r="AT160" s="164" t="s">
        <v>194</v>
      </c>
      <c r="AU160" s="164" t="s">
        <v>84</v>
      </c>
      <c r="AV160" s="14" t="s">
        <v>127</v>
      </c>
      <c r="AW160" s="14" t="s">
        <v>37</v>
      </c>
      <c r="AX160" s="14" t="s">
        <v>82</v>
      </c>
      <c r="AY160" s="164" t="s">
        <v>184</v>
      </c>
    </row>
    <row r="161" spans="2:65" s="1" customFormat="1" ht="16.5" customHeight="1">
      <c r="B161" s="33"/>
      <c r="C161" s="132" t="s">
        <v>231</v>
      </c>
      <c r="D161" s="132" t="s">
        <v>186</v>
      </c>
      <c r="E161" s="133" t="s">
        <v>804</v>
      </c>
      <c r="F161" s="134" t="s">
        <v>805</v>
      </c>
      <c r="G161" s="135" t="s">
        <v>217</v>
      </c>
      <c r="H161" s="136">
        <v>1.89</v>
      </c>
      <c r="I161" s="137"/>
      <c r="J161" s="138">
        <f>ROUND(I161*H161,2)</f>
        <v>0</v>
      </c>
      <c r="K161" s="134" t="s">
        <v>190</v>
      </c>
      <c r="L161" s="33"/>
      <c r="M161" s="139" t="s">
        <v>19</v>
      </c>
      <c r="N161" s="140" t="s">
        <v>46</v>
      </c>
      <c r="P161" s="141">
        <f>O161*H161</f>
        <v>0</v>
      </c>
      <c r="Q161" s="141">
        <v>0</v>
      </c>
      <c r="R161" s="141">
        <f>Q161*H161</f>
        <v>0</v>
      </c>
      <c r="S161" s="141">
        <v>0</v>
      </c>
      <c r="T161" s="142">
        <f>S161*H161</f>
        <v>0</v>
      </c>
      <c r="AR161" s="143" t="s">
        <v>127</v>
      </c>
      <c r="AT161" s="143" t="s">
        <v>186</v>
      </c>
      <c r="AU161" s="143" t="s">
        <v>84</v>
      </c>
      <c r="AY161" s="18" t="s">
        <v>184</v>
      </c>
      <c r="BE161" s="144">
        <f>IF(N161="základní",J161,0)</f>
        <v>0</v>
      </c>
      <c r="BF161" s="144">
        <f>IF(N161="snížená",J161,0)</f>
        <v>0</v>
      </c>
      <c r="BG161" s="144">
        <f>IF(N161="zákl. přenesená",J161,0)</f>
        <v>0</v>
      </c>
      <c r="BH161" s="144">
        <f>IF(N161="sníž. přenesená",J161,0)</f>
        <v>0</v>
      </c>
      <c r="BI161" s="144">
        <f>IF(N161="nulová",J161,0)</f>
        <v>0</v>
      </c>
      <c r="BJ161" s="18" t="s">
        <v>82</v>
      </c>
      <c r="BK161" s="144">
        <f>ROUND(I161*H161,2)</f>
        <v>0</v>
      </c>
      <c r="BL161" s="18" t="s">
        <v>127</v>
      </c>
      <c r="BM161" s="143" t="s">
        <v>806</v>
      </c>
    </row>
    <row r="162" spans="2:65" s="1" customFormat="1" ht="11.25">
      <c r="B162" s="33"/>
      <c r="D162" s="145" t="s">
        <v>192</v>
      </c>
      <c r="F162" s="146" t="s">
        <v>807</v>
      </c>
      <c r="I162" s="147"/>
      <c r="L162" s="33"/>
      <c r="M162" s="148"/>
      <c r="T162" s="54"/>
      <c r="AT162" s="18" t="s">
        <v>192</v>
      </c>
      <c r="AU162" s="18" t="s">
        <v>84</v>
      </c>
    </row>
    <row r="163" spans="2:65" s="12" customFormat="1" ht="11.25">
      <c r="B163" s="149"/>
      <c r="D163" s="150" t="s">
        <v>194</v>
      </c>
      <c r="E163" s="151" t="s">
        <v>19</v>
      </c>
      <c r="F163" s="152" t="s">
        <v>249</v>
      </c>
      <c r="H163" s="151" t="s">
        <v>19</v>
      </c>
      <c r="I163" s="153"/>
      <c r="L163" s="149"/>
      <c r="M163" s="154"/>
      <c r="T163" s="155"/>
      <c r="AT163" s="151" t="s">
        <v>194</v>
      </c>
      <c r="AU163" s="151" t="s">
        <v>84</v>
      </c>
      <c r="AV163" s="12" t="s">
        <v>82</v>
      </c>
      <c r="AW163" s="12" t="s">
        <v>37</v>
      </c>
      <c r="AX163" s="12" t="s">
        <v>75</v>
      </c>
      <c r="AY163" s="151" t="s">
        <v>184</v>
      </c>
    </row>
    <row r="164" spans="2:65" s="13" customFormat="1" ht="11.25">
      <c r="B164" s="156"/>
      <c r="D164" s="150" t="s">
        <v>194</v>
      </c>
      <c r="E164" s="157" t="s">
        <v>19</v>
      </c>
      <c r="F164" s="158" t="s">
        <v>803</v>
      </c>
      <c r="H164" s="159">
        <v>1.89</v>
      </c>
      <c r="I164" s="160"/>
      <c r="L164" s="156"/>
      <c r="M164" s="161"/>
      <c r="T164" s="162"/>
      <c r="AT164" s="157" t="s">
        <v>194</v>
      </c>
      <c r="AU164" s="157" t="s">
        <v>84</v>
      </c>
      <c r="AV164" s="13" t="s">
        <v>84</v>
      </c>
      <c r="AW164" s="13" t="s">
        <v>37</v>
      </c>
      <c r="AX164" s="13" t="s">
        <v>75</v>
      </c>
      <c r="AY164" s="157" t="s">
        <v>184</v>
      </c>
    </row>
    <row r="165" spans="2:65" s="14" customFormat="1" ht="11.25">
      <c r="B165" s="163"/>
      <c r="D165" s="150" t="s">
        <v>194</v>
      </c>
      <c r="E165" s="164" t="s">
        <v>19</v>
      </c>
      <c r="F165" s="165" t="s">
        <v>198</v>
      </c>
      <c r="H165" s="166">
        <v>1.89</v>
      </c>
      <c r="I165" s="167"/>
      <c r="L165" s="163"/>
      <c r="M165" s="168"/>
      <c r="T165" s="169"/>
      <c r="AT165" s="164" t="s">
        <v>194</v>
      </c>
      <c r="AU165" s="164" t="s">
        <v>84</v>
      </c>
      <c r="AV165" s="14" t="s">
        <v>127</v>
      </c>
      <c r="AW165" s="14" t="s">
        <v>37</v>
      </c>
      <c r="AX165" s="14" t="s">
        <v>82</v>
      </c>
      <c r="AY165" s="164" t="s">
        <v>184</v>
      </c>
    </row>
    <row r="166" spans="2:65" s="1" customFormat="1" ht="16.5" customHeight="1">
      <c r="B166" s="33"/>
      <c r="C166" s="132" t="s">
        <v>237</v>
      </c>
      <c r="D166" s="132" t="s">
        <v>186</v>
      </c>
      <c r="E166" s="133" t="s">
        <v>808</v>
      </c>
      <c r="F166" s="134" t="s">
        <v>809</v>
      </c>
      <c r="G166" s="135" t="s">
        <v>234</v>
      </c>
      <c r="H166" s="136">
        <v>9.6000000000000002E-2</v>
      </c>
      <c r="I166" s="137"/>
      <c r="J166" s="138">
        <f>ROUND(I166*H166,2)</f>
        <v>0</v>
      </c>
      <c r="K166" s="134" t="s">
        <v>190</v>
      </c>
      <c r="L166" s="33"/>
      <c r="M166" s="139" t="s">
        <v>19</v>
      </c>
      <c r="N166" s="140" t="s">
        <v>46</v>
      </c>
      <c r="P166" s="141">
        <f>O166*H166</f>
        <v>0</v>
      </c>
      <c r="Q166" s="141">
        <v>1.0627727796999999</v>
      </c>
      <c r="R166" s="141">
        <f>Q166*H166</f>
        <v>0.10202618685119999</v>
      </c>
      <c r="S166" s="141">
        <v>0</v>
      </c>
      <c r="T166" s="142">
        <f>S166*H166</f>
        <v>0</v>
      </c>
      <c r="AR166" s="143" t="s">
        <v>127</v>
      </c>
      <c r="AT166" s="143" t="s">
        <v>186</v>
      </c>
      <c r="AU166" s="143" t="s">
        <v>84</v>
      </c>
      <c r="AY166" s="18" t="s">
        <v>184</v>
      </c>
      <c r="BE166" s="144">
        <f>IF(N166="základní",J166,0)</f>
        <v>0</v>
      </c>
      <c r="BF166" s="144">
        <f>IF(N166="snížená",J166,0)</f>
        <v>0</v>
      </c>
      <c r="BG166" s="144">
        <f>IF(N166="zákl. přenesená",J166,0)</f>
        <v>0</v>
      </c>
      <c r="BH166" s="144">
        <f>IF(N166="sníž. přenesená",J166,0)</f>
        <v>0</v>
      </c>
      <c r="BI166" s="144">
        <f>IF(N166="nulová",J166,0)</f>
        <v>0</v>
      </c>
      <c r="BJ166" s="18" t="s">
        <v>82</v>
      </c>
      <c r="BK166" s="144">
        <f>ROUND(I166*H166,2)</f>
        <v>0</v>
      </c>
      <c r="BL166" s="18" t="s">
        <v>127</v>
      </c>
      <c r="BM166" s="143" t="s">
        <v>810</v>
      </c>
    </row>
    <row r="167" spans="2:65" s="1" customFormat="1" ht="11.25">
      <c r="B167" s="33"/>
      <c r="D167" s="145" t="s">
        <v>192</v>
      </c>
      <c r="F167" s="146" t="s">
        <v>811</v>
      </c>
      <c r="I167" s="147"/>
      <c r="L167" s="33"/>
      <c r="M167" s="148"/>
      <c r="T167" s="54"/>
      <c r="AT167" s="18" t="s">
        <v>192</v>
      </c>
      <c r="AU167" s="18" t="s">
        <v>84</v>
      </c>
    </row>
    <row r="168" spans="2:65" s="12" customFormat="1" ht="11.25">
      <c r="B168" s="149"/>
      <c r="D168" s="150" t="s">
        <v>194</v>
      </c>
      <c r="E168" s="151" t="s">
        <v>19</v>
      </c>
      <c r="F168" s="152" t="s">
        <v>249</v>
      </c>
      <c r="H168" s="151" t="s">
        <v>19</v>
      </c>
      <c r="I168" s="153"/>
      <c r="L168" s="149"/>
      <c r="M168" s="154"/>
      <c r="T168" s="155"/>
      <c r="AT168" s="151" t="s">
        <v>194</v>
      </c>
      <c r="AU168" s="151" t="s">
        <v>84</v>
      </c>
      <c r="AV168" s="12" t="s">
        <v>82</v>
      </c>
      <c r="AW168" s="12" t="s">
        <v>37</v>
      </c>
      <c r="AX168" s="12" t="s">
        <v>75</v>
      </c>
      <c r="AY168" s="151" t="s">
        <v>184</v>
      </c>
    </row>
    <row r="169" spans="2:65" s="13" customFormat="1" ht="11.25">
      <c r="B169" s="156"/>
      <c r="D169" s="150" t="s">
        <v>194</v>
      </c>
      <c r="E169" s="157" t="s">
        <v>19</v>
      </c>
      <c r="F169" s="158" t="s">
        <v>812</v>
      </c>
      <c r="H169" s="159">
        <v>9.6000000000000002E-2</v>
      </c>
      <c r="I169" s="160"/>
      <c r="L169" s="156"/>
      <c r="M169" s="161"/>
      <c r="T169" s="162"/>
      <c r="AT169" s="157" t="s">
        <v>194</v>
      </c>
      <c r="AU169" s="157" t="s">
        <v>84</v>
      </c>
      <c r="AV169" s="13" t="s">
        <v>84</v>
      </c>
      <c r="AW169" s="13" t="s">
        <v>37</v>
      </c>
      <c r="AX169" s="13" t="s">
        <v>75</v>
      </c>
      <c r="AY169" s="157" t="s">
        <v>184</v>
      </c>
    </row>
    <row r="170" spans="2:65" s="14" customFormat="1" ht="11.25">
      <c r="B170" s="163"/>
      <c r="D170" s="150" t="s">
        <v>194</v>
      </c>
      <c r="E170" s="164" t="s">
        <v>19</v>
      </c>
      <c r="F170" s="165" t="s">
        <v>198</v>
      </c>
      <c r="H170" s="166">
        <v>9.6000000000000002E-2</v>
      </c>
      <c r="I170" s="167"/>
      <c r="L170" s="163"/>
      <c r="M170" s="168"/>
      <c r="T170" s="169"/>
      <c r="AT170" s="164" t="s">
        <v>194</v>
      </c>
      <c r="AU170" s="164" t="s">
        <v>84</v>
      </c>
      <c r="AV170" s="14" t="s">
        <v>127</v>
      </c>
      <c r="AW170" s="14" t="s">
        <v>37</v>
      </c>
      <c r="AX170" s="14" t="s">
        <v>82</v>
      </c>
      <c r="AY170" s="164" t="s">
        <v>184</v>
      </c>
    </row>
    <row r="171" spans="2:65" s="1" customFormat="1" ht="24.2" customHeight="1">
      <c r="B171" s="33"/>
      <c r="C171" s="132" t="s">
        <v>243</v>
      </c>
      <c r="D171" s="132" t="s">
        <v>186</v>
      </c>
      <c r="E171" s="133" t="s">
        <v>813</v>
      </c>
      <c r="F171" s="134" t="s">
        <v>814</v>
      </c>
      <c r="G171" s="135" t="s">
        <v>217</v>
      </c>
      <c r="H171" s="136">
        <v>12.744</v>
      </c>
      <c r="I171" s="137"/>
      <c r="J171" s="138">
        <f>ROUND(I171*H171,2)</f>
        <v>0</v>
      </c>
      <c r="K171" s="134" t="s">
        <v>190</v>
      </c>
      <c r="L171" s="33"/>
      <c r="M171" s="139" t="s">
        <v>19</v>
      </c>
      <c r="N171" s="140" t="s">
        <v>46</v>
      </c>
      <c r="P171" s="141">
        <f>O171*H171</f>
        <v>0</v>
      </c>
      <c r="Q171" s="141">
        <v>0.50101280000000004</v>
      </c>
      <c r="R171" s="141">
        <f>Q171*H171</f>
        <v>6.3849071232000005</v>
      </c>
      <c r="S171" s="141">
        <v>0</v>
      </c>
      <c r="T171" s="142">
        <f>S171*H171</f>
        <v>0</v>
      </c>
      <c r="AR171" s="143" t="s">
        <v>127</v>
      </c>
      <c r="AT171" s="143" t="s">
        <v>186</v>
      </c>
      <c r="AU171" s="143" t="s">
        <v>84</v>
      </c>
      <c r="AY171" s="18" t="s">
        <v>184</v>
      </c>
      <c r="BE171" s="144">
        <f>IF(N171="základní",J171,0)</f>
        <v>0</v>
      </c>
      <c r="BF171" s="144">
        <f>IF(N171="snížená",J171,0)</f>
        <v>0</v>
      </c>
      <c r="BG171" s="144">
        <f>IF(N171="zákl. přenesená",J171,0)</f>
        <v>0</v>
      </c>
      <c r="BH171" s="144">
        <f>IF(N171="sníž. přenesená",J171,0)</f>
        <v>0</v>
      </c>
      <c r="BI171" s="144">
        <f>IF(N171="nulová",J171,0)</f>
        <v>0</v>
      </c>
      <c r="BJ171" s="18" t="s">
        <v>82</v>
      </c>
      <c r="BK171" s="144">
        <f>ROUND(I171*H171,2)</f>
        <v>0</v>
      </c>
      <c r="BL171" s="18" t="s">
        <v>127</v>
      </c>
      <c r="BM171" s="143" t="s">
        <v>815</v>
      </c>
    </row>
    <row r="172" spans="2:65" s="1" customFormat="1" ht="11.25">
      <c r="B172" s="33"/>
      <c r="D172" s="145" t="s">
        <v>192</v>
      </c>
      <c r="F172" s="146" t="s">
        <v>816</v>
      </c>
      <c r="I172" s="147"/>
      <c r="L172" s="33"/>
      <c r="M172" s="148"/>
      <c r="T172" s="54"/>
      <c r="AT172" s="18" t="s">
        <v>192</v>
      </c>
      <c r="AU172" s="18" t="s">
        <v>84</v>
      </c>
    </row>
    <row r="173" spans="2:65" s="12" customFormat="1" ht="11.25">
      <c r="B173" s="149"/>
      <c r="D173" s="150" t="s">
        <v>194</v>
      </c>
      <c r="E173" s="151" t="s">
        <v>19</v>
      </c>
      <c r="F173" s="152" t="s">
        <v>249</v>
      </c>
      <c r="H173" s="151" t="s">
        <v>19</v>
      </c>
      <c r="I173" s="153"/>
      <c r="L173" s="149"/>
      <c r="M173" s="154"/>
      <c r="T173" s="155"/>
      <c r="AT173" s="151" t="s">
        <v>194</v>
      </c>
      <c r="AU173" s="151" t="s">
        <v>84</v>
      </c>
      <c r="AV173" s="12" t="s">
        <v>82</v>
      </c>
      <c r="AW173" s="12" t="s">
        <v>37</v>
      </c>
      <c r="AX173" s="12" t="s">
        <v>75</v>
      </c>
      <c r="AY173" s="151" t="s">
        <v>184</v>
      </c>
    </row>
    <row r="174" spans="2:65" s="13" customFormat="1" ht="11.25">
      <c r="B174" s="156"/>
      <c r="D174" s="150" t="s">
        <v>194</v>
      </c>
      <c r="E174" s="157" t="s">
        <v>19</v>
      </c>
      <c r="F174" s="158" t="s">
        <v>817</v>
      </c>
      <c r="H174" s="159">
        <v>12.744</v>
      </c>
      <c r="I174" s="160"/>
      <c r="L174" s="156"/>
      <c r="M174" s="161"/>
      <c r="T174" s="162"/>
      <c r="AT174" s="157" t="s">
        <v>194</v>
      </c>
      <c r="AU174" s="157" t="s">
        <v>84</v>
      </c>
      <c r="AV174" s="13" t="s">
        <v>84</v>
      </c>
      <c r="AW174" s="13" t="s">
        <v>37</v>
      </c>
      <c r="AX174" s="13" t="s">
        <v>75</v>
      </c>
      <c r="AY174" s="157" t="s">
        <v>184</v>
      </c>
    </row>
    <row r="175" spans="2:65" s="14" customFormat="1" ht="11.25">
      <c r="B175" s="163"/>
      <c r="D175" s="150" t="s">
        <v>194</v>
      </c>
      <c r="E175" s="164" t="s">
        <v>19</v>
      </c>
      <c r="F175" s="165" t="s">
        <v>198</v>
      </c>
      <c r="H175" s="166">
        <v>12.744</v>
      </c>
      <c r="I175" s="167"/>
      <c r="L175" s="163"/>
      <c r="M175" s="168"/>
      <c r="T175" s="169"/>
      <c r="AT175" s="164" t="s">
        <v>194</v>
      </c>
      <c r="AU175" s="164" t="s">
        <v>84</v>
      </c>
      <c r="AV175" s="14" t="s">
        <v>127</v>
      </c>
      <c r="AW175" s="14" t="s">
        <v>37</v>
      </c>
      <c r="AX175" s="14" t="s">
        <v>82</v>
      </c>
      <c r="AY175" s="164" t="s">
        <v>184</v>
      </c>
    </row>
    <row r="176" spans="2:65" s="11" customFormat="1" ht="22.9" customHeight="1">
      <c r="B176" s="120"/>
      <c r="D176" s="121" t="s">
        <v>74</v>
      </c>
      <c r="E176" s="130" t="s">
        <v>92</v>
      </c>
      <c r="F176" s="130" t="s">
        <v>269</v>
      </c>
      <c r="I176" s="123"/>
      <c r="J176" s="131">
        <f>BK176</f>
        <v>0</v>
      </c>
      <c r="L176" s="120"/>
      <c r="M176" s="125"/>
      <c r="P176" s="126">
        <f>SUM(P177:P220)</f>
        <v>0</v>
      </c>
      <c r="R176" s="126">
        <f>SUM(R177:R220)</f>
        <v>16.683309787999999</v>
      </c>
      <c r="T176" s="127">
        <f>SUM(T177:T220)</f>
        <v>0</v>
      </c>
      <c r="AR176" s="121" t="s">
        <v>82</v>
      </c>
      <c r="AT176" s="128" t="s">
        <v>74</v>
      </c>
      <c r="AU176" s="128" t="s">
        <v>82</v>
      </c>
      <c r="AY176" s="121" t="s">
        <v>184</v>
      </c>
      <c r="BK176" s="129">
        <f>SUM(BK177:BK220)</f>
        <v>0</v>
      </c>
    </row>
    <row r="177" spans="2:65" s="1" customFormat="1" ht="24.2" customHeight="1">
      <c r="B177" s="33"/>
      <c r="C177" s="132" t="s">
        <v>251</v>
      </c>
      <c r="D177" s="132" t="s">
        <v>186</v>
      </c>
      <c r="E177" s="133" t="s">
        <v>818</v>
      </c>
      <c r="F177" s="134" t="s">
        <v>819</v>
      </c>
      <c r="G177" s="135" t="s">
        <v>217</v>
      </c>
      <c r="H177" s="136">
        <v>2.484</v>
      </c>
      <c r="I177" s="137"/>
      <c r="J177" s="138">
        <f>ROUND(I177*H177,2)</f>
        <v>0</v>
      </c>
      <c r="K177" s="134" t="s">
        <v>190</v>
      </c>
      <c r="L177" s="33"/>
      <c r="M177" s="139" t="s">
        <v>19</v>
      </c>
      <c r="N177" s="140" t="s">
        <v>46</v>
      </c>
      <c r="P177" s="141">
        <f>O177*H177</f>
        <v>0</v>
      </c>
      <c r="Q177" s="141">
        <v>0.34252199999999999</v>
      </c>
      <c r="R177" s="141">
        <f>Q177*H177</f>
        <v>0.85082464800000002</v>
      </c>
      <c r="S177" s="141">
        <v>0</v>
      </c>
      <c r="T177" s="142">
        <f>S177*H177</f>
        <v>0</v>
      </c>
      <c r="AR177" s="143" t="s">
        <v>127</v>
      </c>
      <c r="AT177" s="143" t="s">
        <v>186</v>
      </c>
      <c r="AU177" s="143" t="s">
        <v>84</v>
      </c>
      <c r="AY177" s="18" t="s">
        <v>184</v>
      </c>
      <c r="BE177" s="144">
        <f>IF(N177="základní",J177,0)</f>
        <v>0</v>
      </c>
      <c r="BF177" s="144">
        <f>IF(N177="snížená",J177,0)</f>
        <v>0</v>
      </c>
      <c r="BG177" s="144">
        <f>IF(N177="zákl. přenesená",J177,0)</f>
        <v>0</v>
      </c>
      <c r="BH177" s="144">
        <f>IF(N177="sníž. přenesená",J177,0)</f>
        <v>0</v>
      </c>
      <c r="BI177" s="144">
        <f>IF(N177="nulová",J177,0)</f>
        <v>0</v>
      </c>
      <c r="BJ177" s="18" t="s">
        <v>82</v>
      </c>
      <c r="BK177" s="144">
        <f>ROUND(I177*H177,2)</f>
        <v>0</v>
      </c>
      <c r="BL177" s="18" t="s">
        <v>127</v>
      </c>
      <c r="BM177" s="143" t="s">
        <v>820</v>
      </c>
    </row>
    <row r="178" spans="2:65" s="1" customFormat="1" ht="11.25">
      <c r="B178" s="33"/>
      <c r="D178" s="145" t="s">
        <v>192</v>
      </c>
      <c r="F178" s="146" t="s">
        <v>821</v>
      </c>
      <c r="I178" s="147"/>
      <c r="L178" s="33"/>
      <c r="M178" s="148"/>
      <c r="T178" s="54"/>
      <c r="AT178" s="18" t="s">
        <v>192</v>
      </c>
      <c r="AU178" s="18" t="s">
        <v>84</v>
      </c>
    </row>
    <row r="179" spans="2:65" s="12" customFormat="1" ht="11.25">
      <c r="B179" s="149"/>
      <c r="D179" s="150" t="s">
        <v>194</v>
      </c>
      <c r="E179" s="151" t="s">
        <v>19</v>
      </c>
      <c r="F179" s="152" t="s">
        <v>249</v>
      </c>
      <c r="H179" s="151" t="s">
        <v>19</v>
      </c>
      <c r="I179" s="153"/>
      <c r="L179" s="149"/>
      <c r="M179" s="154"/>
      <c r="T179" s="155"/>
      <c r="AT179" s="151" t="s">
        <v>194</v>
      </c>
      <c r="AU179" s="151" t="s">
        <v>84</v>
      </c>
      <c r="AV179" s="12" t="s">
        <v>82</v>
      </c>
      <c r="AW179" s="12" t="s">
        <v>37</v>
      </c>
      <c r="AX179" s="12" t="s">
        <v>75</v>
      </c>
      <c r="AY179" s="151" t="s">
        <v>184</v>
      </c>
    </row>
    <row r="180" spans="2:65" s="13" customFormat="1" ht="11.25">
      <c r="B180" s="156"/>
      <c r="D180" s="150" t="s">
        <v>194</v>
      </c>
      <c r="E180" s="157" t="s">
        <v>19</v>
      </c>
      <c r="F180" s="158" t="s">
        <v>822</v>
      </c>
      <c r="H180" s="159">
        <v>2.484</v>
      </c>
      <c r="I180" s="160"/>
      <c r="L180" s="156"/>
      <c r="M180" s="161"/>
      <c r="T180" s="162"/>
      <c r="AT180" s="157" t="s">
        <v>194</v>
      </c>
      <c r="AU180" s="157" t="s">
        <v>84</v>
      </c>
      <c r="AV180" s="13" t="s">
        <v>84</v>
      </c>
      <c r="AW180" s="13" t="s">
        <v>37</v>
      </c>
      <c r="AX180" s="13" t="s">
        <v>75</v>
      </c>
      <c r="AY180" s="157" t="s">
        <v>184</v>
      </c>
    </row>
    <row r="181" spans="2:65" s="14" customFormat="1" ht="11.25">
      <c r="B181" s="163"/>
      <c r="D181" s="150" t="s">
        <v>194</v>
      </c>
      <c r="E181" s="164" t="s">
        <v>19</v>
      </c>
      <c r="F181" s="165" t="s">
        <v>198</v>
      </c>
      <c r="H181" s="166">
        <v>2.484</v>
      </c>
      <c r="I181" s="167"/>
      <c r="L181" s="163"/>
      <c r="M181" s="168"/>
      <c r="T181" s="169"/>
      <c r="AT181" s="164" t="s">
        <v>194</v>
      </c>
      <c r="AU181" s="164" t="s">
        <v>84</v>
      </c>
      <c r="AV181" s="14" t="s">
        <v>127</v>
      </c>
      <c r="AW181" s="14" t="s">
        <v>37</v>
      </c>
      <c r="AX181" s="14" t="s">
        <v>82</v>
      </c>
      <c r="AY181" s="164" t="s">
        <v>184</v>
      </c>
    </row>
    <row r="182" spans="2:65" s="1" customFormat="1" ht="24.2" customHeight="1">
      <c r="B182" s="33"/>
      <c r="C182" s="132" t="s">
        <v>8</v>
      </c>
      <c r="D182" s="132" t="s">
        <v>186</v>
      </c>
      <c r="E182" s="133" t="s">
        <v>823</v>
      </c>
      <c r="F182" s="134" t="s">
        <v>824</v>
      </c>
      <c r="G182" s="135" t="s">
        <v>368</v>
      </c>
      <c r="H182" s="136">
        <v>5</v>
      </c>
      <c r="I182" s="137"/>
      <c r="J182" s="138">
        <f>ROUND(I182*H182,2)</f>
        <v>0</v>
      </c>
      <c r="K182" s="134" t="s">
        <v>190</v>
      </c>
      <c r="L182" s="33"/>
      <c r="M182" s="139" t="s">
        <v>19</v>
      </c>
      <c r="N182" s="140" t="s">
        <v>46</v>
      </c>
      <c r="P182" s="141">
        <f>O182*H182</f>
        <v>0</v>
      </c>
      <c r="Q182" s="141">
        <v>3.193E-2</v>
      </c>
      <c r="R182" s="141">
        <f>Q182*H182</f>
        <v>0.15965000000000001</v>
      </c>
      <c r="S182" s="141">
        <v>0</v>
      </c>
      <c r="T182" s="142">
        <f>S182*H182</f>
        <v>0</v>
      </c>
      <c r="AR182" s="143" t="s">
        <v>127</v>
      </c>
      <c r="AT182" s="143" t="s">
        <v>186</v>
      </c>
      <c r="AU182" s="143" t="s">
        <v>84</v>
      </c>
      <c r="AY182" s="18" t="s">
        <v>184</v>
      </c>
      <c r="BE182" s="144">
        <f>IF(N182="základní",J182,0)</f>
        <v>0</v>
      </c>
      <c r="BF182" s="144">
        <f>IF(N182="snížená",J182,0)</f>
        <v>0</v>
      </c>
      <c r="BG182" s="144">
        <f>IF(N182="zákl. přenesená",J182,0)</f>
        <v>0</v>
      </c>
      <c r="BH182" s="144">
        <f>IF(N182="sníž. přenesená",J182,0)</f>
        <v>0</v>
      </c>
      <c r="BI182" s="144">
        <f>IF(N182="nulová",J182,0)</f>
        <v>0</v>
      </c>
      <c r="BJ182" s="18" t="s">
        <v>82</v>
      </c>
      <c r="BK182" s="144">
        <f>ROUND(I182*H182,2)</f>
        <v>0</v>
      </c>
      <c r="BL182" s="18" t="s">
        <v>127</v>
      </c>
      <c r="BM182" s="143" t="s">
        <v>825</v>
      </c>
    </row>
    <row r="183" spans="2:65" s="1" customFormat="1" ht="11.25">
      <c r="B183" s="33"/>
      <c r="D183" s="145" t="s">
        <v>192</v>
      </c>
      <c r="F183" s="146" t="s">
        <v>826</v>
      </c>
      <c r="I183" s="147"/>
      <c r="L183" s="33"/>
      <c r="M183" s="148"/>
      <c r="T183" s="54"/>
      <c r="AT183" s="18" t="s">
        <v>192</v>
      </c>
      <c r="AU183" s="18" t="s">
        <v>84</v>
      </c>
    </row>
    <row r="184" spans="2:65" s="12" customFormat="1" ht="11.25">
      <c r="B184" s="149"/>
      <c r="D184" s="150" t="s">
        <v>194</v>
      </c>
      <c r="E184" s="151" t="s">
        <v>19</v>
      </c>
      <c r="F184" s="152" t="s">
        <v>249</v>
      </c>
      <c r="H184" s="151" t="s">
        <v>19</v>
      </c>
      <c r="I184" s="153"/>
      <c r="L184" s="149"/>
      <c r="M184" s="154"/>
      <c r="T184" s="155"/>
      <c r="AT184" s="151" t="s">
        <v>194</v>
      </c>
      <c r="AU184" s="151" t="s">
        <v>84</v>
      </c>
      <c r="AV184" s="12" t="s">
        <v>82</v>
      </c>
      <c r="AW184" s="12" t="s">
        <v>37</v>
      </c>
      <c r="AX184" s="12" t="s">
        <v>75</v>
      </c>
      <c r="AY184" s="151" t="s">
        <v>184</v>
      </c>
    </row>
    <row r="185" spans="2:65" s="13" customFormat="1" ht="11.25">
      <c r="B185" s="156"/>
      <c r="D185" s="150" t="s">
        <v>194</v>
      </c>
      <c r="E185" s="157" t="s">
        <v>19</v>
      </c>
      <c r="F185" s="158" t="s">
        <v>827</v>
      </c>
      <c r="H185" s="159">
        <v>1</v>
      </c>
      <c r="I185" s="160"/>
      <c r="L185" s="156"/>
      <c r="M185" s="161"/>
      <c r="T185" s="162"/>
      <c r="AT185" s="157" t="s">
        <v>194</v>
      </c>
      <c r="AU185" s="157" t="s">
        <v>84</v>
      </c>
      <c r="AV185" s="13" t="s">
        <v>84</v>
      </c>
      <c r="AW185" s="13" t="s">
        <v>37</v>
      </c>
      <c r="AX185" s="13" t="s">
        <v>75</v>
      </c>
      <c r="AY185" s="157" t="s">
        <v>184</v>
      </c>
    </row>
    <row r="186" spans="2:65" s="13" customFormat="1" ht="11.25">
      <c r="B186" s="156"/>
      <c r="D186" s="150" t="s">
        <v>194</v>
      </c>
      <c r="E186" s="157" t="s">
        <v>19</v>
      </c>
      <c r="F186" s="158" t="s">
        <v>828</v>
      </c>
      <c r="H186" s="159">
        <v>1</v>
      </c>
      <c r="I186" s="160"/>
      <c r="L186" s="156"/>
      <c r="M186" s="161"/>
      <c r="T186" s="162"/>
      <c r="AT186" s="157" t="s">
        <v>194</v>
      </c>
      <c r="AU186" s="157" t="s">
        <v>84</v>
      </c>
      <c r="AV186" s="13" t="s">
        <v>84</v>
      </c>
      <c r="AW186" s="13" t="s">
        <v>37</v>
      </c>
      <c r="AX186" s="13" t="s">
        <v>75</v>
      </c>
      <c r="AY186" s="157" t="s">
        <v>184</v>
      </c>
    </row>
    <row r="187" spans="2:65" s="13" customFormat="1" ht="11.25">
      <c r="B187" s="156"/>
      <c r="D187" s="150" t="s">
        <v>194</v>
      </c>
      <c r="E187" s="157" t="s">
        <v>19</v>
      </c>
      <c r="F187" s="158" t="s">
        <v>829</v>
      </c>
      <c r="H187" s="159">
        <v>1</v>
      </c>
      <c r="I187" s="160"/>
      <c r="L187" s="156"/>
      <c r="M187" s="161"/>
      <c r="T187" s="162"/>
      <c r="AT187" s="157" t="s">
        <v>194</v>
      </c>
      <c r="AU187" s="157" t="s">
        <v>84</v>
      </c>
      <c r="AV187" s="13" t="s">
        <v>84</v>
      </c>
      <c r="AW187" s="13" t="s">
        <v>37</v>
      </c>
      <c r="AX187" s="13" t="s">
        <v>75</v>
      </c>
      <c r="AY187" s="157" t="s">
        <v>184</v>
      </c>
    </row>
    <row r="188" spans="2:65" s="13" customFormat="1" ht="11.25">
      <c r="B188" s="156"/>
      <c r="D188" s="150" t="s">
        <v>194</v>
      </c>
      <c r="E188" s="157" t="s">
        <v>19</v>
      </c>
      <c r="F188" s="158" t="s">
        <v>830</v>
      </c>
      <c r="H188" s="159">
        <v>1</v>
      </c>
      <c r="I188" s="160"/>
      <c r="L188" s="156"/>
      <c r="M188" s="161"/>
      <c r="T188" s="162"/>
      <c r="AT188" s="157" t="s">
        <v>194</v>
      </c>
      <c r="AU188" s="157" t="s">
        <v>84</v>
      </c>
      <c r="AV188" s="13" t="s">
        <v>84</v>
      </c>
      <c r="AW188" s="13" t="s">
        <v>37</v>
      </c>
      <c r="AX188" s="13" t="s">
        <v>75</v>
      </c>
      <c r="AY188" s="157" t="s">
        <v>184</v>
      </c>
    </row>
    <row r="189" spans="2:65" s="13" customFormat="1" ht="11.25">
      <c r="B189" s="156"/>
      <c r="D189" s="150" t="s">
        <v>194</v>
      </c>
      <c r="E189" s="157" t="s">
        <v>19</v>
      </c>
      <c r="F189" s="158" t="s">
        <v>831</v>
      </c>
      <c r="H189" s="159">
        <v>1</v>
      </c>
      <c r="I189" s="160"/>
      <c r="L189" s="156"/>
      <c r="M189" s="161"/>
      <c r="T189" s="162"/>
      <c r="AT189" s="157" t="s">
        <v>194</v>
      </c>
      <c r="AU189" s="157" t="s">
        <v>84</v>
      </c>
      <c r="AV189" s="13" t="s">
        <v>84</v>
      </c>
      <c r="AW189" s="13" t="s">
        <v>37</v>
      </c>
      <c r="AX189" s="13" t="s">
        <v>75</v>
      </c>
      <c r="AY189" s="157" t="s">
        <v>184</v>
      </c>
    </row>
    <row r="190" spans="2:65" s="14" customFormat="1" ht="11.25">
      <c r="B190" s="163"/>
      <c r="D190" s="150" t="s">
        <v>194</v>
      </c>
      <c r="E190" s="164" t="s">
        <v>19</v>
      </c>
      <c r="F190" s="165" t="s">
        <v>198</v>
      </c>
      <c r="H190" s="166">
        <v>5</v>
      </c>
      <c r="I190" s="167"/>
      <c r="L190" s="163"/>
      <c r="M190" s="168"/>
      <c r="T190" s="169"/>
      <c r="AT190" s="164" t="s">
        <v>194</v>
      </c>
      <c r="AU190" s="164" t="s">
        <v>84</v>
      </c>
      <c r="AV190" s="14" t="s">
        <v>127</v>
      </c>
      <c r="AW190" s="14" t="s">
        <v>37</v>
      </c>
      <c r="AX190" s="14" t="s">
        <v>82</v>
      </c>
      <c r="AY190" s="164" t="s">
        <v>184</v>
      </c>
    </row>
    <row r="191" spans="2:65" s="1" customFormat="1" ht="24.2" customHeight="1">
      <c r="B191" s="33"/>
      <c r="C191" s="132" t="s">
        <v>263</v>
      </c>
      <c r="D191" s="132" t="s">
        <v>186</v>
      </c>
      <c r="E191" s="133" t="s">
        <v>832</v>
      </c>
      <c r="F191" s="134" t="s">
        <v>833</v>
      </c>
      <c r="G191" s="135" t="s">
        <v>368</v>
      </c>
      <c r="H191" s="136">
        <v>1</v>
      </c>
      <c r="I191" s="137"/>
      <c r="J191" s="138">
        <f>ROUND(I191*H191,2)</f>
        <v>0</v>
      </c>
      <c r="K191" s="134" t="s">
        <v>190</v>
      </c>
      <c r="L191" s="33"/>
      <c r="M191" s="139" t="s">
        <v>19</v>
      </c>
      <c r="N191" s="140" t="s">
        <v>46</v>
      </c>
      <c r="P191" s="141">
        <f>O191*H191</f>
        <v>0</v>
      </c>
      <c r="Q191" s="141">
        <v>5.3629999999999997E-2</v>
      </c>
      <c r="R191" s="141">
        <f>Q191*H191</f>
        <v>5.3629999999999997E-2</v>
      </c>
      <c r="S191" s="141">
        <v>0</v>
      </c>
      <c r="T191" s="142">
        <f>S191*H191</f>
        <v>0</v>
      </c>
      <c r="AR191" s="143" t="s">
        <v>127</v>
      </c>
      <c r="AT191" s="143" t="s">
        <v>186</v>
      </c>
      <c r="AU191" s="143" t="s">
        <v>84</v>
      </c>
      <c r="AY191" s="18" t="s">
        <v>184</v>
      </c>
      <c r="BE191" s="144">
        <f>IF(N191="základní",J191,0)</f>
        <v>0</v>
      </c>
      <c r="BF191" s="144">
        <f>IF(N191="snížená",J191,0)</f>
        <v>0</v>
      </c>
      <c r="BG191" s="144">
        <f>IF(N191="zákl. přenesená",J191,0)</f>
        <v>0</v>
      </c>
      <c r="BH191" s="144">
        <f>IF(N191="sníž. přenesená",J191,0)</f>
        <v>0</v>
      </c>
      <c r="BI191" s="144">
        <f>IF(N191="nulová",J191,0)</f>
        <v>0</v>
      </c>
      <c r="BJ191" s="18" t="s">
        <v>82</v>
      </c>
      <c r="BK191" s="144">
        <f>ROUND(I191*H191,2)</f>
        <v>0</v>
      </c>
      <c r="BL191" s="18" t="s">
        <v>127</v>
      </c>
      <c r="BM191" s="143" t="s">
        <v>834</v>
      </c>
    </row>
    <row r="192" spans="2:65" s="1" customFormat="1" ht="11.25">
      <c r="B192" s="33"/>
      <c r="D192" s="145" t="s">
        <v>192</v>
      </c>
      <c r="F192" s="146" t="s">
        <v>835</v>
      </c>
      <c r="I192" s="147"/>
      <c r="L192" s="33"/>
      <c r="M192" s="148"/>
      <c r="T192" s="54"/>
      <c r="AT192" s="18" t="s">
        <v>192</v>
      </c>
      <c r="AU192" s="18" t="s">
        <v>84</v>
      </c>
    </row>
    <row r="193" spans="2:65" s="12" customFormat="1" ht="11.25">
      <c r="B193" s="149"/>
      <c r="D193" s="150" t="s">
        <v>194</v>
      </c>
      <c r="E193" s="151" t="s">
        <v>19</v>
      </c>
      <c r="F193" s="152" t="s">
        <v>249</v>
      </c>
      <c r="H193" s="151" t="s">
        <v>19</v>
      </c>
      <c r="I193" s="153"/>
      <c r="L193" s="149"/>
      <c r="M193" s="154"/>
      <c r="T193" s="155"/>
      <c r="AT193" s="151" t="s">
        <v>194</v>
      </c>
      <c r="AU193" s="151" t="s">
        <v>84</v>
      </c>
      <c r="AV193" s="12" t="s">
        <v>82</v>
      </c>
      <c r="AW193" s="12" t="s">
        <v>37</v>
      </c>
      <c r="AX193" s="12" t="s">
        <v>75</v>
      </c>
      <c r="AY193" s="151" t="s">
        <v>184</v>
      </c>
    </row>
    <row r="194" spans="2:65" s="13" customFormat="1" ht="11.25">
      <c r="B194" s="156"/>
      <c r="D194" s="150" t="s">
        <v>194</v>
      </c>
      <c r="E194" s="157" t="s">
        <v>19</v>
      </c>
      <c r="F194" s="158" t="s">
        <v>836</v>
      </c>
      <c r="H194" s="159">
        <v>1</v>
      </c>
      <c r="I194" s="160"/>
      <c r="L194" s="156"/>
      <c r="M194" s="161"/>
      <c r="T194" s="162"/>
      <c r="AT194" s="157" t="s">
        <v>194</v>
      </c>
      <c r="AU194" s="157" t="s">
        <v>84</v>
      </c>
      <c r="AV194" s="13" t="s">
        <v>84</v>
      </c>
      <c r="AW194" s="13" t="s">
        <v>37</v>
      </c>
      <c r="AX194" s="13" t="s">
        <v>75</v>
      </c>
      <c r="AY194" s="157" t="s">
        <v>184</v>
      </c>
    </row>
    <row r="195" spans="2:65" s="14" customFormat="1" ht="11.25">
      <c r="B195" s="163"/>
      <c r="D195" s="150" t="s">
        <v>194</v>
      </c>
      <c r="E195" s="164" t="s">
        <v>19</v>
      </c>
      <c r="F195" s="165" t="s">
        <v>198</v>
      </c>
      <c r="H195" s="166">
        <v>1</v>
      </c>
      <c r="I195" s="167"/>
      <c r="L195" s="163"/>
      <c r="M195" s="168"/>
      <c r="T195" s="169"/>
      <c r="AT195" s="164" t="s">
        <v>194</v>
      </c>
      <c r="AU195" s="164" t="s">
        <v>84</v>
      </c>
      <c r="AV195" s="14" t="s">
        <v>127</v>
      </c>
      <c r="AW195" s="14" t="s">
        <v>37</v>
      </c>
      <c r="AX195" s="14" t="s">
        <v>82</v>
      </c>
      <c r="AY195" s="164" t="s">
        <v>184</v>
      </c>
    </row>
    <row r="196" spans="2:65" s="1" customFormat="1" ht="24.2" customHeight="1">
      <c r="B196" s="33"/>
      <c r="C196" s="132" t="s">
        <v>270</v>
      </c>
      <c r="D196" s="132" t="s">
        <v>186</v>
      </c>
      <c r="E196" s="133" t="s">
        <v>837</v>
      </c>
      <c r="F196" s="134" t="s">
        <v>838</v>
      </c>
      <c r="G196" s="135" t="s">
        <v>217</v>
      </c>
      <c r="H196" s="136">
        <v>3.6360000000000001</v>
      </c>
      <c r="I196" s="137"/>
      <c r="J196" s="138">
        <f>ROUND(I196*H196,2)</f>
        <v>0</v>
      </c>
      <c r="K196" s="134" t="s">
        <v>190</v>
      </c>
      <c r="L196" s="33"/>
      <c r="M196" s="139" t="s">
        <v>19</v>
      </c>
      <c r="N196" s="140" t="s">
        <v>46</v>
      </c>
      <c r="P196" s="141">
        <f>O196*H196</f>
        <v>0</v>
      </c>
      <c r="Q196" s="141">
        <v>7.9210000000000003E-2</v>
      </c>
      <c r="R196" s="141">
        <f>Q196*H196</f>
        <v>0.28800756</v>
      </c>
      <c r="S196" s="141">
        <v>0</v>
      </c>
      <c r="T196" s="142">
        <f>S196*H196</f>
        <v>0</v>
      </c>
      <c r="AR196" s="143" t="s">
        <v>127</v>
      </c>
      <c r="AT196" s="143" t="s">
        <v>186</v>
      </c>
      <c r="AU196" s="143" t="s">
        <v>84</v>
      </c>
      <c r="AY196" s="18" t="s">
        <v>184</v>
      </c>
      <c r="BE196" s="144">
        <f>IF(N196="základní",J196,0)</f>
        <v>0</v>
      </c>
      <c r="BF196" s="144">
        <f>IF(N196="snížená",J196,0)</f>
        <v>0</v>
      </c>
      <c r="BG196" s="144">
        <f>IF(N196="zákl. přenesená",J196,0)</f>
        <v>0</v>
      </c>
      <c r="BH196" s="144">
        <f>IF(N196="sníž. přenesená",J196,0)</f>
        <v>0</v>
      </c>
      <c r="BI196" s="144">
        <f>IF(N196="nulová",J196,0)</f>
        <v>0</v>
      </c>
      <c r="BJ196" s="18" t="s">
        <v>82</v>
      </c>
      <c r="BK196" s="144">
        <f>ROUND(I196*H196,2)</f>
        <v>0</v>
      </c>
      <c r="BL196" s="18" t="s">
        <v>127</v>
      </c>
      <c r="BM196" s="143" t="s">
        <v>839</v>
      </c>
    </row>
    <row r="197" spans="2:65" s="1" customFormat="1" ht="11.25">
      <c r="B197" s="33"/>
      <c r="D197" s="145" t="s">
        <v>192</v>
      </c>
      <c r="F197" s="146" t="s">
        <v>840</v>
      </c>
      <c r="I197" s="147"/>
      <c r="L197" s="33"/>
      <c r="M197" s="148"/>
      <c r="T197" s="54"/>
      <c r="AT197" s="18" t="s">
        <v>192</v>
      </c>
      <c r="AU197" s="18" t="s">
        <v>84</v>
      </c>
    </row>
    <row r="198" spans="2:65" s="12" customFormat="1" ht="11.25">
      <c r="B198" s="149"/>
      <c r="D198" s="150" t="s">
        <v>194</v>
      </c>
      <c r="E198" s="151" t="s">
        <v>19</v>
      </c>
      <c r="F198" s="152" t="s">
        <v>249</v>
      </c>
      <c r="H198" s="151" t="s">
        <v>19</v>
      </c>
      <c r="I198" s="153"/>
      <c r="L198" s="149"/>
      <c r="M198" s="154"/>
      <c r="T198" s="155"/>
      <c r="AT198" s="151" t="s">
        <v>194</v>
      </c>
      <c r="AU198" s="151" t="s">
        <v>84</v>
      </c>
      <c r="AV198" s="12" t="s">
        <v>82</v>
      </c>
      <c r="AW198" s="12" t="s">
        <v>37</v>
      </c>
      <c r="AX198" s="12" t="s">
        <v>75</v>
      </c>
      <c r="AY198" s="151" t="s">
        <v>184</v>
      </c>
    </row>
    <row r="199" spans="2:65" s="13" customFormat="1" ht="11.25">
      <c r="B199" s="156"/>
      <c r="D199" s="150" t="s">
        <v>194</v>
      </c>
      <c r="E199" s="157" t="s">
        <v>19</v>
      </c>
      <c r="F199" s="158" t="s">
        <v>841</v>
      </c>
      <c r="H199" s="159">
        <v>1.8180000000000001</v>
      </c>
      <c r="I199" s="160"/>
      <c r="L199" s="156"/>
      <c r="M199" s="161"/>
      <c r="T199" s="162"/>
      <c r="AT199" s="157" t="s">
        <v>194</v>
      </c>
      <c r="AU199" s="157" t="s">
        <v>84</v>
      </c>
      <c r="AV199" s="13" t="s">
        <v>84</v>
      </c>
      <c r="AW199" s="13" t="s">
        <v>37</v>
      </c>
      <c r="AX199" s="13" t="s">
        <v>75</v>
      </c>
      <c r="AY199" s="157" t="s">
        <v>184</v>
      </c>
    </row>
    <row r="200" spans="2:65" s="13" customFormat="1" ht="11.25">
      <c r="B200" s="156"/>
      <c r="D200" s="150" t="s">
        <v>194</v>
      </c>
      <c r="E200" s="157" t="s">
        <v>19</v>
      </c>
      <c r="F200" s="158" t="s">
        <v>842</v>
      </c>
      <c r="H200" s="159">
        <v>1.8180000000000001</v>
      </c>
      <c r="I200" s="160"/>
      <c r="L200" s="156"/>
      <c r="M200" s="161"/>
      <c r="T200" s="162"/>
      <c r="AT200" s="157" t="s">
        <v>194</v>
      </c>
      <c r="AU200" s="157" t="s">
        <v>84</v>
      </c>
      <c r="AV200" s="13" t="s">
        <v>84</v>
      </c>
      <c r="AW200" s="13" t="s">
        <v>37</v>
      </c>
      <c r="AX200" s="13" t="s">
        <v>75</v>
      </c>
      <c r="AY200" s="157" t="s">
        <v>184</v>
      </c>
    </row>
    <row r="201" spans="2:65" s="14" customFormat="1" ht="11.25">
      <c r="B201" s="163"/>
      <c r="D201" s="150" t="s">
        <v>194</v>
      </c>
      <c r="E201" s="164" t="s">
        <v>700</v>
      </c>
      <c r="F201" s="165" t="s">
        <v>198</v>
      </c>
      <c r="H201" s="166">
        <v>3.6360000000000001</v>
      </c>
      <c r="I201" s="167"/>
      <c r="L201" s="163"/>
      <c r="M201" s="168"/>
      <c r="T201" s="169"/>
      <c r="AT201" s="164" t="s">
        <v>194</v>
      </c>
      <c r="AU201" s="164" t="s">
        <v>84</v>
      </c>
      <c r="AV201" s="14" t="s">
        <v>127</v>
      </c>
      <c r="AW201" s="14" t="s">
        <v>37</v>
      </c>
      <c r="AX201" s="14" t="s">
        <v>82</v>
      </c>
      <c r="AY201" s="164" t="s">
        <v>184</v>
      </c>
    </row>
    <row r="202" spans="2:65" s="1" customFormat="1" ht="24.2" customHeight="1">
      <c r="B202" s="33"/>
      <c r="C202" s="132" t="s">
        <v>281</v>
      </c>
      <c r="D202" s="132" t="s">
        <v>186</v>
      </c>
      <c r="E202" s="133" t="s">
        <v>843</v>
      </c>
      <c r="F202" s="134" t="s">
        <v>844</v>
      </c>
      <c r="G202" s="135" t="s">
        <v>217</v>
      </c>
      <c r="H202" s="136">
        <v>53.847000000000001</v>
      </c>
      <c r="I202" s="137"/>
      <c r="J202" s="138">
        <f>ROUND(I202*H202,2)</f>
        <v>0</v>
      </c>
      <c r="K202" s="134" t="s">
        <v>190</v>
      </c>
      <c r="L202" s="33"/>
      <c r="M202" s="139" t="s">
        <v>19</v>
      </c>
      <c r="N202" s="140" t="s">
        <v>46</v>
      </c>
      <c r="P202" s="141">
        <f>O202*H202</f>
        <v>0</v>
      </c>
      <c r="Q202" s="141">
        <v>6.1719999999999997E-2</v>
      </c>
      <c r="R202" s="141">
        <f>Q202*H202</f>
        <v>3.3234368399999998</v>
      </c>
      <c r="S202" s="141">
        <v>0</v>
      </c>
      <c r="T202" s="142">
        <f>S202*H202</f>
        <v>0</v>
      </c>
      <c r="AR202" s="143" t="s">
        <v>127</v>
      </c>
      <c r="AT202" s="143" t="s">
        <v>186</v>
      </c>
      <c r="AU202" s="143" t="s">
        <v>84</v>
      </c>
      <c r="AY202" s="18" t="s">
        <v>184</v>
      </c>
      <c r="BE202" s="144">
        <f>IF(N202="základní",J202,0)</f>
        <v>0</v>
      </c>
      <c r="BF202" s="144">
        <f>IF(N202="snížená",J202,0)</f>
        <v>0</v>
      </c>
      <c r="BG202" s="144">
        <f>IF(N202="zákl. přenesená",J202,0)</f>
        <v>0</v>
      </c>
      <c r="BH202" s="144">
        <f>IF(N202="sníž. přenesená",J202,0)</f>
        <v>0</v>
      </c>
      <c r="BI202" s="144">
        <f>IF(N202="nulová",J202,0)</f>
        <v>0</v>
      </c>
      <c r="BJ202" s="18" t="s">
        <v>82</v>
      </c>
      <c r="BK202" s="144">
        <f>ROUND(I202*H202,2)</f>
        <v>0</v>
      </c>
      <c r="BL202" s="18" t="s">
        <v>127</v>
      </c>
      <c r="BM202" s="143" t="s">
        <v>845</v>
      </c>
    </row>
    <row r="203" spans="2:65" s="1" customFormat="1" ht="11.25">
      <c r="B203" s="33"/>
      <c r="D203" s="145" t="s">
        <v>192</v>
      </c>
      <c r="F203" s="146" t="s">
        <v>846</v>
      </c>
      <c r="I203" s="147"/>
      <c r="L203" s="33"/>
      <c r="M203" s="148"/>
      <c r="T203" s="54"/>
      <c r="AT203" s="18" t="s">
        <v>192</v>
      </c>
      <c r="AU203" s="18" t="s">
        <v>84</v>
      </c>
    </row>
    <row r="204" spans="2:65" s="12" customFormat="1" ht="11.25">
      <c r="B204" s="149"/>
      <c r="D204" s="150" t="s">
        <v>194</v>
      </c>
      <c r="E204" s="151" t="s">
        <v>19</v>
      </c>
      <c r="F204" s="152" t="s">
        <v>249</v>
      </c>
      <c r="H204" s="151" t="s">
        <v>19</v>
      </c>
      <c r="I204" s="153"/>
      <c r="L204" s="149"/>
      <c r="M204" s="154"/>
      <c r="T204" s="155"/>
      <c r="AT204" s="151" t="s">
        <v>194</v>
      </c>
      <c r="AU204" s="151" t="s">
        <v>84</v>
      </c>
      <c r="AV204" s="12" t="s">
        <v>82</v>
      </c>
      <c r="AW204" s="12" t="s">
        <v>37</v>
      </c>
      <c r="AX204" s="12" t="s">
        <v>75</v>
      </c>
      <c r="AY204" s="151" t="s">
        <v>184</v>
      </c>
    </row>
    <row r="205" spans="2:65" s="13" customFormat="1" ht="11.25">
      <c r="B205" s="156"/>
      <c r="D205" s="150" t="s">
        <v>194</v>
      </c>
      <c r="E205" s="157" t="s">
        <v>19</v>
      </c>
      <c r="F205" s="158" t="s">
        <v>847</v>
      </c>
      <c r="H205" s="159">
        <v>17.515000000000001</v>
      </c>
      <c r="I205" s="160"/>
      <c r="L205" s="156"/>
      <c r="M205" s="161"/>
      <c r="T205" s="162"/>
      <c r="AT205" s="157" t="s">
        <v>194</v>
      </c>
      <c r="AU205" s="157" t="s">
        <v>84</v>
      </c>
      <c r="AV205" s="13" t="s">
        <v>84</v>
      </c>
      <c r="AW205" s="13" t="s">
        <v>37</v>
      </c>
      <c r="AX205" s="13" t="s">
        <v>75</v>
      </c>
      <c r="AY205" s="157" t="s">
        <v>184</v>
      </c>
    </row>
    <row r="206" spans="2:65" s="13" customFormat="1" ht="11.25">
      <c r="B206" s="156"/>
      <c r="D206" s="150" t="s">
        <v>194</v>
      </c>
      <c r="E206" s="157" t="s">
        <v>19</v>
      </c>
      <c r="F206" s="158" t="s">
        <v>848</v>
      </c>
      <c r="H206" s="159">
        <v>16.492000000000001</v>
      </c>
      <c r="I206" s="160"/>
      <c r="L206" s="156"/>
      <c r="M206" s="161"/>
      <c r="T206" s="162"/>
      <c r="AT206" s="157" t="s">
        <v>194</v>
      </c>
      <c r="AU206" s="157" t="s">
        <v>84</v>
      </c>
      <c r="AV206" s="13" t="s">
        <v>84</v>
      </c>
      <c r="AW206" s="13" t="s">
        <v>37</v>
      </c>
      <c r="AX206" s="13" t="s">
        <v>75</v>
      </c>
      <c r="AY206" s="157" t="s">
        <v>184</v>
      </c>
    </row>
    <row r="207" spans="2:65" s="13" customFormat="1" ht="11.25">
      <c r="B207" s="156"/>
      <c r="D207" s="150" t="s">
        <v>194</v>
      </c>
      <c r="E207" s="157" t="s">
        <v>19</v>
      </c>
      <c r="F207" s="158" t="s">
        <v>849</v>
      </c>
      <c r="H207" s="159">
        <v>16.739999999999998</v>
      </c>
      <c r="I207" s="160"/>
      <c r="L207" s="156"/>
      <c r="M207" s="161"/>
      <c r="T207" s="162"/>
      <c r="AT207" s="157" t="s">
        <v>194</v>
      </c>
      <c r="AU207" s="157" t="s">
        <v>84</v>
      </c>
      <c r="AV207" s="13" t="s">
        <v>84</v>
      </c>
      <c r="AW207" s="13" t="s">
        <v>37</v>
      </c>
      <c r="AX207" s="13" t="s">
        <v>75</v>
      </c>
      <c r="AY207" s="157" t="s">
        <v>184</v>
      </c>
    </row>
    <row r="208" spans="2:65" s="13" customFormat="1" ht="11.25">
      <c r="B208" s="156"/>
      <c r="D208" s="150" t="s">
        <v>194</v>
      </c>
      <c r="E208" s="157" t="s">
        <v>19</v>
      </c>
      <c r="F208" s="158" t="s">
        <v>850</v>
      </c>
      <c r="H208" s="159">
        <v>3.1</v>
      </c>
      <c r="I208" s="160"/>
      <c r="L208" s="156"/>
      <c r="M208" s="161"/>
      <c r="T208" s="162"/>
      <c r="AT208" s="157" t="s">
        <v>194</v>
      </c>
      <c r="AU208" s="157" t="s">
        <v>84</v>
      </c>
      <c r="AV208" s="13" t="s">
        <v>84</v>
      </c>
      <c r="AW208" s="13" t="s">
        <v>37</v>
      </c>
      <c r="AX208" s="13" t="s">
        <v>75</v>
      </c>
      <c r="AY208" s="157" t="s">
        <v>184</v>
      </c>
    </row>
    <row r="209" spans="2:65" s="14" customFormat="1" ht="11.25">
      <c r="B209" s="163"/>
      <c r="D209" s="150" t="s">
        <v>194</v>
      </c>
      <c r="E209" s="164" t="s">
        <v>694</v>
      </c>
      <c r="F209" s="165" t="s">
        <v>198</v>
      </c>
      <c r="H209" s="166">
        <v>53.847000000000001</v>
      </c>
      <c r="I209" s="167"/>
      <c r="L209" s="163"/>
      <c r="M209" s="168"/>
      <c r="T209" s="169"/>
      <c r="AT209" s="164" t="s">
        <v>194</v>
      </c>
      <c r="AU209" s="164" t="s">
        <v>84</v>
      </c>
      <c r="AV209" s="14" t="s">
        <v>127</v>
      </c>
      <c r="AW209" s="14" t="s">
        <v>37</v>
      </c>
      <c r="AX209" s="14" t="s">
        <v>82</v>
      </c>
      <c r="AY209" s="164" t="s">
        <v>184</v>
      </c>
    </row>
    <row r="210" spans="2:65" s="1" customFormat="1" ht="24.2" customHeight="1">
      <c r="B210" s="33"/>
      <c r="C210" s="132" t="s">
        <v>287</v>
      </c>
      <c r="D210" s="132" t="s">
        <v>186</v>
      </c>
      <c r="E210" s="133" t="s">
        <v>851</v>
      </c>
      <c r="F210" s="134" t="s">
        <v>852</v>
      </c>
      <c r="G210" s="135" t="s">
        <v>217</v>
      </c>
      <c r="H210" s="136">
        <v>151.59399999999999</v>
      </c>
      <c r="I210" s="137"/>
      <c r="J210" s="138">
        <f>ROUND(I210*H210,2)</f>
        <v>0</v>
      </c>
      <c r="K210" s="134" t="s">
        <v>190</v>
      </c>
      <c r="L210" s="33"/>
      <c r="M210" s="139" t="s">
        <v>19</v>
      </c>
      <c r="N210" s="140" t="s">
        <v>46</v>
      </c>
      <c r="P210" s="141">
        <f>O210*H210</f>
        <v>0</v>
      </c>
      <c r="Q210" s="141">
        <v>7.9210000000000003E-2</v>
      </c>
      <c r="R210" s="141">
        <f>Q210*H210</f>
        <v>12.00776074</v>
      </c>
      <c r="S210" s="141">
        <v>0</v>
      </c>
      <c r="T210" s="142">
        <f>S210*H210</f>
        <v>0</v>
      </c>
      <c r="AR210" s="143" t="s">
        <v>127</v>
      </c>
      <c r="AT210" s="143" t="s">
        <v>186</v>
      </c>
      <c r="AU210" s="143" t="s">
        <v>84</v>
      </c>
      <c r="AY210" s="18" t="s">
        <v>184</v>
      </c>
      <c r="BE210" s="144">
        <f>IF(N210="základní",J210,0)</f>
        <v>0</v>
      </c>
      <c r="BF210" s="144">
        <f>IF(N210="snížená",J210,0)</f>
        <v>0</v>
      </c>
      <c r="BG210" s="144">
        <f>IF(N210="zákl. přenesená",J210,0)</f>
        <v>0</v>
      </c>
      <c r="BH210" s="144">
        <f>IF(N210="sníž. přenesená",J210,0)</f>
        <v>0</v>
      </c>
      <c r="BI210" s="144">
        <f>IF(N210="nulová",J210,0)</f>
        <v>0</v>
      </c>
      <c r="BJ210" s="18" t="s">
        <v>82</v>
      </c>
      <c r="BK210" s="144">
        <f>ROUND(I210*H210,2)</f>
        <v>0</v>
      </c>
      <c r="BL210" s="18" t="s">
        <v>127</v>
      </c>
      <c r="BM210" s="143" t="s">
        <v>853</v>
      </c>
    </row>
    <row r="211" spans="2:65" s="1" customFormat="1" ht="11.25">
      <c r="B211" s="33"/>
      <c r="D211" s="145" t="s">
        <v>192</v>
      </c>
      <c r="F211" s="146" t="s">
        <v>854</v>
      </c>
      <c r="I211" s="147"/>
      <c r="L211" s="33"/>
      <c r="M211" s="148"/>
      <c r="T211" s="54"/>
      <c r="AT211" s="18" t="s">
        <v>192</v>
      </c>
      <c r="AU211" s="18" t="s">
        <v>84</v>
      </c>
    </row>
    <row r="212" spans="2:65" s="12" customFormat="1" ht="11.25">
      <c r="B212" s="149"/>
      <c r="D212" s="150" t="s">
        <v>194</v>
      </c>
      <c r="E212" s="151" t="s">
        <v>19</v>
      </c>
      <c r="F212" s="152" t="s">
        <v>249</v>
      </c>
      <c r="H212" s="151" t="s">
        <v>19</v>
      </c>
      <c r="I212" s="153"/>
      <c r="L212" s="149"/>
      <c r="M212" s="154"/>
      <c r="T212" s="155"/>
      <c r="AT212" s="151" t="s">
        <v>194</v>
      </c>
      <c r="AU212" s="151" t="s">
        <v>84</v>
      </c>
      <c r="AV212" s="12" t="s">
        <v>82</v>
      </c>
      <c r="AW212" s="12" t="s">
        <v>37</v>
      </c>
      <c r="AX212" s="12" t="s">
        <v>75</v>
      </c>
      <c r="AY212" s="151" t="s">
        <v>184</v>
      </c>
    </row>
    <row r="213" spans="2:65" s="13" customFormat="1" ht="11.25">
      <c r="B213" s="156"/>
      <c r="D213" s="150" t="s">
        <v>194</v>
      </c>
      <c r="E213" s="157" t="s">
        <v>19</v>
      </c>
      <c r="F213" s="158" t="s">
        <v>855</v>
      </c>
      <c r="H213" s="159">
        <v>5.27</v>
      </c>
      <c r="I213" s="160"/>
      <c r="L213" s="156"/>
      <c r="M213" s="161"/>
      <c r="T213" s="162"/>
      <c r="AT213" s="157" t="s">
        <v>194</v>
      </c>
      <c r="AU213" s="157" t="s">
        <v>84</v>
      </c>
      <c r="AV213" s="13" t="s">
        <v>84</v>
      </c>
      <c r="AW213" s="13" t="s">
        <v>37</v>
      </c>
      <c r="AX213" s="13" t="s">
        <v>75</v>
      </c>
      <c r="AY213" s="157" t="s">
        <v>184</v>
      </c>
    </row>
    <row r="214" spans="2:65" s="13" customFormat="1" ht="11.25">
      <c r="B214" s="156"/>
      <c r="D214" s="150" t="s">
        <v>194</v>
      </c>
      <c r="E214" s="157" t="s">
        <v>19</v>
      </c>
      <c r="F214" s="158" t="s">
        <v>856</v>
      </c>
      <c r="H214" s="159">
        <v>21.370999999999999</v>
      </c>
      <c r="I214" s="160"/>
      <c r="L214" s="156"/>
      <c r="M214" s="161"/>
      <c r="T214" s="162"/>
      <c r="AT214" s="157" t="s">
        <v>194</v>
      </c>
      <c r="AU214" s="157" t="s">
        <v>84</v>
      </c>
      <c r="AV214" s="13" t="s">
        <v>84</v>
      </c>
      <c r="AW214" s="13" t="s">
        <v>37</v>
      </c>
      <c r="AX214" s="13" t="s">
        <v>75</v>
      </c>
      <c r="AY214" s="157" t="s">
        <v>184</v>
      </c>
    </row>
    <row r="215" spans="2:65" s="13" customFormat="1" ht="11.25">
      <c r="B215" s="156"/>
      <c r="D215" s="150" t="s">
        <v>194</v>
      </c>
      <c r="E215" s="157" t="s">
        <v>19</v>
      </c>
      <c r="F215" s="158" t="s">
        <v>857</v>
      </c>
      <c r="H215" s="159">
        <v>25.92</v>
      </c>
      <c r="I215" s="160"/>
      <c r="L215" s="156"/>
      <c r="M215" s="161"/>
      <c r="T215" s="162"/>
      <c r="AT215" s="157" t="s">
        <v>194</v>
      </c>
      <c r="AU215" s="157" t="s">
        <v>84</v>
      </c>
      <c r="AV215" s="13" t="s">
        <v>84</v>
      </c>
      <c r="AW215" s="13" t="s">
        <v>37</v>
      </c>
      <c r="AX215" s="13" t="s">
        <v>75</v>
      </c>
      <c r="AY215" s="157" t="s">
        <v>184</v>
      </c>
    </row>
    <row r="216" spans="2:65" s="13" customFormat="1" ht="11.25">
      <c r="B216" s="156"/>
      <c r="D216" s="150" t="s">
        <v>194</v>
      </c>
      <c r="E216" s="157" t="s">
        <v>19</v>
      </c>
      <c r="F216" s="158" t="s">
        <v>858</v>
      </c>
      <c r="H216" s="159">
        <v>17.515000000000001</v>
      </c>
      <c r="I216" s="160"/>
      <c r="L216" s="156"/>
      <c r="M216" s="161"/>
      <c r="T216" s="162"/>
      <c r="AT216" s="157" t="s">
        <v>194</v>
      </c>
      <c r="AU216" s="157" t="s">
        <v>84</v>
      </c>
      <c r="AV216" s="13" t="s">
        <v>84</v>
      </c>
      <c r="AW216" s="13" t="s">
        <v>37</v>
      </c>
      <c r="AX216" s="13" t="s">
        <v>75</v>
      </c>
      <c r="AY216" s="157" t="s">
        <v>184</v>
      </c>
    </row>
    <row r="217" spans="2:65" s="13" customFormat="1" ht="11.25">
      <c r="B217" s="156"/>
      <c r="D217" s="150" t="s">
        <v>194</v>
      </c>
      <c r="E217" s="157" t="s">
        <v>19</v>
      </c>
      <c r="F217" s="158" t="s">
        <v>859</v>
      </c>
      <c r="H217" s="159">
        <v>11.625</v>
      </c>
      <c r="I217" s="160"/>
      <c r="L217" s="156"/>
      <c r="M217" s="161"/>
      <c r="T217" s="162"/>
      <c r="AT217" s="157" t="s">
        <v>194</v>
      </c>
      <c r="AU217" s="157" t="s">
        <v>84</v>
      </c>
      <c r="AV217" s="13" t="s">
        <v>84</v>
      </c>
      <c r="AW217" s="13" t="s">
        <v>37</v>
      </c>
      <c r="AX217" s="13" t="s">
        <v>75</v>
      </c>
      <c r="AY217" s="157" t="s">
        <v>184</v>
      </c>
    </row>
    <row r="218" spans="2:65" s="13" customFormat="1" ht="11.25">
      <c r="B218" s="156"/>
      <c r="D218" s="150" t="s">
        <v>194</v>
      </c>
      <c r="E218" s="157" t="s">
        <v>19</v>
      </c>
      <c r="F218" s="158" t="s">
        <v>860</v>
      </c>
      <c r="H218" s="159">
        <v>32.561999999999998</v>
      </c>
      <c r="I218" s="160"/>
      <c r="L218" s="156"/>
      <c r="M218" s="161"/>
      <c r="T218" s="162"/>
      <c r="AT218" s="157" t="s">
        <v>194</v>
      </c>
      <c r="AU218" s="157" t="s">
        <v>84</v>
      </c>
      <c r="AV218" s="13" t="s">
        <v>84</v>
      </c>
      <c r="AW218" s="13" t="s">
        <v>37</v>
      </c>
      <c r="AX218" s="13" t="s">
        <v>75</v>
      </c>
      <c r="AY218" s="157" t="s">
        <v>184</v>
      </c>
    </row>
    <row r="219" spans="2:65" s="13" customFormat="1" ht="11.25">
      <c r="B219" s="156"/>
      <c r="D219" s="150" t="s">
        <v>194</v>
      </c>
      <c r="E219" s="157" t="s">
        <v>19</v>
      </c>
      <c r="F219" s="158" t="s">
        <v>861</v>
      </c>
      <c r="H219" s="159">
        <v>37.331000000000003</v>
      </c>
      <c r="I219" s="160"/>
      <c r="L219" s="156"/>
      <c r="M219" s="161"/>
      <c r="T219" s="162"/>
      <c r="AT219" s="157" t="s">
        <v>194</v>
      </c>
      <c r="AU219" s="157" t="s">
        <v>84</v>
      </c>
      <c r="AV219" s="13" t="s">
        <v>84</v>
      </c>
      <c r="AW219" s="13" t="s">
        <v>37</v>
      </c>
      <c r="AX219" s="13" t="s">
        <v>75</v>
      </c>
      <c r="AY219" s="157" t="s">
        <v>184</v>
      </c>
    </row>
    <row r="220" spans="2:65" s="14" customFormat="1" ht="11.25">
      <c r="B220" s="163"/>
      <c r="D220" s="150" t="s">
        <v>194</v>
      </c>
      <c r="E220" s="164" t="s">
        <v>697</v>
      </c>
      <c r="F220" s="165" t="s">
        <v>198</v>
      </c>
      <c r="H220" s="166">
        <v>151.59399999999999</v>
      </c>
      <c r="I220" s="167"/>
      <c r="L220" s="163"/>
      <c r="M220" s="168"/>
      <c r="T220" s="169"/>
      <c r="AT220" s="164" t="s">
        <v>194</v>
      </c>
      <c r="AU220" s="164" t="s">
        <v>84</v>
      </c>
      <c r="AV220" s="14" t="s">
        <v>127</v>
      </c>
      <c r="AW220" s="14" t="s">
        <v>37</v>
      </c>
      <c r="AX220" s="14" t="s">
        <v>82</v>
      </c>
      <c r="AY220" s="164" t="s">
        <v>184</v>
      </c>
    </row>
    <row r="221" spans="2:65" s="11" customFormat="1" ht="22.9" customHeight="1">
      <c r="B221" s="120"/>
      <c r="D221" s="121" t="s">
        <v>74</v>
      </c>
      <c r="E221" s="130" t="s">
        <v>127</v>
      </c>
      <c r="F221" s="130" t="s">
        <v>862</v>
      </c>
      <c r="I221" s="123"/>
      <c r="J221" s="131">
        <f>BK221</f>
        <v>0</v>
      </c>
      <c r="L221" s="120"/>
      <c r="M221" s="125"/>
      <c r="P221" s="126">
        <f>SUM(P222:P238)</f>
        <v>0</v>
      </c>
      <c r="R221" s="126">
        <f>SUM(R222:R238)</f>
        <v>2.6801173</v>
      </c>
      <c r="T221" s="127">
        <f>SUM(T222:T238)</f>
        <v>0</v>
      </c>
      <c r="AR221" s="121" t="s">
        <v>82</v>
      </c>
      <c r="AT221" s="128" t="s">
        <v>74</v>
      </c>
      <c r="AU221" s="128" t="s">
        <v>82</v>
      </c>
      <c r="AY221" s="121" t="s">
        <v>184</v>
      </c>
      <c r="BK221" s="129">
        <f>SUM(BK222:BK238)</f>
        <v>0</v>
      </c>
    </row>
    <row r="222" spans="2:65" s="1" customFormat="1" ht="21.75" customHeight="1">
      <c r="B222" s="33"/>
      <c r="C222" s="132" t="s">
        <v>298</v>
      </c>
      <c r="D222" s="132" t="s">
        <v>186</v>
      </c>
      <c r="E222" s="133" t="s">
        <v>863</v>
      </c>
      <c r="F222" s="134" t="s">
        <v>864</v>
      </c>
      <c r="G222" s="135" t="s">
        <v>234</v>
      </c>
      <c r="H222" s="136">
        <v>7.0000000000000007E-2</v>
      </c>
      <c r="I222" s="137"/>
      <c r="J222" s="138">
        <f>ROUND(I222*H222,2)</f>
        <v>0</v>
      </c>
      <c r="K222" s="134" t="s">
        <v>190</v>
      </c>
      <c r="L222" s="33"/>
      <c r="M222" s="139" t="s">
        <v>19</v>
      </c>
      <c r="N222" s="140" t="s">
        <v>46</v>
      </c>
      <c r="P222" s="141">
        <f>O222*H222</f>
        <v>0</v>
      </c>
      <c r="Q222" s="141">
        <v>1.221E-2</v>
      </c>
      <c r="R222" s="141">
        <f>Q222*H222</f>
        <v>8.5470000000000012E-4</v>
      </c>
      <c r="S222" s="141">
        <v>0</v>
      </c>
      <c r="T222" s="142">
        <f>S222*H222</f>
        <v>0</v>
      </c>
      <c r="AR222" s="143" t="s">
        <v>127</v>
      </c>
      <c r="AT222" s="143" t="s">
        <v>186</v>
      </c>
      <c r="AU222" s="143" t="s">
        <v>84</v>
      </c>
      <c r="AY222" s="18" t="s">
        <v>184</v>
      </c>
      <c r="BE222" s="144">
        <f>IF(N222="základní",J222,0)</f>
        <v>0</v>
      </c>
      <c r="BF222" s="144">
        <f>IF(N222="snížená",J222,0)</f>
        <v>0</v>
      </c>
      <c r="BG222" s="144">
        <f>IF(N222="zákl. přenesená",J222,0)</f>
        <v>0</v>
      </c>
      <c r="BH222" s="144">
        <f>IF(N222="sníž. přenesená",J222,0)</f>
        <v>0</v>
      </c>
      <c r="BI222" s="144">
        <f>IF(N222="nulová",J222,0)</f>
        <v>0</v>
      </c>
      <c r="BJ222" s="18" t="s">
        <v>82</v>
      </c>
      <c r="BK222" s="144">
        <f>ROUND(I222*H222,2)</f>
        <v>0</v>
      </c>
      <c r="BL222" s="18" t="s">
        <v>127</v>
      </c>
      <c r="BM222" s="143" t="s">
        <v>865</v>
      </c>
    </row>
    <row r="223" spans="2:65" s="1" customFormat="1" ht="11.25">
      <c r="B223" s="33"/>
      <c r="D223" s="145" t="s">
        <v>192</v>
      </c>
      <c r="F223" s="146" t="s">
        <v>866</v>
      </c>
      <c r="I223" s="147"/>
      <c r="L223" s="33"/>
      <c r="M223" s="148"/>
      <c r="T223" s="54"/>
      <c r="AT223" s="18" t="s">
        <v>192</v>
      </c>
      <c r="AU223" s="18" t="s">
        <v>84</v>
      </c>
    </row>
    <row r="224" spans="2:65" s="12" customFormat="1" ht="11.25">
      <c r="B224" s="149"/>
      <c r="D224" s="150" t="s">
        <v>194</v>
      </c>
      <c r="E224" s="151" t="s">
        <v>19</v>
      </c>
      <c r="F224" s="152" t="s">
        <v>249</v>
      </c>
      <c r="H224" s="151" t="s">
        <v>19</v>
      </c>
      <c r="I224" s="153"/>
      <c r="L224" s="149"/>
      <c r="M224" s="154"/>
      <c r="T224" s="155"/>
      <c r="AT224" s="151" t="s">
        <v>194</v>
      </c>
      <c r="AU224" s="151" t="s">
        <v>84</v>
      </c>
      <c r="AV224" s="12" t="s">
        <v>82</v>
      </c>
      <c r="AW224" s="12" t="s">
        <v>37</v>
      </c>
      <c r="AX224" s="12" t="s">
        <v>75</v>
      </c>
      <c r="AY224" s="151" t="s">
        <v>184</v>
      </c>
    </row>
    <row r="225" spans="2:65" s="13" customFormat="1" ht="11.25">
      <c r="B225" s="156"/>
      <c r="D225" s="150" t="s">
        <v>194</v>
      </c>
      <c r="E225" s="157" t="s">
        <v>19</v>
      </c>
      <c r="F225" s="158" t="s">
        <v>867</v>
      </c>
      <c r="H225" s="159">
        <v>7.0000000000000007E-2</v>
      </c>
      <c r="I225" s="160"/>
      <c r="L225" s="156"/>
      <c r="M225" s="161"/>
      <c r="T225" s="162"/>
      <c r="AT225" s="157" t="s">
        <v>194</v>
      </c>
      <c r="AU225" s="157" t="s">
        <v>84</v>
      </c>
      <c r="AV225" s="13" t="s">
        <v>84</v>
      </c>
      <c r="AW225" s="13" t="s">
        <v>37</v>
      </c>
      <c r="AX225" s="13" t="s">
        <v>75</v>
      </c>
      <c r="AY225" s="157" t="s">
        <v>184</v>
      </c>
    </row>
    <row r="226" spans="2:65" s="14" customFormat="1" ht="11.25">
      <c r="B226" s="163"/>
      <c r="D226" s="150" t="s">
        <v>194</v>
      </c>
      <c r="E226" s="164" t="s">
        <v>19</v>
      </c>
      <c r="F226" s="165" t="s">
        <v>198</v>
      </c>
      <c r="H226" s="166">
        <v>7.0000000000000007E-2</v>
      </c>
      <c r="I226" s="167"/>
      <c r="L226" s="163"/>
      <c r="M226" s="168"/>
      <c r="T226" s="169"/>
      <c r="AT226" s="164" t="s">
        <v>194</v>
      </c>
      <c r="AU226" s="164" t="s">
        <v>84</v>
      </c>
      <c r="AV226" s="14" t="s">
        <v>127</v>
      </c>
      <c r="AW226" s="14" t="s">
        <v>37</v>
      </c>
      <c r="AX226" s="14" t="s">
        <v>82</v>
      </c>
      <c r="AY226" s="164" t="s">
        <v>184</v>
      </c>
    </row>
    <row r="227" spans="2:65" s="1" customFormat="1" ht="16.5" customHeight="1">
      <c r="B227" s="33"/>
      <c r="C227" s="170" t="s">
        <v>304</v>
      </c>
      <c r="D227" s="170" t="s">
        <v>264</v>
      </c>
      <c r="E227" s="171" t="s">
        <v>868</v>
      </c>
      <c r="F227" s="172" t="s">
        <v>869</v>
      </c>
      <c r="G227" s="173" t="s">
        <v>234</v>
      </c>
      <c r="H227" s="174">
        <v>7.0000000000000007E-2</v>
      </c>
      <c r="I227" s="175"/>
      <c r="J227" s="176">
        <f>ROUND(I227*H227,2)</f>
        <v>0</v>
      </c>
      <c r="K227" s="172" t="s">
        <v>190</v>
      </c>
      <c r="L227" s="177"/>
      <c r="M227" s="178" t="s">
        <v>19</v>
      </c>
      <c r="N227" s="179" t="s">
        <v>46</v>
      </c>
      <c r="P227" s="141">
        <f>O227*H227</f>
        <v>0</v>
      </c>
      <c r="Q227" s="141">
        <v>1</v>
      </c>
      <c r="R227" s="141">
        <f>Q227*H227</f>
        <v>7.0000000000000007E-2</v>
      </c>
      <c r="S227" s="141">
        <v>0</v>
      </c>
      <c r="T227" s="142">
        <f>S227*H227</f>
        <v>0</v>
      </c>
      <c r="AR227" s="143" t="s">
        <v>231</v>
      </c>
      <c r="AT227" s="143" t="s">
        <v>264</v>
      </c>
      <c r="AU227" s="143" t="s">
        <v>84</v>
      </c>
      <c r="AY227" s="18" t="s">
        <v>184</v>
      </c>
      <c r="BE227" s="144">
        <f>IF(N227="základní",J227,0)</f>
        <v>0</v>
      </c>
      <c r="BF227" s="144">
        <f>IF(N227="snížená",J227,0)</f>
        <v>0</v>
      </c>
      <c r="BG227" s="144">
        <f>IF(N227="zákl. přenesená",J227,0)</f>
        <v>0</v>
      </c>
      <c r="BH227" s="144">
        <f>IF(N227="sníž. přenesená",J227,0)</f>
        <v>0</v>
      </c>
      <c r="BI227" s="144">
        <f>IF(N227="nulová",J227,0)</f>
        <v>0</v>
      </c>
      <c r="BJ227" s="18" t="s">
        <v>82</v>
      </c>
      <c r="BK227" s="144">
        <f>ROUND(I227*H227,2)</f>
        <v>0</v>
      </c>
      <c r="BL227" s="18" t="s">
        <v>127</v>
      </c>
      <c r="BM227" s="143" t="s">
        <v>870</v>
      </c>
    </row>
    <row r="228" spans="2:65" s="12" customFormat="1" ht="11.25">
      <c r="B228" s="149"/>
      <c r="D228" s="150" t="s">
        <v>194</v>
      </c>
      <c r="E228" s="151" t="s">
        <v>19</v>
      </c>
      <c r="F228" s="152" t="s">
        <v>249</v>
      </c>
      <c r="H228" s="151" t="s">
        <v>19</v>
      </c>
      <c r="I228" s="153"/>
      <c r="L228" s="149"/>
      <c r="M228" s="154"/>
      <c r="T228" s="155"/>
      <c r="AT228" s="151" t="s">
        <v>194</v>
      </c>
      <c r="AU228" s="151" t="s">
        <v>84</v>
      </c>
      <c r="AV228" s="12" t="s">
        <v>82</v>
      </c>
      <c r="AW228" s="12" t="s">
        <v>37</v>
      </c>
      <c r="AX228" s="12" t="s">
        <v>75</v>
      </c>
      <c r="AY228" s="151" t="s">
        <v>184</v>
      </c>
    </row>
    <row r="229" spans="2:65" s="13" customFormat="1" ht="11.25">
      <c r="B229" s="156"/>
      <c r="D229" s="150" t="s">
        <v>194</v>
      </c>
      <c r="E229" s="157" t="s">
        <v>19</v>
      </c>
      <c r="F229" s="158" t="s">
        <v>867</v>
      </c>
      <c r="H229" s="159">
        <v>7.0000000000000007E-2</v>
      </c>
      <c r="I229" s="160"/>
      <c r="L229" s="156"/>
      <c r="M229" s="161"/>
      <c r="T229" s="162"/>
      <c r="AT229" s="157" t="s">
        <v>194</v>
      </c>
      <c r="AU229" s="157" t="s">
        <v>84</v>
      </c>
      <c r="AV229" s="13" t="s">
        <v>84</v>
      </c>
      <c r="AW229" s="13" t="s">
        <v>37</v>
      </c>
      <c r="AX229" s="13" t="s">
        <v>75</v>
      </c>
      <c r="AY229" s="157" t="s">
        <v>184</v>
      </c>
    </row>
    <row r="230" spans="2:65" s="14" customFormat="1" ht="11.25">
      <c r="B230" s="163"/>
      <c r="D230" s="150" t="s">
        <v>194</v>
      </c>
      <c r="E230" s="164" t="s">
        <v>19</v>
      </c>
      <c r="F230" s="165" t="s">
        <v>198</v>
      </c>
      <c r="H230" s="166">
        <v>7.0000000000000007E-2</v>
      </c>
      <c r="I230" s="167"/>
      <c r="L230" s="163"/>
      <c r="M230" s="168"/>
      <c r="T230" s="169"/>
      <c r="AT230" s="164" t="s">
        <v>194</v>
      </c>
      <c r="AU230" s="164" t="s">
        <v>84</v>
      </c>
      <c r="AV230" s="14" t="s">
        <v>127</v>
      </c>
      <c r="AW230" s="14" t="s">
        <v>37</v>
      </c>
      <c r="AX230" s="14" t="s">
        <v>82</v>
      </c>
      <c r="AY230" s="164" t="s">
        <v>184</v>
      </c>
    </row>
    <row r="231" spans="2:65" s="1" customFormat="1" ht="16.5" customHeight="1">
      <c r="B231" s="33"/>
      <c r="C231" s="132" t="s">
        <v>319</v>
      </c>
      <c r="D231" s="132" t="s">
        <v>186</v>
      </c>
      <c r="E231" s="133" t="s">
        <v>871</v>
      </c>
      <c r="F231" s="134" t="s">
        <v>872</v>
      </c>
      <c r="G231" s="135" t="s">
        <v>189</v>
      </c>
      <c r="H231" s="136">
        <v>1.38</v>
      </c>
      <c r="I231" s="137"/>
      <c r="J231" s="138">
        <f>ROUND(I231*H231,2)</f>
        <v>0</v>
      </c>
      <c r="K231" s="134" t="s">
        <v>190</v>
      </c>
      <c r="L231" s="33"/>
      <c r="M231" s="139" t="s">
        <v>19</v>
      </c>
      <c r="N231" s="140" t="s">
        <v>46</v>
      </c>
      <c r="P231" s="141">
        <f>O231*H231</f>
        <v>0</v>
      </c>
      <c r="Q231" s="141">
        <v>1.8907700000000001</v>
      </c>
      <c r="R231" s="141">
        <f>Q231*H231</f>
        <v>2.6092626000000001</v>
      </c>
      <c r="S231" s="141">
        <v>0</v>
      </c>
      <c r="T231" s="142">
        <f>S231*H231</f>
        <v>0</v>
      </c>
      <c r="AR231" s="143" t="s">
        <v>127</v>
      </c>
      <c r="AT231" s="143" t="s">
        <v>186</v>
      </c>
      <c r="AU231" s="143" t="s">
        <v>84</v>
      </c>
      <c r="AY231" s="18" t="s">
        <v>184</v>
      </c>
      <c r="BE231" s="144">
        <f>IF(N231="základní",J231,0)</f>
        <v>0</v>
      </c>
      <c r="BF231" s="144">
        <f>IF(N231="snížená",J231,0)</f>
        <v>0</v>
      </c>
      <c r="BG231" s="144">
        <f>IF(N231="zákl. přenesená",J231,0)</f>
        <v>0</v>
      </c>
      <c r="BH231" s="144">
        <f>IF(N231="sníž. přenesená",J231,0)</f>
        <v>0</v>
      </c>
      <c r="BI231" s="144">
        <f>IF(N231="nulová",J231,0)</f>
        <v>0</v>
      </c>
      <c r="BJ231" s="18" t="s">
        <v>82</v>
      </c>
      <c r="BK231" s="144">
        <f>ROUND(I231*H231,2)</f>
        <v>0</v>
      </c>
      <c r="BL231" s="18" t="s">
        <v>127</v>
      </c>
      <c r="BM231" s="143" t="s">
        <v>873</v>
      </c>
    </row>
    <row r="232" spans="2:65" s="1" customFormat="1" ht="11.25">
      <c r="B232" s="33"/>
      <c r="D232" s="145" t="s">
        <v>192</v>
      </c>
      <c r="F232" s="146" t="s">
        <v>874</v>
      </c>
      <c r="I232" s="147"/>
      <c r="L232" s="33"/>
      <c r="M232" s="148"/>
      <c r="T232" s="54"/>
      <c r="AT232" s="18" t="s">
        <v>192</v>
      </c>
      <c r="AU232" s="18" t="s">
        <v>84</v>
      </c>
    </row>
    <row r="233" spans="2:65" s="12" customFormat="1" ht="11.25">
      <c r="B233" s="149"/>
      <c r="D233" s="150" t="s">
        <v>194</v>
      </c>
      <c r="E233" s="151" t="s">
        <v>19</v>
      </c>
      <c r="F233" s="152" t="s">
        <v>249</v>
      </c>
      <c r="H233" s="151" t="s">
        <v>19</v>
      </c>
      <c r="I233" s="153"/>
      <c r="L233" s="149"/>
      <c r="M233" s="154"/>
      <c r="T233" s="155"/>
      <c r="AT233" s="151" t="s">
        <v>194</v>
      </c>
      <c r="AU233" s="151" t="s">
        <v>84</v>
      </c>
      <c r="AV233" s="12" t="s">
        <v>82</v>
      </c>
      <c r="AW233" s="12" t="s">
        <v>37</v>
      </c>
      <c r="AX233" s="12" t="s">
        <v>75</v>
      </c>
      <c r="AY233" s="151" t="s">
        <v>184</v>
      </c>
    </row>
    <row r="234" spans="2:65" s="12" customFormat="1" ht="11.25">
      <c r="B234" s="149"/>
      <c r="D234" s="150" t="s">
        <v>194</v>
      </c>
      <c r="E234" s="151" t="s">
        <v>19</v>
      </c>
      <c r="F234" s="152" t="s">
        <v>773</v>
      </c>
      <c r="H234" s="151" t="s">
        <v>19</v>
      </c>
      <c r="I234" s="153"/>
      <c r="L234" s="149"/>
      <c r="M234" s="154"/>
      <c r="T234" s="155"/>
      <c r="AT234" s="151" t="s">
        <v>194</v>
      </c>
      <c r="AU234" s="151" t="s">
        <v>84</v>
      </c>
      <c r="AV234" s="12" t="s">
        <v>82</v>
      </c>
      <c r="AW234" s="12" t="s">
        <v>37</v>
      </c>
      <c r="AX234" s="12" t="s">
        <v>75</v>
      </c>
      <c r="AY234" s="151" t="s">
        <v>184</v>
      </c>
    </row>
    <row r="235" spans="2:65" s="13" customFormat="1" ht="11.25">
      <c r="B235" s="156"/>
      <c r="D235" s="150" t="s">
        <v>194</v>
      </c>
      <c r="E235" s="157" t="s">
        <v>19</v>
      </c>
      <c r="F235" s="158" t="s">
        <v>325</v>
      </c>
      <c r="H235" s="159">
        <v>0.75</v>
      </c>
      <c r="I235" s="160"/>
      <c r="L235" s="156"/>
      <c r="M235" s="161"/>
      <c r="T235" s="162"/>
      <c r="AT235" s="157" t="s">
        <v>194</v>
      </c>
      <c r="AU235" s="157" t="s">
        <v>84</v>
      </c>
      <c r="AV235" s="13" t="s">
        <v>84</v>
      </c>
      <c r="AW235" s="13" t="s">
        <v>37</v>
      </c>
      <c r="AX235" s="13" t="s">
        <v>75</v>
      </c>
      <c r="AY235" s="157" t="s">
        <v>184</v>
      </c>
    </row>
    <row r="236" spans="2:65" s="13" customFormat="1" ht="11.25">
      <c r="B236" s="156"/>
      <c r="D236" s="150" t="s">
        <v>194</v>
      </c>
      <c r="E236" s="157" t="s">
        <v>19</v>
      </c>
      <c r="F236" s="158" t="s">
        <v>326</v>
      </c>
      <c r="H236" s="159">
        <v>0.45</v>
      </c>
      <c r="I236" s="160"/>
      <c r="L236" s="156"/>
      <c r="M236" s="161"/>
      <c r="T236" s="162"/>
      <c r="AT236" s="157" t="s">
        <v>194</v>
      </c>
      <c r="AU236" s="157" t="s">
        <v>84</v>
      </c>
      <c r="AV236" s="13" t="s">
        <v>84</v>
      </c>
      <c r="AW236" s="13" t="s">
        <v>37</v>
      </c>
      <c r="AX236" s="13" t="s">
        <v>75</v>
      </c>
      <c r="AY236" s="157" t="s">
        <v>184</v>
      </c>
    </row>
    <row r="237" spans="2:65" s="13" customFormat="1" ht="11.25">
      <c r="B237" s="156"/>
      <c r="D237" s="150" t="s">
        <v>194</v>
      </c>
      <c r="E237" s="157" t="s">
        <v>19</v>
      </c>
      <c r="F237" s="158" t="s">
        <v>327</v>
      </c>
      <c r="H237" s="159">
        <v>0.18</v>
      </c>
      <c r="I237" s="160"/>
      <c r="L237" s="156"/>
      <c r="M237" s="161"/>
      <c r="T237" s="162"/>
      <c r="AT237" s="157" t="s">
        <v>194</v>
      </c>
      <c r="AU237" s="157" t="s">
        <v>84</v>
      </c>
      <c r="AV237" s="13" t="s">
        <v>84</v>
      </c>
      <c r="AW237" s="13" t="s">
        <v>37</v>
      </c>
      <c r="AX237" s="13" t="s">
        <v>75</v>
      </c>
      <c r="AY237" s="157" t="s">
        <v>184</v>
      </c>
    </row>
    <row r="238" spans="2:65" s="14" customFormat="1" ht="11.25">
      <c r="B238" s="163"/>
      <c r="D238" s="150" t="s">
        <v>194</v>
      </c>
      <c r="E238" s="164" t="s">
        <v>19</v>
      </c>
      <c r="F238" s="165" t="s">
        <v>198</v>
      </c>
      <c r="H238" s="166">
        <v>1.38</v>
      </c>
      <c r="I238" s="167"/>
      <c r="L238" s="163"/>
      <c r="M238" s="168"/>
      <c r="T238" s="169"/>
      <c r="AT238" s="164" t="s">
        <v>194</v>
      </c>
      <c r="AU238" s="164" t="s">
        <v>84</v>
      </c>
      <c r="AV238" s="14" t="s">
        <v>127</v>
      </c>
      <c r="AW238" s="14" t="s">
        <v>37</v>
      </c>
      <c r="AX238" s="14" t="s">
        <v>82</v>
      </c>
      <c r="AY238" s="164" t="s">
        <v>184</v>
      </c>
    </row>
    <row r="239" spans="2:65" s="11" customFormat="1" ht="22.9" customHeight="1">
      <c r="B239" s="120"/>
      <c r="D239" s="121" t="s">
        <v>74</v>
      </c>
      <c r="E239" s="130" t="s">
        <v>221</v>
      </c>
      <c r="F239" s="130" t="s">
        <v>875</v>
      </c>
      <c r="I239" s="123"/>
      <c r="J239" s="131">
        <f>BK239</f>
        <v>0</v>
      </c>
      <c r="L239" s="120"/>
      <c r="M239" s="125"/>
      <c r="P239" s="126">
        <f>SUM(P240:P352)</f>
        <v>0</v>
      </c>
      <c r="R239" s="126">
        <f>SUM(R240:R352)</f>
        <v>25.364045092227197</v>
      </c>
      <c r="T239" s="127">
        <f>SUM(T240:T352)</f>
        <v>0</v>
      </c>
      <c r="AR239" s="121" t="s">
        <v>82</v>
      </c>
      <c r="AT239" s="128" t="s">
        <v>74</v>
      </c>
      <c r="AU239" s="128" t="s">
        <v>82</v>
      </c>
      <c r="AY239" s="121" t="s">
        <v>184</v>
      </c>
      <c r="BK239" s="129">
        <f>SUM(BK240:BK352)</f>
        <v>0</v>
      </c>
    </row>
    <row r="240" spans="2:65" s="1" customFormat="1" ht="24.2" customHeight="1">
      <c r="B240" s="33"/>
      <c r="C240" s="132" t="s">
        <v>328</v>
      </c>
      <c r="D240" s="132" t="s">
        <v>186</v>
      </c>
      <c r="E240" s="133" t="s">
        <v>876</v>
      </c>
      <c r="F240" s="134" t="s">
        <v>877</v>
      </c>
      <c r="G240" s="135" t="s">
        <v>217</v>
      </c>
      <c r="H240" s="136">
        <v>418.154</v>
      </c>
      <c r="I240" s="137"/>
      <c r="J240" s="138">
        <f>ROUND(I240*H240,2)</f>
        <v>0</v>
      </c>
      <c r="K240" s="134" t="s">
        <v>190</v>
      </c>
      <c r="L240" s="33"/>
      <c r="M240" s="139" t="s">
        <v>19</v>
      </c>
      <c r="N240" s="140" t="s">
        <v>46</v>
      </c>
      <c r="P240" s="141">
        <f>O240*H240</f>
        <v>0</v>
      </c>
      <c r="Q240" s="141">
        <v>4.3839999999999999E-3</v>
      </c>
      <c r="R240" s="141">
        <f>Q240*H240</f>
        <v>1.8331871359999998</v>
      </c>
      <c r="S240" s="141">
        <v>0</v>
      </c>
      <c r="T240" s="142">
        <f>S240*H240</f>
        <v>0</v>
      </c>
      <c r="AR240" s="143" t="s">
        <v>127</v>
      </c>
      <c r="AT240" s="143" t="s">
        <v>186</v>
      </c>
      <c r="AU240" s="143" t="s">
        <v>84</v>
      </c>
      <c r="AY240" s="18" t="s">
        <v>184</v>
      </c>
      <c r="BE240" s="144">
        <f>IF(N240="základní",J240,0)</f>
        <v>0</v>
      </c>
      <c r="BF240" s="144">
        <f>IF(N240="snížená",J240,0)</f>
        <v>0</v>
      </c>
      <c r="BG240" s="144">
        <f>IF(N240="zákl. přenesená",J240,0)</f>
        <v>0</v>
      </c>
      <c r="BH240" s="144">
        <f>IF(N240="sníž. přenesená",J240,0)</f>
        <v>0</v>
      </c>
      <c r="BI240" s="144">
        <f>IF(N240="nulová",J240,0)</f>
        <v>0</v>
      </c>
      <c r="BJ240" s="18" t="s">
        <v>82</v>
      </c>
      <c r="BK240" s="144">
        <f>ROUND(I240*H240,2)</f>
        <v>0</v>
      </c>
      <c r="BL240" s="18" t="s">
        <v>127</v>
      </c>
      <c r="BM240" s="143" t="s">
        <v>878</v>
      </c>
    </row>
    <row r="241" spans="2:65" s="1" customFormat="1" ht="11.25">
      <c r="B241" s="33"/>
      <c r="D241" s="145" t="s">
        <v>192</v>
      </c>
      <c r="F241" s="146" t="s">
        <v>879</v>
      </c>
      <c r="I241" s="147"/>
      <c r="L241" s="33"/>
      <c r="M241" s="148"/>
      <c r="T241" s="54"/>
      <c r="AT241" s="18" t="s">
        <v>192</v>
      </c>
      <c r="AU241" s="18" t="s">
        <v>84</v>
      </c>
    </row>
    <row r="242" spans="2:65" s="13" customFormat="1" ht="11.25">
      <c r="B242" s="156"/>
      <c r="D242" s="150" t="s">
        <v>194</v>
      </c>
      <c r="E242" s="157" t="s">
        <v>19</v>
      </c>
      <c r="F242" s="158" t="s">
        <v>880</v>
      </c>
      <c r="H242" s="159">
        <v>418.154</v>
      </c>
      <c r="I242" s="160"/>
      <c r="L242" s="156"/>
      <c r="M242" s="161"/>
      <c r="T242" s="162"/>
      <c r="AT242" s="157" t="s">
        <v>194</v>
      </c>
      <c r="AU242" s="157" t="s">
        <v>84</v>
      </c>
      <c r="AV242" s="13" t="s">
        <v>84</v>
      </c>
      <c r="AW242" s="13" t="s">
        <v>37</v>
      </c>
      <c r="AX242" s="13" t="s">
        <v>82</v>
      </c>
      <c r="AY242" s="157" t="s">
        <v>184</v>
      </c>
    </row>
    <row r="243" spans="2:65" s="1" customFormat="1" ht="16.5" customHeight="1">
      <c r="B243" s="33"/>
      <c r="C243" s="132" t="s">
        <v>7</v>
      </c>
      <c r="D243" s="132" t="s">
        <v>186</v>
      </c>
      <c r="E243" s="133" t="s">
        <v>881</v>
      </c>
      <c r="F243" s="134" t="s">
        <v>882</v>
      </c>
      <c r="G243" s="135" t="s">
        <v>217</v>
      </c>
      <c r="H243" s="136">
        <v>7.2720000000000002</v>
      </c>
      <c r="I243" s="137"/>
      <c r="J243" s="138">
        <f>ROUND(I243*H243,2)</f>
        <v>0</v>
      </c>
      <c r="K243" s="134" t="s">
        <v>190</v>
      </c>
      <c r="L243" s="33"/>
      <c r="M243" s="139" t="s">
        <v>19</v>
      </c>
      <c r="N243" s="140" t="s">
        <v>46</v>
      </c>
      <c r="P243" s="141">
        <f>O243*H243</f>
        <v>0</v>
      </c>
      <c r="Q243" s="141">
        <v>4.0000000000000001E-3</v>
      </c>
      <c r="R243" s="141">
        <f>Q243*H243</f>
        <v>2.9088000000000003E-2</v>
      </c>
      <c r="S243" s="141">
        <v>0</v>
      </c>
      <c r="T243" s="142">
        <f>S243*H243</f>
        <v>0</v>
      </c>
      <c r="AR243" s="143" t="s">
        <v>127</v>
      </c>
      <c r="AT243" s="143" t="s">
        <v>186</v>
      </c>
      <c r="AU243" s="143" t="s">
        <v>84</v>
      </c>
      <c r="AY243" s="18" t="s">
        <v>184</v>
      </c>
      <c r="BE243" s="144">
        <f>IF(N243="základní",J243,0)</f>
        <v>0</v>
      </c>
      <c r="BF243" s="144">
        <f>IF(N243="snížená",J243,0)</f>
        <v>0</v>
      </c>
      <c r="BG243" s="144">
        <f>IF(N243="zákl. přenesená",J243,0)</f>
        <v>0</v>
      </c>
      <c r="BH243" s="144">
        <f>IF(N243="sníž. přenesená",J243,0)</f>
        <v>0</v>
      </c>
      <c r="BI243" s="144">
        <f>IF(N243="nulová",J243,0)</f>
        <v>0</v>
      </c>
      <c r="BJ243" s="18" t="s">
        <v>82</v>
      </c>
      <c r="BK243" s="144">
        <f>ROUND(I243*H243,2)</f>
        <v>0</v>
      </c>
      <c r="BL243" s="18" t="s">
        <v>127</v>
      </c>
      <c r="BM243" s="143" t="s">
        <v>883</v>
      </c>
    </row>
    <row r="244" spans="2:65" s="1" customFormat="1" ht="11.25">
      <c r="B244" s="33"/>
      <c r="D244" s="145" t="s">
        <v>192</v>
      </c>
      <c r="F244" s="146" t="s">
        <v>884</v>
      </c>
      <c r="I244" s="147"/>
      <c r="L244" s="33"/>
      <c r="M244" s="148"/>
      <c r="T244" s="54"/>
      <c r="AT244" s="18" t="s">
        <v>192</v>
      </c>
      <c r="AU244" s="18" t="s">
        <v>84</v>
      </c>
    </row>
    <row r="245" spans="2:65" s="13" customFormat="1" ht="11.25">
      <c r="B245" s="156"/>
      <c r="D245" s="150" t="s">
        <v>194</v>
      </c>
      <c r="E245" s="157" t="s">
        <v>19</v>
      </c>
      <c r="F245" s="158" t="s">
        <v>885</v>
      </c>
      <c r="H245" s="159">
        <v>7.2720000000000002</v>
      </c>
      <c r="I245" s="160"/>
      <c r="L245" s="156"/>
      <c r="M245" s="161"/>
      <c r="T245" s="162"/>
      <c r="AT245" s="157" t="s">
        <v>194</v>
      </c>
      <c r="AU245" s="157" t="s">
        <v>84</v>
      </c>
      <c r="AV245" s="13" t="s">
        <v>84</v>
      </c>
      <c r="AW245" s="13" t="s">
        <v>37</v>
      </c>
      <c r="AX245" s="13" t="s">
        <v>82</v>
      </c>
      <c r="AY245" s="157" t="s">
        <v>184</v>
      </c>
    </row>
    <row r="246" spans="2:65" s="1" customFormat="1" ht="16.5" customHeight="1">
      <c r="B246" s="33"/>
      <c r="C246" s="132" t="s">
        <v>341</v>
      </c>
      <c r="D246" s="132" t="s">
        <v>186</v>
      </c>
      <c r="E246" s="133" t="s">
        <v>886</v>
      </c>
      <c r="F246" s="134" t="s">
        <v>887</v>
      </c>
      <c r="G246" s="135" t="s">
        <v>217</v>
      </c>
      <c r="H246" s="136">
        <v>8.34</v>
      </c>
      <c r="I246" s="137"/>
      <c r="J246" s="138">
        <f>ROUND(I246*H246,2)</f>
        <v>0</v>
      </c>
      <c r="K246" s="134" t="s">
        <v>190</v>
      </c>
      <c r="L246" s="33"/>
      <c r="M246" s="139" t="s">
        <v>19</v>
      </c>
      <c r="N246" s="140" t="s">
        <v>46</v>
      </c>
      <c r="P246" s="141">
        <f>O246*H246</f>
        <v>0</v>
      </c>
      <c r="Q246" s="141">
        <v>2.2000000000000001E-4</v>
      </c>
      <c r="R246" s="141">
        <f>Q246*H246</f>
        <v>1.8347999999999999E-3</v>
      </c>
      <c r="S246" s="141">
        <v>0</v>
      </c>
      <c r="T246" s="142">
        <f>S246*H246</f>
        <v>0</v>
      </c>
      <c r="AR246" s="143" t="s">
        <v>127</v>
      </c>
      <c r="AT246" s="143" t="s">
        <v>186</v>
      </c>
      <c r="AU246" s="143" t="s">
        <v>84</v>
      </c>
      <c r="AY246" s="18" t="s">
        <v>184</v>
      </c>
      <c r="BE246" s="144">
        <f>IF(N246="základní",J246,0)</f>
        <v>0</v>
      </c>
      <c r="BF246" s="144">
        <f>IF(N246="snížená",J246,0)</f>
        <v>0</v>
      </c>
      <c r="BG246" s="144">
        <f>IF(N246="zákl. přenesená",J246,0)</f>
        <v>0</v>
      </c>
      <c r="BH246" s="144">
        <f>IF(N246="sníž. přenesená",J246,0)</f>
        <v>0</v>
      </c>
      <c r="BI246" s="144">
        <f>IF(N246="nulová",J246,0)</f>
        <v>0</v>
      </c>
      <c r="BJ246" s="18" t="s">
        <v>82</v>
      </c>
      <c r="BK246" s="144">
        <f>ROUND(I246*H246,2)</f>
        <v>0</v>
      </c>
      <c r="BL246" s="18" t="s">
        <v>127</v>
      </c>
      <c r="BM246" s="143" t="s">
        <v>888</v>
      </c>
    </row>
    <row r="247" spans="2:65" s="1" customFormat="1" ht="11.25">
      <c r="B247" s="33"/>
      <c r="D247" s="145" t="s">
        <v>192</v>
      </c>
      <c r="F247" s="146" t="s">
        <v>889</v>
      </c>
      <c r="I247" s="147"/>
      <c r="L247" s="33"/>
      <c r="M247" s="148"/>
      <c r="T247" s="54"/>
      <c r="AT247" s="18" t="s">
        <v>192</v>
      </c>
      <c r="AU247" s="18" t="s">
        <v>84</v>
      </c>
    </row>
    <row r="248" spans="2:65" s="12" customFormat="1" ht="11.25">
      <c r="B248" s="149"/>
      <c r="D248" s="150" t="s">
        <v>194</v>
      </c>
      <c r="E248" s="151" t="s">
        <v>19</v>
      </c>
      <c r="F248" s="152" t="s">
        <v>249</v>
      </c>
      <c r="H248" s="151" t="s">
        <v>19</v>
      </c>
      <c r="I248" s="153"/>
      <c r="L248" s="149"/>
      <c r="M248" s="154"/>
      <c r="T248" s="155"/>
      <c r="AT248" s="151" t="s">
        <v>194</v>
      </c>
      <c r="AU248" s="151" t="s">
        <v>84</v>
      </c>
      <c r="AV248" s="12" t="s">
        <v>82</v>
      </c>
      <c r="AW248" s="12" t="s">
        <v>37</v>
      </c>
      <c r="AX248" s="12" t="s">
        <v>75</v>
      </c>
      <c r="AY248" s="151" t="s">
        <v>184</v>
      </c>
    </row>
    <row r="249" spans="2:65" s="13" customFormat="1" ht="11.25">
      <c r="B249" s="156"/>
      <c r="D249" s="150" t="s">
        <v>194</v>
      </c>
      <c r="E249" s="157" t="s">
        <v>19</v>
      </c>
      <c r="F249" s="158" t="s">
        <v>890</v>
      </c>
      <c r="H249" s="159">
        <v>8.34</v>
      </c>
      <c r="I249" s="160"/>
      <c r="L249" s="156"/>
      <c r="M249" s="161"/>
      <c r="T249" s="162"/>
      <c r="AT249" s="157" t="s">
        <v>194</v>
      </c>
      <c r="AU249" s="157" t="s">
        <v>84</v>
      </c>
      <c r="AV249" s="13" t="s">
        <v>84</v>
      </c>
      <c r="AW249" s="13" t="s">
        <v>37</v>
      </c>
      <c r="AX249" s="13" t="s">
        <v>82</v>
      </c>
      <c r="AY249" s="157" t="s">
        <v>184</v>
      </c>
    </row>
    <row r="250" spans="2:65" s="1" customFormat="1" ht="24.2" customHeight="1">
      <c r="B250" s="33"/>
      <c r="C250" s="132" t="s">
        <v>347</v>
      </c>
      <c r="D250" s="132" t="s">
        <v>186</v>
      </c>
      <c r="E250" s="133" t="s">
        <v>891</v>
      </c>
      <c r="F250" s="134" t="s">
        <v>892</v>
      </c>
      <c r="G250" s="135" t="s">
        <v>217</v>
      </c>
      <c r="H250" s="136">
        <v>8.34</v>
      </c>
      <c r="I250" s="137"/>
      <c r="J250" s="138">
        <f>ROUND(I250*H250,2)</f>
        <v>0</v>
      </c>
      <c r="K250" s="134" t="s">
        <v>190</v>
      </c>
      <c r="L250" s="33"/>
      <c r="M250" s="139" t="s">
        <v>19</v>
      </c>
      <c r="N250" s="140" t="s">
        <v>46</v>
      </c>
      <c r="P250" s="141">
        <f>O250*H250</f>
        <v>0</v>
      </c>
      <c r="Q250" s="141">
        <v>1.8E-3</v>
      </c>
      <c r="R250" s="141">
        <f>Q250*H250</f>
        <v>1.5011999999999999E-2</v>
      </c>
      <c r="S250" s="141">
        <v>0</v>
      </c>
      <c r="T250" s="142">
        <f>S250*H250</f>
        <v>0</v>
      </c>
      <c r="AR250" s="143" t="s">
        <v>127</v>
      </c>
      <c r="AT250" s="143" t="s">
        <v>186</v>
      </c>
      <c r="AU250" s="143" t="s">
        <v>84</v>
      </c>
      <c r="AY250" s="18" t="s">
        <v>184</v>
      </c>
      <c r="BE250" s="144">
        <f>IF(N250="základní",J250,0)</f>
        <v>0</v>
      </c>
      <c r="BF250" s="144">
        <f>IF(N250="snížená",J250,0)</f>
        <v>0</v>
      </c>
      <c r="BG250" s="144">
        <f>IF(N250="zákl. přenesená",J250,0)</f>
        <v>0</v>
      </c>
      <c r="BH250" s="144">
        <f>IF(N250="sníž. přenesená",J250,0)</f>
        <v>0</v>
      </c>
      <c r="BI250" s="144">
        <f>IF(N250="nulová",J250,0)</f>
        <v>0</v>
      </c>
      <c r="BJ250" s="18" t="s">
        <v>82</v>
      </c>
      <c r="BK250" s="144">
        <f>ROUND(I250*H250,2)</f>
        <v>0</v>
      </c>
      <c r="BL250" s="18" t="s">
        <v>127</v>
      </c>
      <c r="BM250" s="143" t="s">
        <v>893</v>
      </c>
    </row>
    <row r="251" spans="2:65" s="1" customFormat="1" ht="11.25">
      <c r="B251" s="33"/>
      <c r="D251" s="145" t="s">
        <v>192</v>
      </c>
      <c r="F251" s="146" t="s">
        <v>894</v>
      </c>
      <c r="I251" s="147"/>
      <c r="L251" s="33"/>
      <c r="M251" s="148"/>
      <c r="T251" s="54"/>
      <c r="AT251" s="18" t="s">
        <v>192</v>
      </c>
      <c r="AU251" s="18" t="s">
        <v>84</v>
      </c>
    </row>
    <row r="252" spans="2:65" s="12" customFormat="1" ht="11.25">
      <c r="B252" s="149"/>
      <c r="D252" s="150" t="s">
        <v>194</v>
      </c>
      <c r="E252" s="151" t="s">
        <v>19</v>
      </c>
      <c r="F252" s="152" t="s">
        <v>249</v>
      </c>
      <c r="H252" s="151" t="s">
        <v>19</v>
      </c>
      <c r="I252" s="153"/>
      <c r="L252" s="149"/>
      <c r="M252" s="154"/>
      <c r="T252" s="155"/>
      <c r="AT252" s="151" t="s">
        <v>194</v>
      </c>
      <c r="AU252" s="151" t="s">
        <v>84</v>
      </c>
      <c r="AV252" s="12" t="s">
        <v>82</v>
      </c>
      <c r="AW252" s="12" t="s">
        <v>37</v>
      </c>
      <c r="AX252" s="12" t="s">
        <v>75</v>
      </c>
      <c r="AY252" s="151" t="s">
        <v>184</v>
      </c>
    </row>
    <row r="253" spans="2:65" s="13" customFormat="1" ht="11.25">
      <c r="B253" s="156"/>
      <c r="D253" s="150" t="s">
        <v>194</v>
      </c>
      <c r="E253" s="157" t="s">
        <v>19</v>
      </c>
      <c r="F253" s="158" t="s">
        <v>890</v>
      </c>
      <c r="H253" s="159">
        <v>8.34</v>
      </c>
      <c r="I253" s="160"/>
      <c r="L253" s="156"/>
      <c r="M253" s="161"/>
      <c r="T253" s="162"/>
      <c r="AT253" s="157" t="s">
        <v>194</v>
      </c>
      <c r="AU253" s="157" t="s">
        <v>84</v>
      </c>
      <c r="AV253" s="13" t="s">
        <v>84</v>
      </c>
      <c r="AW253" s="13" t="s">
        <v>37</v>
      </c>
      <c r="AX253" s="13" t="s">
        <v>82</v>
      </c>
      <c r="AY253" s="157" t="s">
        <v>184</v>
      </c>
    </row>
    <row r="254" spans="2:65" s="1" customFormat="1" ht="37.9" customHeight="1">
      <c r="B254" s="33"/>
      <c r="C254" s="132" t="s">
        <v>353</v>
      </c>
      <c r="D254" s="132" t="s">
        <v>186</v>
      </c>
      <c r="E254" s="133" t="s">
        <v>895</v>
      </c>
      <c r="F254" s="134" t="s">
        <v>896</v>
      </c>
      <c r="G254" s="135" t="s">
        <v>217</v>
      </c>
      <c r="H254" s="136">
        <v>17.024999999999999</v>
      </c>
      <c r="I254" s="137"/>
      <c r="J254" s="138">
        <f>ROUND(I254*H254,2)</f>
        <v>0</v>
      </c>
      <c r="K254" s="134" t="s">
        <v>190</v>
      </c>
      <c r="L254" s="33"/>
      <c r="M254" s="139" t="s">
        <v>19</v>
      </c>
      <c r="N254" s="140" t="s">
        <v>46</v>
      </c>
      <c r="P254" s="141">
        <f>O254*H254</f>
        <v>0</v>
      </c>
      <c r="Q254" s="141">
        <v>8.5961600000000003E-3</v>
      </c>
      <c r="R254" s="141">
        <f>Q254*H254</f>
        <v>0.14634962399999998</v>
      </c>
      <c r="S254" s="141">
        <v>0</v>
      </c>
      <c r="T254" s="142">
        <f>S254*H254</f>
        <v>0</v>
      </c>
      <c r="AR254" s="143" t="s">
        <v>127</v>
      </c>
      <c r="AT254" s="143" t="s">
        <v>186</v>
      </c>
      <c r="AU254" s="143" t="s">
        <v>84</v>
      </c>
      <c r="AY254" s="18" t="s">
        <v>184</v>
      </c>
      <c r="BE254" s="144">
        <f>IF(N254="základní",J254,0)</f>
        <v>0</v>
      </c>
      <c r="BF254" s="144">
        <f>IF(N254="snížená",J254,0)</f>
        <v>0</v>
      </c>
      <c r="BG254" s="144">
        <f>IF(N254="zákl. přenesená",J254,0)</f>
        <v>0</v>
      </c>
      <c r="BH254" s="144">
        <f>IF(N254="sníž. přenesená",J254,0)</f>
        <v>0</v>
      </c>
      <c r="BI254" s="144">
        <f>IF(N254="nulová",J254,0)</f>
        <v>0</v>
      </c>
      <c r="BJ254" s="18" t="s">
        <v>82</v>
      </c>
      <c r="BK254" s="144">
        <f>ROUND(I254*H254,2)</f>
        <v>0</v>
      </c>
      <c r="BL254" s="18" t="s">
        <v>127</v>
      </c>
      <c r="BM254" s="143" t="s">
        <v>897</v>
      </c>
    </row>
    <row r="255" spans="2:65" s="1" customFormat="1" ht="11.25">
      <c r="B255" s="33"/>
      <c r="D255" s="145" t="s">
        <v>192</v>
      </c>
      <c r="F255" s="146" t="s">
        <v>898</v>
      </c>
      <c r="I255" s="147"/>
      <c r="L255" s="33"/>
      <c r="M255" s="148"/>
      <c r="T255" s="54"/>
      <c r="AT255" s="18" t="s">
        <v>192</v>
      </c>
      <c r="AU255" s="18" t="s">
        <v>84</v>
      </c>
    </row>
    <row r="256" spans="2:65" s="12" customFormat="1" ht="11.25">
      <c r="B256" s="149"/>
      <c r="D256" s="150" t="s">
        <v>194</v>
      </c>
      <c r="E256" s="151" t="s">
        <v>19</v>
      </c>
      <c r="F256" s="152" t="s">
        <v>257</v>
      </c>
      <c r="H256" s="151" t="s">
        <v>19</v>
      </c>
      <c r="I256" s="153"/>
      <c r="L256" s="149"/>
      <c r="M256" s="154"/>
      <c r="T256" s="155"/>
      <c r="AT256" s="151" t="s">
        <v>194</v>
      </c>
      <c r="AU256" s="151" t="s">
        <v>84</v>
      </c>
      <c r="AV256" s="12" t="s">
        <v>82</v>
      </c>
      <c r="AW256" s="12" t="s">
        <v>37</v>
      </c>
      <c r="AX256" s="12" t="s">
        <v>75</v>
      </c>
      <c r="AY256" s="151" t="s">
        <v>184</v>
      </c>
    </row>
    <row r="257" spans="2:65" s="13" customFormat="1" ht="11.25">
      <c r="B257" s="156"/>
      <c r="D257" s="150" t="s">
        <v>194</v>
      </c>
      <c r="E257" s="157" t="s">
        <v>19</v>
      </c>
      <c r="F257" s="158" t="s">
        <v>899</v>
      </c>
      <c r="H257" s="159">
        <v>17.024999999999999</v>
      </c>
      <c r="I257" s="160"/>
      <c r="L257" s="156"/>
      <c r="M257" s="161"/>
      <c r="T257" s="162"/>
      <c r="AT257" s="157" t="s">
        <v>194</v>
      </c>
      <c r="AU257" s="157" t="s">
        <v>84</v>
      </c>
      <c r="AV257" s="13" t="s">
        <v>84</v>
      </c>
      <c r="AW257" s="13" t="s">
        <v>37</v>
      </c>
      <c r="AX257" s="13" t="s">
        <v>82</v>
      </c>
      <c r="AY257" s="157" t="s">
        <v>184</v>
      </c>
    </row>
    <row r="258" spans="2:65" s="1" customFormat="1" ht="16.5" customHeight="1">
      <c r="B258" s="33"/>
      <c r="C258" s="170" t="s">
        <v>359</v>
      </c>
      <c r="D258" s="170" t="s">
        <v>264</v>
      </c>
      <c r="E258" s="171" t="s">
        <v>900</v>
      </c>
      <c r="F258" s="172" t="s">
        <v>901</v>
      </c>
      <c r="G258" s="173" t="s">
        <v>217</v>
      </c>
      <c r="H258" s="174">
        <v>18.728000000000002</v>
      </c>
      <c r="I258" s="175"/>
      <c r="J258" s="176">
        <f>ROUND(I258*H258,2)</f>
        <v>0</v>
      </c>
      <c r="K258" s="172" t="s">
        <v>190</v>
      </c>
      <c r="L258" s="177"/>
      <c r="M258" s="178" t="s">
        <v>19</v>
      </c>
      <c r="N258" s="179" t="s">
        <v>46</v>
      </c>
      <c r="P258" s="141">
        <f>O258*H258</f>
        <v>0</v>
      </c>
      <c r="Q258" s="141">
        <v>4.7999999999999996E-3</v>
      </c>
      <c r="R258" s="141">
        <f>Q258*H258</f>
        <v>8.9894399999999999E-2</v>
      </c>
      <c r="S258" s="141">
        <v>0</v>
      </c>
      <c r="T258" s="142">
        <f>S258*H258</f>
        <v>0</v>
      </c>
      <c r="AR258" s="143" t="s">
        <v>231</v>
      </c>
      <c r="AT258" s="143" t="s">
        <v>264</v>
      </c>
      <c r="AU258" s="143" t="s">
        <v>84</v>
      </c>
      <c r="AY258" s="18" t="s">
        <v>184</v>
      </c>
      <c r="BE258" s="144">
        <f>IF(N258="základní",J258,0)</f>
        <v>0</v>
      </c>
      <c r="BF258" s="144">
        <f>IF(N258="snížená",J258,0)</f>
        <v>0</v>
      </c>
      <c r="BG258" s="144">
        <f>IF(N258="zákl. přenesená",J258,0)</f>
        <v>0</v>
      </c>
      <c r="BH258" s="144">
        <f>IF(N258="sníž. přenesená",J258,0)</f>
        <v>0</v>
      </c>
      <c r="BI258" s="144">
        <f>IF(N258="nulová",J258,0)</f>
        <v>0</v>
      </c>
      <c r="BJ258" s="18" t="s">
        <v>82</v>
      </c>
      <c r="BK258" s="144">
        <f>ROUND(I258*H258,2)</f>
        <v>0</v>
      </c>
      <c r="BL258" s="18" t="s">
        <v>127</v>
      </c>
      <c r="BM258" s="143" t="s">
        <v>902</v>
      </c>
    </row>
    <row r="259" spans="2:65" s="12" customFormat="1" ht="11.25">
      <c r="B259" s="149"/>
      <c r="D259" s="150" t="s">
        <v>194</v>
      </c>
      <c r="E259" s="151" t="s">
        <v>19</v>
      </c>
      <c r="F259" s="152" t="s">
        <v>257</v>
      </c>
      <c r="H259" s="151" t="s">
        <v>19</v>
      </c>
      <c r="I259" s="153"/>
      <c r="L259" s="149"/>
      <c r="M259" s="154"/>
      <c r="T259" s="155"/>
      <c r="AT259" s="151" t="s">
        <v>194</v>
      </c>
      <c r="AU259" s="151" t="s">
        <v>84</v>
      </c>
      <c r="AV259" s="12" t="s">
        <v>82</v>
      </c>
      <c r="AW259" s="12" t="s">
        <v>37</v>
      </c>
      <c r="AX259" s="12" t="s">
        <v>75</v>
      </c>
      <c r="AY259" s="151" t="s">
        <v>184</v>
      </c>
    </row>
    <row r="260" spans="2:65" s="13" customFormat="1" ht="11.25">
      <c r="B260" s="156"/>
      <c r="D260" s="150" t="s">
        <v>194</v>
      </c>
      <c r="E260" s="157" t="s">
        <v>19</v>
      </c>
      <c r="F260" s="158" t="s">
        <v>899</v>
      </c>
      <c r="H260" s="159">
        <v>17.024999999999999</v>
      </c>
      <c r="I260" s="160"/>
      <c r="L260" s="156"/>
      <c r="M260" s="161"/>
      <c r="T260" s="162"/>
      <c r="AT260" s="157" t="s">
        <v>194</v>
      </c>
      <c r="AU260" s="157" t="s">
        <v>84</v>
      </c>
      <c r="AV260" s="13" t="s">
        <v>84</v>
      </c>
      <c r="AW260" s="13" t="s">
        <v>37</v>
      </c>
      <c r="AX260" s="13" t="s">
        <v>82</v>
      </c>
      <c r="AY260" s="157" t="s">
        <v>184</v>
      </c>
    </row>
    <row r="261" spans="2:65" s="13" customFormat="1" ht="11.25">
      <c r="B261" s="156"/>
      <c r="D261" s="150" t="s">
        <v>194</v>
      </c>
      <c r="F261" s="158" t="s">
        <v>903</v>
      </c>
      <c r="H261" s="159">
        <v>18.728000000000002</v>
      </c>
      <c r="I261" s="160"/>
      <c r="L261" s="156"/>
      <c r="M261" s="161"/>
      <c r="T261" s="162"/>
      <c r="AT261" s="157" t="s">
        <v>194</v>
      </c>
      <c r="AU261" s="157" t="s">
        <v>84</v>
      </c>
      <c r="AV261" s="13" t="s">
        <v>84</v>
      </c>
      <c r="AW261" s="13" t="s">
        <v>4</v>
      </c>
      <c r="AX261" s="13" t="s">
        <v>82</v>
      </c>
      <c r="AY261" s="157" t="s">
        <v>184</v>
      </c>
    </row>
    <row r="262" spans="2:65" s="1" customFormat="1" ht="24.2" customHeight="1">
      <c r="B262" s="33"/>
      <c r="C262" s="132" t="s">
        <v>365</v>
      </c>
      <c r="D262" s="132" t="s">
        <v>186</v>
      </c>
      <c r="E262" s="133" t="s">
        <v>904</v>
      </c>
      <c r="F262" s="134" t="s">
        <v>905</v>
      </c>
      <c r="G262" s="135" t="s">
        <v>246</v>
      </c>
      <c r="H262" s="136">
        <v>14.79</v>
      </c>
      <c r="I262" s="137"/>
      <c r="J262" s="138">
        <f>ROUND(I262*H262,2)</f>
        <v>0</v>
      </c>
      <c r="K262" s="134" t="s">
        <v>190</v>
      </c>
      <c r="L262" s="33"/>
      <c r="M262" s="139" t="s">
        <v>19</v>
      </c>
      <c r="N262" s="140" t="s">
        <v>46</v>
      </c>
      <c r="P262" s="141">
        <f>O262*H262</f>
        <v>0</v>
      </c>
      <c r="Q262" s="141">
        <v>1.758E-3</v>
      </c>
      <c r="R262" s="141">
        <f>Q262*H262</f>
        <v>2.6000819999999997E-2</v>
      </c>
      <c r="S262" s="141">
        <v>0</v>
      </c>
      <c r="T262" s="142">
        <f>S262*H262</f>
        <v>0</v>
      </c>
      <c r="AR262" s="143" t="s">
        <v>127</v>
      </c>
      <c r="AT262" s="143" t="s">
        <v>186</v>
      </c>
      <c r="AU262" s="143" t="s">
        <v>84</v>
      </c>
      <c r="AY262" s="18" t="s">
        <v>184</v>
      </c>
      <c r="BE262" s="144">
        <f>IF(N262="základní",J262,0)</f>
        <v>0</v>
      </c>
      <c r="BF262" s="144">
        <f>IF(N262="snížená",J262,0)</f>
        <v>0</v>
      </c>
      <c r="BG262" s="144">
        <f>IF(N262="zákl. přenesená",J262,0)</f>
        <v>0</v>
      </c>
      <c r="BH262" s="144">
        <f>IF(N262="sníž. přenesená",J262,0)</f>
        <v>0</v>
      </c>
      <c r="BI262" s="144">
        <f>IF(N262="nulová",J262,0)</f>
        <v>0</v>
      </c>
      <c r="BJ262" s="18" t="s">
        <v>82</v>
      </c>
      <c r="BK262" s="144">
        <f>ROUND(I262*H262,2)</f>
        <v>0</v>
      </c>
      <c r="BL262" s="18" t="s">
        <v>127</v>
      </c>
      <c r="BM262" s="143" t="s">
        <v>906</v>
      </c>
    </row>
    <row r="263" spans="2:65" s="1" customFormat="1" ht="11.25">
      <c r="B263" s="33"/>
      <c r="D263" s="145" t="s">
        <v>192</v>
      </c>
      <c r="F263" s="146" t="s">
        <v>907</v>
      </c>
      <c r="I263" s="147"/>
      <c r="L263" s="33"/>
      <c r="M263" s="148"/>
      <c r="T263" s="54"/>
      <c r="AT263" s="18" t="s">
        <v>192</v>
      </c>
      <c r="AU263" s="18" t="s">
        <v>84</v>
      </c>
    </row>
    <row r="264" spans="2:65" s="12" customFormat="1" ht="11.25">
      <c r="B264" s="149"/>
      <c r="D264" s="150" t="s">
        <v>194</v>
      </c>
      <c r="E264" s="151" t="s">
        <v>19</v>
      </c>
      <c r="F264" s="152" t="s">
        <v>257</v>
      </c>
      <c r="H264" s="151" t="s">
        <v>19</v>
      </c>
      <c r="I264" s="153"/>
      <c r="L264" s="149"/>
      <c r="M264" s="154"/>
      <c r="T264" s="155"/>
      <c r="AT264" s="151" t="s">
        <v>194</v>
      </c>
      <c r="AU264" s="151" t="s">
        <v>84</v>
      </c>
      <c r="AV264" s="12" t="s">
        <v>82</v>
      </c>
      <c r="AW264" s="12" t="s">
        <v>37</v>
      </c>
      <c r="AX264" s="12" t="s">
        <v>75</v>
      </c>
      <c r="AY264" s="151" t="s">
        <v>184</v>
      </c>
    </row>
    <row r="265" spans="2:65" s="13" customFormat="1" ht="11.25">
      <c r="B265" s="156"/>
      <c r="D265" s="150" t="s">
        <v>194</v>
      </c>
      <c r="E265" s="157" t="s">
        <v>19</v>
      </c>
      <c r="F265" s="158" t="s">
        <v>908</v>
      </c>
      <c r="H265" s="159">
        <v>10</v>
      </c>
      <c r="I265" s="160"/>
      <c r="L265" s="156"/>
      <c r="M265" s="161"/>
      <c r="T265" s="162"/>
      <c r="AT265" s="157" t="s">
        <v>194</v>
      </c>
      <c r="AU265" s="157" t="s">
        <v>84</v>
      </c>
      <c r="AV265" s="13" t="s">
        <v>84</v>
      </c>
      <c r="AW265" s="13" t="s">
        <v>37</v>
      </c>
      <c r="AX265" s="13" t="s">
        <v>75</v>
      </c>
      <c r="AY265" s="157" t="s">
        <v>184</v>
      </c>
    </row>
    <row r="266" spans="2:65" s="13" customFormat="1" ht="11.25">
      <c r="B266" s="156"/>
      <c r="D266" s="150" t="s">
        <v>194</v>
      </c>
      <c r="E266" s="157" t="s">
        <v>19</v>
      </c>
      <c r="F266" s="158" t="s">
        <v>909</v>
      </c>
      <c r="H266" s="159">
        <v>4.79</v>
      </c>
      <c r="I266" s="160"/>
      <c r="L266" s="156"/>
      <c r="M266" s="161"/>
      <c r="T266" s="162"/>
      <c r="AT266" s="157" t="s">
        <v>194</v>
      </c>
      <c r="AU266" s="157" t="s">
        <v>84</v>
      </c>
      <c r="AV266" s="13" t="s">
        <v>84</v>
      </c>
      <c r="AW266" s="13" t="s">
        <v>37</v>
      </c>
      <c r="AX266" s="13" t="s">
        <v>75</v>
      </c>
      <c r="AY266" s="157" t="s">
        <v>184</v>
      </c>
    </row>
    <row r="267" spans="2:65" s="14" customFormat="1" ht="11.25">
      <c r="B267" s="163"/>
      <c r="D267" s="150" t="s">
        <v>194</v>
      </c>
      <c r="E267" s="164" t="s">
        <v>19</v>
      </c>
      <c r="F267" s="165" t="s">
        <v>198</v>
      </c>
      <c r="H267" s="166">
        <v>14.79</v>
      </c>
      <c r="I267" s="167"/>
      <c r="L267" s="163"/>
      <c r="M267" s="168"/>
      <c r="T267" s="169"/>
      <c r="AT267" s="164" t="s">
        <v>194</v>
      </c>
      <c r="AU267" s="164" t="s">
        <v>84</v>
      </c>
      <c r="AV267" s="14" t="s">
        <v>127</v>
      </c>
      <c r="AW267" s="14" t="s">
        <v>37</v>
      </c>
      <c r="AX267" s="14" t="s">
        <v>82</v>
      </c>
      <c r="AY267" s="164" t="s">
        <v>184</v>
      </c>
    </row>
    <row r="268" spans="2:65" s="1" customFormat="1" ht="16.5" customHeight="1">
      <c r="B268" s="33"/>
      <c r="C268" s="170" t="s">
        <v>375</v>
      </c>
      <c r="D268" s="170" t="s">
        <v>264</v>
      </c>
      <c r="E268" s="171" t="s">
        <v>910</v>
      </c>
      <c r="F268" s="172" t="s">
        <v>911</v>
      </c>
      <c r="G268" s="173" t="s">
        <v>217</v>
      </c>
      <c r="H268" s="174">
        <v>2.6030000000000002</v>
      </c>
      <c r="I268" s="175"/>
      <c r="J268" s="176">
        <f>ROUND(I268*H268,2)</f>
        <v>0</v>
      </c>
      <c r="K268" s="172" t="s">
        <v>190</v>
      </c>
      <c r="L268" s="177"/>
      <c r="M268" s="178" t="s">
        <v>19</v>
      </c>
      <c r="N268" s="179" t="s">
        <v>46</v>
      </c>
      <c r="P268" s="141">
        <f>O268*H268</f>
        <v>0</v>
      </c>
      <c r="Q268" s="141">
        <v>4.2000000000000002E-4</v>
      </c>
      <c r="R268" s="141">
        <f>Q268*H268</f>
        <v>1.0932600000000002E-3</v>
      </c>
      <c r="S268" s="141">
        <v>0</v>
      </c>
      <c r="T268" s="142">
        <f>S268*H268</f>
        <v>0</v>
      </c>
      <c r="AR268" s="143" t="s">
        <v>231</v>
      </c>
      <c r="AT268" s="143" t="s">
        <v>264</v>
      </c>
      <c r="AU268" s="143" t="s">
        <v>84</v>
      </c>
      <c r="AY268" s="18" t="s">
        <v>184</v>
      </c>
      <c r="BE268" s="144">
        <f>IF(N268="základní",J268,0)</f>
        <v>0</v>
      </c>
      <c r="BF268" s="144">
        <f>IF(N268="snížená",J268,0)</f>
        <v>0</v>
      </c>
      <c r="BG268" s="144">
        <f>IF(N268="zákl. přenesená",J268,0)</f>
        <v>0</v>
      </c>
      <c r="BH268" s="144">
        <f>IF(N268="sníž. přenesená",J268,0)</f>
        <v>0</v>
      </c>
      <c r="BI268" s="144">
        <f>IF(N268="nulová",J268,0)</f>
        <v>0</v>
      </c>
      <c r="BJ268" s="18" t="s">
        <v>82</v>
      </c>
      <c r="BK268" s="144">
        <f>ROUND(I268*H268,2)</f>
        <v>0</v>
      </c>
      <c r="BL268" s="18" t="s">
        <v>127</v>
      </c>
      <c r="BM268" s="143" t="s">
        <v>912</v>
      </c>
    </row>
    <row r="269" spans="2:65" s="12" customFormat="1" ht="11.25">
      <c r="B269" s="149"/>
      <c r="D269" s="150" t="s">
        <v>194</v>
      </c>
      <c r="E269" s="151" t="s">
        <v>19</v>
      </c>
      <c r="F269" s="152" t="s">
        <v>257</v>
      </c>
      <c r="H269" s="151" t="s">
        <v>19</v>
      </c>
      <c r="I269" s="153"/>
      <c r="L269" s="149"/>
      <c r="M269" s="154"/>
      <c r="T269" s="155"/>
      <c r="AT269" s="151" t="s">
        <v>194</v>
      </c>
      <c r="AU269" s="151" t="s">
        <v>84</v>
      </c>
      <c r="AV269" s="12" t="s">
        <v>82</v>
      </c>
      <c r="AW269" s="12" t="s">
        <v>37</v>
      </c>
      <c r="AX269" s="12" t="s">
        <v>75</v>
      </c>
      <c r="AY269" s="151" t="s">
        <v>184</v>
      </c>
    </row>
    <row r="270" spans="2:65" s="13" customFormat="1" ht="11.25">
      <c r="B270" s="156"/>
      <c r="D270" s="150" t="s">
        <v>194</v>
      </c>
      <c r="E270" s="157" t="s">
        <v>19</v>
      </c>
      <c r="F270" s="158" t="s">
        <v>913</v>
      </c>
      <c r="H270" s="159">
        <v>1.6</v>
      </c>
      <c r="I270" s="160"/>
      <c r="L270" s="156"/>
      <c r="M270" s="161"/>
      <c r="T270" s="162"/>
      <c r="AT270" s="157" t="s">
        <v>194</v>
      </c>
      <c r="AU270" s="157" t="s">
        <v>84</v>
      </c>
      <c r="AV270" s="13" t="s">
        <v>84</v>
      </c>
      <c r="AW270" s="13" t="s">
        <v>37</v>
      </c>
      <c r="AX270" s="13" t="s">
        <v>75</v>
      </c>
      <c r="AY270" s="157" t="s">
        <v>184</v>
      </c>
    </row>
    <row r="271" spans="2:65" s="13" customFormat="1" ht="11.25">
      <c r="B271" s="156"/>
      <c r="D271" s="150" t="s">
        <v>194</v>
      </c>
      <c r="E271" s="157" t="s">
        <v>19</v>
      </c>
      <c r="F271" s="158" t="s">
        <v>914</v>
      </c>
      <c r="H271" s="159">
        <v>0.76600000000000001</v>
      </c>
      <c r="I271" s="160"/>
      <c r="L271" s="156"/>
      <c r="M271" s="161"/>
      <c r="T271" s="162"/>
      <c r="AT271" s="157" t="s">
        <v>194</v>
      </c>
      <c r="AU271" s="157" t="s">
        <v>84</v>
      </c>
      <c r="AV271" s="13" t="s">
        <v>84</v>
      </c>
      <c r="AW271" s="13" t="s">
        <v>37</v>
      </c>
      <c r="AX271" s="13" t="s">
        <v>75</v>
      </c>
      <c r="AY271" s="157" t="s">
        <v>184</v>
      </c>
    </row>
    <row r="272" spans="2:65" s="14" customFormat="1" ht="11.25">
      <c r="B272" s="163"/>
      <c r="D272" s="150" t="s">
        <v>194</v>
      </c>
      <c r="E272" s="164" t="s">
        <v>19</v>
      </c>
      <c r="F272" s="165" t="s">
        <v>198</v>
      </c>
      <c r="H272" s="166">
        <v>2.3660000000000001</v>
      </c>
      <c r="I272" s="167"/>
      <c r="L272" s="163"/>
      <c r="M272" s="168"/>
      <c r="T272" s="169"/>
      <c r="AT272" s="164" t="s">
        <v>194</v>
      </c>
      <c r="AU272" s="164" t="s">
        <v>84</v>
      </c>
      <c r="AV272" s="14" t="s">
        <v>127</v>
      </c>
      <c r="AW272" s="14" t="s">
        <v>37</v>
      </c>
      <c r="AX272" s="14" t="s">
        <v>82</v>
      </c>
      <c r="AY272" s="164" t="s">
        <v>184</v>
      </c>
    </row>
    <row r="273" spans="2:65" s="13" customFormat="1" ht="11.25">
      <c r="B273" s="156"/>
      <c r="D273" s="150" t="s">
        <v>194</v>
      </c>
      <c r="F273" s="158" t="s">
        <v>915</v>
      </c>
      <c r="H273" s="159">
        <v>2.6030000000000002</v>
      </c>
      <c r="I273" s="160"/>
      <c r="L273" s="156"/>
      <c r="M273" s="161"/>
      <c r="T273" s="162"/>
      <c r="AT273" s="157" t="s">
        <v>194</v>
      </c>
      <c r="AU273" s="157" t="s">
        <v>84</v>
      </c>
      <c r="AV273" s="13" t="s">
        <v>84</v>
      </c>
      <c r="AW273" s="13" t="s">
        <v>4</v>
      </c>
      <c r="AX273" s="13" t="s">
        <v>82</v>
      </c>
      <c r="AY273" s="157" t="s">
        <v>184</v>
      </c>
    </row>
    <row r="274" spans="2:65" s="1" customFormat="1" ht="16.5" customHeight="1">
      <c r="B274" s="33"/>
      <c r="C274" s="132" t="s">
        <v>381</v>
      </c>
      <c r="D274" s="132" t="s">
        <v>186</v>
      </c>
      <c r="E274" s="133" t="s">
        <v>916</v>
      </c>
      <c r="F274" s="134" t="s">
        <v>917</v>
      </c>
      <c r="G274" s="135" t="s">
        <v>246</v>
      </c>
      <c r="H274" s="136">
        <v>6.82</v>
      </c>
      <c r="I274" s="137"/>
      <c r="J274" s="138">
        <f>ROUND(I274*H274,2)</f>
        <v>0</v>
      </c>
      <c r="K274" s="134" t="s">
        <v>190</v>
      </c>
      <c r="L274" s="33"/>
      <c r="M274" s="139" t="s">
        <v>19</v>
      </c>
      <c r="N274" s="140" t="s">
        <v>46</v>
      </c>
      <c r="P274" s="141">
        <f>O274*H274</f>
        <v>0</v>
      </c>
      <c r="Q274" s="141">
        <v>4.74E-5</v>
      </c>
      <c r="R274" s="141">
        <f>Q274*H274</f>
        <v>3.2326800000000004E-4</v>
      </c>
      <c r="S274" s="141">
        <v>0</v>
      </c>
      <c r="T274" s="142">
        <f>S274*H274</f>
        <v>0</v>
      </c>
      <c r="AR274" s="143" t="s">
        <v>127</v>
      </c>
      <c r="AT274" s="143" t="s">
        <v>186</v>
      </c>
      <c r="AU274" s="143" t="s">
        <v>84</v>
      </c>
      <c r="AY274" s="18" t="s">
        <v>184</v>
      </c>
      <c r="BE274" s="144">
        <f>IF(N274="základní",J274,0)</f>
        <v>0</v>
      </c>
      <c r="BF274" s="144">
        <f>IF(N274="snížená",J274,0)</f>
        <v>0</v>
      </c>
      <c r="BG274" s="144">
        <f>IF(N274="zákl. přenesená",J274,0)</f>
        <v>0</v>
      </c>
      <c r="BH274" s="144">
        <f>IF(N274="sníž. přenesená",J274,0)</f>
        <v>0</v>
      </c>
      <c r="BI274" s="144">
        <f>IF(N274="nulová",J274,0)</f>
        <v>0</v>
      </c>
      <c r="BJ274" s="18" t="s">
        <v>82</v>
      </c>
      <c r="BK274" s="144">
        <f>ROUND(I274*H274,2)</f>
        <v>0</v>
      </c>
      <c r="BL274" s="18" t="s">
        <v>127</v>
      </c>
      <c r="BM274" s="143" t="s">
        <v>918</v>
      </c>
    </row>
    <row r="275" spans="2:65" s="1" customFormat="1" ht="11.25">
      <c r="B275" s="33"/>
      <c r="D275" s="145" t="s">
        <v>192</v>
      </c>
      <c r="F275" s="146" t="s">
        <v>919</v>
      </c>
      <c r="I275" s="147"/>
      <c r="L275" s="33"/>
      <c r="M275" s="148"/>
      <c r="T275" s="54"/>
      <c r="AT275" s="18" t="s">
        <v>192</v>
      </c>
      <c r="AU275" s="18" t="s">
        <v>84</v>
      </c>
    </row>
    <row r="276" spans="2:65" s="12" customFormat="1" ht="11.25">
      <c r="B276" s="149"/>
      <c r="D276" s="150" t="s">
        <v>194</v>
      </c>
      <c r="E276" s="151" t="s">
        <v>19</v>
      </c>
      <c r="F276" s="152" t="s">
        <v>257</v>
      </c>
      <c r="H276" s="151" t="s">
        <v>19</v>
      </c>
      <c r="I276" s="153"/>
      <c r="L276" s="149"/>
      <c r="M276" s="154"/>
      <c r="T276" s="155"/>
      <c r="AT276" s="151" t="s">
        <v>194</v>
      </c>
      <c r="AU276" s="151" t="s">
        <v>84</v>
      </c>
      <c r="AV276" s="12" t="s">
        <v>82</v>
      </c>
      <c r="AW276" s="12" t="s">
        <v>37</v>
      </c>
      <c r="AX276" s="12" t="s">
        <v>75</v>
      </c>
      <c r="AY276" s="151" t="s">
        <v>184</v>
      </c>
    </row>
    <row r="277" spans="2:65" s="13" customFormat="1" ht="11.25">
      <c r="B277" s="156"/>
      <c r="D277" s="150" t="s">
        <v>194</v>
      </c>
      <c r="E277" s="157" t="s">
        <v>19</v>
      </c>
      <c r="F277" s="158" t="s">
        <v>920</v>
      </c>
      <c r="H277" s="159">
        <v>6.82</v>
      </c>
      <c r="I277" s="160"/>
      <c r="L277" s="156"/>
      <c r="M277" s="161"/>
      <c r="T277" s="162"/>
      <c r="AT277" s="157" t="s">
        <v>194</v>
      </c>
      <c r="AU277" s="157" t="s">
        <v>84</v>
      </c>
      <c r="AV277" s="13" t="s">
        <v>84</v>
      </c>
      <c r="AW277" s="13" t="s">
        <v>37</v>
      </c>
      <c r="AX277" s="13" t="s">
        <v>75</v>
      </c>
      <c r="AY277" s="157" t="s">
        <v>184</v>
      </c>
    </row>
    <row r="278" spans="2:65" s="14" customFormat="1" ht="11.25">
      <c r="B278" s="163"/>
      <c r="D278" s="150" t="s">
        <v>194</v>
      </c>
      <c r="E278" s="164" t="s">
        <v>19</v>
      </c>
      <c r="F278" s="165" t="s">
        <v>198</v>
      </c>
      <c r="H278" s="166">
        <v>6.82</v>
      </c>
      <c r="I278" s="167"/>
      <c r="L278" s="163"/>
      <c r="M278" s="168"/>
      <c r="T278" s="169"/>
      <c r="AT278" s="164" t="s">
        <v>194</v>
      </c>
      <c r="AU278" s="164" t="s">
        <v>84</v>
      </c>
      <c r="AV278" s="14" t="s">
        <v>127</v>
      </c>
      <c r="AW278" s="14" t="s">
        <v>37</v>
      </c>
      <c r="AX278" s="14" t="s">
        <v>82</v>
      </c>
      <c r="AY278" s="164" t="s">
        <v>184</v>
      </c>
    </row>
    <row r="279" spans="2:65" s="1" customFormat="1" ht="16.5" customHeight="1">
      <c r="B279" s="33"/>
      <c r="C279" s="170" t="s">
        <v>389</v>
      </c>
      <c r="D279" s="170" t="s">
        <v>264</v>
      </c>
      <c r="E279" s="171" t="s">
        <v>921</v>
      </c>
      <c r="F279" s="172" t="s">
        <v>922</v>
      </c>
      <c r="G279" s="173" t="s">
        <v>246</v>
      </c>
      <c r="H279" s="174">
        <v>7.1609999999999996</v>
      </c>
      <c r="I279" s="175"/>
      <c r="J279" s="176">
        <f>ROUND(I279*H279,2)</f>
        <v>0</v>
      </c>
      <c r="K279" s="172" t="s">
        <v>190</v>
      </c>
      <c r="L279" s="177"/>
      <c r="M279" s="178" t="s">
        <v>19</v>
      </c>
      <c r="N279" s="179" t="s">
        <v>46</v>
      </c>
      <c r="P279" s="141">
        <f>O279*H279</f>
        <v>0</v>
      </c>
      <c r="Q279" s="141">
        <v>5.9999999999999995E-4</v>
      </c>
      <c r="R279" s="141">
        <f>Q279*H279</f>
        <v>4.2965999999999994E-3</v>
      </c>
      <c r="S279" s="141">
        <v>0</v>
      </c>
      <c r="T279" s="142">
        <f>S279*H279</f>
        <v>0</v>
      </c>
      <c r="AR279" s="143" t="s">
        <v>231</v>
      </c>
      <c r="AT279" s="143" t="s">
        <v>264</v>
      </c>
      <c r="AU279" s="143" t="s">
        <v>84</v>
      </c>
      <c r="AY279" s="18" t="s">
        <v>184</v>
      </c>
      <c r="BE279" s="144">
        <f>IF(N279="základní",J279,0)</f>
        <v>0</v>
      </c>
      <c r="BF279" s="144">
        <f>IF(N279="snížená",J279,0)</f>
        <v>0</v>
      </c>
      <c r="BG279" s="144">
        <f>IF(N279="zákl. přenesená",J279,0)</f>
        <v>0</v>
      </c>
      <c r="BH279" s="144">
        <f>IF(N279="sníž. přenesená",J279,0)</f>
        <v>0</v>
      </c>
      <c r="BI279" s="144">
        <f>IF(N279="nulová",J279,0)</f>
        <v>0</v>
      </c>
      <c r="BJ279" s="18" t="s">
        <v>82</v>
      </c>
      <c r="BK279" s="144">
        <f>ROUND(I279*H279,2)</f>
        <v>0</v>
      </c>
      <c r="BL279" s="18" t="s">
        <v>127</v>
      </c>
      <c r="BM279" s="143" t="s">
        <v>923</v>
      </c>
    </row>
    <row r="280" spans="2:65" s="12" customFormat="1" ht="11.25">
      <c r="B280" s="149"/>
      <c r="D280" s="150" t="s">
        <v>194</v>
      </c>
      <c r="E280" s="151" t="s">
        <v>19</v>
      </c>
      <c r="F280" s="152" t="s">
        <v>257</v>
      </c>
      <c r="H280" s="151" t="s">
        <v>19</v>
      </c>
      <c r="I280" s="153"/>
      <c r="L280" s="149"/>
      <c r="M280" s="154"/>
      <c r="T280" s="155"/>
      <c r="AT280" s="151" t="s">
        <v>194</v>
      </c>
      <c r="AU280" s="151" t="s">
        <v>84</v>
      </c>
      <c r="AV280" s="12" t="s">
        <v>82</v>
      </c>
      <c r="AW280" s="12" t="s">
        <v>37</v>
      </c>
      <c r="AX280" s="12" t="s">
        <v>75</v>
      </c>
      <c r="AY280" s="151" t="s">
        <v>184</v>
      </c>
    </row>
    <row r="281" spans="2:65" s="13" customFormat="1" ht="11.25">
      <c r="B281" s="156"/>
      <c r="D281" s="150" t="s">
        <v>194</v>
      </c>
      <c r="E281" s="157" t="s">
        <v>19</v>
      </c>
      <c r="F281" s="158" t="s">
        <v>920</v>
      </c>
      <c r="H281" s="159">
        <v>6.82</v>
      </c>
      <c r="I281" s="160"/>
      <c r="L281" s="156"/>
      <c r="M281" s="161"/>
      <c r="T281" s="162"/>
      <c r="AT281" s="157" t="s">
        <v>194</v>
      </c>
      <c r="AU281" s="157" t="s">
        <v>84</v>
      </c>
      <c r="AV281" s="13" t="s">
        <v>84</v>
      </c>
      <c r="AW281" s="13" t="s">
        <v>37</v>
      </c>
      <c r="AX281" s="13" t="s">
        <v>75</v>
      </c>
      <c r="AY281" s="157" t="s">
        <v>184</v>
      </c>
    </row>
    <row r="282" spans="2:65" s="14" customFormat="1" ht="11.25">
      <c r="B282" s="163"/>
      <c r="D282" s="150" t="s">
        <v>194</v>
      </c>
      <c r="E282" s="164" t="s">
        <v>19</v>
      </c>
      <c r="F282" s="165" t="s">
        <v>198</v>
      </c>
      <c r="H282" s="166">
        <v>6.82</v>
      </c>
      <c r="I282" s="167"/>
      <c r="L282" s="163"/>
      <c r="M282" s="168"/>
      <c r="T282" s="169"/>
      <c r="AT282" s="164" t="s">
        <v>194</v>
      </c>
      <c r="AU282" s="164" t="s">
        <v>84</v>
      </c>
      <c r="AV282" s="14" t="s">
        <v>127</v>
      </c>
      <c r="AW282" s="14" t="s">
        <v>37</v>
      </c>
      <c r="AX282" s="14" t="s">
        <v>82</v>
      </c>
      <c r="AY282" s="164" t="s">
        <v>184</v>
      </c>
    </row>
    <row r="283" spans="2:65" s="13" customFormat="1" ht="11.25">
      <c r="B283" s="156"/>
      <c r="D283" s="150" t="s">
        <v>194</v>
      </c>
      <c r="F283" s="158" t="s">
        <v>924</v>
      </c>
      <c r="H283" s="159">
        <v>7.1609999999999996</v>
      </c>
      <c r="I283" s="160"/>
      <c r="L283" s="156"/>
      <c r="M283" s="161"/>
      <c r="T283" s="162"/>
      <c r="AT283" s="157" t="s">
        <v>194</v>
      </c>
      <c r="AU283" s="157" t="s">
        <v>84</v>
      </c>
      <c r="AV283" s="13" t="s">
        <v>84</v>
      </c>
      <c r="AW283" s="13" t="s">
        <v>4</v>
      </c>
      <c r="AX283" s="13" t="s">
        <v>82</v>
      </c>
      <c r="AY283" s="157" t="s">
        <v>184</v>
      </c>
    </row>
    <row r="284" spans="2:65" s="1" customFormat="1" ht="24.2" customHeight="1">
      <c r="B284" s="33"/>
      <c r="C284" s="132" t="s">
        <v>395</v>
      </c>
      <c r="D284" s="132" t="s">
        <v>186</v>
      </c>
      <c r="E284" s="133" t="s">
        <v>925</v>
      </c>
      <c r="F284" s="134" t="s">
        <v>926</v>
      </c>
      <c r="G284" s="135" t="s">
        <v>217</v>
      </c>
      <c r="H284" s="136">
        <v>2.532</v>
      </c>
      <c r="I284" s="137"/>
      <c r="J284" s="138">
        <f>ROUND(I284*H284,2)</f>
        <v>0</v>
      </c>
      <c r="K284" s="134" t="s">
        <v>190</v>
      </c>
      <c r="L284" s="33"/>
      <c r="M284" s="139" t="s">
        <v>19</v>
      </c>
      <c r="N284" s="140" t="s">
        <v>46</v>
      </c>
      <c r="P284" s="141">
        <f>O284*H284</f>
        <v>0</v>
      </c>
      <c r="Q284" s="141">
        <v>1.575E-2</v>
      </c>
      <c r="R284" s="141">
        <f>Q284*H284</f>
        <v>3.9878999999999998E-2</v>
      </c>
      <c r="S284" s="141">
        <v>0</v>
      </c>
      <c r="T284" s="142">
        <f>S284*H284</f>
        <v>0</v>
      </c>
      <c r="AR284" s="143" t="s">
        <v>127</v>
      </c>
      <c r="AT284" s="143" t="s">
        <v>186</v>
      </c>
      <c r="AU284" s="143" t="s">
        <v>84</v>
      </c>
      <c r="AY284" s="18" t="s">
        <v>184</v>
      </c>
      <c r="BE284" s="144">
        <f>IF(N284="základní",J284,0)</f>
        <v>0</v>
      </c>
      <c r="BF284" s="144">
        <f>IF(N284="snížená",J284,0)</f>
        <v>0</v>
      </c>
      <c r="BG284" s="144">
        <f>IF(N284="zákl. přenesená",J284,0)</f>
        <v>0</v>
      </c>
      <c r="BH284" s="144">
        <f>IF(N284="sníž. přenesená",J284,0)</f>
        <v>0</v>
      </c>
      <c r="BI284" s="144">
        <f>IF(N284="nulová",J284,0)</f>
        <v>0</v>
      </c>
      <c r="BJ284" s="18" t="s">
        <v>82</v>
      </c>
      <c r="BK284" s="144">
        <f>ROUND(I284*H284,2)</f>
        <v>0</v>
      </c>
      <c r="BL284" s="18" t="s">
        <v>127</v>
      </c>
      <c r="BM284" s="143" t="s">
        <v>927</v>
      </c>
    </row>
    <row r="285" spans="2:65" s="1" customFormat="1" ht="11.25">
      <c r="B285" s="33"/>
      <c r="D285" s="145" t="s">
        <v>192</v>
      </c>
      <c r="F285" s="146" t="s">
        <v>928</v>
      </c>
      <c r="I285" s="147"/>
      <c r="L285" s="33"/>
      <c r="M285" s="148"/>
      <c r="T285" s="54"/>
      <c r="AT285" s="18" t="s">
        <v>192</v>
      </c>
      <c r="AU285" s="18" t="s">
        <v>84</v>
      </c>
    </row>
    <row r="286" spans="2:65" s="12" customFormat="1" ht="11.25">
      <c r="B286" s="149"/>
      <c r="D286" s="150" t="s">
        <v>194</v>
      </c>
      <c r="E286" s="151" t="s">
        <v>19</v>
      </c>
      <c r="F286" s="152" t="s">
        <v>249</v>
      </c>
      <c r="H286" s="151" t="s">
        <v>19</v>
      </c>
      <c r="I286" s="153"/>
      <c r="L286" s="149"/>
      <c r="M286" s="154"/>
      <c r="T286" s="155"/>
      <c r="AT286" s="151" t="s">
        <v>194</v>
      </c>
      <c r="AU286" s="151" t="s">
        <v>84</v>
      </c>
      <c r="AV286" s="12" t="s">
        <v>82</v>
      </c>
      <c r="AW286" s="12" t="s">
        <v>37</v>
      </c>
      <c r="AX286" s="12" t="s">
        <v>75</v>
      </c>
      <c r="AY286" s="151" t="s">
        <v>184</v>
      </c>
    </row>
    <row r="287" spans="2:65" s="13" customFormat="1" ht="11.25">
      <c r="B287" s="156"/>
      <c r="D287" s="150" t="s">
        <v>194</v>
      </c>
      <c r="E287" s="157" t="s">
        <v>19</v>
      </c>
      <c r="F287" s="158" t="s">
        <v>929</v>
      </c>
      <c r="H287" s="159">
        <v>2.532</v>
      </c>
      <c r="I287" s="160"/>
      <c r="L287" s="156"/>
      <c r="M287" s="161"/>
      <c r="T287" s="162"/>
      <c r="AT287" s="157" t="s">
        <v>194</v>
      </c>
      <c r="AU287" s="157" t="s">
        <v>84</v>
      </c>
      <c r="AV287" s="13" t="s">
        <v>84</v>
      </c>
      <c r="AW287" s="13" t="s">
        <v>37</v>
      </c>
      <c r="AX287" s="13" t="s">
        <v>82</v>
      </c>
      <c r="AY287" s="157" t="s">
        <v>184</v>
      </c>
    </row>
    <row r="288" spans="2:65" s="1" customFormat="1" ht="21.75" customHeight="1">
      <c r="B288" s="33"/>
      <c r="C288" s="132" t="s">
        <v>404</v>
      </c>
      <c r="D288" s="132" t="s">
        <v>186</v>
      </c>
      <c r="E288" s="133" t="s">
        <v>930</v>
      </c>
      <c r="F288" s="134" t="s">
        <v>931</v>
      </c>
      <c r="G288" s="135" t="s">
        <v>189</v>
      </c>
      <c r="H288" s="136">
        <v>1.0640000000000001</v>
      </c>
      <c r="I288" s="137"/>
      <c r="J288" s="138">
        <f>ROUND(I288*H288,2)</f>
        <v>0</v>
      </c>
      <c r="K288" s="134" t="s">
        <v>190</v>
      </c>
      <c r="L288" s="33"/>
      <c r="M288" s="139" t="s">
        <v>19</v>
      </c>
      <c r="N288" s="140" t="s">
        <v>46</v>
      </c>
      <c r="P288" s="141">
        <f>O288*H288</f>
        <v>0</v>
      </c>
      <c r="Q288" s="141">
        <v>2.3010199999999998</v>
      </c>
      <c r="R288" s="141">
        <f>Q288*H288</f>
        <v>2.4482852799999999</v>
      </c>
      <c r="S288" s="141">
        <v>0</v>
      </c>
      <c r="T288" s="142">
        <f>S288*H288</f>
        <v>0</v>
      </c>
      <c r="AR288" s="143" t="s">
        <v>127</v>
      </c>
      <c r="AT288" s="143" t="s">
        <v>186</v>
      </c>
      <c r="AU288" s="143" t="s">
        <v>84</v>
      </c>
      <c r="AY288" s="18" t="s">
        <v>184</v>
      </c>
      <c r="BE288" s="144">
        <f>IF(N288="základní",J288,0)</f>
        <v>0</v>
      </c>
      <c r="BF288" s="144">
        <f>IF(N288="snížená",J288,0)</f>
        <v>0</v>
      </c>
      <c r="BG288" s="144">
        <f>IF(N288="zákl. přenesená",J288,0)</f>
        <v>0</v>
      </c>
      <c r="BH288" s="144">
        <f>IF(N288="sníž. přenesená",J288,0)</f>
        <v>0</v>
      </c>
      <c r="BI288" s="144">
        <f>IF(N288="nulová",J288,0)</f>
        <v>0</v>
      </c>
      <c r="BJ288" s="18" t="s">
        <v>82</v>
      </c>
      <c r="BK288" s="144">
        <f>ROUND(I288*H288,2)</f>
        <v>0</v>
      </c>
      <c r="BL288" s="18" t="s">
        <v>127</v>
      </c>
      <c r="BM288" s="143" t="s">
        <v>932</v>
      </c>
    </row>
    <row r="289" spans="2:65" s="1" customFormat="1" ht="11.25">
      <c r="B289" s="33"/>
      <c r="D289" s="145" t="s">
        <v>192</v>
      </c>
      <c r="F289" s="146" t="s">
        <v>933</v>
      </c>
      <c r="I289" s="147"/>
      <c r="L289" s="33"/>
      <c r="M289" s="148"/>
      <c r="T289" s="54"/>
      <c r="AT289" s="18" t="s">
        <v>192</v>
      </c>
      <c r="AU289" s="18" t="s">
        <v>84</v>
      </c>
    </row>
    <row r="290" spans="2:65" s="12" customFormat="1" ht="11.25">
      <c r="B290" s="149"/>
      <c r="D290" s="150" t="s">
        <v>194</v>
      </c>
      <c r="E290" s="151" t="s">
        <v>19</v>
      </c>
      <c r="F290" s="152" t="s">
        <v>249</v>
      </c>
      <c r="H290" s="151" t="s">
        <v>19</v>
      </c>
      <c r="I290" s="153"/>
      <c r="L290" s="149"/>
      <c r="M290" s="154"/>
      <c r="T290" s="155"/>
      <c r="AT290" s="151" t="s">
        <v>194</v>
      </c>
      <c r="AU290" s="151" t="s">
        <v>84</v>
      </c>
      <c r="AV290" s="12" t="s">
        <v>82</v>
      </c>
      <c r="AW290" s="12" t="s">
        <v>37</v>
      </c>
      <c r="AX290" s="12" t="s">
        <v>75</v>
      </c>
      <c r="AY290" s="151" t="s">
        <v>184</v>
      </c>
    </row>
    <row r="291" spans="2:65" s="13" customFormat="1" ht="11.25">
      <c r="B291" s="156"/>
      <c r="D291" s="150" t="s">
        <v>194</v>
      </c>
      <c r="E291" s="157" t="s">
        <v>19</v>
      </c>
      <c r="F291" s="158" t="s">
        <v>934</v>
      </c>
      <c r="H291" s="159">
        <v>0.52500000000000002</v>
      </c>
      <c r="I291" s="160"/>
      <c r="L291" s="156"/>
      <c r="M291" s="161"/>
      <c r="T291" s="162"/>
      <c r="AT291" s="157" t="s">
        <v>194</v>
      </c>
      <c r="AU291" s="157" t="s">
        <v>84</v>
      </c>
      <c r="AV291" s="13" t="s">
        <v>84</v>
      </c>
      <c r="AW291" s="13" t="s">
        <v>37</v>
      </c>
      <c r="AX291" s="13" t="s">
        <v>75</v>
      </c>
      <c r="AY291" s="157" t="s">
        <v>184</v>
      </c>
    </row>
    <row r="292" spans="2:65" s="13" customFormat="1" ht="11.25">
      <c r="B292" s="156"/>
      <c r="D292" s="150" t="s">
        <v>194</v>
      </c>
      <c r="E292" s="157" t="s">
        <v>19</v>
      </c>
      <c r="F292" s="158" t="s">
        <v>935</v>
      </c>
      <c r="H292" s="159">
        <v>0.53900000000000003</v>
      </c>
      <c r="I292" s="160"/>
      <c r="L292" s="156"/>
      <c r="M292" s="161"/>
      <c r="T292" s="162"/>
      <c r="AT292" s="157" t="s">
        <v>194</v>
      </c>
      <c r="AU292" s="157" t="s">
        <v>84</v>
      </c>
      <c r="AV292" s="13" t="s">
        <v>84</v>
      </c>
      <c r="AW292" s="13" t="s">
        <v>37</v>
      </c>
      <c r="AX292" s="13" t="s">
        <v>75</v>
      </c>
      <c r="AY292" s="157" t="s">
        <v>184</v>
      </c>
    </row>
    <row r="293" spans="2:65" s="14" customFormat="1" ht="11.25">
      <c r="B293" s="163"/>
      <c r="D293" s="150" t="s">
        <v>194</v>
      </c>
      <c r="E293" s="164" t="s">
        <v>19</v>
      </c>
      <c r="F293" s="165" t="s">
        <v>198</v>
      </c>
      <c r="H293" s="166">
        <v>1.0640000000000001</v>
      </c>
      <c r="I293" s="167"/>
      <c r="L293" s="163"/>
      <c r="M293" s="168"/>
      <c r="T293" s="169"/>
      <c r="AT293" s="164" t="s">
        <v>194</v>
      </c>
      <c r="AU293" s="164" t="s">
        <v>84</v>
      </c>
      <c r="AV293" s="14" t="s">
        <v>127</v>
      </c>
      <c r="AW293" s="14" t="s">
        <v>37</v>
      </c>
      <c r="AX293" s="14" t="s">
        <v>82</v>
      </c>
      <c r="AY293" s="164" t="s">
        <v>184</v>
      </c>
    </row>
    <row r="294" spans="2:65" s="1" customFormat="1" ht="21.75" customHeight="1">
      <c r="B294" s="33"/>
      <c r="C294" s="132" t="s">
        <v>409</v>
      </c>
      <c r="D294" s="132" t="s">
        <v>186</v>
      </c>
      <c r="E294" s="133" t="s">
        <v>936</v>
      </c>
      <c r="F294" s="134" t="s">
        <v>937</v>
      </c>
      <c r="G294" s="135" t="s">
        <v>189</v>
      </c>
      <c r="H294" s="136">
        <v>3.915</v>
      </c>
      <c r="I294" s="137"/>
      <c r="J294" s="138">
        <f>ROUND(I294*H294,2)</f>
        <v>0</v>
      </c>
      <c r="K294" s="134" t="s">
        <v>190</v>
      </c>
      <c r="L294" s="33"/>
      <c r="M294" s="139" t="s">
        <v>19</v>
      </c>
      <c r="N294" s="140" t="s">
        <v>46</v>
      </c>
      <c r="P294" s="141">
        <f>O294*H294</f>
        <v>0</v>
      </c>
      <c r="Q294" s="141">
        <v>2.5018699999999998</v>
      </c>
      <c r="R294" s="141">
        <f>Q294*H294</f>
        <v>9.7948210499999995</v>
      </c>
      <c r="S294" s="141">
        <v>0</v>
      </c>
      <c r="T294" s="142">
        <f>S294*H294</f>
        <v>0</v>
      </c>
      <c r="AR294" s="143" t="s">
        <v>127</v>
      </c>
      <c r="AT294" s="143" t="s">
        <v>186</v>
      </c>
      <c r="AU294" s="143" t="s">
        <v>84</v>
      </c>
      <c r="AY294" s="18" t="s">
        <v>184</v>
      </c>
      <c r="BE294" s="144">
        <f>IF(N294="základní",J294,0)</f>
        <v>0</v>
      </c>
      <c r="BF294" s="144">
        <f>IF(N294="snížená",J294,0)</f>
        <v>0</v>
      </c>
      <c r="BG294" s="144">
        <f>IF(N294="zákl. přenesená",J294,0)</f>
        <v>0</v>
      </c>
      <c r="BH294" s="144">
        <f>IF(N294="sníž. přenesená",J294,0)</f>
        <v>0</v>
      </c>
      <c r="BI294" s="144">
        <f>IF(N294="nulová",J294,0)</f>
        <v>0</v>
      </c>
      <c r="BJ294" s="18" t="s">
        <v>82</v>
      </c>
      <c r="BK294" s="144">
        <f>ROUND(I294*H294,2)</f>
        <v>0</v>
      </c>
      <c r="BL294" s="18" t="s">
        <v>127</v>
      </c>
      <c r="BM294" s="143" t="s">
        <v>938</v>
      </c>
    </row>
    <row r="295" spans="2:65" s="1" customFormat="1" ht="11.25">
      <c r="B295" s="33"/>
      <c r="D295" s="145" t="s">
        <v>192</v>
      </c>
      <c r="F295" s="146" t="s">
        <v>939</v>
      </c>
      <c r="I295" s="147"/>
      <c r="L295" s="33"/>
      <c r="M295" s="148"/>
      <c r="T295" s="54"/>
      <c r="AT295" s="18" t="s">
        <v>192</v>
      </c>
      <c r="AU295" s="18" t="s">
        <v>84</v>
      </c>
    </row>
    <row r="296" spans="2:65" s="12" customFormat="1" ht="11.25">
      <c r="B296" s="149"/>
      <c r="D296" s="150" t="s">
        <v>194</v>
      </c>
      <c r="E296" s="151" t="s">
        <v>19</v>
      </c>
      <c r="F296" s="152" t="s">
        <v>249</v>
      </c>
      <c r="H296" s="151" t="s">
        <v>19</v>
      </c>
      <c r="I296" s="153"/>
      <c r="L296" s="149"/>
      <c r="M296" s="154"/>
      <c r="T296" s="155"/>
      <c r="AT296" s="151" t="s">
        <v>194</v>
      </c>
      <c r="AU296" s="151" t="s">
        <v>84</v>
      </c>
      <c r="AV296" s="12" t="s">
        <v>82</v>
      </c>
      <c r="AW296" s="12" t="s">
        <v>37</v>
      </c>
      <c r="AX296" s="12" t="s">
        <v>75</v>
      </c>
      <c r="AY296" s="151" t="s">
        <v>184</v>
      </c>
    </row>
    <row r="297" spans="2:65" s="13" customFormat="1" ht="11.25">
      <c r="B297" s="156"/>
      <c r="D297" s="150" t="s">
        <v>194</v>
      </c>
      <c r="E297" s="157" t="s">
        <v>19</v>
      </c>
      <c r="F297" s="158" t="s">
        <v>940</v>
      </c>
      <c r="H297" s="159">
        <v>1.83</v>
      </c>
      <c r="I297" s="160"/>
      <c r="L297" s="156"/>
      <c r="M297" s="161"/>
      <c r="T297" s="162"/>
      <c r="AT297" s="157" t="s">
        <v>194</v>
      </c>
      <c r="AU297" s="157" t="s">
        <v>84</v>
      </c>
      <c r="AV297" s="13" t="s">
        <v>84</v>
      </c>
      <c r="AW297" s="13" t="s">
        <v>37</v>
      </c>
      <c r="AX297" s="13" t="s">
        <v>75</v>
      </c>
      <c r="AY297" s="157" t="s">
        <v>184</v>
      </c>
    </row>
    <row r="298" spans="2:65" s="13" customFormat="1" ht="11.25">
      <c r="B298" s="156"/>
      <c r="D298" s="150" t="s">
        <v>194</v>
      </c>
      <c r="E298" s="157" t="s">
        <v>19</v>
      </c>
      <c r="F298" s="158" t="s">
        <v>941</v>
      </c>
      <c r="H298" s="159">
        <v>0.78600000000000003</v>
      </c>
      <c r="I298" s="160"/>
      <c r="L298" s="156"/>
      <c r="M298" s="161"/>
      <c r="T298" s="162"/>
      <c r="AT298" s="157" t="s">
        <v>194</v>
      </c>
      <c r="AU298" s="157" t="s">
        <v>84</v>
      </c>
      <c r="AV298" s="13" t="s">
        <v>84</v>
      </c>
      <c r="AW298" s="13" t="s">
        <v>37</v>
      </c>
      <c r="AX298" s="13" t="s">
        <v>75</v>
      </c>
      <c r="AY298" s="157" t="s">
        <v>184</v>
      </c>
    </row>
    <row r="299" spans="2:65" s="15" customFormat="1" ht="11.25">
      <c r="B299" s="184"/>
      <c r="D299" s="150" t="s">
        <v>194</v>
      </c>
      <c r="E299" s="185" t="s">
        <v>19</v>
      </c>
      <c r="F299" s="186" t="s">
        <v>777</v>
      </c>
      <c r="H299" s="187">
        <v>2.6160000000000001</v>
      </c>
      <c r="I299" s="188"/>
      <c r="L299" s="184"/>
      <c r="M299" s="189"/>
      <c r="T299" s="190"/>
      <c r="AT299" s="185" t="s">
        <v>194</v>
      </c>
      <c r="AU299" s="185" t="s">
        <v>84</v>
      </c>
      <c r="AV299" s="15" t="s">
        <v>92</v>
      </c>
      <c r="AW299" s="15" t="s">
        <v>37</v>
      </c>
      <c r="AX299" s="15" t="s">
        <v>75</v>
      </c>
      <c r="AY299" s="185" t="s">
        <v>184</v>
      </c>
    </row>
    <row r="300" spans="2:65" s="13" customFormat="1" ht="11.25">
      <c r="B300" s="156"/>
      <c r="D300" s="150" t="s">
        <v>194</v>
      </c>
      <c r="E300" s="157" t="s">
        <v>19</v>
      </c>
      <c r="F300" s="158" t="s">
        <v>942</v>
      </c>
      <c r="H300" s="159">
        <v>0.55500000000000005</v>
      </c>
      <c r="I300" s="160"/>
      <c r="L300" s="156"/>
      <c r="M300" s="161"/>
      <c r="T300" s="162"/>
      <c r="AT300" s="157" t="s">
        <v>194</v>
      </c>
      <c r="AU300" s="157" t="s">
        <v>84</v>
      </c>
      <c r="AV300" s="13" t="s">
        <v>84</v>
      </c>
      <c r="AW300" s="13" t="s">
        <v>37</v>
      </c>
      <c r="AX300" s="13" t="s">
        <v>75</v>
      </c>
      <c r="AY300" s="157" t="s">
        <v>184</v>
      </c>
    </row>
    <row r="301" spans="2:65" s="13" customFormat="1" ht="11.25">
      <c r="B301" s="156"/>
      <c r="D301" s="150" t="s">
        <v>194</v>
      </c>
      <c r="E301" s="157" t="s">
        <v>19</v>
      </c>
      <c r="F301" s="158" t="s">
        <v>943</v>
      </c>
      <c r="H301" s="159">
        <v>0.17299999999999999</v>
      </c>
      <c r="I301" s="160"/>
      <c r="L301" s="156"/>
      <c r="M301" s="161"/>
      <c r="T301" s="162"/>
      <c r="AT301" s="157" t="s">
        <v>194</v>
      </c>
      <c r="AU301" s="157" t="s">
        <v>84</v>
      </c>
      <c r="AV301" s="13" t="s">
        <v>84</v>
      </c>
      <c r="AW301" s="13" t="s">
        <v>37</v>
      </c>
      <c r="AX301" s="13" t="s">
        <v>75</v>
      </c>
      <c r="AY301" s="157" t="s">
        <v>184</v>
      </c>
    </row>
    <row r="302" spans="2:65" s="15" customFormat="1" ht="11.25">
      <c r="B302" s="184"/>
      <c r="D302" s="150" t="s">
        <v>194</v>
      </c>
      <c r="E302" s="185" t="s">
        <v>749</v>
      </c>
      <c r="F302" s="186" t="s">
        <v>777</v>
      </c>
      <c r="H302" s="187">
        <v>0.72799999999999998</v>
      </c>
      <c r="I302" s="188"/>
      <c r="L302" s="184"/>
      <c r="M302" s="189"/>
      <c r="T302" s="190"/>
      <c r="AT302" s="185" t="s">
        <v>194</v>
      </c>
      <c r="AU302" s="185" t="s">
        <v>84</v>
      </c>
      <c r="AV302" s="15" t="s">
        <v>92</v>
      </c>
      <c r="AW302" s="15" t="s">
        <v>37</v>
      </c>
      <c r="AX302" s="15" t="s">
        <v>75</v>
      </c>
      <c r="AY302" s="185" t="s">
        <v>184</v>
      </c>
    </row>
    <row r="303" spans="2:65" s="13" customFormat="1" ht="11.25">
      <c r="B303" s="156"/>
      <c r="D303" s="150" t="s">
        <v>194</v>
      </c>
      <c r="E303" s="157" t="s">
        <v>19</v>
      </c>
      <c r="F303" s="158" t="s">
        <v>944</v>
      </c>
      <c r="H303" s="159">
        <v>0.57099999999999995</v>
      </c>
      <c r="I303" s="160"/>
      <c r="L303" s="156"/>
      <c r="M303" s="161"/>
      <c r="T303" s="162"/>
      <c r="AT303" s="157" t="s">
        <v>194</v>
      </c>
      <c r="AU303" s="157" t="s">
        <v>84</v>
      </c>
      <c r="AV303" s="13" t="s">
        <v>84</v>
      </c>
      <c r="AW303" s="13" t="s">
        <v>37</v>
      </c>
      <c r="AX303" s="13" t="s">
        <v>75</v>
      </c>
      <c r="AY303" s="157" t="s">
        <v>184</v>
      </c>
    </row>
    <row r="304" spans="2:65" s="14" customFormat="1" ht="11.25">
      <c r="B304" s="163"/>
      <c r="D304" s="150" t="s">
        <v>194</v>
      </c>
      <c r="E304" s="164" t="s">
        <v>19</v>
      </c>
      <c r="F304" s="165" t="s">
        <v>198</v>
      </c>
      <c r="H304" s="166">
        <v>3.915</v>
      </c>
      <c r="I304" s="167"/>
      <c r="L304" s="163"/>
      <c r="M304" s="168"/>
      <c r="T304" s="169"/>
      <c r="AT304" s="164" t="s">
        <v>194</v>
      </c>
      <c r="AU304" s="164" t="s">
        <v>84</v>
      </c>
      <c r="AV304" s="14" t="s">
        <v>127</v>
      </c>
      <c r="AW304" s="14" t="s">
        <v>37</v>
      </c>
      <c r="AX304" s="14" t="s">
        <v>82</v>
      </c>
      <c r="AY304" s="164" t="s">
        <v>184</v>
      </c>
    </row>
    <row r="305" spans="2:65" s="1" customFormat="1" ht="21.75" customHeight="1">
      <c r="B305" s="33"/>
      <c r="C305" s="132" t="s">
        <v>414</v>
      </c>
      <c r="D305" s="132" t="s">
        <v>186</v>
      </c>
      <c r="E305" s="133" t="s">
        <v>945</v>
      </c>
      <c r="F305" s="134" t="s">
        <v>946</v>
      </c>
      <c r="G305" s="135" t="s">
        <v>189</v>
      </c>
      <c r="H305" s="136">
        <v>2.4580000000000002</v>
      </c>
      <c r="I305" s="137"/>
      <c r="J305" s="138">
        <f>ROUND(I305*H305,2)</f>
        <v>0</v>
      </c>
      <c r="K305" s="134" t="s">
        <v>190</v>
      </c>
      <c r="L305" s="33"/>
      <c r="M305" s="139" t="s">
        <v>19</v>
      </c>
      <c r="N305" s="140" t="s">
        <v>46</v>
      </c>
      <c r="P305" s="141">
        <f>O305*H305</f>
        <v>0</v>
      </c>
      <c r="Q305" s="141">
        <v>2.5018699999999998</v>
      </c>
      <c r="R305" s="141">
        <f>Q305*H305</f>
        <v>6.1495964599999997</v>
      </c>
      <c r="S305" s="141">
        <v>0</v>
      </c>
      <c r="T305" s="142">
        <f>S305*H305</f>
        <v>0</v>
      </c>
      <c r="AR305" s="143" t="s">
        <v>127</v>
      </c>
      <c r="AT305" s="143" t="s">
        <v>186</v>
      </c>
      <c r="AU305" s="143" t="s">
        <v>84</v>
      </c>
      <c r="AY305" s="18" t="s">
        <v>184</v>
      </c>
      <c r="BE305" s="144">
        <f>IF(N305="základní",J305,0)</f>
        <v>0</v>
      </c>
      <c r="BF305" s="144">
        <f>IF(N305="snížená",J305,0)</f>
        <v>0</v>
      </c>
      <c r="BG305" s="144">
        <f>IF(N305="zákl. přenesená",J305,0)</f>
        <v>0</v>
      </c>
      <c r="BH305" s="144">
        <f>IF(N305="sníž. přenesená",J305,0)</f>
        <v>0</v>
      </c>
      <c r="BI305" s="144">
        <f>IF(N305="nulová",J305,0)</f>
        <v>0</v>
      </c>
      <c r="BJ305" s="18" t="s">
        <v>82</v>
      </c>
      <c r="BK305" s="144">
        <f>ROUND(I305*H305,2)</f>
        <v>0</v>
      </c>
      <c r="BL305" s="18" t="s">
        <v>127</v>
      </c>
      <c r="BM305" s="143" t="s">
        <v>947</v>
      </c>
    </row>
    <row r="306" spans="2:65" s="1" customFormat="1" ht="11.25">
      <c r="B306" s="33"/>
      <c r="D306" s="145" t="s">
        <v>192</v>
      </c>
      <c r="F306" s="146" t="s">
        <v>948</v>
      </c>
      <c r="I306" s="147"/>
      <c r="L306" s="33"/>
      <c r="M306" s="148"/>
      <c r="T306" s="54"/>
      <c r="AT306" s="18" t="s">
        <v>192</v>
      </c>
      <c r="AU306" s="18" t="s">
        <v>84</v>
      </c>
    </row>
    <row r="307" spans="2:65" s="12" customFormat="1" ht="11.25">
      <c r="B307" s="149"/>
      <c r="D307" s="150" t="s">
        <v>194</v>
      </c>
      <c r="E307" s="151" t="s">
        <v>19</v>
      </c>
      <c r="F307" s="152" t="s">
        <v>249</v>
      </c>
      <c r="H307" s="151" t="s">
        <v>19</v>
      </c>
      <c r="I307" s="153"/>
      <c r="L307" s="149"/>
      <c r="M307" s="154"/>
      <c r="T307" s="155"/>
      <c r="AT307" s="151" t="s">
        <v>194</v>
      </c>
      <c r="AU307" s="151" t="s">
        <v>84</v>
      </c>
      <c r="AV307" s="12" t="s">
        <v>82</v>
      </c>
      <c r="AW307" s="12" t="s">
        <v>37</v>
      </c>
      <c r="AX307" s="12" t="s">
        <v>75</v>
      </c>
      <c r="AY307" s="151" t="s">
        <v>184</v>
      </c>
    </row>
    <row r="308" spans="2:65" s="13" customFormat="1" ht="11.25">
      <c r="B308" s="156"/>
      <c r="D308" s="150" t="s">
        <v>194</v>
      </c>
      <c r="E308" s="157" t="s">
        <v>19</v>
      </c>
      <c r="F308" s="158" t="s">
        <v>949</v>
      </c>
      <c r="H308" s="159">
        <v>1.0780000000000001</v>
      </c>
      <c r="I308" s="160"/>
      <c r="L308" s="156"/>
      <c r="M308" s="161"/>
      <c r="T308" s="162"/>
      <c r="AT308" s="157" t="s">
        <v>194</v>
      </c>
      <c r="AU308" s="157" t="s">
        <v>84</v>
      </c>
      <c r="AV308" s="13" t="s">
        <v>84</v>
      </c>
      <c r="AW308" s="13" t="s">
        <v>37</v>
      </c>
      <c r="AX308" s="13" t="s">
        <v>75</v>
      </c>
      <c r="AY308" s="157" t="s">
        <v>184</v>
      </c>
    </row>
    <row r="309" spans="2:65" s="15" customFormat="1" ht="11.25">
      <c r="B309" s="184"/>
      <c r="D309" s="150" t="s">
        <v>194</v>
      </c>
      <c r="E309" s="185" t="s">
        <v>19</v>
      </c>
      <c r="F309" s="186" t="s">
        <v>777</v>
      </c>
      <c r="H309" s="187">
        <v>1.0780000000000001</v>
      </c>
      <c r="I309" s="188"/>
      <c r="L309" s="184"/>
      <c r="M309" s="189"/>
      <c r="T309" s="190"/>
      <c r="AT309" s="185" t="s">
        <v>194</v>
      </c>
      <c r="AU309" s="185" t="s">
        <v>84</v>
      </c>
      <c r="AV309" s="15" t="s">
        <v>92</v>
      </c>
      <c r="AW309" s="15" t="s">
        <v>37</v>
      </c>
      <c r="AX309" s="15" t="s">
        <v>75</v>
      </c>
      <c r="AY309" s="185" t="s">
        <v>184</v>
      </c>
    </row>
    <row r="310" spans="2:65" s="12" customFormat="1" ht="11.25">
      <c r="B310" s="149"/>
      <c r="D310" s="150" t="s">
        <v>194</v>
      </c>
      <c r="E310" s="151" t="s">
        <v>19</v>
      </c>
      <c r="F310" s="152" t="s">
        <v>950</v>
      </c>
      <c r="H310" s="151" t="s">
        <v>19</v>
      </c>
      <c r="I310" s="153"/>
      <c r="L310" s="149"/>
      <c r="M310" s="154"/>
      <c r="T310" s="155"/>
      <c r="AT310" s="151" t="s">
        <v>194</v>
      </c>
      <c r="AU310" s="151" t="s">
        <v>84</v>
      </c>
      <c r="AV310" s="12" t="s">
        <v>82</v>
      </c>
      <c r="AW310" s="12" t="s">
        <v>37</v>
      </c>
      <c r="AX310" s="12" t="s">
        <v>75</v>
      </c>
      <c r="AY310" s="151" t="s">
        <v>184</v>
      </c>
    </row>
    <row r="311" spans="2:65" s="13" customFormat="1" ht="11.25">
      <c r="B311" s="156"/>
      <c r="D311" s="150" t="s">
        <v>194</v>
      </c>
      <c r="E311" s="157" t="s">
        <v>19</v>
      </c>
      <c r="F311" s="158" t="s">
        <v>951</v>
      </c>
      <c r="H311" s="159">
        <v>0.75</v>
      </c>
      <c r="I311" s="160"/>
      <c r="L311" s="156"/>
      <c r="M311" s="161"/>
      <c r="T311" s="162"/>
      <c r="AT311" s="157" t="s">
        <v>194</v>
      </c>
      <c r="AU311" s="157" t="s">
        <v>84</v>
      </c>
      <c r="AV311" s="13" t="s">
        <v>84</v>
      </c>
      <c r="AW311" s="13" t="s">
        <v>37</v>
      </c>
      <c r="AX311" s="13" t="s">
        <v>75</v>
      </c>
      <c r="AY311" s="157" t="s">
        <v>184</v>
      </c>
    </row>
    <row r="312" spans="2:65" s="13" customFormat="1" ht="11.25">
      <c r="B312" s="156"/>
      <c r="D312" s="150" t="s">
        <v>194</v>
      </c>
      <c r="E312" s="157" t="s">
        <v>19</v>
      </c>
      <c r="F312" s="158" t="s">
        <v>952</v>
      </c>
      <c r="H312" s="159">
        <v>0.45</v>
      </c>
      <c r="I312" s="160"/>
      <c r="L312" s="156"/>
      <c r="M312" s="161"/>
      <c r="T312" s="162"/>
      <c r="AT312" s="157" t="s">
        <v>194</v>
      </c>
      <c r="AU312" s="157" t="s">
        <v>84</v>
      </c>
      <c r="AV312" s="13" t="s">
        <v>84</v>
      </c>
      <c r="AW312" s="13" t="s">
        <v>37</v>
      </c>
      <c r="AX312" s="13" t="s">
        <v>75</v>
      </c>
      <c r="AY312" s="157" t="s">
        <v>184</v>
      </c>
    </row>
    <row r="313" spans="2:65" s="13" customFormat="1" ht="11.25">
      <c r="B313" s="156"/>
      <c r="D313" s="150" t="s">
        <v>194</v>
      </c>
      <c r="E313" s="157" t="s">
        <v>19</v>
      </c>
      <c r="F313" s="158" t="s">
        <v>953</v>
      </c>
      <c r="H313" s="159">
        <v>0.18</v>
      </c>
      <c r="I313" s="160"/>
      <c r="L313" s="156"/>
      <c r="M313" s="161"/>
      <c r="T313" s="162"/>
      <c r="AT313" s="157" t="s">
        <v>194</v>
      </c>
      <c r="AU313" s="157" t="s">
        <v>84</v>
      </c>
      <c r="AV313" s="13" t="s">
        <v>84</v>
      </c>
      <c r="AW313" s="13" t="s">
        <v>37</v>
      </c>
      <c r="AX313" s="13" t="s">
        <v>75</v>
      </c>
      <c r="AY313" s="157" t="s">
        <v>184</v>
      </c>
    </row>
    <row r="314" spans="2:65" s="15" customFormat="1" ht="11.25">
      <c r="B314" s="184"/>
      <c r="D314" s="150" t="s">
        <v>194</v>
      </c>
      <c r="E314" s="185" t="s">
        <v>19</v>
      </c>
      <c r="F314" s="186" t="s">
        <v>777</v>
      </c>
      <c r="H314" s="187">
        <v>1.38</v>
      </c>
      <c r="I314" s="188"/>
      <c r="L314" s="184"/>
      <c r="M314" s="189"/>
      <c r="T314" s="190"/>
      <c r="AT314" s="185" t="s">
        <v>194</v>
      </c>
      <c r="AU314" s="185" t="s">
        <v>84</v>
      </c>
      <c r="AV314" s="15" t="s">
        <v>92</v>
      </c>
      <c r="AW314" s="15" t="s">
        <v>37</v>
      </c>
      <c r="AX314" s="15" t="s">
        <v>75</v>
      </c>
      <c r="AY314" s="185" t="s">
        <v>184</v>
      </c>
    </row>
    <row r="315" spans="2:65" s="14" customFormat="1" ht="11.25">
      <c r="B315" s="163"/>
      <c r="D315" s="150" t="s">
        <v>194</v>
      </c>
      <c r="E315" s="164" t="s">
        <v>19</v>
      </c>
      <c r="F315" s="165" t="s">
        <v>198</v>
      </c>
      <c r="H315" s="166">
        <v>2.4580000000000002</v>
      </c>
      <c r="I315" s="167"/>
      <c r="L315" s="163"/>
      <c r="M315" s="168"/>
      <c r="T315" s="169"/>
      <c r="AT315" s="164" t="s">
        <v>194</v>
      </c>
      <c r="AU315" s="164" t="s">
        <v>84</v>
      </c>
      <c r="AV315" s="14" t="s">
        <v>127</v>
      </c>
      <c r="AW315" s="14" t="s">
        <v>37</v>
      </c>
      <c r="AX315" s="14" t="s">
        <v>82</v>
      </c>
      <c r="AY315" s="164" t="s">
        <v>184</v>
      </c>
    </row>
    <row r="316" spans="2:65" s="1" customFormat="1" ht="21.75" customHeight="1">
      <c r="B316" s="33"/>
      <c r="C316" s="132" t="s">
        <v>420</v>
      </c>
      <c r="D316" s="132" t="s">
        <v>186</v>
      </c>
      <c r="E316" s="133" t="s">
        <v>954</v>
      </c>
      <c r="F316" s="134" t="s">
        <v>955</v>
      </c>
      <c r="G316" s="135" t="s">
        <v>189</v>
      </c>
      <c r="H316" s="136">
        <v>0.71299999999999997</v>
      </c>
      <c r="I316" s="137"/>
      <c r="J316" s="138">
        <f>ROUND(I316*H316,2)</f>
        <v>0</v>
      </c>
      <c r="K316" s="134" t="s">
        <v>190</v>
      </c>
      <c r="L316" s="33"/>
      <c r="M316" s="139" t="s">
        <v>19</v>
      </c>
      <c r="N316" s="140" t="s">
        <v>46</v>
      </c>
      <c r="P316" s="141">
        <f>O316*H316</f>
        <v>0</v>
      </c>
      <c r="Q316" s="141">
        <v>2.5018699999999998</v>
      </c>
      <c r="R316" s="141">
        <f>Q316*H316</f>
        <v>1.7838333099999999</v>
      </c>
      <c r="S316" s="141">
        <v>0</v>
      </c>
      <c r="T316" s="142">
        <f>S316*H316</f>
        <v>0</v>
      </c>
      <c r="AR316" s="143" t="s">
        <v>127</v>
      </c>
      <c r="AT316" s="143" t="s">
        <v>186</v>
      </c>
      <c r="AU316" s="143" t="s">
        <v>84</v>
      </c>
      <c r="AY316" s="18" t="s">
        <v>184</v>
      </c>
      <c r="BE316" s="144">
        <f>IF(N316="základní",J316,0)</f>
        <v>0</v>
      </c>
      <c r="BF316" s="144">
        <f>IF(N316="snížená",J316,0)</f>
        <v>0</v>
      </c>
      <c r="BG316" s="144">
        <f>IF(N316="zákl. přenesená",J316,0)</f>
        <v>0</v>
      </c>
      <c r="BH316" s="144">
        <f>IF(N316="sníž. přenesená",J316,0)</f>
        <v>0</v>
      </c>
      <c r="BI316" s="144">
        <f>IF(N316="nulová",J316,0)</f>
        <v>0</v>
      </c>
      <c r="BJ316" s="18" t="s">
        <v>82</v>
      </c>
      <c r="BK316" s="144">
        <f>ROUND(I316*H316,2)</f>
        <v>0</v>
      </c>
      <c r="BL316" s="18" t="s">
        <v>127</v>
      </c>
      <c r="BM316" s="143" t="s">
        <v>956</v>
      </c>
    </row>
    <row r="317" spans="2:65" s="1" customFormat="1" ht="11.25">
      <c r="B317" s="33"/>
      <c r="D317" s="145" t="s">
        <v>192</v>
      </c>
      <c r="F317" s="146" t="s">
        <v>957</v>
      </c>
      <c r="I317" s="147"/>
      <c r="L317" s="33"/>
      <c r="M317" s="148"/>
      <c r="T317" s="54"/>
      <c r="AT317" s="18" t="s">
        <v>192</v>
      </c>
      <c r="AU317" s="18" t="s">
        <v>84</v>
      </c>
    </row>
    <row r="318" spans="2:65" s="12" customFormat="1" ht="11.25">
      <c r="B318" s="149"/>
      <c r="D318" s="150" t="s">
        <v>194</v>
      </c>
      <c r="E318" s="151" t="s">
        <v>19</v>
      </c>
      <c r="F318" s="152" t="s">
        <v>249</v>
      </c>
      <c r="H318" s="151" t="s">
        <v>19</v>
      </c>
      <c r="I318" s="153"/>
      <c r="L318" s="149"/>
      <c r="M318" s="154"/>
      <c r="T318" s="155"/>
      <c r="AT318" s="151" t="s">
        <v>194</v>
      </c>
      <c r="AU318" s="151" t="s">
        <v>84</v>
      </c>
      <c r="AV318" s="12" t="s">
        <v>82</v>
      </c>
      <c r="AW318" s="12" t="s">
        <v>37</v>
      </c>
      <c r="AX318" s="12" t="s">
        <v>75</v>
      </c>
      <c r="AY318" s="151" t="s">
        <v>184</v>
      </c>
    </row>
    <row r="319" spans="2:65" s="13" customFormat="1" ht="11.25">
      <c r="B319" s="156"/>
      <c r="D319" s="150" t="s">
        <v>194</v>
      </c>
      <c r="E319" s="157" t="s">
        <v>19</v>
      </c>
      <c r="F319" s="158" t="s">
        <v>958</v>
      </c>
      <c r="H319" s="159">
        <v>0.71299999999999997</v>
      </c>
      <c r="I319" s="160"/>
      <c r="L319" s="156"/>
      <c r="M319" s="161"/>
      <c r="T319" s="162"/>
      <c r="AT319" s="157" t="s">
        <v>194</v>
      </c>
      <c r="AU319" s="157" t="s">
        <v>84</v>
      </c>
      <c r="AV319" s="13" t="s">
        <v>84</v>
      </c>
      <c r="AW319" s="13" t="s">
        <v>37</v>
      </c>
      <c r="AX319" s="13" t="s">
        <v>75</v>
      </c>
      <c r="AY319" s="157" t="s">
        <v>184</v>
      </c>
    </row>
    <row r="320" spans="2:65" s="14" customFormat="1" ht="11.25">
      <c r="B320" s="163"/>
      <c r="D320" s="150" t="s">
        <v>194</v>
      </c>
      <c r="E320" s="164" t="s">
        <v>19</v>
      </c>
      <c r="F320" s="165" t="s">
        <v>198</v>
      </c>
      <c r="H320" s="166">
        <v>0.71299999999999997</v>
      </c>
      <c r="I320" s="167"/>
      <c r="L320" s="163"/>
      <c r="M320" s="168"/>
      <c r="T320" s="169"/>
      <c r="AT320" s="164" t="s">
        <v>194</v>
      </c>
      <c r="AU320" s="164" t="s">
        <v>84</v>
      </c>
      <c r="AV320" s="14" t="s">
        <v>127</v>
      </c>
      <c r="AW320" s="14" t="s">
        <v>37</v>
      </c>
      <c r="AX320" s="14" t="s">
        <v>82</v>
      </c>
      <c r="AY320" s="164" t="s">
        <v>184</v>
      </c>
    </row>
    <row r="321" spans="2:65" s="1" customFormat="1" ht="16.5" customHeight="1">
      <c r="B321" s="33"/>
      <c r="C321" s="132" t="s">
        <v>425</v>
      </c>
      <c r="D321" s="132" t="s">
        <v>186</v>
      </c>
      <c r="E321" s="133" t="s">
        <v>959</v>
      </c>
      <c r="F321" s="134" t="s">
        <v>960</v>
      </c>
      <c r="G321" s="135" t="s">
        <v>217</v>
      </c>
      <c r="H321" s="136">
        <v>1.27</v>
      </c>
      <c r="I321" s="137"/>
      <c r="J321" s="138">
        <f>ROUND(I321*H321,2)</f>
        <v>0</v>
      </c>
      <c r="K321" s="134" t="s">
        <v>190</v>
      </c>
      <c r="L321" s="33"/>
      <c r="M321" s="139" t="s">
        <v>19</v>
      </c>
      <c r="N321" s="140" t="s">
        <v>46</v>
      </c>
      <c r="P321" s="141">
        <f>O321*H321</f>
        <v>0</v>
      </c>
      <c r="Q321" s="141">
        <v>1.60725E-2</v>
      </c>
      <c r="R321" s="141">
        <f>Q321*H321</f>
        <v>2.0412075000000002E-2</v>
      </c>
      <c r="S321" s="141">
        <v>0</v>
      </c>
      <c r="T321" s="142">
        <f>S321*H321</f>
        <v>0</v>
      </c>
      <c r="AR321" s="143" t="s">
        <v>127</v>
      </c>
      <c r="AT321" s="143" t="s">
        <v>186</v>
      </c>
      <c r="AU321" s="143" t="s">
        <v>84</v>
      </c>
      <c r="AY321" s="18" t="s">
        <v>184</v>
      </c>
      <c r="BE321" s="144">
        <f>IF(N321="základní",J321,0)</f>
        <v>0</v>
      </c>
      <c r="BF321" s="144">
        <f>IF(N321="snížená",J321,0)</f>
        <v>0</v>
      </c>
      <c r="BG321" s="144">
        <f>IF(N321="zákl. přenesená",J321,0)</f>
        <v>0</v>
      </c>
      <c r="BH321" s="144">
        <f>IF(N321="sníž. přenesená",J321,0)</f>
        <v>0</v>
      </c>
      <c r="BI321" s="144">
        <f>IF(N321="nulová",J321,0)</f>
        <v>0</v>
      </c>
      <c r="BJ321" s="18" t="s">
        <v>82</v>
      </c>
      <c r="BK321" s="144">
        <f>ROUND(I321*H321,2)</f>
        <v>0</v>
      </c>
      <c r="BL321" s="18" t="s">
        <v>127</v>
      </c>
      <c r="BM321" s="143" t="s">
        <v>961</v>
      </c>
    </row>
    <row r="322" spans="2:65" s="1" customFormat="1" ht="11.25">
      <c r="B322" s="33"/>
      <c r="D322" s="145" t="s">
        <v>192</v>
      </c>
      <c r="F322" s="146" t="s">
        <v>962</v>
      </c>
      <c r="I322" s="147"/>
      <c r="L322" s="33"/>
      <c r="M322" s="148"/>
      <c r="T322" s="54"/>
      <c r="AT322" s="18" t="s">
        <v>192</v>
      </c>
      <c r="AU322" s="18" t="s">
        <v>84</v>
      </c>
    </row>
    <row r="323" spans="2:65" s="13" customFormat="1" ht="11.25">
      <c r="B323" s="156"/>
      <c r="D323" s="150" t="s">
        <v>194</v>
      </c>
      <c r="E323" s="157" t="s">
        <v>19</v>
      </c>
      <c r="F323" s="158" t="s">
        <v>963</v>
      </c>
      <c r="H323" s="159">
        <v>0.19</v>
      </c>
      <c r="I323" s="160"/>
      <c r="L323" s="156"/>
      <c r="M323" s="161"/>
      <c r="T323" s="162"/>
      <c r="AT323" s="157" t="s">
        <v>194</v>
      </c>
      <c r="AU323" s="157" t="s">
        <v>84</v>
      </c>
      <c r="AV323" s="13" t="s">
        <v>84</v>
      </c>
      <c r="AW323" s="13" t="s">
        <v>37</v>
      </c>
      <c r="AX323" s="13" t="s">
        <v>75</v>
      </c>
      <c r="AY323" s="157" t="s">
        <v>184</v>
      </c>
    </row>
    <row r="324" spans="2:65" s="13" customFormat="1" ht="11.25">
      <c r="B324" s="156"/>
      <c r="D324" s="150" t="s">
        <v>194</v>
      </c>
      <c r="E324" s="157" t="s">
        <v>19</v>
      </c>
      <c r="F324" s="158" t="s">
        <v>964</v>
      </c>
      <c r="H324" s="159">
        <v>0.87</v>
      </c>
      <c r="I324" s="160"/>
      <c r="L324" s="156"/>
      <c r="M324" s="161"/>
      <c r="T324" s="162"/>
      <c r="AT324" s="157" t="s">
        <v>194</v>
      </c>
      <c r="AU324" s="157" t="s">
        <v>84</v>
      </c>
      <c r="AV324" s="13" t="s">
        <v>84</v>
      </c>
      <c r="AW324" s="13" t="s">
        <v>37</v>
      </c>
      <c r="AX324" s="13" t="s">
        <v>75</v>
      </c>
      <c r="AY324" s="157" t="s">
        <v>184</v>
      </c>
    </row>
    <row r="325" spans="2:65" s="13" customFormat="1" ht="11.25">
      <c r="B325" s="156"/>
      <c r="D325" s="150" t="s">
        <v>194</v>
      </c>
      <c r="E325" s="157" t="s">
        <v>19</v>
      </c>
      <c r="F325" s="158" t="s">
        <v>965</v>
      </c>
      <c r="H325" s="159">
        <v>0.21</v>
      </c>
      <c r="I325" s="160"/>
      <c r="L325" s="156"/>
      <c r="M325" s="161"/>
      <c r="T325" s="162"/>
      <c r="AT325" s="157" t="s">
        <v>194</v>
      </c>
      <c r="AU325" s="157" t="s">
        <v>84</v>
      </c>
      <c r="AV325" s="13" t="s">
        <v>84</v>
      </c>
      <c r="AW325" s="13" t="s">
        <v>37</v>
      </c>
      <c r="AX325" s="13" t="s">
        <v>75</v>
      </c>
      <c r="AY325" s="157" t="s">
        <v>184</v>
      </c>
    </row>
    <row r="326" spans="2:65" s="14" customFormat="1" ht="11.25">
      <c r="B326" s="163"/>
      <c r="D326" s="150" t="s">
        <v>194</v>
      </c>
      <c r="E326" s="164" t="s">
        <v>19</v>
      </c>
      <c r="F326" s="165" t="s">
        <v>198</v>
      </c>
      <c r="H326" s="166">
        <v>1.27</v>
      </c>
      <c r="I326" s="167"/>
      <c r="L326" s="163"/>
      <c r="M326" s="168"/>
      <c r="T326" s="169"/>
      <c r="AT326" s="164" t="s">
        <v>194</v>
      </c>
      <c r="AU326" s="164" t="s">
        <v>84</v>
      </c>
      <c r="AV326" s="14" t="s">
        <v>127</v>
      </c>
      <c r="AW326" s="14" t="s">
        <v>37</v>
      </c>
      <c r="AX326" s="14" t="s">
        <v>82</v>
      </c>
      <c r="AY326" s="164" t="s">
        <v>184</v>
      </c>
    </row>
    <row r="327" spans="2:65" s="1" customFormat="1" ht="16.5" customHeight="1">
      <c r="B327" s="33"/>
      <c r="C327" s="132" t="s">
        <v>430</v>
      </c>
      <c r="D327" s="132" t="s">
        <v>186</v>
      </c>
      <c r="E327" s="133" t="s">
        <v>966</v>
      </c>
      <c r="F327" s="134" t="s">
        <v>967</v>
      </c>
      <c r="G327" s="135" t="s">
        <v>217</v>
      </c>
      <c r="H327" s="136">
        <v>1.27</v>
      </c>
      <c r="I327" s="137"/>
      <c r="J327" s="138">
        <f>ROUND(I327*H327,2)</f>
        <v>0</v>
      </c>
      <c r="K327" s="134" t="s">
        <v>190</v>
      </c>
      <c r="L327" s="33"/>
      <c r="M327" s="139" t="s">
        <v>19</v>
      </c>
      <c r="N327" s="140" t="s">
        <v>46</v>
      </c>
      <c r="P327" s="141">
        <f>O327*H327</f>
        <v>0</v>
      </c>
      <c r="Q327" s="141">
        <v>0</v>
      </c>
      <c r="R327" s="141">
        <f>Q327*H327</f>
        <v>0</v>
      </c>
      <c r="S327" s="141">
        <v>0</v>
      </c>
      <c r="T327" s="142">
        <f>S327*H327</f>
        <v>0</v>
      </c>
      <c r="AR327" s="143" t="s">
        <v>127</v>
      </c>
      <c r="AT327" s="143" t="s">
        <v>186</v>
      </c>
      <c r="AU327" s="143" t="s">
        <v>84</v>
      </c>
      <c r="AY327" s="18" t="s">
        <v>184</v>
      </c>
      <c r="BE327" s="144">
        <f>IF(N327="základní",J327,0)</f>
        <v>0</v>
      </c>
      <c r="BF327" s="144">
        <f>IF(N327="snížená",J327,0)</f>
        <v>0</v>
      </c>
      <c r="BG327" s="144">
        <f>IF(N327="zákl. přenesená",J327,0)</f>
        <v>0</v>
      </c>
      <c r="BH327" s="144">
        <f>IF(N327="sníž. přenesená",J327,0)</f>
        <v>0</v>
      </c>
      <c r="BI327" s="144">
        <f>IF(N327="nulová",J327,0)</f>
        <v>0</v>
      </c>
      <c r="BJ327" s="18" t="s">
        <v>82</v>
      </c>
      <c r="BK327" s="144">
        <f>ROUND(I327*H327,2)</f>
        <v>0</v>
      </c>
      <c r="BL327" s="18" t="s">
        <v>127</v>
      </c>
      <c r="BM327" s="143" t="s">
        <v>968</v>
      </c>
    </row>
    <row r="328" spans="2:65" s="1" customFormat="1" ht="11.25">
      <c r="B328" s="33"/>
      <c r="D328" s="145" t="s">
        <v>192</v>
      </c>
      <c r="F328" s="146" t="s">
        <v>969</v>
      </c>
      <c r="I328" s="147"/>
      <c r="L328" s="33"/>
      <c r="M328" s="148"/>
      <c r="T328" s="54"/>
      <c r="AT328" s="18" t="s">
        <v>192</v>
      </c>
      <c r="AU328" s="18" t="s">
        <v>84</v>
      </c>
    </row>
    <row r="329" spans="2:65" s="13" customFormat="1" ht="11.25">
      <c r="B329" s="156"/>
      <c r="D329" s="150" t="s">
        <v>194</v>
      </c>
      <c r="E329" s="157" t="s">
        <v>19</v>
      </c>
      <c r="F329" s="158" t="s">
        <v>963</v>
      </c>
      <c r="H329" s="159">
        <v>0.19</v>
      </c>
      <c r="I329" s="160"/>
      <c r="L329" s="156"/>
      <c r="M329" s="161"/>
      <c r="T329" s="162"/>
      <c r="AT329" s="157" t="s">
        <v>194</v>
      </c>
      <c r="AU329" s="157" t="s">
        <v>84</v>
      </c>
      <c r="AV329" s="13" t="s">
        <v>84</v>
      </c>
      <c r="AW329" s="13" t="s">
        <v>37</v>
      </c>
      <c r="AX329" s="13" t="s">
        <v>75</v>
      </c>
      <c r="AY329" s="157" t="s">
        <v>184</v>
      </c>
    </row>
    <row r="330" spans="2:65" s="13" customFormat="1" ht="11.25">
      <c r="B330" s="156"/>
      <c r="D330" s="150" t="s">
        <v>194</v>
      </c>
      <c r="E330" s="157" t="s">
        <v>19</v>
      </c>
      <c r="F330" s="158" t="s">
        <v>964</v>
      </c>
      <c r="H330" s="159">
        <v>0.87</v>
      </c>
      <c r="I330" s="160"/>
      <c r="L330" s="156"/>
      <c r="M330" s="161"/>
      <c r="T330" s="162"/>
      <c r="AT330" s="157" t="s">
        <v>194</v>
      </c>
      <c r="AU330" s="157" t="s">
        <v>84</v>
      </c>
      <c r="AV330" s="13" t="s">
        <v>84</v>
      </c>
      <c r="AW330" s="13" t="s">
        <v>37</v>
      </c>
      <c r="AX330" s="13" t="s">
        <v>75</v>
      </c>
      <c r="AY330" s="157" t="s">
        <v>184</v>
      </c>
    </row>
    <row r="331" spans="2:65" s="13" customFormat="1" ht="11.25">
      <c r="B331" s="156"/>
      <c r="D331" s="150" t="s">
        <v>194</v>
      </c>
      <c r="E331" s="157" t="s">
        <v>19</v>
      </c>
      <c r="F331" s="158" t="s">
        <v>965</v>
      </c>
      <c r="H331" s="159">
        <v>0.21</v>
      </c>
      <c r="I331" s="160"/>
      <c r="L331" s="156"/>
      <c r="M331" s="161"/>
      <c r="T331" s="162"/>
      <c r="AT331" s="157" t="s">
        <v>194</v>
      </c>
      <c r="AU331" s="157" t="s">
        <v>84</v>
      </c>
      <c r="AV331" s="13" t="s">
        <v>84</v>
      </c>
      <c r="AW331" s="13" t="s">
        <v>37</v>
      </c>
      <c r="AX331" s="13" t="s">
        <v>75</v>
      </c>
      <c r="AY331" s="157" t="s">
        <v>184</v>
      </c>
    </row>
    <row r="332" spans="2:65" s="14" customFormat="1" ht="11.25">
      <c r="B332" s="163"/>
      <c r="D332" s="150" t="s">
        <v>194</v>
      </c>
      <c r="E332" s="164" t="s">
        <v>19</v>
      </c>
      <c r="F332" s="165" t="s">
        <v>198</v>
      </c>
      <c r="H332" s="166">
        <v>1.27</v>
      </c>
      <c r="I332" s="167"/>
      <c r="L332" s="163"/>
      <c r="M332" s="168"/>
      <c r="T332" s="169"/>
      <c r="AT332" s="164" t="s">
        <v>194</v>
      </c>
      <c r="AU332" s="164" t="s">
        <v>84</v>
      </c>
      <c r="AV332" s="14" t="s">
        <v>127</v>
      </c>
      <c r="AW332" s="14" t="s">
        <v>37</v>
      </c>
      <c r="AX332" s="14" t="s">
        <v>82</v>
      </c>
      <c r="AY332" s="164" t="s">
        <v>184</v>
      </c>
    </row>
    <row r="333" spans="2:65" s="1" customFormat="1" ht="16.5" customHeight="1">
      <c r="B333" s="33"/>
      <c r="C333" s="132" t="s">
        <v>435</v>
      </c>
      <c r="D333" s="132" t="s">
        <v>186</v>
      </c>
      <c r="E333" s="133" t="s">
        <v>970</v>
      </c>
      <c r="F333" s="134" t="s">
        <v>971</v>
      </c>
      <c r="G333" s="135" t="s">
        <v>234</v>
      </c>
      <c r="H333" s="136">
        <v>0.17599999999999999</v>
      </c>
      <c r="I333" s="137"/>
      <c r="J333" s="138">
        <f>ROUND(I333*H333,2)</f>
        <v>0</v>
      </c>
      <c r="K333" s="134" t="s">
        <v>190</v>
      </c>
      <c r="L333" s="33"/>
      <c r="M333" s="139" t="s">
        <v>19</v>
      </c>
      <c r="N333" s="140" t="s">
        <v>46</v>
      </c>
      <c r="P333" s="141">
        <f>O333*H333</f>
        <v>0</v>
      </c>
      <c r="Q333" s="141">
        <v>1.0627727796999999</v>
      </c>
      <c r="R333" s="141">
        <f>Q333*H333</f>
        <v>0.18704800922719997</v>
      </c>
      <c r="S333" s="141">
        <v>0</v>
      </c>
      <c r="T333" s="142">
        <f>S333*H333</f>
        <v>0</v>
      </c>
      <c r="AR333" s="143" t="s">
        <v>127</v>
      </c>
      <c r="AT333" s="143" t="s">
        <v>186</v>
      </c>
      <c r="AU333" s="143" t="s">
        <v>84</v>
      </c>
      <c r="AY333" s="18" t="s">
        <v>184</v>
      </c>
      <c r="BE333" s="144">
        <f>IF(N333="základní",J333,0)</f>
        <v>0</v>
      </c>
      <c r="BF333" s="144">
        <f>IF(N333="snížená",J333,0)</f>
        <v>0</v>
      </c>
      <c r="BG333" s="144">
        <f>IF(N333="zákl. přenesená",J333,0)</f>
        <v>0</v>
      </c>
      <c r="BH333" s="144">
        <f>IF(N333="sníž. přenesená",J333,0)</f>
        <v>0</v>
      </c>
      <c r="BI333" s="144">
        <f>IF(N333="nulová",J333,0)</f>
        <v>0</v>
      </c>
      <c r="BJ333" s="18" t="s">
        <v>82</v>
      </c>
      <c r="BK333" s="144">
        <f>ROUND(I333*H333,2)</f>
        <v>0</v>
      </c>
      <c r="BL333" s="18" t="s">
        <v>127</v>
      </c>
      <c r="BM333" s="143" t="s">
        <v>972</v>
      </c>
    </row>
    <row r="334" spans="2:65" s="1" customFormat="1" ht="11.25">
      <c r="B334" s="33"/>
      <c r="D334" s="145" t="s">
        <v>192</v>
      </c>
      <c r="F334" s="146" t="s">
        <v>973</v>
      </c>
      <c r="I334" s="147"/>
      <c r="L334" s="33"/>
      <c r="M334" s="148"/>
      <c r="T334" s="54"/>
      <c r="AT334" s="18" t="s">
        <v>192</v>
      </c>
      <c r="AU334" s="18" t="s">
        <v>84</v>
      </c>
    </row>
    <row r="335" spans="2:65" s="12" customFormat="1" ht="11.25">
      <c r="B335" s="149"/>
      <c r="D335" s="150" t="s">
        <v>194</v>
      </c>
      <c r="E335" s="151" t="s">
        <v>19</v>
      </c>
      <c r="F335" s="152" t="s">
        <v>249</v>
      </c>
      <c r="H335" s="151" t="s">
        <v>19</v>
      </c>
      <c r="I335" s="153"/>
      <c r="L335" s="149"/>
      <c r="M335" s="154"/>
      <c r="T335" s="155"/>
      <c r="AT335" s="151" t="s">
        <v>194</v>
      </c>
      <c r="AU335" s="151" t="s">
        <v>84</v>
      </c>
      <c r="AV335" s="12" t="s">
        <v>82</v>
      </c>
      <c r="AW335" s="12" t="s">
        <v>37</v>
      </c>
      <c r="AX335" s="12" t="s">
        <v>75</v>
      </c>
      <c r="AY335" s="151" t="s">
        <v>184</v>
      </c>
    </row>
    <row r="336" spans="2:65" s="13" customFormat="1" ht="11.25">
      <c r="B336" s="156"/>
      <c r="D336" s="150" t="s">
        <v>194</v>
      </c>
      <c r="E336" s="157" t="s">
        <v>19</v>
      </c>
      <c r="F336" s="158" t="s">
        <v>974</v>
      </c>
      <c r="H336" s="159">
        <v>5.6000000000000001E-2</v>
      </c>
      <c r="I336" s="160"/>
      <c r="L336" s="156"/>
      <c r="M336" s="161"/>
      <c r="T336" s="162"/>
      <c r="AT336" s="157" t="s">
        <v>194</v>
      </c>
      <c r="AU336" s="157" t="s">
        <v>84</v>
      </c>
      <c r="AV336" s="13" t="s">
        <v>84</v>
      </c>
      <c r="AW336" s="13" t="s">
        <v>37</v>
      </c>
      <c r="AX336" s="13" t="s">
        <v>75</v>
      </c>
      <c r="AY336" s="157" t="s">
        <v>184</v>
      </c>
    </row>
    <row r="337" spans="2:65" s="13" customFormat="1" ht="11.25">
      <c r="B337" s="156"/>
      <c r="D337" s="150" t="s">
        <v>194</v>
      </c>
      <c r="E337" s="157" t="s">
        <v>19</v>
      </c>
      <c r="F337" s="158" t="s">
        <v>975</v>
      </c>
      <c r="H337" s="159">
        <v>4.9000000000000002E-2</v>
      </c>
      <c r="I337" s="160"/>
      <c r="L337" s="156"/>
      <c r="M337" s="161"/>
      <c r="T337" s="162"/>
      <c r="AT337" s="157" t="s">
        <v>194</v>
      </c>
      <c r="AU337" s="157" t="s">
        <v>84</v>
      </c>
      <c r="AV337" s="13" t="s">
        <v>84</v>
      </c>
      <c r="AW337" s="13" t="s">
        <v>37</v>
      </c>
      <c r="AX337" s="13" t="s">
        <v>75</v>
      </c>
      <c r="AY337" s="157" t="s">
        <v>184</v>
      </c>
    </row>
    <row r="338" spans="2:65" s="12" customFormat="1" ht="11.25">
      <c r="B338" s="149"/>
      <c r="D338" s="150" t="s">
        <v>194</v>
      </c>
      <c r="E338" s="151" t="s">
        <v>19</v>
      </c>
      <c r="F338" s="152" t="s">
        <v>950</v>
      </c>
      <c r="H338" s="151" t="s">
        <v>19</v>
      </c>
      <c r="I338" s="153"/>
      <c r="L338" s="149"/>
      <c r="M338" s="154"/>
      <c r="T338" s="155"/>
      <c r="AT338" s="151" t="s">
        <v>194</v>
      </c>
      <c r="AU338" s="151" t="s">
        <v>84</v>
      </c>
      <c r="AV338" s="12" t="s">
        <v>82</v>
      </c>
      <c r="AW338" s="12" t="s">
        <v>37</v>
      </c>
      <c r="AX338" s="12" t="s">
        <v>75</v>
      </c>
      <c r="AY338" s="151" t="s">
        <v>184</v>
      </c>
    </row>
    <row r="339" spans="2:65" s="13" customFormat="1" ht="11.25">
      <c r="B339" s="156"/>
      <c r="D339" s="150" t="s">
        <v>194</v>
      </c>
      <c r="E339" s="157" t="s">
        <v>19</v>
      </c>
      <c r="F339" s="158" t="s">
        <v>976</v>
      </c>
      <c r="H339" s="159">
        <v>3.9E-2</v>
      </c>
      <c r="I339" s="160"/>
      <c r="L339" s="156"/>
      <c r="M339" s="161"/>
      <c r="T339" s="162"/>
      <c r="AT339" s="157" t="s">
        <v>194</v>
      </c>
      <c r="AU339" s="157" t="s">
        <v>84</v>
      </c>
      <c r="AV339" s="13" t="s">
        <v>84</v>
      </c>
      <c r="AW339" s="13" t="s">
        <v>37</v>
      </c>
      <c r="AX339" s="13" t="s">
        <v>75</v>
      </c>
      <c r="AY339" s="157" t="s">
        <v>184</v>
      </c>
    </row>
    <row r="340" spans="2:65" s="13" customFormat="1" ht="11.25">
      <c r="B340" s="156"/>
      <c r="D340" s="150" t="s">
        <v>194</v>
      </c>
      <c r="E340" s="157" t="s">
        <v>19</v>
      </c>
      <c r="F340" s="158" t="s">
        <v>977</v>
      </c>
      <c r="H340" s="159">
        <v>2.3E-2</v>
      </c>
      <c r="I340" s="160"/>
      <c r="L340" s="156"/>
      <c r="M340" s="161"/>
      <c r="T340" s="162"/>
      <c r="AT340" s="157" t="s">
        <v>194</v>
      </c>
      <c r="AU340" s="157" t="s">
        <v>84</v>
      </c>
      <c r="AV340" s="13" t="s">
        <v>84</v>
      </c>
      <c r="AW340" s="13" t="s">
        <v>37</v>
      </c>
      <c r="AX340" s="13" t="s">
        <v>75</v>
      </c>
      <c r="AY340" s="157" t="s">
        <v>184</v>
      </c>
    </row>
    <row r="341" spans="2:65" s="13" customFormat="1" ht="11.25">
      <c r="B341" s="156"/>
      <c r="D341" s="150" t="s">
        <v>194</v>
      </c>
      <c r="E341" s="157" t="s">
        <v>19</v>
      </c>
      <c r="F341" s="158" t="s">
        <v>978</v>
      </c>
      <c r="H341" s="159">
        <v>8.9999999999999993E-3</v>
      </c>
      <c r="I341" s="160"/>
      <c r="L341" s="156"/>
      <c r="M341" s="161"/>
      <c r="T341" s="162"/>
      <c r="AT341" s="157" t="s">
        <v>194</v>
      </c>
      <c r="AU341" s="157" t="s">
        <v>84</v>
      </c>
      <c r="AV341" s="13" t="s">
        <v>84</v>
      </c>
      <c r="AW341" s="13" t="s">
        <v>37</v>
      </c>
      <c r="AX341" s="13" t="s">
        <v>75</v>
      </c>
      <c r="AY341" s="157" t="s">
        <v>184</v>
      </c>
    </row>
    <row r="342" spans="2:65" s="14" customFormat="1" ht="11.25">
      <c r="B342" s="163"/>
      <c r="D342" s="150" t="s">
        <v>194</v>
      </c>
      <c r="E342" s="164" t="s">
        <v>19</v>
      </c>
      <c r="F342" s="165" t="s">
        <v>198</v>
      </c>
      <c r="H342" s="166">
        <v>0.17599999999999999</v>
      </c>
      <c r="I342" s="167"/>
      <c r="L342" s="163"/>
      <c r="M342" s="168"/>
      <c r="T342" s="169"/>
      <c r="AT342" s="164" t="s">
        <v>194</v>
      </c>
      <c r="AU342" s="164" t="s">
        <v>84</v>
      </c>
      <c r="AV342" s="14" t="s">
        <v>127</v>
      </c>
      <c r="AW342" s="14" t="s">
        <v>37</v>
      </c>
      <c r="AX342" s="14" t="s">
        <v>82</v>
      </c>
      <c r="AY342" s="164" t="s">
        <v>184</v>
      </c>
    </row>
    <row r="343" spans="2:65" s="1" customFormat="1" ht="16.5" customHeight="1">
      <c r="B343" s="33"/>
      <c r="C343" s="132" t="s">
        <v>440</v>
      </c>
      <c r="D343" s="132" t="s">
        <v>186</v>
      </c>
      <c r="E343" s="133" t="s">
        <v>979</v>
      </c>
      <c r="F343" s="134" t="s">
        <v>980</v>
      </c>
      <c r="G343" s="135" t="s">
        <v>217</v>
      </c>
      <c r="H343" s="136">
        <v>24.584</v>
      </c>
      <c r="I343" s="137"/>
      <c r="J343" s="138">
        <f>ROUND(I343*H343,2)</f>
        <v>0</v>
      </c>
      <c r="K343" s="134" t="s">
        <v>190</v>
      </c>
      <c r="L343" s="33"/>
      <c r="M343" s="139" t="s">
        <v>19</v>
      </c>
      <c r="N343" s="140" t="s">
        <v>46</v>
      </c>
      <c r="P343" s="141">
        <f>O343*H343</f>
        <v>0</v>
      </c>
      <c r="Q343" s="141">
        <v>0.11</v>
      </c>
      <c r="R343" s="141">
        <f>Q343*H343</f>
        <v>2.70424</v>
      </c>
      <c r="S343" s="141">
        <v>0</v>
      </c>
      <c r="T343" s="142">
        <f>S343*H343</f>
        <v>0</v>
      </c>
      <c r="AR343" s="143" t="s">
        <v>127</v>
      </c>
      <c r="AT343" s="143" t="s">
        <v>186</v>
      </c>
      <c r="AU343" s="143" t="s">
        <v>84</v>
      </c>
      <c r="AY343" s="18" t="s">
        <v>184</v>
      </c>
      <c r="BE343" s="144">
        <f>IF(N343="základní",J343,0)</f>
        <v>0</v>
      </c>
      <c r="BF343" s="144">
        <f>IF(N343="snížená",J343,0)</f>
        <v>0</v>
      </c>
      <c r="BG343" s="144">
        <f>IF(N343="zákl. přenesená",J343,0)</f>
        <v>0</v>
      </c>
      <c r="BH343" s="144">
        <f>IF(N343="sníž. přenesená",J343,0)</f>
        <v>0</v>
      </c>
      <c r="BI343" s="144">
        <f>IF(N343="nulová",J343,0)</f>
        <v>0</v>
      </c>
      <c r="BJ343" s="18" t="s">
        <v>82</v>
      </c>
      <c r="BK343" s="144">
        <f>ROUND(I343*H343,2)</f>
        <v>0</v>
      </c>
      <c r="BL343" s="18" t="s">
        <v>127</v>
      </c>
      <c r="BM343" s="143" t="s">
        <v>981</v>
      </c>
    </row>
    <row r="344" spans="2:65" s="1" customFormat="1" ht="11.25">
      <c r="B344" s="33"/>
      <c r="D344" s="145" t="s">
        <v>192</v>
      </c>
      <c r="F344" s="146" t="s">
        <v>982</v>
      </c>
      <c r="I344" s="147"/>
      <c r="L344" s="33"/>
      <c r="M344" s="148"/>
      <c r="T344" s="54"/>
      <c r="AT344" s="18" t="s">
        <v>192</v>
      </c>
      <c r="AU344" s="18" t="s">
        <v>84</v>
      </c>
    </row>
    <row r="345" spans="2:65" s="12" customFormat="1" ht="11.25">
      <c r="B345" s="149"/>
      <c r="D345" s="150" t="s">
        <v>194</v>
      </c>
      <c r="E345" s="151" t="s">
        <v>19</v>
      </c>
      <c r="F345" s="152" t="s">
        <v>249</v>
      </c>
      <c r="H345" s="151" t="s">
        <v>19</v>
      </c>
      <c r="I345" s="153"/>
      <c r="L345" s="149"/>
      <c r="M345" s="154"/>
      <c r="T345" s="155"/>
      <c r="AT345" s="151" t="s">
        <v>194</v>
      </c>
      <c r="AU345" s="151" t="s">
        <v>84</v>
      </c>
      <c r="AV345" s="12" t="s">
        <v>82</v>
      </c>
      <c r="AW345" s="12" t="s">
        <v>37</v>
      </c>
      <c r="AX345" s="12" t="s">
        <v>75</v>
      </c>
      <c r="AY345" s="151" t="s">
        <v>184</v>
      </c>
    </row>
    <row r="346" spans="2:65" s="13" customFormat="1" ht="11.25">
      <c r="B346" s="156"/>
      <c r="D346" s="150" t="s">
        <v>194</v>
      </c>
      <c r="E346" s="157" t="s">
        <v>19</v>
      </c>
      <c r="F346" s="158" t="s">
        <v>983</v>
      </c>
      <c r="H346" s="159">
        <v>29.16</v>
      </c>
      <c r="I346" s="160"/>
      <c r="L346" s="156"/>
      <c r="M346" s="161"/>
      <c r="T346" s="162"/>
      <c r="AT346" s="157" t="s">
        <v>194</v>
      </c>
      <c r="AU346" s="157" t="s">
        <v>84</v>
      </c>
      <c r="AV346" s="13" t="s">
        <v>84</v>
      </c>
      <c r="AW346" s="13" t="s">
        <v>37</v>
      </c>
      <c r="AX346" s="13" t="s">
        <v>75</v>
      </c>
      <c r="AY346" s="157" t="s">
        <v>184</v>
      </c>
    </row>
    <row r="347" spans="2:65" s="13" customFormat="1" ht="11.25">
      <c r="B347" s="156"/>
      <c r="D347" s="150" t="s">
        <v>194</v>
      </c>
      <c r="E347" s="157" t="s">
        <v>19</v>
      </c>
      <c r="F347" s="158" t="s">
        <v>984</v>
      </c>
      <c r="H347" s="159">
        <v>7.86</v>
      </c>
      <c r="I347" s="160"/>
      <c r="L347" s="156"/>
      <c r="M347" s="161"/>
      <c r="T347" s="162"/>
      <c r="AT347" s="157" t="s">
        <v>194</v>
      </c>
      <c r="AU347" s="157" t="s">
        <v>84</v>
      </c>
      <c r="AV347" s="13" t="s">
        <v>84</v>
      </c>
      <c r="AW347" s="13" t="s">
        <v>37</v>
      </c>
      <c r="AX347" s="13" t="s">
        <v>75</v>
      </c>
      <c r="AY347" s="157" t="s">
        <v>184</v>
      </c>
    </row>
    <row r="348" spans="2:65" s="13" customFormat="1" ht="11.25">
      <c r="B348" s="156"/>
      <c r="D348" s="150" t="s">
        <v>194</v>
      </c>
      <c r="E348" s="157" t="s">
        <v>19</v>
      </c>
      <c r="F348" s="158" t="s">
        <v>985</v>
      </c>
      <c r="H348" s="159">
        <v>0.8</v>
      </c>
      <c r="I348" s="160"/>
      <c r="L348" s="156"/>
      <c r="M348" s="161"/>
      <c r="T348" s="162"/>
      <c r="AT348" s="157" t="s">
        <v>194</v>
      </c>
      <c r="AU348" s="157" t="s">
        <v>84</v>
      </c>
      <c r="AV348" s="13" t="s">
        <v>84</v>
      </c>
      <c r="AW348" s="13" t="s">
        <v>37</v>
      </c>
      <c r="AX348" s="13" t="s">
        <v>75</v>
      </c>
      <c r="AY348" s="157" t="s">
        <v>184</v>
      </c>
    </row>
    <row r="349" spans="2:65" s="13" customFormat="1" ht="11.25">
      <c r="B349" s="156"/>
      <c r="D349" s="150" t="s">
        <v>194</v>
      </c>
      <c r="E349" s="157" t="s">
        <v>19</v>
      </c>
      <c r="F349" s="158" t="s">
        <v>986</v>
      </c>
      <c r="H349" s="159">
        <v>-13.236000000000001</v>
      </c>
      <c r="I349" s="160"/>
      <c r="L349" s="156"/>
      <c r="M349" s="161"/>
      <c r="T349" s="162"/>
      <c r="AT349" s="157" t="s">
        <v>194</v>
      </c>
      <c r="AU349" s="157" t="s">
        <v>84</v>
      </c>
      <c r="AV349" s="13" t="s">
        <v>84</v>
      </c>
      <c r="AW349" s="13" t="s">
        <v>37</v>
      </c>
      <c r="AX349" s="13" t="s">
        <v>75</v>
      </c>
      <c r="AY349" s="157" t="s">
        <v>184</v>
      </c>
    </row>
    <row r="350" spans="2:65" s="14" customFormat="1" ht="11.25">
      <c r="B350" s="163"/>
      <c r="D350" s="150" t="s">
        <v>194</v>
      </c>
      <c r="E350" s="164" t="s">
        <v>19</v>
      </c>
      <c r="F350" s="165" t="s">
        <v>198</v>
      </c>
      <c r="H350" s="166">
        <v>24.584</v>
      </c>
      <c r="I350" s="167"/>
      <c r="L350" s="163"/>
      <c r="M350" s="168"/>
      <c r="T350" s="169"/>
      <c r="AT350" s="164" t="s">
        <v>194</v>
      </c>
      <c r="AU350" s="164" t="s">
        <v>84</v>
      </c>
      <c r="AV350" s="14" t="s">
        <v>127</v>
      </c>
      <c r="AW350" s="14" t="s">
        <v>37</v>
      </c>
      <c r="AX350" s="14" t="s">
        <v>82</v>
      </c>
      <c r="AY350" s="164" t="s">
        <v>184</v>
      </c>
    </row>
    <row r="351" spans="2:65" s="1" customFormat="1" ht="24.2" customHeight="1">
      <c r="B351" s="33"/>
      <c r="C351" s="132" t="s">
        <v>445</v>
      </c>
      <c r="D351" s="132" t="s">
        <v>186</v>
      </c>
      <c r="E351" s="133" t="s">
        <v>987</v>
      </c>
      <c r="F351" s="134" t="s">
        <v>988</v>
      </c>
      <c r="G351" s="135" t="s">
        <v>368</v>
      </c>
      <c r="H351" s="136">
        <v>5</v>
      </c>
      <c r="I351" s="137"/>
      <c r="J351" s="138">
        <f>ROUND(I351*H351,2)</f>
        <v>0</v>
      </c>
      <c r="K351" s="134" t="s">
        <v>190</v>
      </c>
      <c r="L351" s="33"/>
      <c r="M351" s="139" t="s">
        <v>19</v>
      </c>
      <c r="N351" s="140" t="s">
        <v>46</v>
      </c>
      <c r="P351" s="141">
        <f>O351*H351</f>
        <v>0</v>
      </c>
      <c r="Q351" s="141">
        <v>1.7770000000000001E-2</v>
      </c>
      <c r="R351" s="141">
        <f>Q351*H351</f>
        <v>8.8850000000000012E-2</v>
      </c>
      <c r="S351" s="141">
        <v>0</v>
      </c>
      <c r="T351" s="142">
        <f>S351*H351</f>
        <v>0</v>
      </c>
      <c r="AR351" s="143" t="s">
        <v>127</v>
      </c>
      <c r="AT351" s="143" t="s">
        <v>186</v>
      </c>
      <c r="AU351" s="143" t="s">
        <v>84</v>
      </c>
      <c r="AY351" s="18" t="s">
        <v>184</v>
      </c>
      <c r="BE351" s="144">
        <f>IF(N351="základní",J351,0)</f>
        <v>0</v>
      </c>
      <c r="BF351" s="144">
        <f>IF(N351="snížená",J351,0)</f>
        <v>0</v>
      </c>
      <c r="BG351" s="144">
        <f>IF(N351="zákl. přenesená",J351,0)</f>
        <v>0</v>
      </c>
      <c r="BH351" s="144">
        <f>IF(N351="sníž. přenesená",J351,0)</f>
        <v>0</v>
      </c>
      <c r="BI351" s="144">
        <f>IF(N351="nulová",J351,0)</f>
        <v>0</v>
      </c>
      <c r="BJ351" s="18" t="s">
        <v>82</v>
      </c>
      <c r="BK351" s="144">
        <f>ROUND(I351*H351,2)</f>
        <v>0</v>
      </c>
      <c r="BL351" s="18" t="s">
        <v>127</v>
      </c>
      <c r="BM351" s="143" t="s">
        <v>989</v>
      </c>
    </row>
    <row r="352" spans="2:65" s="1" customFormat="1" ht="11.25">
      <c r="B352" s="33"/>
      <c r="D352" s="145" t="s">
        <v>192</v>
      </c>
      <c r="F352" s="146" t="s">
        <v>990</v>
      </c>
      <c r="I352" s="147"/>
      <c r="L352" s="33"/>
      <c r="M352" s="148"/>
      <c r="T352" s="54"/>
      <c r="AT352" s="18" t="s">
        <v>192</v>
      </c>
      <c r="AU352" s="18" t="s">
        <v>84</v>
      </c>
    </row>
    <row r="353" spans="2:65" s="11" customFormat="1" ht="22.9" customHeight="1">
      <c r="B353" s="120"/>
      <c r="D353" s="121" t="s">
        <v>74</v>
      </c>
      <c r="E353" s="130" t="s">
        <v>237</v>
      </c>
      <c r="F353" s="130" t="s">
        <v>280</v>
      </c>
      <c r="I353" s="123"/>
      <c r="J353" s="131">
        <f>BK353</f>
        <v>0</v>
      </c>
      <c r="L353" s="120"/>
      <c r="M353" s="125"/>
      <c r="P353" s="126">
        <f>SUM(P354:P364)</f>
        <v>0</v>
      </c>
      <c r="R353" s="126">
        <f>SUM(R354:R364)</f>
        <v>2.7029400000000002E-2</v>
      </c>
      <c r="T353" s="127">
        <f>SUM(T354:T364)</f>
        <v>0</v>
      </c>
      <c r="AR353" s="121" t="s">
        <v>82</v>
      </c>
      <c r="AT353" s="128" t="s">
        <v>74</v>
      </c>
      <c r="AU353" s="128" t="s">
        <v>82</v>
      </c>
      <c r="AY353" s="121" t="s">
        <v>184</v>
      </c>
      <c r="BK353" s="129">
        <f>SUM(BK354:BK364)</f>
        <v>0</v>
      </c>
    </row>
    <row r="354" spans="2:65" s="1" customFormat="1" ht="24.2" customHeight="1">
      <c r="B354" s="33"/>
      <c r="C354" s="132" t="s">
        <v>450</v>
      </c>
      <c r="D354" s="132" t="s">
        <v>186</v>
      </c>
      <c r="E354" s="133" t="s">
        <v>991</v>
      </c>
      <c r="F354" s="134" t="s">
        <v>992</v>
      </c>
      <c r="G354" s="135" t="s">
        <v>217</v>
      </c>
      <c r="H354" s="136">
        <v>624.84</v>
      </c>
      <c r="I354" s="137"/>
      <c r="J354" s="138">
        <f>ROUND(I354*H354,2)</f>
        <v>0</v>
      </c>
      <c r="K354" s="134" t="s">
        <v>190</v>
      </c>
      <c r="L354" s="33"/>
      <c r="M354" s="139" t="s">
        <v>19</v>
      </c>
      <c r="N354" s="140" t="s">
        <v>46</v>
      </c>
      <c r="P354" s="141">
        <f>O354*H354</f>
        <v>0</v>
      </c>
      <c r="Q354" s="141">
        <v>3.4999999999999997E-5</v>
      </c>
      <c r="R354" s="141">
        <f>Q354*H354</f>
        <v>2.1869400000000001E-2</v>
      </c>
      <c r="S354" s="141">
        <v>0</v>
      </c>
      <c r="T354" s="142">
        <f>S354*H354</f>
        <v>0</v>
      </c>
      <c r="AR354" s="143" t="s">
        <v>127</v>
      </c>
      <c r="AT354" s="143" t="s">
        <v>186</v>
      </c>
      <c r="AU354" s="143" t="s">
        <v>84</v>
      </c>
      <c r="AY354" s="18" t="s">
        <v>184</v>
      </c>
      <c r="BE354" s="144">
        <f>IF(N354="základní",J354,0)</f>
        <v>0</v>
      </c>
      <c r="BF354" s="144">
        <f>IF(N354="snížená",J354,0)</f>
        <v>0</v>
      </c>
      <c r="BG354" s="144">
        <f>IF(N354="zákl. přenesená",J354,0)</f>
        <v>0</v>
      </c>
      <c r="BH354" s="144">
        <f>IF(N354="sníž. přenesená",J354,0)</f>
        <v>0</v>
      </c>
      <c r="BI354" s="144">
        <f>IF(N354="nulová",J354,0)</f>
        <v>0</v>
      </c>
      <c r="BJ354" s="18" t="s">
        <v>82</v>
      </c>
      <c r="BK354" s="144">
        <f>ROUND(I354*H354,2)</f>
        <v>0</v>
      </c>
      <c r="BL354" s="18" t="s">
        <v>127</v>
      </c>
      <c r="BM354" s="143" t="s">
        <v>993</v>
      </c>
    </row>
    <row r="355" spans="2:65" s="1" customFormat="1" ht="11.25">
      <c r="B355" s="33"/>
      <c r="D355" s="145" t="s">
        <v>192</v>
      </c>
      <c r="F355" s="146" t="s">
        <v>994</v>
      </c>
      <c r="I355" s="147"/>
      <c r="L355" s="33"/>
      <c r="M355" s="148"/>
      <c r="T355" s="54"/>
      <c r="AT355" s="18" t="s">
        <v>192</v>
      </c>
      <c r="AU355" s="18" t="s">
        <v>84</v>
      </c>
    </row>
    <row r="356" spans="2:65" s="12" customFormat="1" ht="11.25">
      <c r="B356" s="149"/>
      <c r="D356" s="150" t="s">
        <v>194</v>
      </c>
      <c r="E356" s="151" t="s">
        <v>19</v>
      </c>
      <c r="F356" s="152" t="s">
        <v>249</v>
      </c>
      <c r="H356" s="151" t="s">
        <v>19</v>
      </c>
      <c r="I356" s="153"/>
      <c r="L356" s="149"/>
      <c r="M356" s="154"/>
      <c r="T356" s="155"/>
      <c r="AT356" s="151" t="s">
        <v>194</v>
      </c>
      <c r="AU356" s="151" t="s">
        <v>84</v>
      </c>
      <c r="AV356" s="12" t="s">
        <v>82</v>
      </c>
      <c r="AW356" s="12" t="s">
        <v>37</v>
      </c>
      <c r="AX356" s="12" t="s">
        <v>75</v>
      </c>
      <c r="AY356" s="151" t="s">
        <v>184</v>
      </c>
    </row>
    <row r="357" spans="2:65" s="13" customFormat="1" ht="11.25">
      <c r="B357" s="156"/>
      <c r="D357" s="150" t="s">
        <v>194</v>
      </c>
      <c r="E357" s="157" t="s">
        <v>19</v>
      </c>
      <c r="F357" s="158" t="s">
        <v>995</v>
      </c>
      <c r="H357" s="159">
        <v>624.84</v>
      </c>
      <c r="I357" s="160"/>
      <c r="L357" s="156"/>
      <c r="M357" s="161"/>
      <c r="T357" s="162"/>
      <c r="AT357" s="157" t="s">
        <v>194</v>
      </c>
      <c r="AU357" s="157" t="s">
        <v>84</v>
      </c>
      <c r="AV357" s="13" t="s">
        <v>84</v>
      </c>
      <c r="AW357" s="13" t="s">
        <v>37</v>
      </c>
      <c r="AX357" s="13" t="s">
        <v>75</v>
      </c>
      <c r="AY357" s="157" t="s">
        <v>184</v>
      </c>
    </row>
    <row r="358" spans="2:65" s="14" customFormat="1" ht="11.25">
      <c r="B358" s="163"/>
      <c r="D358" s="150" t="s">
        <v>194</v>
      </c>
      <c r="E358" s="164" t="s">
        <v>19</v>
      </c>
      <c r="F358" s="165" t="s">
        <v>198</v>
      </c>
      <c r="H358" s="166">
        <v>624.84</v>
      </c>
      <c r="I358" s="167"/>
      <c r="L358" s="163"/>
      <c r="M358" s="168"/>
      <c r="T358" s="169"/>
      <c r="AT358" s="164" t="s">
        <v>194</v>
      </c>
      <c r="AU358" s="164" t="s">
        <v>84</v>
      </c>
      <c r="AV358" s="14" t="s">
        <v>127</v>
      </c>
      <c r="AW358" s="14" t="s">
        <v>37</v>
      </c>
      <c r="AX358" s="14" t="s">
        <v>82</v>
      </c>
      <c r="AY358" s="164" t="s">
        <v>184</v>
      </c>
    </row>
    <row r="359" spans="2:65" s="1" customFormat="1" ht="24.2" customHeight="1">
      <c r="B359" s="33"/>
      <c r="C359" s="132" t="s">
        <v>457</v>
      </c>
      <c r="D359" s="132" t="s">
        <v>186</v>
      </c>
      <c r="E359" s="133" t="s">
        <v>996</v>
      </c>
      <c r="F359" s="134" t="s">
        <v>997</v>
      </c>
      <c r="G359" s="135" t="s">
        <v>368</v>
      </c>
      <c r="H359" s="136">
        <v>4</v>
      </c>
      <c r="I359" s="137"/>
      <c r="J359" s="138">
        <f>ROUND(I359*H359,2)</f>
        <v>0</v>
      </c>
      <c r="K359" s="134" t="s">
        <v>190</v>
      </c>
      <c r="L359" s="33"/>
      <c r="M359" s="139" t="s">
        <v>19</v>
      </c>
      <c r="N359" s="140" t="s">
        <v>46</v>
      </c>
      <c r="P359" s="141">
        <f>O359*H359</f>
        <v>0</v>
      </c>
      <c r="Q359" s="141">
        <v>0</v>
      </c>
      <c r="R359" s="141">
        <f>Q359*H359</f>
        <v>0</v>
      </c>
      <c r="S359" s="141">
        <v>0</v>
      </c>
      <c r="T359" s="142">
        <f>S359*H359</f>
        <v>0</v>
      </c>
      <c r="AR359" s="143" t="s">
        <v>127</v>
      </c>
      <c r="AT359" s="143" t="s">
        <v>186</v>
      </c>
      <c r="AU359" s="143" t="s">
        <v>84</v>
      </c>
      <c r="AY359" s="18" t="s">
        <v>184</v>
      </c>
      <c r="BE359" s="144">
        <f>IF(N359="základní",J359,0)</f>
        <v>0</v>
      </c>
      <c r="BF359" s="144">
        <f>IF(N359="snížená",J359,0)</f>
        <v>0</v>
      </c>
      <c r="BG359" s="144">
        <f>IF(N359="zákl. přenesená",J359,0)</f>
        <v>0</v>
      </c>
      <c r="BH359" s="144">
        <f>IF(N359="sníž. přenesená",J359,0)</f>
        <v>0</v>
      </c>
      <c r="BI359" s="144">
        <f>IF(N359="nulová",J359,0)</f>
        <v>0</v>
      </c>
      <c r="BJ359" s="18" t="s">
        <v>82</v>
      </c>
      <c r="BK359" s="144">
        <f>ROUND(I359*H359,2)</f>
        <v>0</v>
      </c>
      <c r="BL359" s="18" t="s">
        <v>127</v>
      </c>
      <c r="BM359" s="143" t="s">
        <v>998</v>
      </c>
    </row>
    <row r="360" spans="2:65" s="1" customFormat="1" ht="11.25">
      <c r="B360" s="33"/>
      <c r="D360" s="145" t="s">
        <v>192</v>
      </c>
      <c r="F360" s="146" t="s">
        <v>999</v>
      </c>
      <c r="I360" s="147"/>
      <c r="L360" s="33"/>
      <c r="M360" s="148"/>
      <c r="T360" s="54"/>
      <c r="AT360" s="18" t="s">
        <v>192</v>
      </c>
      <c r="AU360" s="18" t="s">
        <v>84</v>
      </c>
    </row>
    <row r="361" spans="2:65" s="1" customFormat="1" ht="19.5">
      <c r="B361" s="33"/>
      <c r="D361" s="150" t="s">
        <v>1000</v>
      </c>
      <c r="F361" s="191" t="s">
        <v>1001</v>
      </c>
      <c r="I361" s="147"/>
      <c r="L361" s="33"/>
      <c r="M361" s="148"/>
      <c r="T361" s="54"/>
      <c r="AT361" s="18" t="s">
        <v>1000</v>
      </c>
      <c r="AU361" s="18" t="s">
        <v>84</v>
      </c>
    </row>
    <row r="362" spans="2:65" s="1" customFormat="1" ht="16.5" customHeight="1">
      <c r="B362" s="33"/>
      <c r="C362" s="170" t="s">
        <v>462</v>
      </c>
      <c r="D362" s="170" t="s">
        <v>264</v>
      </c>
      <c r="E362" s="171" t="s">
        <v>1002</v>
      </c>
      <c r="F362" s="172" t="s">
        <v>1003</v>
      </c>
      <c r="G362" s="173" t="s">
        <v>368</v>
      </c>
      <c r="H362" s="174">
        <v>4</v>
      </c>
      <c r="I362" s="175"/>
      <c r="J362" s="176">
        <f>ROUND(I362*H362,2)</f>
        <v>0</v>
      </c>
      <c r="K362" s="172" t="s">
        <v>190</v>
      </c>
      <c r="L362" s="177"/>
      <c r="M362" s="178" t="s">
        <v>19</v>
      </c>
      <c r="N362" s="179" t="s">
        <v>46</v>
      </c>
      <c r="P362" s="141">
        <f>O362*H362</f>
        <v>0</v>
      </c>
      <c r="Q362" s="141">
        <v>1.2899999999999999E-3</v>
      </c>
      <c r="R362" s="141">
        <f>Q362*H362</f>
        <v>5.1599999999999997E-3</v>
      </c>
      <c r="S362" s="141">
        <v>0</v>
      </c>
      <c r="T362" s="142">
        <f>S362*H362</f>
        <v>0</v>
      </c>
      <c r="AR362" s="143" t="s">
        <v>231</v>
      </c>
      <c r="AT362" s="143" t="s">
        <v>264</v>
      </c>
      <c r="AU362" s="143" t="s">
        <v>84</v>
      </c>
      <c r="AY362" s="18" t="s">
        <v>184</v>
      </c>
      <c r="BE362" s="144">
        <f>IF(N362="základní",J362,0)</f>
        <v>0</v>
      </c>
      <c r="BF362" s="144">
        <f>IF(N362="snížená",J362,0)</f>
        <v>0</v>
      </c>
      <c r="BG362" s="144">
        <f>IF(N362="zákl. přenesená",J362,0)</f>
        <v>0</v>
      </c>
      <c r="BH362" s="144">
        <f>IF(N362="sníž. přenesená",J362,0)</f>
        <v>0</v>
      </c>
      <c r="BI362" s="144">
        <f>IF(N362="nulová",J362,0)</f>
        <v>0</v>
      </c>
      <c r="BJ362" s="18" t="s">
        <v>82</v>
      </c>
      <c r="BK362" s="144">
        <f>ROUND(I362*H362,2)</f>
        <v>0</v>
      </c>
      <c r="BL362" s="18" t="s">
        <v>127</v>
      </c>
      <c r="BM362" s="143" t="s">
        <v>1004</v>
      </c>
    </row>
    <row r="363" spans="2:65" s="1" customFormat="1" ht="19.5">
      <c r="B363" s="33"/>
      <c r="D363" s="150" t="s">
        <v>1000</v>
      </c>
      <c r="F363" s="191" t="s">
        <v>1001</v>
      </c>
      <c r="I363" s="147"/>
      <c r="L363" s="33"/>
      <c r="M363" s="148"/>
      <c r="T363" s="54"/>
      <c r="AT363" s="18" t="s">
        <v>1000</v>
      </c>
      <c r="AU363" s="18" t="s">
        <v>84</v>
      </c>
    </row>
    <row r="364" spans="2:65" s="1" customFormat="1" ht="16.5" customHeight="1">
      <c r="B364" s="33"/>
      <c r="C364" s="132" t="s">
        <v>471</v>
      </c>
      <c r="D364" s="132" t="s">
        <v>186</v>
      </c>
      <c r="E364" s="133" t="s">
        <v>1005</v>
      </c>
      <c r="F364" s="134" t="s">
        <v>1006</v>
      </c>
      <c r="G364" s="135" t="s">
        <v>1007</v>
      </c>
      <c r="H364" s="136">
        <v>1</v>
      </c>
      <c r="I364" s="137"/>
      <c r="J364" s="138">
        <f>ROUND(I364*H364,2)</f>
        <v>0</v>
      </c>
      <c r="K364" s="134" t="s">
        <v>19</v>
      </c>
      <c r="L364" s="33"/>
      <c r="M364" s="139" t="s">
        <v>19</v>
      </c>
      <c r="N364" s="140" t="s">
        <v>46</v>
      </c>
      <c r="P364" s="141">
        <f>O364*H364</f>
        <v>0</v>
      </c>
      <c r="Q364" s="141">
        <v>0</v>
      </c>
      <c r="R364" s="141">
        <f>Q364*H364</f>
        <v>0</v>
      </c>
      <c r="S364" s="141">
        <v>0</v>
      </c>
      <c r="T364" s="142">
        <f>S364*H364</f>
        <v>0</v>
      </c>
      <c r="AR364" s="143" t="s">
        <v>127</v>
      </c>
      <c r="AT364" s="143" t="s">
        <v>186</v>
      </c>
      <c r="AU364" s="143" t="s">
        <v>84</v>
      </c>
      <c r="AY364" s="18" t="s">
        <v>184</v>
      </c>
      <c r="BE364" s="144">
        <f>IF(N364="základní",J364,0)</f>
        <v>0</v>
      </c>
      <c r="BF364" s="144">
        <f>IF(N364="snížená",J364,0)</f>
        <v>0</v>
      </c>
      <c r="BG364" s="144">
        <f>IF(N364="zákl. přenesená",J364,0)</f>
        <v>0</v>
      </c>
      <c r="BH364" s="144">
        <f>IF(N364="sníž. přenesená",J364,0)</f>
        <v>0</v>
      </c>
      <c r="BI364" s="144">
        <f>IF(N364="nulová",J364,0)</f>
        <v>0</v>
      </c>
      <c r="BJ364" s="18" t="s">
        <v>82</v>
      </c>
      <c r="BK364" s="144">
        <f>ROUND(I364*H364,2)</f>
        <v>0</v>
      </c>
      <c r="BL364" s="18" t="s">
        <v>127</v>
      </c>
      <c r="BM364" s="143" t="s">
        <v>1008</v>
      </c>
    </row>
    <row r="365" spans="2:65" s="11" customFormat="1" ht="22.9" customHeight="1">
      <c r="B365" s="120"/>
      <c r="D365" s="121" t="s">
        <v>74</v>
      </c>
      <c r="E365" s="130" t="s">
        <v>402</v>
      </c>
      <c r="F365" s="130" t="s">
        <v>403</v>
      </c>
      <c r="I365" s="123"/>
      <c r="J365" s="131">
        <f>BK365</f>
        <v>0</v>
      </c>
      <c r="L365" s="120"/>
      <c r="M365" s="125"/>
      <c r="P365" s="126">
        <f>SUM(P366:P372)</f>
        <v>0</v>
      </c>
      <c r="R365" s="126">
        <f>SUM(R366:R372)</f>
        <v>0</v>
      </c>
      <c r="T365" s="127">
        <f>SUM(T366:T372)</f>
        <v>0</v>
      </c>
      <c r="AR365" s="121" t="s">
        <v>82</v>
      </c>
      <c r="AT365" s="128" t="s">
        <v>74</v>
      </c>
      <c r="AU365" s="128" t="s">
        <v>82</v>
      </c>
      <c r="AY365" s="121" t="s">
        <v>184</v>
      </c>
      <c r="BK365" s="129">
        <f>SUM(BK366:BK372)</f>
        <v>0</v>
      </c>
    </row>
    <row r="366" spans="2:65" s="1" customFormat="1" ht="21.75" customHeight="1">
      <c r="B366" s="33"/>
      <c r="C366" s="132" t="s">
        <v>480</v>
      </c>
      <c r="D366" s="132" t="s">
        <v>186</v>
      </c>
      <c r="E366" s="133" t="s">
        <v>410</v>
      </c>
      <c r="F366" s="134" t="s">
        <v>411</v>
      </c>
      <c r="G366" s="135" t="s">
        <v>234</v>
      </c>
      <c r="H366" s="136">
        <v>0.27700000000000002</v>
      </c>
      <c r="I366" s="137"/>
      <c r="J366" s="138">
        <f>ROUND(I366*H366,2)</f>
        <v>0</v>
      </c>
      <c r="K366" s="134" t="s">
        <v>190</v>
      </c>
      <c r="L366" s="33"/>
      <c r="M366" s="139" t="s">
        <v>19</v>
      </c>
      <c r="N366" s="140" t="s">
        <v>46</v>
      </c>
      <c r="P366" s="141">
        <f>O366*H366</f>
        <v>0</v>
      </c>
      <c r="Q366" s="141">
        <v>0</v>
      </c>
      <c r="R366" s="141">
        <f>Q366*H366</f>
        <v>0</v>
      </c>
      <c r="S366" s="141">
        <v>0</v>
      </c>
      <c r="T366" s="142">
        <f>S366*H366</f>
        <v>0</v>
      </c>
      <c r="AR366" s="143" t="s">
        <v>127</v>
      </c>
      <c r="AT366" s="143" t="s">
        <v>186</v>
      </c>
      <c r="AU366" s="143" t="s">
        <v>84</v>
      </c>
      <c r="AY366" s="18" t="s">
        <v>184</v>
      </c>
      <c r="BE366" s="144">
        <f>IF(N366="základní",J366,0)</f>
        <v>0</v>
      </c>
      <c r="BF366" s="144">
        <f>IF(N366="snížená",J366,0)</f>
        <v>0</v>
      </c>
      <c r="BG366" s="144">
        <f>IF(N366="zákl. přenesená",J366,0)</f>
        <v>0</v>
      </c>
      <c r="BH366" s="144">
        <f>IF(N366="sníž. přenesená",J366,0)</f>
        <v>0</v>
      </c>
      <c r="BI366" s="144">
        <f>IF(N366="nulová",J366,0)</f>
        <v>0</v>
      </c>
      <c r="BJ366" s="18" t="s">
        <v>82</v>
      </c>
      <c r="BK366" s="144">
        <f>ROUND(I366*H366,2)</f>
        <v>0</v>
      </c>
      <c r="BL366" s="18" t="s">
        <v>127</v>
      </c>
      <c r="BM366" s="143" t="s">
        <v>1009</v>
      </c>
    </row>
    <row r="367" spans="2:65" s="1" customFormat="1" ht="11.25">
      <c r="B367" s="33"/>
      <c r="D367" s="145" t="s">
        <v>192</v>
      </c>
      <c r="F367" s="146" t="s">
        <v>413</v>
      </c>
      <c r="I367" s="147"/>
      <c r="L367" s="33"/>
      <c r="M367" s="148"/>
      <c r="T367" s="54"/>
      <c r="AT367" s="18" t="s">
        <v>192</v>
      </c>
      <c r="AU367" s="18" t="s">
        <v>84</v>
      </c>
    </row>
    <row r="368" spans="2:65" s="1" customFormat="1" ht="24.2" customHeight="1">
      <c r="B368" s="33"/>
      <c r="C368" s="132" t="s">
        <v>493</v>
      </c>
      <c r="D368" s="132" t="s">
        <v>186</v>
      </c>
      <c r="E368" s="133" t="s">
        <v>415</v>
      </c>
      <c r="F368" s="134" t="s">
        <v>416</v>
      </c>
      <c r="G368" s="135" t="s">
        <v>234</v>
      </c>
      <c r="H368" s="136">
        <v>2.77</v>
      </c>
      <c r="I368" s="137"/>
      <c r="J368" s="138">
        <f>ROUND(I368*H368,2)</f>
        <v>0</v>
      </c>
      <c r="K368" s="134" t="s">
        <v>190</v>
      </c>
      <c r="L368" s="33"/>
      <c r="M368" s="139" t="s">
        <v>19</v>
      </c>
      <c r="N368" s="140" t="s">
        <v>46</v>
      </c>
      <c r="P368" s="141">
        <f>O368*H368</f>
        <v>0</v>
      </c>
      <c r="Q368" s="141">
        <v>0</v>
      </c>
      <c r="R368" s="141">
        <f>Q368*H368</f>
        <v>0</v>
      </c>
      <c r="S368" s="141">
        <v>0</v>
      </c>
      <c r="T368" s="142">
        <f>S368*H368</f>
        <v>0</v>
      </c>
      <c r="AR368" s="143" t="s">
        <v>127</v>
      </c>
      <c r="AT368" s="143" t="s">
        <v>186</v>
      </c>
      <c r="AU368" s="143" t="s">
        <v>84</v>
      </c>
      <c r="AY368" s="18" t="s">
        <v>184</v>
      </c>
      <c r="BE368" s="144">
        <f>IF(N368="základní",J368,0)</f>
        <v>0</v>
      </c>
      <c r="BF368" s="144">
        <f>IF(N368="snížená",J368,0)</f>
        <v>0</v>
      </c>
      <c r="BG368" s="144">
        <f>IF(N368="zákl. přenesená",J368,0)</f>
        <v>0</v>
      </c>
      <c r="BH368" s="144">
        <f>IF(N368="sníž. přenesená",J368,0)</f>
        <v>0</v>
      </c>
      <c r="BI368" s="144">
        <f>IF(N368="nulová",J368,0)</f>
        <v>0</v>
      </c>
      <c r="BJ368" s="18" t="s">
        <v>82</v>
      </c>
      <c r="BK368" s="144">
        <f>ROUND(I368*H368,2)</f>
        <v>0</v>
      </c>
      <c r="BL368" s="18" t="s">
        <v>127</v>
      </c>
      <c r="BM368" s="143" t="s">
        <v>1010</v>
      </c>
    </row>
    <row r="369" spans="2:65" s="1" customFormat="1" ht="11.25">
      <c r="B369" s="33"/>
      <c r="D369" s="145" t="s">
        <v>192</v>
      </c>
      <c r="F369" s="146" t="s">
        <v>418</v>
      </c>
      <c r="I369" s="147"/>
      <c r="L369" s="33"/>
      <c r="M369" s="148"/>
      <c r="T369" s="54"/>
      <c r="AT369" s="18" t="s">
        <v>192</v>
      </c>
      <c r="AU369" s="18" t="s">
        <v>84</v>
      </c>
    </row>
    <row r="370" spans="2:65" s="13" customFormat="1" ht="11.25">
      <c r="B370" s="156"/>
      <c r="D370" s="150" t="s">
        <v>194</v>
      </c>
      <c r="F370" s="158" t="s">
        <v>1011</v>
      </c>
      <c r="H370" s="159">
        <v>2.77</v>
      </c>
      <c r="I370" s="160"/>
      <c r="L370" s="156"/>
      <c r="M370" s="161"/>
      <c r="T370" s="162"/>
      <c r="AT370" s="157" t="s">
        <v>194</v>
      </c>
      <c r="AU370" s="157" t="s">
        <v>84</v>
      </c>
      <c r="AV370" s="13" t="s">
        <v>84</v>
      </c>
      <c r="AW370" s="13" t="s">
        <v>4</v>
      </c>
      <c r="AX370" s="13" t="s">
        <v>82</v>
      </c>
      <c r="AY370" s="157" t="s">
        <v>184</v>
      </c>
    </row>
    <row r="371" spans="2:65" s="1" customFormat="1" ht="24.2" customHeight="1">
      <c r="B371" s="33"/>
      <c r="C371" s="132" t="s">
        <v>498</v>
      </c>
      <c r="D371" s="132" t="s">
        <v>186</v>
      </c>
      <c r="E371" s="133" t="s">
        <v>431</v>
      </c>
      <c r="F371" s="134" t="s">
        <v>432</v>
      </c>
      <c r="G371" s="135" t="s">
        <v>234</v>
      </c>
      <c r="H371" s="136">
        <v>0.26400000000000001</v>
      </c>
      <c r="I371" s="137"/>
      <c r="J371" s="138">
        <f>ROUND(I371*H371,2)</f>
        <v>0</v>
      </c>
      <c r="K371" s="134" t="s">
        <v>190</v>
      </c>
      <c r="L371" s="33"/>
      <c r="M371" s="139" t="s">
        <v>19</v>
      </c>
      <c r="N371" s="140" t="s">
        <v>46</v>
      </c>
      <c r="P371" s="141">
        <f>O371*H371</f>
        <v>0</v>
      </c>
      <c r="Q371" s="141">
        <v>0</v>
      </c>
      <c r="R371" s="141">
        <f>Q371*H371</f>
        <v>0</v>
      </c>
      <c r="S371" s="141">
        <v>0</v>
      </c>
      <c r="T371" s="142">
        <f>S371*H371</f>
        <v>0</v>
      </c>
      <c r="AR371" s="143" t="s">
        <v>127</v>
      </c>
      <c r="AT371" s="143" t="s">
        <v>186</v>
      </c>
      <c r="AU371" s="143" t="s">
        <v>84</v>
      </c>
      <c r="AY371" s="18" t="s">
        <v>184</v>
      </c>
      <c r="BE371" s="144">
        <f>IF(N371="základní",J371,0)</f>
        <v>0</v>
      </c>
      <c r="BF371" s="144">
        <f>IF(N371="snížená",J371,0)</f>
        <v>0</v>
      </c>
      <c r="BG371" s="144">
        <f>IF(N371="zákl. přenesená",J371,0)</f>
        <v>0</v>
      </c>
      <c r="BH371" s="144">
        <f>IF(N371="sníž. přenesená",J371,0)</f>
        <v>0</v>
      </c>
      <c r="BI371" s="144">
        <f>IF(N371="nulová",J371,0)</f>
        <v>0</v>
      </c>
      <c r="BJ371" s="18" t="s">
        <v>82</v>
      </c>
      <c r="BK371" s="144">
        <f>ROUND(I371*H371,2)</f>
        <v>0</v>
      </c>
      <c r="BL371" s="18" t="s">
        <v>127</v>
      </c>
      <c r="BM371" s="143" t="s">
        <v>1012</v>
      </c>
    </row>
    <row r="372" spans="2:65" s="1" customFormat="1" ht="11.25">
      <c r="B372" s="33"/>
      <c r="D372" s="145" t="s">
        <v>192</v>
      </c>
      <c r="F372" s="146" t="s">
        <v>434</v>
      </c>
      <c r="I372" s="147"/>
      <c r="L372" s="33"/>
      <c r="M372" s="148"/>
      <c r="T372" s="54"/>
      <c r="AT372" s="18" t="s">
        <v>192</v>
      </c>
      <c r="AU372" s="18" t="s">
        <v>84</v>
      </c>
    </row>
    <row r="373" spans="2:65" s="11" customFormat="1" ht="22.9" customHeight="1">
      <c r="B373" s="120"/>
      <c r="D373" s="121" t="s">
        <v>74</v>
      </c>
      <c r="E373" s="130" t="s">
        <v>455</v>
      </c>
      <c r="F373" s="130" t="s">
        <v>456</v>
      </c>
      <c r="I373" s="123"/>
      <c r="J373" s="131">
        <f>BK373</f>
        <v>0</v>
      </c>
      <c r="L373" s="120"/>
      <c r="M373" s="125"/>
      <c r="P373" s="126">
        <f>SUM(P374:P375)</f>
        <v>0</v>
      </c>
      <c r="R373" s="126">
        <f>SUM(R374:R375)</f>
        <v>0</v>
      </c>
      <c r="T373" s="127">
        <f>SUM(T374:T375)</f>
        <v>0</v>
      </c>
      <c r="AR373" s="121" t="s">
        <v>82</v>
      </c>
      <c r="AT373" s="128" t="s">
        <v>74</v>
      </c>
      <c r="AU373" s="128" t="s">
        <v>82</v>
      </c>
      <c r="AY373" s="121" t="s">
        <v>184</v>
      </c>
      <c r="BK373" s="129">
        <f>SUM(BK374:BK375)</f>
        <v>0</v>
      </c>
    </row>
    <row r="374" spans="2:65" s="1" customFormat="1" ht="33" customHeight="1">
      <c r="B374" s="33"/>
      <c r="C374" s="132" t="s">
        <v>503</v>
      </c>
      <c r="D374" s="132" t="s">
        <v>186</v>
      </c>
      <c r="E374" s="133" t="s">
        <v>463</v>
      </c>
      <c r="F374" s="134" t="s">
        <v>464</v>
      </c>
      <c r="G374" s="135" t="s">
        <v>234</v>
      </c>
      <c r="H374" s="136">
        <v>84.507999999999996</v>
      </c>
      <c r="I374" s="137"/>
      <c r="J374" s="138">
        <f>ROUND(I374*H374,2)</f>
        <v>0</v>
      </c>
      <c r="K374" s="134" t="s">
        <v>190</v>
      </c>
      <c r="L374" s="33"/>
      <c r="M374" s="139" t="s">
        <v>19</v>
      </c>
      <c r="N374" s="140" t="s">
        <v>46</v>
      </c>
      <c r="P374" s="141">
        <f>O374*H374</f>
        <v>0</v>
      </c>
      <c r="Q374" s="141">
        <v>0</v>
      </c>
      <c r="R374" s="141">
        <f>Q374*H374</f>
        <v>0</v>
      </c>
      <c r="S374" s="141">
        <v>0</v>
      </c>
      <c r="T374" s="142">
        <f>S374*H374</f>
        <v>0</v>
      </c>
      <c r="AR374" s="143" t="s">
        <v>127</v>
      </c>
      <c r="AT374" s="143" t="s">
        <v>186</v>
      </c>
      <c r="AU374" s="143" t="s">
        <v>84</v>
      </c>
      <c r="AY374" s="18" t="s">
        <v>184</v>
      </c>
      <c r="BE374" s="144">
        <f>IF(N374="základní",J374,0)</f>
        <v>0</v>
      </c>
      <c r="BF374" s="144">
        <f>IF(N374="snížená",J374,0)</f>
        <v>0</v>
      </c>
      <c r="BG374" s="144">
        <f>IF(N374="zákl. přenesená",J374,0)</f>
        <v>0</v>
      </c>
      <c r="BH374" s="144">
        <f>IF(N374="sníž. přenesená",J374,0)</f>
        <v>0</v>
      </c>
      <c r="BI374" s="144">
        <f>IF(N374="nulová",J374,0)</f>
        <v>0</v>
      </c>
      <c r="BJ374" s="18" t="s">
        <v>82</v>
      </c>
      <c r="BK374" s="144">
        <f>ROUND(I374*H374,2)</f>
        <v>0</v>
      </c>
      <c r="BL374" s="18" t="s">
        <v>127</v>
      </c>
      <c r="BM374" s="143" t="s">
        <v>1013</v>
      </c>
    </row>
    <row r="375" spans="2:65" s="1" customFormat="1" ht="11.25">
      <c r="B375" s="33"/>
      <c r="D375" s="145" t="s">
        <v>192</v>
      </c>
      <c r="F375" s="146" t="s">
        <v>466</v>
      </c>
      <c r="I375" s="147"/>
      <c r="L375" s="33"/>
      <c r="M375" s="148"/>
      <c r="T375" s="54"/>
      <c r="AT375" s="18" t="s">
        <v>192</v>
      </c>
      <c r="AU375" s="18" t="s">
        <v>84</v>
      </c>
    </row>
    <row r="376" spans="2:65" s="11" customFormat="1" ht="25.9" customHeight="1">
      <c r="B376" s="120"/>
      <c r="D376" s="121" t="s">
        <v>74</v>
      </c>
      <c r="E376" s="122" t="s">
        <v>467</v>
      </c>
      <c r="F376" s="122" t="s">
        <v>468</v>
      </c>
      <c r="I376" s="123"/>
      <c r="J376" s="124">
        <f>BK376</f>
        <v>0</v>
      </c>
      <c r="L376" s="120"/>
      <c r="M376" s="125"/>
      <c r="P376" s="126">
        <f>P377+P414+P457+P465+P532+P648+P655+P709+P735+P907+P916+P947+P1076+P1090+P1126</f>
        <v>0</v>
      </c>
      <c r="R376" s="126">
        <f>R377+R414+R457+R465+R532+R648+R655+R709+R735+R907+R916+R947+R1076+R1090+R1126</f>
        <v>46.681430099377003</v>
      </c>
      <c r="T376" s="127">
        <f>T377+T414+T457+T465+T532+T648+T655+T709+T735+T907+T916+T947+T1076+T1090+T1126</f>
        <v>0.27704513999999997</v>
      </c>
      <c r="AR376" s="121" t="s">
        <v>84</v>
      </c>
      <c r="AT376" s="128" t="s">
        <v>74</v>
      </c>
      <c r="AU376" s="128" t="s">
        <v>75</v>
      </c>
      <c r="AY376" s="121" t="s">
        <v>184</v>
      </c>
      <c r="BK376" s="129">
        <f>BK377+BK414+BK457+BK465+BK532+BK648+BK655+BK709+BK735+BK907+BK916+BK947+BK1076+BK1090+BK1126</f>
        <v>0</v>
      </c>
    </row>
    <row r="377" spans="2:65" s="11" customFormat="1" ht="22.9" customHeight="1">
      <c r="B377" s="120"/>
      <c r="D377" s="121" t="s">
        <v>74</v>
      </c>
      <c r="E377" s="130" t="s">
        <v>469</v>
      </c>
      <c r="F377" s="130" t="s">
        <v>470</v>
      </c>
      <c r="I377" s="123"/>
      <c r="J377" s="131">
        <f>BK377</f>
        <v>0</v>
      </c>
      <c r="L377" s="120"/>
      <c r="M377" s="125"/>
      <c r="P377" s="126">
        <f>SUM(P378:P413)</f>
        <v>0</v>
      </c>
      <c r="R377" s="126">
        <f>SUM(R378:R413)</f>
        <v>0.43400814875000004</v>
      </c>
      <c r="T377" s="127">
        <f>SUM(T378:T413)</f>
        <v>0</v>
      </c>
      <c r="AR377" s="121" t="s">
        <v>84</v>
      </c>
      <c r="AT377" s="128" t="s">
        <v>74</v>
      </c>
      <c r="AU377" s="128" t="s">
        <v>82</v>
      </c>
      <c r="AY377" s="121" t="s">
        <v>184</v>
      </c>
      <c r="BK377" s="129">
        <f>SUM(BK378:BK413)</f>
        <v>0</v>
      </c>
    </row>
    <row r="378" spans="2:65" s="1" customFormat="1" ht="24.2" customHeight="1">
      <c r="B378" s="33"/>
      <c r="C378" s="132" t="s">
        <v>510</v>
      </c>
      <c r="D378" s="132" t="s">
        <v>186</v>
      </c>
      <c r="E378" s="133" t="s">
        <v>1014</v>
      </c>
      <c r="F378" s="134" t="s">
        <v>1015</v>
      </c>
      <c r="G378" s="135" t="s">
        <v>217</v>
      </c>
      <c r="H378" s="136">
        <v>42.335000000000001</v>
      </c>
      <c r="I378" s="137"/>
      <c r="J378" s="138">
        <f>ROUND(I378*H378,2)</f>
        <v>0</v>
      </c>
      <c r="K378" s="134" t="s">
        <v>190</v>
      </c>
      <c r="L378" s="33"/>
      <c r="M378" s="139" t="s">
        <v>19</v>
      </c>
      <c r="N378" s="140" t="s">
        <v>46</v>
      </c>
      <c r="P378" s="141">
        <f>O378*H378</f>
        <v>0</v>
      </c>
      <c r="Q378" s="141">
        <v>0</v>
      </c>
      <c r="R378" s="141">
        <f>Q378*H378</f>
        <v>0</v>
      </c>
      <c r="S378" s="141">
        <v>0</v>
      </c>
      <c r="T378" s="142">
        <f>S378*H378</f>
        <v>0</v>
      </c>
      <c r="AR378" s="143" t="s">
        <v>287</v>
      </c>
      <c r="AT378" s="143" t="s">
        <v>186</v>
      </c>
      <c r="AU378" s="143" t="s">
        <v>84</v>
      </c>
      <c r="AY378" s="18" t="s">
        <v>184</v>
      </c>
      <c r="BE378" s="144">
        <f>IF(N378="základní",J378,0)</f>
        <v>0</v>
      </c>
      <c r="BF378" s="144">
        <f>IF(N378="snížená",J378,0)</f>
        <v>0</v>
      </c>
      <c r="BG378" s="144">
        <f>IF(N378="zákl. přenesená",J378,0)</f>
        <v>0</v>
      </c>
      <c r="BH378" s="144">
        <f>IF(N378="sníž. přenesená",J378,0)</f>
        <v>0</v>
      </c>
      <c r="BI378" s="144">
        <f>IF(N378="nulová",J378,0)</f>
        <v>0</v>
      </c>
      <c r="BJ378" s="18" t="s">
        <v>82</v>
      </c>
      <c r="BK378" s="144">
        <f>ROUND(I378*H378,2)</f>
        <v>0</v>
      </c>
      <c r="BL378" s="18" t="s">
        <v>287</v>
      </c>
      <c r="BM378" s="143" t="s">
        <v>1016</v>
      </c>
    </row>
    <row r="379" spans="2:65" s="1" customFormat="1" ht="11.25">
      <c r="B379" s="33"/>
      <c r="D379" s="145" t="s">
        <v>192</v>
      </c>
      <c r="F379" s="146" t="s">
        <v>1017</v>
      </c>
      <c r="I379" s="147"/>
      <c r="L379" s="33"/>
      <c r="M379" s="148"/>
      <c r="T379" s="54"/>
      <c r="AT379" s="18" t="s">
        <v>192</v>
      </c>
      <c r="AU379" s="18" t="s">
        <v>84</v>
      </c>
    </row>
    <row r="380" spans="2:65" s="12" customFormat="1" ht="11.25">
      <c r="B380" s="149"/>
      <c r="D380" s="150" t="s">
        <v>194</v>
      </c>
      <c r="E380" s="151" t="s">
        <v>19</v>
      </c>
      <c r="F380" s="152" t="s">
        <v>1018</v>
      </c>
      <c r="H380" s="151" t="s">
        <v>19</v>
      </c>
      <c r="I380" s="153"/>
      <c r="L380" s="149"/>
      <c r="M380" s="154"/>
      <c r="T380" s="155"/>
      <c r="AT380" s="151" t="s">
        <v>194</v>
      </c>
      <c r="AU380" s="151" t="s">
        <v>84</v>
      </c>
      <c r="AV380" s="12" t="s">
        <v>82</v>
      </c>
      <c r="AW380" s="12" t="s">
        <v>37</v>
      </c>
      <c r="AX380" s="12" t="s">
        <v>75</v>
      </c>
      <c r="AY380" s="151" t="s">
        <v>184</v>
      </c>
    </row>
    <row r="381" spans="2:65" s="13" customFormat="1" ht="11.25">
      <c r="B381" s="156"/>
      <c r="D381" s="150" t="s">
        <v>194</v>
      </c>
      <c r="E381" s="157" t="s">
        <v>19</v>
      </c>
      <c r="F381" s="158" t="s">
        <v>1019</v>
      </c>
      <c r="H381" s="159">
        <v>21.254999999999999</v>
      </c>
      <c r="I381" s="160"/>
      <c r="L381" s="156"/>
      <c r="M381" s="161"/>
      <c r="T381" s="162"/>
      <c r="AT381" s="157" t="s">
        <v>194</v>
      </c>
      <c r="AU381" s="157" t="s">
        <v>84</v>
      </c>
      <c r="AV381" s="13" t="s">
        <v>84</v>
      </c>
      <c r="AW381" s="13" t="s">
        <v>37</v>
      </c>
      <c r="AX381" s="13" t="s">
        <v>75</v>
      </c>
      <c r="AY381" s="157" t="s">
        <v>184</v>
      </c>
    </row>
    <row r="382" spans="2:65" s="13" customFormat="1" ht="11.25">
      <c r="B382" s="156"/>
      <c r="D382" s="150" t="s">
        <v>194</v>
      </c>
      <c r="E382" s="157" t="s">
        <v>19</v>
      </c>
      <c r="F382" s="158" t="s">
        <v>1020</v>
      </c>
      <c r="H382" s="159">
        <v>4.7</v>
      </c>
      <c r="I382" s="160"/>
      <c r="L382" s="156"/>
      <c r="M382" s="161"/>
      <c r="T382" s="162"/>
      <c r="AT382" s="157" t="s">
        <v>194</v>
      </c>
      <c r="AU382" s="157" t="s">
        <v>84</v>
      </c>
      <c r="AV382" s="13" t="s">
        <v>84</v>
      </c>
      <c r="AW382" s="13" t="s">
        <v>37</v>
      </c>
      <c r="AX382" s="13" t="s">
        <v>75</v>
      </c>
      <c r="AY382" s="157" t="s">
        <v>184</v>
      </c>
    </row>
    <row r="383" spans="2:65" s="13" customFormat="1" ht="11.25">
      <c r="B383" s="156"/>
      <c r="D383" s="150" t="s">
        <v>194</v>
      </c>
      <c r="E383" s="157" t="s">
        <v>19</v>
      </c>
      <c r="F383" s="158" t="s">
        <v>1021</v>
      </c>
      <c r="H383" s="159">
        <v>16.38</v>
      </c>
      <c r="I383" s="160"/>
      <c r="L383" s="156"/>
      <c r="M383" s="161"/>
      <c r="T383" s="162"/>
      <c r="AT383" s="157" t="s">
        <v>194</v>
      </c>
      <c r="AU383" s="157" t="s">
        <v>84</v>
      </c>
      <c r="AV383" s="13" t="s">
        <v>84</v>
      </c>
      <c r="AW383" s="13" t="s">
        <v>37</v>
      </c>
      <c r="AX383" s="13" t="s">
        <v>75</v>
      </c>
      <c r="AY383" s="157" t="s">
        <v>184</v>
      </c>
    </row>
    <row r="384" spans="2:65" s="14" customFormat="1" ht="11.25">
      <c r="B384" s="163"/>
      <c r="D384" s="150" t="s">
        <v>194</v>
      </c>
      <c r="E384" s="164" t="s">
        <v>19</v>
      </c>
      <c r="F384" s="165" t="s">
        <v>198</v>
      </c>
      <c r="H384" s="166">
        <v>42.335000000000001</v>
      </c>
      <c r="I384" s="167"/>
      <c r="L384" s="163"/>
      <c r="M384" s="168"/>
      <c r="T384" s="169"/>
      <c r="AT384" s="164" t="s">
        <v>194</v>
      </c>
      <c r="AU384" s="164" t="s">
        <v>84</v>
      </c>
      <c r="AV384" s="14" t="s">
        <v>127</v>
      </c>
      <c r="AW384" s="14" t="s">
        <v>37</v>
      </c>
      <c r="AX384" s="14" t="s">
        <v>82</v>
      </c>
      <c r="AY384" s="164" t="s">
        <v>184</v>
      </c>
    </row>
    <row r="385" spans="2:65" s="1" customFormat="1" ht="16.5" customHeight="1">
      <c r="B385" s="33"/>
      <c r="C385" s="170" t="s">
        <v>517</v>
      </c>
      <c r="D385" s="170" t="s">
        <v>264</v>
      </c>
      <c r="E385" s="171" t="s">
        <v>1022</v>
      </c>
      <c r="F385" s="172" t="s">
        <v>1023</v>
      </c>
      <c r="G385" s="173" t="s">
        <v>234</v>
      </c>
      <c r="H385" s="174">
        <v>1.7000000000000001E-2</v>
      </c>
      <c r="I385" s="175"/>
      <c r="J385" s="176">
        <f>ROUND(I385*H385,2)</f>
        <v>0</v>
      </c>
      <c r="K385" s="172" t="s">
        <v>190</v>
      </c>
      <c r="L385" s="177"/>
      <c r="M385" s="178" t="s">
        <v>19</v>
      </c>
      <c r="N385" s="179" t="s">
        <v>46</v>
      </c>
      <c r="P385" s="141">
        <f>O385*H385</f>
        <v>0</v>
      </c>
      <c r="Q385" s="141">
        <v>1</v>
      </c>
      <c r="R385" s="141">
        <f>Q385*H385</f>
        <v>1.7000000000000001E-2</v>
      </c>
      <c r="S385" s="141">
        <v>0</v>
      </c>
      <c r="T385" s="142">
        <f>S385*H385</f>
        <v>0</v>
      </c>
      <c r="AR385" s="143" t="s">
        <v>409</v>
      </c>
      <c r="AT385" s="143" t="s">
        <v>264</v>
      </c>
      <c r="AU385" s="143" t="s">
        <v>84</v>
      </c>
      <c r="AY385" s="18" t="s">
        <v>184</v>
      </c>
      <c r="BE385" s="144">
        <f>IF(N385="základní",J385,0)</f>
        <v>0</v>
      </c>
      <c r="BF385" s="144">
        <f>IF(N385="snížená",J385,0)</f>
        <v>0</v>
      </c>
      <c r="BG385" s="144">
        <f>IF(N385="zákl. přenesená",J385,0)</f>
        <v>0</v>
      </c>
      <c r="BH385" s="144">
        <f>IF(N385="sníž. přenesená",J385,0)</f>
        <v>0</v>
      </c>
      <c r="BI385" s="144">
        <f>IF(N385="nulová",J385,0)</f>
        <v>0</v>
      </c>
      <c r="BJ385" s="18" t="s">
        <v>82</v>
      </c>
      <c r="BK385" s="144">
        <f>ROUND(I385*H385,2)</f>
        <v>0</v>
      </c>
      <c r="BL385" s="18" t="s">
        <v>287</v>
      </c>
      <c r="BM385" s="143" t="s">
        <v>1024</v>
      </c>
    </row>
    <row r="386" spans="2:65" s="12" customFormat="1" ht="11.25">
      <c r="B386" s="149"/>
      <c r="D386" s="150" t="s">
        <v>194</v>
      </c>
      <c r="E386" s="151" t="s">
        <v>19</v>
      </c>
      <c r="F386" s="152" t="s">
        <v>1018</v>
      </c>
      <c r="H386" s="151" t="s">
        <v>19</v>
      </c>
      <c r="I386" s="153"/>
      <c r="L386" s="149"/>
      <c r="M386" s="154"/>
      <c r="T386" s="155"/>
      <c r="AT386" s="151" t="s">
        <v>194</v>
      </c>
      <c r="AU386" s="151" t="s">
        <v>84</v>
      </c>
      <c r="AV386" s="12" t="s">
        <v>82</v>
      </c>
      <c r="AW386" s="12" t="s">
        <v>37</v>
      </c>
      <c r="AX386" s="12" t="s">
        <v>75</v>
      </c>
      <c r="AY386" s="151" t="s">
        <v>184</v>
      </c>
    </row>
    <row r="387" spans="2:65" s="13" customFormat="1" ht="11.25">
      <c r="B387" s="156"/>
      <c r="D387" s="150" t="s">
        <v>194</v>
      </c>
      <c r="E387" s="157" t="s">
        <v>19</v>
      </c>
      <c r="F387" s="158" t="s">
        <v>1019</v>
      </c>
      <c r="H387" s="159">
        <v>21.254999999999999</v>
      </c>
      <c r="I387" s="160"/>
      <c r="L387" s="156"/>
      <c r="M387" s="161"/>
      <c r="T387" s="162"/>
      <c r="AT387" s="157" t="s">
        <v>194</v>
      </c>
      <c r="AU387" s="157" t="s">
        <v>84</v>
      </c>
      <c r="AV387" s="13" t="s">
        <v>84</v>
      </c>
      <c r="AW387" s="13" t="s">
        <v>37</v>
      </c>
      <c r="AX387" s="13" t="s">
        <v>75</v>
      </c>
      <c r="AY387" s="157" t="s">
        <v>184</v>
      </c>
    </row>
    <row r="388" spans="2:65" s="13" customFormat="1" ht="11.25">
      <c r="B388" s="156"/>
      <c r="D388" s="150" t="s">
        <v>194</v>
      </c>
      <c r="E388" s="157" t="s">
        <v>19</v>
      </c>
      <c r="F388" s="158" t="s">
        <v>1020</v>
      </c>
      <c r="H388" s="159">
        <v>4.7</v>
      </c>
      <c r="I388" s="160"/>
      <c r="L388" s="156"/>
      <c r="M388" s="161"/>
      <c r="T388" s="162"/>
      <c r="AT388" s="157" t="s">
        <v>194</v>
      </c>
      <c r="AU388" s="157" t="s">
        <v>84</v>
      </c>
      <c r="AV388" s="13" t="s">
        <v>84</v>
      </c>
      <c r="AW388" s="13" t="s">
        <v>37</v>
      </c>
      <c r="AX388" s="13" t="s">
        <v>75</v>
      </c>
      <c r="AY388" s="157" t="s">
        <v>184</v>
      </c>
    </row>
    <row r="389" spans="2:65" s="13" customFormat="1" ht="11.25">
      <c r="B389" s="156"/>
      <c r="D389" s="150" t="s">
        <v>194</v>
      </c>
      <c r="E389" s="157" t="s">
        <v>19</v>
      </c>
      <c r="F389" s="158" t="s">
        <v>1021</v>
      </c>
      <c r="H389" s="159">
        <v>16.38</v>
      </c>
      <c r="I389" s="160"/>
      <c r="L389" s="156"/>
      <c r="M389" s="161"/>
      <c r="T389" s="162"/>
      <c r="AT389" s="157" t="s">
        <v>194</v>
      </c>
      <c r="AU389" s="157" t="s">
        <v>84</v>
      </c>
      <c r="AV389" s="13" t="s">
        <v>84</v>
      </c>
      <c r="AW389" s="13" t="s">
        <v>37</v>
      </c>
      <c r="AX389" s="13" t="s">
        <v>75</v>
      </c>
      <c r="AY389" s="157" t="s">
        <v>184</v>
      </c>
    </row>
    <row r="390" spans="2:65" s="14" customFormat="1" ht="11.25">
      <c r="B390" s="163"/>
      <c r="D390" s="150" t="s">
        <v>194</v>
      </c>
      <c r="E390" s="164" t="s">
        <v>19</v>
      </c>
      <c r="F390" s="165" t="s">
        <v>198</v>
      </c>
      <c r="H390" s="166">
        <v>42.335000000000001</v>
      </c>
      <c r="I390" s="167"/>
      <c r="L390" s="163"/>
      <c r="M390" s="168"/>
      <c r="T390" s="169"/>
      <c r="AT390" s="164" t="s">
        <v>194</v>
      </c>
      <c r="AU390" s="164" t="s">
        <v>84</v>
      </c>
      <c r="AV390" s="14" t="s">
        <v>127</v>
      </c>
      <c r="AW390" s="14" t="s">
        <v>37</v>
      </c>
      <c r="AX390" s="14" t="s">
        <v>82</v>
      </c>
      <c r="AY390" s="164" t="s">
        <v>184</v>
      </c>
    </row>
    <row r="391" spans="2:65" s="13" customFormat="1" ht="11.25">
      <c r="B391" s="156"/>
      <c r="D391" s="150" t="s">
        <v>194</v>
      </c>
      <c r="F391" s="158" t="s">
        <v>1025</v>
      </c>
      <c r="H391" s="159">
        <v>1.7000000000000001E-2</v>
      </c>
      <c r="I391" s="160"/>
      <c r="L391" s="156"/>
      <c r="M391" s="161"/>
      <c r="T391" s="162"/>
      <c r="AT391" s="157" t="s">
        <v>194</v>
      </c>
      <c r="AU391" s="157" t="s">
        <v>84</v>
      </c>
      <c r="AV391" s="13" t="s">
        <v>84</v>
      </c>
      <c r="AW391" s="13" t="s">
        <v>4</v>
      </c>
      <c r="AX391" s="13" t="s">
        <v>82</v>
      </c>
      <c r="AY391" s="157" t="s">
        <v>184</v>
      </c>
    </row>
    <row r="392" spans="2:65" s="1" customFormat="1" ht="16.5" customHeight="1">
      <c r="B392" s="33"/>
      <c r="C392" s="132" t="s">
        <v>523</v>
      </c>
      <c r="D392" s="132" t="s">
        <v>186</v>
      </c>
      <c r="E392" s="133" t="s">
        <v>1026</v>
      </c>
      <c r="F392" s="134" t="s">
        <v>1027</v>
      </c>
      <c r="G392" s="135" t="s">
        <v>217</v>
      </c>
      <c r="H392" s="136">
        <v>45.935000000000002</v>
      </c>
      <c r="I392" s="137"/>
      <c r="J392" s="138">
        <f>ROUND(I392*H392,2)</f>
        <v>0</v>
      </c>
      <c r="K392" s="134" t="s">
        <v>190</v>
      </c>
      <c r="L392" s="33"/>
      <c r="M392" s="139" t="s">
        <v>19</v>
      </c>
      <c r="N392" s="140" t="s">
        <v>46</v>
      </c>
      <c r="P392" s="141">
        <f>O392*H392</f>
        <v>0</v>
      </c>
      <c r="Q392" s="141">
        <v>3.9825E-4</v>
      </c>
      <c r="R392" s="141">
        <f>Q392*H392</f>
        <v>1.829361375E-2</v>
      </c>
      <c r="S392" s="141">
        <v>0</v>
      </c>
      <c r="T392" s="142">
        <f>S392*H392</f>
        <v>0</v>
      </c>
      <c r="AR392" s="143" t="s">
        <v>287</v>
      </c>
      <c r="AT392" s="143" t="s">
        <v>186</v>
      </c>
      <c r="AU392" s="143" t="s">
        <v>84</v>
      </c>
      <c r="AY392" s="18" t="s">
        <v>184</v>
      </c>
      <c r="BE392" s="144">
        <f>IF(N392="základní",J392,0)</f>
        <v>0</v>
      </c>
      <c r="BF392" s="144">
        <f>IF(N392="snížená",J392,0)</f>
        <v>0</v>
      </c>
      <c r="BG392" s="144">
        <f>IF(N392="zákl. přenesená",J392,0)</f>
        <v>0</v>
      </c>
      <c r="BH392" s="144">
        <f>IF(N392="sníž. přenesená",J392,0)</f>
        <v>0</v>
      </c>
      <c r="BI392" s="144">
        <f>IF(N392="nulová",J392,0)</f>
        <v>0</v>
      </c>
      <c r="BJ392" s="18" t="s">
        <v>82</v>
      </c>
      <c r="BK392" s="144">
        <f>ROUND(I392*H392,2)</f>
        <v>0</v>
      </c>
      <c r="BL392" s="18" t="s">
        <v>287</v>
      </c>
      <c r="BM392" s="143" t="s">
        <v>1028</v>
      </c>
    </row>
    <row r="393" spans="2:65" s="1" customFormat="1" ht="11.25">
      <c r="B393" s="33"/>
      <c r="D393" s="145" t="s">
        <v>192</v>
      </c>
      <c r="F393" s="146" t="s">
        <v>1029</v>
      </c>
      <c r="I393" s="147"/>
      <c r="L393" s="33"/>
      <c r="M393" s="148"/>
      <c r="T393" s="54"/>
      <c r="AT393" s="18" t="s">
        <v>192</v>
      </c>
      <c r="AU393" s="18" t="s">
        <v>84</v>
      </c>
    </row>
    <row r="394" spans="2:65" s="12" customFormat="1" ht="11.25">
      <c r="B394" s="149"/>
      <c r="D394" s="150" t="s">
        <v>194</v>
      </c>
      <c r="E394" s="151" t="s">
        <v>19</v>
      </c>
      <c r="F394" s="152" t="s">
        <v>1018</v>
      </c>
      <c r="H394" s="151" t="s">
        <v>19</v>
      </c>
      <c r="I394" s="153"/>
      <c r="L394" s="149"/>
      <c r="M394" s="154"/>
      <c r="T394" s="155"/>
      <c r="AT394" s="151" t="s">
        <v>194</v>
      </c>
      <c r="AU394" s="151" t="s">
        <v>84</v>
      </c>
      <c r="AV394" s="12" t="s">
        <v>82</v>
      </c>
      <c r="AW394" s="12" t="s">
        <v>37</v>
      </c>
      <c r="AX394" s="12" t="s">
        <v>75</v>
      </c>
      <c r="AY394" s="151" t="s">
        <v>184</v>
      </c>
    </row>
    <row r="395" spans="2:65" s="13" customFormat="1" ht="11.25">
      <c r="B395" s="156"/>
      <c r="D395" s="150" t="s">
        <v>194</v>
      </c>
      <c r="E395" s="157" t="s">
        <v>19</v>
      </c>
      <c r="F395" s="158" t="s">
        <v>1019</v>
      </c>
      <c r="H395" s="159">
        <v>21.254999999999999</v>
      </c>
      <c r="I395" s="160"/>
      <c r="L395" s="156"/>
      <c r="M395" s="161"/>
      <c r="T395" s="162"/>
      <c r="AT395" s="157" t="s">
        <v>194</v>
      </c>
      <c r="AU395" s="157" t="s">
        <v>84</v>
      </c>
      <c r="AV395" s="13" t="s">
        <v>84</v>
      </c>
      <c r="AW395" s="13" t="s">
        <v>37</v>
      </c>
      <c r="AX395" s="13" t="s">
        <v>75</v>
      </c>
      <c r="AY395" s="157" t="s">
        <v>184</v>
      </c>
    </row>
    <row r="396" spans="2:65" s="13" customFormat="1" ht="11.25">
      <c r="B396" s="156"/>
      <c r="D396" s="150" t="s">
        <v>194</v>
      </c>
      <c r="E396" s="157" t="s">
        <v>19</v>
      </c>
      <c r="F396" s="158" t="s">
        <v>1020</v>
      </c>
      <c r="H396" s="159">
        <v>4.7</v>
      </c>
      <c r="I396" s="160"/>
      <c r="L396" s="156"/>
      <c r="M396" s="161"/>
      <c r="T396" s="162"/>
      <c r="AT396" s="157" t="s">
        <v>194</v>
      </c>
      <c r="AU396" s="157" t="s">
        <v>84</v>
      </c>
      <c r="AV396" s="13" t="s">
        <v>84</v>
      </c>
      <c r="AW396" s="13" t="s">
        <v>37</v>
      </c>
      <c r="AX396" s="13" t="s">
        <v>75</v>
      </c>
      <c r="AY396" s="157" t="s">
        <v>184</v>
      </c>
    </row>
    <row r="397" spans="2:65" s="13" customFormat="1" ht="11.25">
      <c r="B397" s="156"/>
      <c r="D397" s="150" t="s">
        <v>194</v>
      </c>
      <c r="E397" s="157" t="s">
        <v>19</v>
      </c>
      <c r="F397" s="158" t="s">
        <v>1030</v>
      </c>
      <c r="H397" s="159">
        <v>19.98</v>
      </c>
      <c r="I397" s="160"/>
      <c r="L397" s="156"/>
      <c r="M397" s="161"/>
      <c r="T397" s="162"/>
      <c r="AT397" s="157" t="s">
        <v>194</v>
      </c>
      <c r="AU397" s="157" t="s">
        <v>84</v>
      </c>
      <c r="AV397" s="13" t="s">
        <v>84</v>
      </c>
      <c r="AW397" s="13" t="s">
        <v>37</v>
      </c>
      <c r="AX397" s="13" t="s">
        <v>75</v>
      </c>
      <c r="AY397" s="157" t="s">
        <v>184</v>
      </c>
    </row>
    <row r="398" spans="2:65" s="14" customFormat="1" ht="11.25">
      <c r="B398" s="163"/>
      <c r="D398" s="150" t="s">
        <v>194</v>
      </c>
      <c r="E398" s="164" t="s">
        <v>19</v>
      </c>
      <c r="F398" s="165" t="s">
        <v>198</v>
      </c>
      <c r="H398" s="166">
        <v>45.935000000000002</v>
      </c>
      <c r="I398" s="167"/>
      <c r="L398" s="163"/>
      <c r="M398" s="168"/>
      <c r="T398" s="169"/>
      <c r="AT398" s="164" t="s">
        <v>194</v>
      </c>
      <c r="AU398" s="164" t="s">
        <v>84</v>
      </c>
      <c r="AV398" s="14" t="s">
        <v>127</v>
      </c>
      <c r="AW398" s="14" t="s">
        <v>37</v>
      </c>
      <c r="AX398" s="14" t="s">
        <v>82</v>
      </c>
      <c r="AY398" s="164" t="s">
        <v>184</v>
      </c>
    </row>
    <row r="399" spans="2:65" s="1" customFormat="1" ht="24.2" customHeight="1">
      <c r="B399" s="33"/>
      <c r="C399" s="170" t="s">
        <v>528</v>
      </c>
      <c r="D399" s="170" t="s">
        <v>264</v>
      </c>
      <c r="E399" s="171" t="s">
        <v>1031</v>
      </c>
      <c r="F399" s="172" t="s">
        <v>1032</v>
      </c>
      <c r="G399" s="173" t="s">
        <v>217</v>
      </c>
      <c r="H399" s="174">
        <v>72.628</v>
      </c>
      <c r="I399" s="175"/>
      <c r="J399" s="176">
        <f>ROUND(I399*H399,2)</f>
        <v>0</v>
      </c>
      <c r="K399" s="172" t="s">
        <v>190</v>
      </c>
      <c r="L399" s="177"/>
      <c r="M399" s="178" t="s">
        <v>19</v>
      </c>
      <c r="N399" s="179" t="s">
        <v>46</v>
      </c>
      <c r="P399" s="141">
        <f>O399*H399</f>
        <v>0</v>
      </c>
      <c r="Q399" s="141">
        <v>5.4000000000000003E-3</v>
      </c>
      <c r="R399" s="141">
        <f>Q399*H399</f>
        <v>0.39219120000000002</v>
      </c>
      <c r="S399" s="141">
        <v>0</v>
      </c>
      <c r="T399" s="142">
        <f>S399*H399</f>
        <v>0</v>
      </c>
      <c r="AR399" s="143" t="s">
        <v>409</v>
      </c>
      <c r="AT399" s="143" t="s">
        <v>264</v>
      </c>
      <c r="AU399" s="143" t="s">
        <v>84</v>
      </c>
      <c r="AY399" s="18" t="s">
        <v>184</v>
      </c>
      <c r="BE399" s="144">
        <f>IF(N399="základní",J399,0)</f>
        <v>0</v>
      </c>
      <c r="BF399" s="144">
        <f>IF(N399="snížená",J399,0)</f>
        <v>0</v>
      </c>
      <c r="BG399" s="144">
        <f>IF(N399="zákl. přenesená",J399,0)</f>
        <v>0</v>
      </c>
      <c r="BH399" s="144">
        <f>IF(N399="sníž. přenesená",J399,0)</f>
        <v>0</v>
      </c>
      <c r="BI399" s="144">
        <f>IF(N399="nulová",J399,0)</f>
        <v>0</v>
      </c>
      <c r="BJ399" s="18" t="s">
        <v>82</v>
      </c>
      <c r="BK399" s="144">
        <f>ROUND(I399*H399,2)</f>
        <v>0</v>
      </c>
      <c r="BL399" s="18" t="s">
        <v>287</v>
      </c>
      <c r="BM399" s="143" t="s">
        <v>1033</v>
      </c>
    </row>
    <row r="400" spans="2:65" s="12" customFormat="1" ht="11.25">
      <c r="B400" s="149"/>
      <c r="D400" s="150" t="s">
        <v>194</v>
      </c>
      <c r="E400" s="151" t="s">
        <v>19</v>
      </c>
      <c r="F400" s="152" t="s">
        <v>1018</v>
      </c>
      <c r="H400" s="151" t="s">
        <v>19</v>
      </c>
      <c r="I400" s="153"/>
      <c r="L400" s="149"/>
      <c r="M400" s="154"/>
      <c r="T400" s="155"/>
      <c r="AT400" s="151" t="s">
        <v>194</v>
      </c>
      <c r="AU400" s="151" t="s">
        <v>84</v>
      </c>
      <c r="AV400" s="12" t="s">
        <v>82</v>
      </c>
      <c r="AW400" s="12" t="s">
        <v>37</v>
      </c>
      <c r="AX400" s="12" t="s">
        <v>75</v>
      </c>
      <c r="AY400" s="151" t="s">
        <v>184</v>
      </c>
    </row>
    <row r="401" spans="2:65" s="13" customFormat="1" ht="11.25">
      <c r="B401" s="156"/>
      <c r="D401" s="150" t="s">
        <v>194</v>
      </c>
      <c r="E401" s="157" t="s">
        <v>19</v>
      </c>
      <c r="F401" s="158" t="s">
        <v>1019</v>
      </c>
      <c r="H401" s="159">
        <v>21.254999999999999</v>
      </c>
      <c r="I401" s="160"/>
      <c r="L401" s="156"/>
      <c r="M401" s="161"/>
      <c r="T401" s="162"/>
      <c r="AT401" s="157" t="s">
        <v>194</v>
      </c>
      <c r="AU401" s="157" t="s">
        <v>84</v>
      </c>
      <c r="AV401" s="13" t="s">
        <v>84</v>
      </c>
      <c r="AW401" s="13" t="s">
        <v>37</v>
      </c>
      <c r="AX401" s="13" t="s">
        <v>75</v>
      </c>
      <c r="AY401" s="157" t="s">
        <v>184</v>
      </c>
    </row>
    <row r="402" spans="2:65" s="13" customFormat="1" ht="11.25">
      <c r="B402" s="156"/>
      <c r="D402" s="150" t="s">
        <v>194</v>
      </c>
      <c r="E402" s="157" t="s">
        <v>19</v>
      </c>
      <c r="F402" s="158" t="s">
        <v>1020</v>
      </c>
      <c r="H402" s="159">
        <v>4.7</v>
      </c>
      <c r="I402" s="160"/>
      <c r="L402" s="156"/>
      <c r="M402" s="161"/>
      <c r="T402" s="162"/>
      <c r="AT402" s="157" t="s">
        <v>194</v>
      </c>
      <c r="AU402" s="157" t="s">
        <v>84</v>
      </c>
      <c r="AV402" s="13" t="s">
        <v>84</v>
      </c>
      <c r="AW402" s="13" t="s">
        <v>37</v>
      </c>
      <c r="AX402" s="13" t="s">
        <v>75</v>
      </c>
      <c r="AY402" s="157" t="s">
        <v>184</v>
      </c>
    </row>
    <row r="403" spans="2:65" s="13" customFormat="1" ht="11.25">
      <c r="B403" s="156"/>
      <c r="D403" s="150" t="s">
        <v>194</v>
      </c>
      <c r="E403" s="157" t="s">
        <v>19</v>
      </c>
      <c r="F403" s="158" t="s">
        <v>1030</v>
      </c>
      <c r="H403" s="159">
        <v>19.98</v>
      </c>
      <c r="I403" s="160"/>
      <c r="L403" s="156"/>
      <c r="M403" s="161"/>
      <c r="T403" s="162"/>
      <c r="AT403" s="157" t="s">
        <v>194</v>
      </c>
      <c r="AU403" s="157" t="s">
        <v>84</v>
      </c>
      <c r="AV403" s="13" t="s">
        <v>84</v>
      </c>
      <c r="AW403" s="13" t="s">
        <v>37</v>
      </c>
      <c r="AX403" s="13" t="s">
        <v>75</v>
      </c>
      <c r="AY403" s="157" t="s">
        <v>184</v>
      </c>
    </row>
    <row r="404" spans="2:65" s="13" customFormat="1" ht="11.25">
      <c r="B404" s="156"/>
      <c r="D404" s="150" t="s">
        <v>194</v>
      </c>
      <c r="E404" s="157" t="s">
        <v>19</v>
      </c>
      <c r="F404" s="158" t="s">
        <v>1021</v>
      </c>
      <c r="H404" s="159">
        <v>16.38</v>
      </c>
      <c r="I404" s="160"/>
      <c r="L404" s="156"/>
      <c r="M404" s="161"/>
      <c r="T404" s="162"/>
      <c r="AT404" s="157" t="s">
        <v>194</v>
      </c>
      <c r="AU404" s="157" t="s">
        <v>84</v>
      </c>
      <c r="AV404" s="13" t="s">
        <v>84</v>
      </c>
      <c r="AW404" s="13" t="s">
        <v>37</v>
      </c>
      <c r="AX404" s="13" t="s">
        <v>75</v>
      </c>
      <c r="AY404" s="157" t="s">
        <v>184</v>
      </c>
    </row>
    <row r="405" spans="2:65" s="14" customFormat="1" ht="11.25">
      <c r="B405" s="163"/>
      <c r="D405" s="150" t="s">
        <v>194</v>
      </c>
      <c r="E405" s="164" t="s">
        <v>19</v>
      </c>
      <c r="F405" s="165" t="s">
        <v>198</v>
      </c>
      <c r="H405" s="166">
        <v>62.314999999999998</v>
      </c>
      <c r="I405" s="167"/>
      <c r="L405" s="163"/>
      <c r="M405" s="168"/>
      <c r="T405" s="169"/>
      <c r="AT405" s="164" t="s">
        <v>194</v>
      </c>
      <c r="AU405" s="164" t="s">
        <v>84</v>
      </c>
      <c r="AV405" s="14" t="s">
        <v>127</v>
      </c>
      <c r="AW405" s="14" t="s">
        <v>37</v>
      </c>
      <c r="AX405" s="14" t="s">
        <v>82</v>
      </c>
      <c r="AY405" s="164" t="s">
        <v>184</v>
      </c>
    </row>
    <row r="406" spans="2:65" s="13" customFormat="1" ht="11.25">
      <c r="B406" s="156"/>
      <c r="D406" s="150" t="s">
        <v>194</v>
      </c>
      <c r="F406" s="158" t="s">
        <v>1034</v>
      </c>
      <c r="H406" s="159">
        <v>72.628</v>
      </c>
      <c r="I406" s="160"/>
      <c r="L406" s="156"/>
      <c r="M406" s="161"/>
      <c r="T406" s="162"/>
      <c r="AT406" s="157" t="s">
        <v>194</v>
      </c>
      <c r="AU406" s="157" t="s">
        <v>84</v>
      </c>
      <c r="AV406" s="13" t="s">
        <v>84</v>
      </c>
      <c r="AW406" s="13" t="s">
        <v>4</v>
      </c>
      <c r="AX406" s="13" t="s">
        <v>82</v>
      </c>
      <c r="AY406" s="157" t="s">
        <v>184</v>
      </c>
    </row>
    <row r="407" spans="2:65" s="1" customFormat="1" ht="16.5" customHeight="1">
      <c r="B407" s="33"/>
      <c r="C407" s="132" t="s">
        <v>533</v>
      </c>
      <c r="D407" s="132" t="s">
        <v>186</v>
      </c>
      <c r="E407" s="133" t="s">
        <v>1035</v>
      </c>
      <c r="F407" s="134" t="s">
        <v>1036</v>
      </c>
      <c r="G407" s="135" t="s">
        <v>217</v>
      </c>
      <c r="H407" s="136">
        <v>16.38</v>
      </c>
      <c r="I407" s="137"/>
      <c r="J407" s="138">
        <f>ROUND(I407*H407,2)</f>
        <v>0</v>
      </c>
      <c r="K407" s="134" t="s">
        <v>190</v>
      </c>
      <c r="L407" s="33"/>
      <c r="M407" s="139" t="s">
        <v>19</v>
      </c>
      <c r="N407" s="140" t="s">
        <v>46</v>
      </c>
      <c r="P407" s="141">
        <f>O407*H407</f>
        <v>0</v>
      </c>
      <c r="Q407" s="141">
        <v>3.9825E-4</v>
      </c>
      <c r="R407" s="141">
        <f>Q407*H407</f>
        <v>6.5233349999999999E-3</v>
      </c>
      <c r="S407" s="141">
        <v>0</v>
      </c>
      <c r="T407" s="142">
        <f>S407*H407</f>
        <v>0</v>
      </c>
      <c r="AR407" s="143" t="s">
        <v>287</v>
      </c>
      <c r="AT407" s="143" t="s">
        <v>186</v>
      </c>
      <c r="AU407" s="143" t="s">
        <v>84</v>
      </c>
      <c r="AY407" s="18" t="s">
        <v>184</v>
      </c>
      <c r="BE407" s="144">
        <f>IF(N407="základní",J407,0)</f>
        <v>0</v>
      </c>
      <c r="BF407" s="144">
        <f>IF(N407="snížená",J407,0)</f>
        <v>0</v>
      </c>
      <c r="BG407" s="144">
        <f>IF(N407="zákl. přenesená",J407,0)</f>
        <v>0</v>
      </c>
      <c r="BH407" s="144">
        <f>IF(N407="sníž. přenesená",J407,0)</f>
        <v>0</v>
      </c>
      <c r="BI407" s="144">
        <f>IF(N407="nulová",J407,0)</f>
        <v>0</v>
      </c>
      <c r="BJ407" s="18" t="s">
        <v>82</v>
      </c>
      <c r="BK407" s="144">
        <f>ROUND(I407*H407,2)</f>
        <v>0</v>
      </c>
      <c r="BL407" s="18" t="s">
        <v>287</v>
      </c>
      <c r="BM407" s="143" t="s">
        <v>1037</v>
      </c>
    </row>
    <row r="408" spans="2:65" s="1" customFormat="1" ht="11.25">
      <c r="B408" s="33"/>
      <c r="D408" s="145" t="s">
        <v>192</v>
      </c>
      <c r="F408" s="146" t="s">
        <v>1038</v>
      </c>
      <c r="I408" s="147"/>
      <c r="L408" s="33"/>
      <c r="M408" s="148"/>
      <c r="T408" s="54"/>
      <c r="AT408" s="18" t="s">
        <v>192</v>
      </c>
      <c r="AU408" s="18" t="s">
        <v>84</v>
      </c>
    </row>
    <row r="409" spans="2:65" s="12" customFormat="1" ht="11.25">
      <c r="B409" s="149"/>
      <c r="D409" s="150" t="s">
        <v>194</v>
      </c>
      <c r="E409" s="151" t="s">
        <v>19</v>
      </c>
      <c r="F409" s="152" t="s">
        <v>249</v>
      </c>
      <c r="H409" s="151" t="s">
        <v>19</v>
      </c>
      <c r="I409" s="153"/>
      <c r="L409" s="149"/>
      <c r="M409" s="154"/>
      <c r="T409" s="155"/>
      <c r="AT409" s="151" t="s">
        <v>194</v>
      </c>
      <c r="AU409" s="151" t="s">
        <v>84</v>
      </c>
      <c r="AV409" s="12" t="s">
        <v>82</v>
      </c>
      <c r="AW409" s="12" t="s">
        <v>37</v>
      </c>
      <c r="AX409" s="12" t="s">
        <v>75</v>
      </c>
      <c r="AY409" s="151" t="s">
        <v>184</v>
      </c>
    </row>
    <row r="410" spans="2:65" s="13" customFormat="1" ht="11.25">
      <c r="B410" s="156"/>
      <c r="D410" s="150" t="s">
        <v>194</v>
      </c>
      <c r="E410" s="157" t="s">
        <v>19</v>
      </c>
      <c r="F410" s="158" t="s">
        <v>1021</v>
      </c>
      <c r="H410" s="159">
        <v>16.38</v>
      </c>
      <c r="I410" s="160"/>
      <c r="L410" s="156"/>
      <c r="M410" s="161"/>
      <c r="T410" s="162"/>
      <c r="AT410" s="157" t="s">
        <v>194</v>
      </c>
      <c r="AU410" s="157" t="s">
        <v>84</v>
      </c>
      <c r="AV410" s="13" t="s">
        <v>84</v>
      </c>
      <c r="AW410" s="13" t="s">
        <v>37</v>
      </c>
      <c r="AX410" s="13" t="s">
        <v>75</v>
      </c>
      <c r="AY410" s="157" t="s">
        <v>184</v>
      </c>
    </row>
    <row r="411" spans="2:65" s="14" customFormat="1" ht="11.25">
      <c r="B411" s="163"/>
      <c r="D411" s="150" t="s">
        <v>194</v>
      </c>
      <c r="E411" s="164" t="s">
        <v>19</v>
      </c>
      <c r="F411" s="165" t="s">
        <v>198</v>
      </c>
      <c r="H411" s="166">
        <v>16.38</v>
      </c>
      <c r="I411" s="167"/>
      <c r="L411" s="163"/>
      <c r="M411" s="168"/>
      <c r="T411" s="169"/>
      <c r="AT411" s="164" t="s">
        <v>194</v>
      </c>
      <c r="AU411" s="164" t="s">
        <v>84</v>
      </c>
      <c r="AV411" s="14" t="s">
        <v>127</v>
      </c>
      <c r="AW411" s="14" t="s">
        <v>37</v>
      </c>
      <c r="AX411" s="14" t="s">
        <v>82</v>
      </c>
      <c r="AY411" s="164" t="s">
        <v>184</v>
      </c>
    </row>
    <row r="412" spans="2:65" s="1" customFormat="1" ht="24.2" customHeight="1">
      <c r="B412" s="33"/>
      <c r="C412" s="132" t="s">
        <v>538</v>
      </c>
      <c r="D412" s="132" t="s">
        <v>186</v>
      </c>
      <c r="E412" s="133" t="s">
        <v>1039</v>
      </c>
      <c r="F412" s="134" t="s">
        <v>1040</v>
      </c>
      <c r="G412" s="135" t="s">
        <v>234</v>
      </c>
      <c r="H412" s="136">
        <v>0.434</v>
      </c>
      <c r="I412" s="137"/>
      <c r="J412" s="138">
        <f>ROUND(I412*H412,2)</f>
        <v>0</v>
      </c>
      <c r="K412" s="134" t="s">
        <v>190</v>
      </c>
      <c r="L412" s="33"/>
      <c r="M412" s="139" t="s">
        <v>19</v>
      </c>
      <c r="N412" s="140" t="s">
        <v>46</v>
      </c>
      <c r="P412" s="141">
        <f>O412*H412</f>
        <v>0</v>
      </c>
      <c r="Q412" s="141">
        <v>0</v>
      </c>
      <c r="R412" s="141">
        <f>Q412*H412</f>
        <v>0</v>
      </c>
      <c r="S412" s="141">
        <v>0</v>
      </c>
      <c r="T412" s="142">
        <f>S412*H412</f>
        <v>0</v>
      </c>
      <c r="AR412" s="143" t="s">
        <v>287</v>
      </c>
      <c r="AT412" s="143" t="s">
        <v>186</v>
      </c>
      <c r="AU412" s="143" t="s">
        <v>84</v>
      </c>
      <c r="AY412" s="18" t="s">
        <v>184</v>
      </c>
      <c r="BE412" s="144">
        <f>IF(N412="základní",J412,0)</f>
        <v>0</v>
      </c>
      <c r="BF412" s="144">
        <f>IF(N412="snížená",J412,0)</f>
        <v>0</v>
      </c>
      <c r="BG412" s="144">
        <f>IF(N412="zákl. přenesená",J412,0)</f>
        <v>0</v>
      </c>
      <c r="BH412" s="144">
        <f>IF(N412="sníž. přenesená",J412,0)</f>
        <v>0</v>
      </c>
      <c r="BI412" s="144">
        <f>IF(N412="nulová",J412,0)</f>
        <v>0</v>
      </c>
      <c r="BJ412" s="18" t="s">
        <v>82</v>
      </c>
      <c r="BK412" s="144">
        <f>ROUND(I412*H412,2)</f>
        <v>0</v>
      </c>
      <c r="BL412" s="18" t="s">
        <v>287</v>
      </c>
      <c r="BM412" s="143" t="s">
        <v>1041</v>
      </c>
    </row>
    <row r="413" spans="2:65" s="1" customFormat="1" ht="11.25">
      <c r="B413" s="33"/>
      <c r="D413" s="145" t="s">
        <v>192</v>
      </c>
      <c r="F413" s="146" t="s">
        <v>1042</v>
      </c>
      <c r="I413" s="147"/>
      <c r="L413" s="33"/>
      <c r="M413" s="148"/>
      <c r="T413" s="54"/>
      <c r="AT413" s="18" t="s">
        <v>192</v>
      </c>
      <c r="AU413" s="18" t="s">
        <v>84</v>
      </c>
    </row>
    <row r="414" spans="2:65" s="11" customFormat="1" ht="22.9" customHeight="1">
      <c r="B414" s="120"/>
      <c r="D414" s="121" t="s">
        <v>74</v>
      </c>
      <c r="E414" s="130" t="s">
        <v>478</v>
      </c>
      <c r="F414" s="130" t="s">
        <v>479</v>
      </c>
      <c r="I414" s="123"/>
      <c r="J414" s="131">
        <f>BK414</f>
        <v>0</v>
      </c>
      <c r="L414" s="120"/>
      <c r="M414" s="125"/>
      <c r="P414" s="126">
        <f>SUM(P415:P456)</f>
        <v>0</v>
      </c>
      <c r="R414" s="126">
        <f>SUM(R415:R456)</f>
        <v>0.32711000000000001</v>
      </c>
      <c r="T414" s="127">
        <f>SUM(T415:T456)</f>
        <v>0</v>
      </c>
      <c r="AR414" s="121" t="s">
        <v>84</v>
      </c>
      <c r="AT414" s="128" t="s">
        <v>74</v>
      </c>
      <c r="AU414" s="128" t="s">
        <v>82</v>
      </c>
      <c r="AY414" s="121" t="s">
        <v>184</v>
      </c>
      <c r="BK414" s="129">
        <f>SUM(BK415:BK456)</f>
        <v>0</v>
      </c>
    </row>
    <row r="415" spans="2:65" s="1" customFormat="1" ht="24.2" customHeight="1">
      <c r="B415" s="33"/>
      <c r="C415" s="132" t="s">
        <v>545</v>
      </c>
      <c r="D415" s="132" t="s">
        <v>186</v>
      </c>
      <c r="E415" s="133" t="s">
        <v>1043</v>
      </c>
      <c r="F415" s="134" t="s">
        <v>1044</v>
      </c>
      <c r="G415" s="135" t="s">
        <v>217</v>
      </c>
      <c r="H415" s="136">
        <v>102.39</v>
      </c>
      <c r="I415" s="137"/>
      <c r="J415" s="138">
        <f>ROUND(I415*H415,2)</f>
        <v>0</v>
      </c>
      <c r="K415" s="134" t="s">
        <v>190</v>
      </c>
      <c r="L415" s="33"/>
      <c r="M415" s="139" t="s">
        <v>19</v>
      </c>
      <c r="N415" s="140" t="s">
        <v>46</v>
      </c>
      <c r="P415" s="141">
        <f>O415*H415</f>
        <v>0</v>
      </c>
      <c r="Q415" s="141">
        <v>0</v>
      </c>
      <c r="R415" s="141">
        <f>Q415*H415</f>
        <v>0</v>
      </c>
      <c r="S415" s="141">
        <v>0</v>
      </c>
      <c r="T415" s="142">
        <f>S415*H415</f>
        <v>0</v>
      </c>
      <c r="AR415" s="143" t="s">
        <v>287</v>
      </c>
      <c r="AT415" s="143" t="s">
        <v>186</v>
      </c>
      <c r="AU415" s="143" t="s">
        <v>84</v>
      </c>
      <c r="AY415" s="18" t="s">
        <v>184</v>
      </c>
      <c r="BE415" s="144">
        <f>IF(N415="základní",J415,0)</f>
        <v>0</v>
      </c>
      <c r="BF415" s="144">
        <f>IF(N415="snížená",J415,0)</f>
        <v>0</v>
      </c>
      <c r="BG415" s="144">
        <f>IF(N415="zákl. přenesená",J415,0)</f>
        <v>0</v>
      </c>
      <c r="BH415" s="144">
        <f>IF(N415="sníž. přenesená",J415,0)</f>
        <v>0</v>
      </c>
      <c r="BI415" s="144">
        <f>IF(N415="nulová",J415,0)</f>
        <v>0</v>
      </c>
      <c r="BJ415" s="18" t="s">
        <v>82</v>
      </c>
      <c r="BK415" s="144">
        <f>ROUND(I415*H415,2)</f>
        <v>0</v>
      </c>
      <c r="BL415" s="18" t="s">
        <v>287</v>
      </c>
      <c r="BM415" s="143" t="s">
        <v>1045</v>
      </c>
    </row>
    <row r="416" spans="2:65" s="1" customFormat="1" ht="11.25">
      <c r="B416" s="33"/>
      <c r="D416" s="145" t="s">
        <v>192</v>
      </c>
      <c r="F416" s="146" t="s">
        <v>1046</v>
      </c>
      <c r="I416" s="147"/>
      <c r="L416" s="33"/>
      <c r="M416" s="148"/>
      <c r="T416" s="54"/>
      <c r="AT416" s="18" t="s">
        <v>192</v>
      </c>
      <c r="AU416" s="18" t="s">
        <v>84</v>
      </c>
    </row>
    <row r="417" spans="2:65" s="12" customFormat="1" ht="11.25">
      <c r="B417" s="149"/>
      <c r="D417" s="150" t="s">
        <v>194</v>
      </c>
      <c r="E417" s="151" t="s">
        <v>19</v>
      </c>
      <c r="F417" s="152" t="s">
        <v>249</v>
      </c>
      <c r="H417" s="151" t="s">
        <v>19</v>
      </c>
      <c r="I417" s="153"/>
      <c r="L417" s="149"/>
      <c r="M417" s="154"/>
      <c r="T417" s="155"/>
      <c r="AT417" s="151" t="s">
        <v>194</v>
      </c>
      <c r="AU417" s="151" t="s">
        <v>84</v>
      </c>
      <c r="AV417" s="12" t="s">
        <v>82</v>
      </c>
      <c r="AW417" s="12" t="s">
        <v>37</v>
      </c>
      <c r="AX417" s="12" t="s">
        <v>75</v>
      </c>
      <c r="AY417" s="151" t="s">
        <v>184</v>
      </c>
    </row>
    <row r="418" spans="2:65" s="13" customFormat="1" ht="11.25">
      <c r="B418" s="156"/>
      <c r="D418" s="150" t="s">
        <v>194</v>
      </c>
      <c r="E418" s="157" t="s">
        <v>19</v>
      </c>
      <c r="F418" s="158" t="s">
        <v>1047</v>
      </c>
      <c r="H418" s="159">
        <v>28.16</v>
      </c>
      <c r="I418" s="160"/>
      <c r="L418" s="156"/>
      <c r="M418" s="161"/>
      <c r="T418" s="162"/>
      <c r="AT418" s="157" t="s">
        <v>194</v>
      </c>
      <c r="AU418" s="157" t="s">
        <v>84</v>
      </c>
      <c r="AV418" s="13" t="s">
        <v>84</v>
      </c>
      <c r="AW418" s="13" t="s">
        <v>37</v>
      </c>
      <c r="AX418" s="13" t="s">
        <v>75</v>
      </c>
      <c r="AY418" s="157" t="s">
        <v>184</v>
      </c>
    </row>
    <row r="419" spans="2:65" s="13" customFormat="1" ht="11.25">
      <c r="B419" s="156"/>
      <c r="D419" s="150" t="s">
        <v>194</v>
      </c>
      <c r="E419" s="157" t="s">
        <v>19</v>
      </c>
      <c r="F419" s="158" t="s">
        <v>1048</v>
      </c>
      <c r="H419" s="159">
        <v>29.16</v>
      </c>
      <c r="I419" s="160"/>
      <c r="L419" s="156"/>
      <c r="M419" s="161"/>
      <c r="T419" s="162"/>
      <c r="AT419" s="157" t="s">
        <v>194</v>
      </c>
      <c r="AU419" s="157" t="s">
        <v>84</v>
      </c>
      <c r="AV419" s="13" t="s">
        <v>84</v>
      </c>
      <c r="AW419" s="13" t="s">
        <v>37</v>
      </c>
      <c r="AX419" s="13" t="s">
        <v>75</v>
      </c>
      <c r="AY419" s="157" t="s">
        <v>184</v>
      </c>
    </row>
    <row r="420" spans="2:65" s="13" customFormat="1" ht="11.25">
      <c r="B420" s="156"/>
      <c r="D420" s="150" t="s">
        <v>194</v>
      </c>
      <c r="E420" s="157" t="s">
        <v>19</v>
      </c>
      <c r="F420" s="158" t="s">
        <v>1049</v>
      </c>
      <c r="H420" s="159">
        <v>7.86</v>
      </c>
      <c r="I420" s="160"/>
      <c r="L420" s="156"/>
      <c r="M420" s="161"/>
      <c r="T420" s="162"/>
      <c r="AT420" s="157" t="s">
        <v>194</v>
      </c>
      <c r="AU420" s="157" t="s">
        <v>84</v>
      </c>
      <c r="AV420" s="13" t="s">
        <v>84</v>
      </c>
      <c r="AW420" s="13" t="s">
        <v>37</v>
      </c>
      <c r="AX420" s="13" t="s">
        <v>75</v>
      </c>
      <c r="AY420" s="157" t="s">
        <v>184</v>
      </c>
    </row>
    <row r="421" spans="2:65" s="13" customFormat="1" ht="11.25">
      <c r="B421" s="156"/>
      <c r="D421" s="150" t="s">
        <v>194</v>
      </c>
      <c r="E421" s="157" t="s">
        <v>19</v>
      </c>
      <c r="F421" s="158" t="s">
        <v>1050</v>
      </c>
      <c r="H421" s="159">
        <v>12.09</v>
      </c>
      <c r="I421" s="160"/>
      <c r="L421" s="156"/>
      <c r="M421" s="161"/>
      <c r="T421" s="162"/>
      <c r="AT421" s="157" t="s">
        <v>194</v>
      </c>
      <c r="AU421" s="157" t="s">
        <v>84</v>
      </c>
      <c r="AV421" s="13" t="s">
        <v>84</v>
      </c>
      <c r="AW421" s="13" t="s">
        <v>37</v>
      </c>
      <c r="AX421" s="13" t="s">
        <v>75</v>
      </c>
      <c r="AY421" s="157" t="s">
        <v>184</v>
      </c>
    </row>
    <row r="422" spans="2:65" s="13" customFormat="1" ht="11.25">
      <c r="B422" s="156"/>
      <c r="D422" s="150" t="s">
        <v>194</v>
      </c>
      <c r="E422" s="157" t="s">
        <v>19</v>
      </c>
      <c r="F422" s="158" t="s">
        <v>1051</v>
      </c>
      <c r="H422" s="159">
        <v>10.38</v>
      </c>
      <c r="I422" s="160"/>
      <c r="L422" s="156"/>
      <c r="M422" s="161"/>
      <c r="T422" s="162"/>
      <c r="AT422" s="157" t="s">
        <v>194</v>
      </c>
      <c r="AU422" s="157" t="s">
        <v>84</v>
      </c>
      <c r="AV422" s="13" t="s">
        <v>84</v>
      </c>
      <c r="AW422" s="13" t="s">
        <v>37</v>
      </c>
      <c r="AX422" s="13" t="s">
        <v>75</v>
      </c>
      <c r="AY422" s="157" t="s">
        <v>184</v>
      </c>
    </row>
    <row r="423" spans="2:65" s="13" customFormat="1" ht="11.25">
      <c r="B423" s="156"/>
      <c r="D423" s="150" t="s">
        <v>194</v>
      </c>
      <c r="E423" s="157" t="s">
        <v>19</v>
      </c>
      <c r="F423" s="158" t="s">
        <v>1052</v>
      </c>
      <c r="H423" s="159">
        <v>5.6</v>
      </c>
      <c r="I423" s="160"/>
      <c r="L423" s="156"/>
      <c r="M423" s="161"/>
      <c r="T423" s="162"/>
      <c r="AT423" s="157" t="s">
        <v>194</v>
      </c>
      <c r="AU423" s="157" t="s">
        <v>84</v>
      </c>
      <c r="AV423" s="13" t="s">
        <v>84</v>
      </c>
      <c r="AW423" s="13" t="s">
        <v>37</v>
      </c>
      <c r="AX423" s="13" t="s">
        <v>75</v>
      </c>
      <c r="AY423" s="157" t="s">
        <v>184</v>
      </c>
    </row>
    <row r="424" spans="2:65" s="13" customFormat="1" ht="11.25">
      <c r="B424" s="156"/>
      <c r="D424" s="150" t="s">
        <v>194</v>
      </c>
      <c r="E424" s="157" t="s">
        <v>19</v>
      </c>
      <c r="F424" s="158" t="s">
        <v>1053</v>
      </c>
      <c r="H424" s="159">
        <v>8.34</v>
      </c>
      <c r="I424" s="160"/>
      <c r="L424" s="156"/>
      <c r="M424" s="161"/>
      <c r="T424" s="162"/>
      <c r="AT424" s="157" t="s">
        <v>194</v>
      </c>
      <c r="AU424" s="157" t="s">
        <v>84</v>
      </c>
      <c r="AV424" s="13" t="s">
        <v>84</v>
      </c>
      <c r="AW424" s="13" t="s">
        <v>37</v>
      </c>
      <c r="AX424" s="13" t="s">
        <v>75</v>
      </c>
      <c r="AY424" s="157" t="s">
        <v>184</v>
      </c>
    </row>
    <row r="425" spans="2:65" s="13" customFormat="1" ht="11.25">
      <c r="B425" s="156"/>
      <c r="D425" s="150" t="s">
        <v>194</v>
      </c>
      <c r="E425" s="157" t="s">
        <v>19</v>
      </c>
      <c r="F425" s="158" t="s">
        <v>1054</v>
      </c>
      <c r="H425" s="159">
        <v>0.8</v>
      </c>
      <c r="I425" s="160"/>
      <c r="L425" s="156"/>
      <c r="M425" s="161"/>
      <c r="T425" s="162"/>
      <c r="AT425" s="157" t="s">
        <v>194</v>
      </c>
      <c r="AU425" s="157" t="s">
        <v>84</v>
      </c>
      <c r="AV425" s="13" t="s">
        <v>84</v>
      </c>
      <c r="AW425" s="13" t="s">
        <v>37</v>
      </c>
      <c r="AX425" s="13" t="s">
        <v>75</v>
      </c>
      <c r="AY425" s="157" t="s">
        <v>184</v>
      </c>
    </row>
    <row r="426" spans="2:65" s="14" customFormat="1" ht="11.25">
      <c r="B426" s="163"/>
      <c r="D426" s="150" t="s">
        <v>194</v>
      </c>
      <c r="E426" s="164" t="s">
        <v>19</v>
      </c>
      <c r="F426" s="165" t="s">
        <v>198</v>
      </c>
      <c r="H426" s="166">
        <v>102.39</v>
      </c>
      <c r="I426" s="167"/>
      <c r="L426" s="163"/>
      <c r="M426" s="168"/>
      <c r="T426" s="169"/>
      <c r="AT426" s="164" t="s">
        <v>194</v>
      </c>
      <c r="AU426" s="164" t="s">
        <v>84</v>
      </c>
      <c r="AV426" s="14" t="s">
        <v>127</v>
      </c>
      <c r="AW426" s="14" t="s">
        <v>37</v>
      </c>
      <c r="AX426" s="14" t="s">
        <v>82</v>
      </c>
      <c r="AY426" s="164" t="s">
        <v>184</v>
      </c>
    </row>
    <row r="427" spans="2:65" s="1" customFormat="1" ht="16.5" customHeight="1">
      <c r="B427" s="33"/>
      <c r="C427" s="170" t="s">
        <v>554</v>
      </c>
      <c r="D427" s="170" t="s">
        <v>264</v>
      </c>
      <c r="E427" s="171" t="s">
        <v>1055</v>
      </c>
      <c r="F427" s="172" t="s">
        <v>1056</v>
      </c>
      <c r="G427" s="173" t="s">
        <v>217</v>
      </c>
      <c r="H427" s="174">
        <v>55.274000000000001</v>
      </c>
      <c r="I427" s="175"/>
      <c r="J427" s="176">
        <f>ROUND(I427*H427,2)</f>
        <v>0</v>
      </c>
      <c r="K427" s="172" t="s">
        <v>190</v>
      </c>
      <c r="L427" s="177"/>
      <c r="M427" s="178" t="s">
        <v>19</v>
      </c>
      <c r="N427" s="179" t="s">
        <v>46</v>
      </c>
      <c r="P427" s="141">
        <f>O427*H427</f>
        <v>0</v>
      </c>
      <c r="Q427" s="141">
        <v>2.5000000000000001E-3</v>
      </c>
      <c r="R427" s="141">
        <f>Q427*H427</f>
        <v>0.138185</v>
      </c>
      <c r="S427" s="141">
        <v>0</v>
      </c>
      <c r="T427" s="142">
        <f>S427*H427</f>
        <v>0</v>
      </c>
      <c r="AR427" s="143" t="s">
        <v>409</v>
      </c>
      <c r="AT427" s="143" t="s">
        <v>264</v>
      </c>
      <c r="AU427" s="143" t="s">
        <v>84</v>
      </c>
      <c r="AY427" s="18" t="s">
        <v>184</v>
      </c>
      <c r="BE427" s="144">
        <f>IF(N427="základní",J427,0)</f>
        <v>0</v>
      </c>
      <c r="BF427" s="144">
        <f>IF(N427="snížená",J427,0)</f>
        <v>0</v>
      </c>
      <c r="BG427" s="144">
        <f>IF(N427="zákl. přenesená",J427,0)</f>
        <v>0</v>
      </c>
      <c r="BH427" s="144">
        <f>IF(N427="sníž. přenesená",J427,0)</f>
        <v>0</v>
      </c>
      <c r="BI427" s="144">
        <f>IF(N427="nulová",J427,0)</f>
        <v>0</v>
      </c>
      <c r="BJ427" s="18" t="s">
        <v>82</v>
      </c>
      <c r="BK427" s="144">
        <f>ROUND(I427*H427,2)</f>
        <v>0</v>
      </c>
      <c r="BL427" s="18" t="s">
        <v>287</v>
      </c>
      <c r="BM427" s="143" t="s">
        <v>1057</v>
      </c>
    </row>
    <row r="428" spans="2:65" s="12" customFormat="1" ht="11.25">
      <c r="B428" s="149"/>
      <c r="D428" s="150" t="s">
        <v>194</v>
      </c>
      <c r="E428" s="151" t="s">
        <v>19</v>
      </c>
      <c r="F428" s="152" t="s">
        <v>249</v>
      </c>
      <c r="H428" s="151" t="s">
        <v>19</v>
      </c>
      <c r="I428" s="153"/>
      <c r="L428" s="149"/>
      <c r="M428" s="154"/>
      <c r="T428" s="155"/>
      <c r="AT428" s="151" t="s">
        <v>194</v>
      </c>
      <c r="AU428" s="151" t="s">
        <v>84</v>
      </c>
      <c r="AV428" s="12" t="s">
        <v>82</v>
      </c>
      <c r="AW428" s="12" t="s">
        <v>37</v>
      </c>
      <c r="AX428" s="12" t="s">
        <v>75</v>
      </c>
      <c r="AY428" s="151" t="s">
        <v>184</v>
      </c>
    </row>
    <row r="429" spans="2:65" s="13" customFormat="1" ht="11.25">
      <c r="B429" s="156"/>
      <c r="D429" s="150" t="s">
        <v>194</v>
      </c>
      <c r="E429" s="157" t="s">
        <v>19</v>
      </c>
      <c r="F429" s="158" t="s">
        <v>1047</v>
      </c>
      <c r="H429" s="159">
        <v>28.16</v>
      </c>
      <c r="I429" s="160"/>
      <c r="L429" s="156"/>
      <c r="M429" s="161"/>
      <c r="T429" s="162"/>
      <c r="AT429" s="157" t="s">
        <v>194</v>
      </c>
      <c r="AU429" s="157" t="s">
        <v>84</v>
      </c>
      <c r="AV429" s="13" t="s">
        <v>84</v>
      </c>
      <c r="AW429" s="13" t="s">
        <v>37</v>
      </c>
      <c r="AX429" s="13" t="s">
        <v>75</v>
      </c>
      <c r="AY429" s="157" t="s">
        <v>184</v>
      </c>
    </row>
    <row r="430" spans="2:65" s="13" customFormat="1" ht="11.25">
      <c r="B430" s="156"/>
      <c r="D430" s="150" t="s">
        <v>194</v>
      </c>
      <c r="E430" s="157" t="s">
        <v>19</v>
      </c>
      <c r="F430" s="158" t="s">
        <v>1050</v>
      </c>
      <c r="H430" s="159">
        <v>12.09</v>
      </c>
      <c r="I430" s="160"/>
      <c r="L430" s="156"/>
      <c r="M430" s="161"/>
      <c r="T430" s="162"/>
      <c r="AT430" s="157" t="s">
        <v>194</v>
      </c>
      <c r="AU430" s="157" t="s">
        <v>84</v>
      </c>
      <c r="AV430" s="13" t="s">
        <v>84</v>
      </c>
      <c r="AW430" s="13" t="s">
        <v>37</v>
      </c>
      <c r="AX430" s="13" t="s">
        <v>75</v>
      </c>
      <c r="AY430" s="157" t="s">
        <v>184</v>
      </c>
    </row>
    <row r="431" spans="2:65" s="13" customFormat="1" ht="11.25">
      <c r="B431" s="156"/>
      <c r="D431" s="150" t="s">
        <v>194</v>
      </c>
      <c r="E431" s="157" t="s">
        <v>19</v>
      </c>
      <c r="F431" s="158" t="s">
        <v>1052</v>
      </c>
      <c r="H431" s="159">
        <v>5.6</v>
      </c>
      <c r="I431" s="160"/>
      <c r="L431" s="156"/>
      <c r="M431" s="161"/>
      <c r="T431" s="162"/>
      <c r="AT431" s="157" t="s">
        <v>194</v>
      </c>
      <c r="AU431" s="157" t="s">
        <v>84</v>
      </c>
      <c r="AV431" s="13" t="s">
        <v>84</v>
      </c>
      <c r="AW431" s="13" t="s">
        <v>37</v>
      </c>
      <c r="AX431" s="13" t="s">
        <v>75</v>
      </c>
      <c r="AY431" s="157" t="s">
        <v>184</v>
      </c>
    </row>
    <row r="432" spans="2:65" s="13" customFormat="1" ht="11.25">
      <c r="B432" s="156"/>
      <c r="D432" s="150" t="s">
        <v>194</v>
      </c>
      <c r="E432" s="157" t="s">
        <v>19</v>
      </c>
      <c r="F432" s="158" t="s">
        <v>1053</v>
      </c>
      <c r="H432" s="159">
        <v>8.34</v>
      </c>
      <c r="I432" s="160"/>
      <c r="L432" s="156"/>
      <c r="M432" s="161"/>
      <c r="T432" s="162"/>
      <c r="AT432" s="157" t="s">
        <v>194</v>
      </c>
      <c r="AU432" s="157" t="s">
        <v>84</v>
      </c>
      <c r="AV432" s="13" t="s">
        <v>84</v>
      </c>
      <c r="AW432" s="13" t="s">
        <v>37</v>
      </c>
      <c r="AX432" s="13" t="s">
        <v>75</v>
      </c>
      <c r="AY432" s="157" t="s">
        <v>184</v>
      </c>
    </row>
    <row r="433" spans="2:65" s="14" customFormat="1" ht="11.25">
      <c r="B433" s="163"/>
      <c r="D433" s="150" t="s">
        <v>194</v>
      </c>
      <c r="E433" s="164" t="s">
        <v>19</v>
      </c>
      <c r="F433" s="165" t="s">
        <v>198</v>
      </c>
      <c r="H433" s="166">
        <v>54.19</v>
      </c>
      <c r="I433" s="167"/>
      <c r="L433" s="163"/>
      <c r="M433" s="168"/>
      <c r="T433" s="169"/>
      <c r="AT433" s="164" t="s">
        <v>194</v>
      </c>
      <c r="AU433" s="164" t="s">
        <v>84</v>
      </c>
      <c r="AV433" s="14" t="s">
        <v>127</v>
      </c>
      <c r="AW433" s="14" t="s">
        <v>37</v>
      </c>
      <c r="AX433" s="14" t="s">
        <v>82</v>
      </c>
      <c r="AY433" s="164" t="s">
        <v>184</v>
      </c>
    </row>
    <row r="434" spans="2:65" s="13" customFormat="1" ht="11.25">
      <c r="B434" s="156"/>
      <c r="D434" s="150" t="s">
        <v>194</v>
      </c>
      <c r="F434" s="158" t="s">
        <v>1058</v>
      </c>
      <c r="H434" s="159">
        <v>55.274000000000001</v>
      </c>
      <c r="I434" s="160"/>
      <c r="L434" s="156"/>
      <c r="M434" s="161"/>
      <c r="T434" s="162"/>
      <c r="AT434" s="157" t="s">
        <v>194</v>
      </c>
      <c r="AU434" s="157" t="s">
        <v>84</v>
      </c>
      <c r="AV434" s="13" t="s">
        <v>84</v>
      </c>
      <c r="AW434" s="13" t="s">
        <v>4</v>
      </c>
      <c r="AX434" s="13" t="s">
        <v>82</v>
      </c>
      <c r="AY434" s="157" t="s">
        <v>184</v>
      </c>
    </row>
    <row r="435" spans="2:65" s="1" customFormat="1" ht="16.5" customHeight="1">
      <c r="B435" s="33"/>
      <c r="C435" s="170" t="s">
        <v>560</v>
      </c>
      <c r="D435" s="170" t="s">
        <v>264</v>
      </c>
      <c r="E435" s="171" t="s">
        <v>1059</v>
      </c>
      <c r="F435" s="172" t="s">
        <v>1060</v>
      </c>
      <c r="G435" s="173" t="s">
        <v>217</v>
      </c>
      <c r="H435" s="174">
        <v>49.164000000000001</v>
      </c>
      <c r="I435" s="175"/>
      <c r="J435" s="176">
        <f>ROUND(I435*H435,2)</f>
        <v>0</v>
      </c>
      <c r="K435" s="172" t="s">
        <v>190</v>
      </c>
      <c r="L435" s="177"/>
      <c r="M435" s="178" t="s">
        <v>19</v>
      </c>
      <c r="N435" s="179" t="s">
        <v>46</v>
      </c>
      <c r="P435" s="141">
        <f>O435*H435</f>
        <v>0</v>
      </c>
      <c r="Q435" s="141">
        <v>2E-3</v>
      </c>
      <c r="R435" s="141">
        <f>Q435*H435</f>
        <v>9.8327999999999999E-2</v>
      </c>
      <c r="S435" s="141">
        <v>0</v>
      </c>
      <c r="T435" s="142">
        <f>S435*H435</f>
        <v>0</v>
      </c>
      <c r="AR435" s="143" t="s">
        <v>409</v>
      </c>
      <c r="AT435" s="143" t="s">
        <v>264</v>
      </c>
      <c r="AU435" s="143" t="s">
        <v>84</v>
      </c>
      <c r="AY435" s="18" t="s">
        <v>184</v>
      </c>
      <c r="BE435" s="144">
        <f>IF(N435="základní",J435,0)</f>
        <v>0</v>
      </c>
      <c r="BF435" s="144">
        <f>IF(N435="snížená",J435,0)</f>
        <v>0</v>
      </c>
      <c r="BG435" s="144">
        <f>IF(N435="zákl. přenesená",J435,0)</f>
        <v>0</v>
      </c>
      <c r="BH435" s="144">
        <f>IF(N435="sníž. přenesená",J435,0)</f>
        <v>0</v>
      </c>
      <c r="BI435" s="144">
        <f>IF(N435="nulová",J435,0)</f>
        <v>0</v>
      </c>
      <c r="BJ435" s="18" t="s">
        <v>82</v>
      </c>
      <c r="BK435" s="144">
        <f>ROUND(I435*H435,2)</f>
        <v>0</v>
      </c>
      <c r="BL435" s="18" t="s">
        <v>287</v>
      </c>
      <c r="BM435" s="143" t="s">
        <v>1061</v>
      </c>
    </row>
    <row r="436" spans="2:65" s="12" customFormat="1" ht="11.25">
      <c r="B436" s="149"/>
      <c r="D436" s="150" t="s">
        <v>194</v>
      </c>
      <c r="E436" s="151" t="s">
        <v>19</v>
      </c>
      <c r="F436" s="152" t="s">
        <v>249</v>
      </c>
      <c r="H436" s="151" t="s">
        <v>19</v>
      </c>
      <c r="I436" s="153"/>
      <c r="L436" s="149"/>
      <c r="M436" s="154"/>
      <c r="T436" s="155"/>
      <c r="AT436" s="151" t="s">
        <v>194</v>
      </c>
      <c r="AU436" s="151" t="s">
        <v>84</v>
      </c>
      <c r="AV436" s="12" t="s">
        <v>82</v>
      </c>
      <c r="AW436" s="12" t="s">
        <v>37</v>
      </c>
      <c r="AX436" s="12" t="s">
        <v>75</v>
      </c>
      <c r="AY436" s="151" t="s">
        <v>184</v>
      </c>
    </row>
    <row r="437" spans="2:65" s="13" customFormat="1" ht="11.25">
      <c r="B437" s="156"/>
      <c r="D437" s="150" t="s">
        <v>194</v>
      </c>
      <c r="E437" s="157" t="s">
        <v>19</v>
      </c>
      <c r="F437" s="158" t="s">
        <v>1048</v>
      </c>
      <c r="H437" s="159">
        <v>29.16</v>
      </c>
      <c r="I437" s="160"/>
      <c r="L437" s="156"/>
      <c r="M437" s="161"/>
      <c r="T437" s="162"/>
      <c r="AT437" s="157" t="s">
        <v>194</v>
      </c>
      <c r="AU437" s="157" t="s">
        <v>84</v>
      </c>
      <c r="AV437" s="13" t="s">
        <v>84</v>
      </c>
      <c r="AW437" s="13" t="s">
        <v>37</v>
      </c>
      <c r="AX437" s="13" t="s">
        <v>75</v>
      </c>
      <c r="AY437" s="157" t="s">
        <v>184</v>
      </c>
    </row>
    <row r="438" spans="2:65" s="13" customFormat="1" ht="11.25">
      <c r="B438" s="156"/>
      <c r="D438" s="150" t="s">
        <v>194</v>
      </c>
      <c r="E438" s="157" t="s">
        <v>19</v>
      </c>
      <c r="F438" s="158" t="s">
        <v>1049</v>
      </c>
      <c r="H438" s="159">
        <v>7.86</v>
      </c>
      <c r="I438" s="160"/>
      <c r="L438" s="156"/>
      <c r="M438" s="161"/>
      <c r="T438" s="162"/>
      <c r="AT438" s="157" t="s">
        <v>194</v>
      </c>
      <c r="AU438" s="157" t="s">
        <v>84</v>
      </c>
      <c r="AV438" s="13" t="s">
        <v>84</v>
      </c>
      <c r="AW438" s="13" t="s">
        <v>37</v>
      </c>
      <c r="AX438" s="13" t="s">
        <v>75</v>
      </c>
      <c r="AY438" s="157" t="s">
        <v>184</v>
      </c>
    </row>
    <row r="439" spans="2:65" s="13" customFormat="1" ht="11.25">
      <c r="B439" s="156"/>
      <c r="D439" s="150" t="s">
        <v>194</v>
      </c>
      <c r="E439" s="157" t="s">
        <v>19</v>
      </c>
      <c r="F439" s="158" t="s">
        <v>1051</v>
      </c>
      <c r="H439" s="159">
        <v>10.38</v>
      </c>
      <c r="I439" s="160"/>
      <c r="L439" s="156"/>
      <c r="M439" s="161"/>
      <c r="T439" s="162"/>
      <c r="AT439" s="157" t="s">
        <v>194</v>
      </c>
      <c r="AU439" s="157" t="s">
        <v>84</v>
      </c>
      <c r="AV439" s="13" t="s">
        <v>84</v>
      </c>
      <c r="AW439" s="13" t="s">
        <v>37</v>
      </c>
      <c r="AX439" s="13" t="s">
        <v>75</v>
      </c>
      <c r="AY439" s="157" t="s">
        <v>184</v>
      </c>
    </row>
    <row r="440" spans="2:65" s="13" customFormat="1" ht="11.25">
      <c r="B440" s="156"/>
      <c r="D440" s="150" t="s">
        <v>194</v>
      </c>
      <c r="E440" s="157" t="s">
        <v>19</v>
      </c>
      <c r="F440" s="158" t="s">
        <v>1054</v>
      </c>
      <c r="H440" s="159">
        <v>0.8</v>
      </c>
      <c r="I440" s="160"/>
      <c r="L440" s="156"/>
      <c r="M440" s="161"/>
      <c r="T440" s="162"/>
      <c r="AT440" s="157" t="s">
        <v>194</v>
      </c>
      <c r="AU440" s="157" t="s">
        <v>84</v>
      </c>
      <c r="AV440" s="13" t="s">
        <v>84</v>
      </c>
      <c r="AW440" s="13" t="s">
        <v>37</v>
      </c>
      <c r="AX440" s="13" t="s">
        <v>75</v>
      </c>
      <c r="AY440" s="157" t="s">
        <v>184</v>
      </c>
    </row>
    <row r="441" spans="2:65" s="14" customFormat="1" ht="11.25">
      <c r="B441" s="163"/>
      <c r="D441" s="150" t="s">
        <v>194</v>
      </c>
      <c r="E441" s="164" t="s">
        <v>19</v>
      </c>
      <c r="F441" s="165" t="s">
        <v>198</v>
      </c>
      <c r="H441" s="166">
        <v>48.2</v>
      </c>
      <c r="I441" s="167"/>
      <c r="L441" s="163"/>
      <c r="M441" s="168"/>
      <c r="T441" s="169"/>
      <c r="AT441" s="164" t="s">
        <v>194</v>
      </c>
      <c r="AU441" s="164" t="s">
        <v>84</v>
      </c>
      <c r="AV441" s="14" t="s">
        <v>127</v>
      </c>
      <c r="AW441" s="14" t="s">
        <v>37</v>
      </c>
      <c r="AX441" s="14" t="s">
        <v>82</v>
      </c>
      <c r="AY441" s="164" t="s">
        <v>184</v>
      </c>
    </row>
    <row r="442" spans="2:65" s="13" customFormat="1" ht="11.25">
      <c r="B442" s="156"/>
      <c r="D442" s="150" t="s">
        <v>194</v>
      </c>
      <c r="F442" s="158" t="s">
        <v>1062</v>
      </c>
      <c r="H442" s="159">
        <v>49.164000000000001</v>
      </c>
      <c r="I442" s="160"/>
      <c r="L442" s="156"/>
      <c r="M442" s="161"/>
      <c r="T442" s="162"/>
      <c r="AT442" s="157" t="s">
        <v>194</v>
      </c>
      <c r="AU442" s="157" t="s">
        <v>84</v>
      </c>
      <c r="AV442" s="13" t="s">
        <v>84</v>
      </c>
      <c r="AW442" s="13" t="s">
        <v>4</v>
      </c>
      <c r="AX442" s="13" t="s">
        <v>82</v>
      </c>
      <c r="AY442" s="157" t="s">
        <v>184</v>
      </c>
    </row>
    <row r="443" spans="2:65" s="1" customFormat="1" ht="24.2" customHeight="1">
      <c r="B443" s="33"/>
      <c r="C443" s="132" t="s">
        <v>571</v>
      </c>
      <c r="D443" s="132" t="s">
        <v>186</v>
      </c>
      <c r="E443" s="133" t="s">
        <v>1063</v>
      </c>
      <c r="F443" s="134" t="s">
        <v>1064</v>
      </c>
      <c r="G443" s="135" t="s">
        <v>217</v>
      </c>
      <c r="H443" s="136">
        <v>14.95</v>
      </c>
      <c r="I443" s="137"/>
      <c r="J443" s="138">
        <f>ROUND(I443*H443,2)</f>
        <v>0</v>
      </c>
      <c r="K443" s="134" t="s">
        <v>190</v>
      </c>
      <c r="L443" s="33"/>
      <c r="M443" s="139" t="s">
        <v>19</v>
      </c>
      <c r="N443" s="140" t="s">
        <v>46</v>
      </c>
      <c r="P443" s="141">
        <f>O443*H443</f>
        <v>0</v>
      </c>
      <c r="Q443" s="141">
        <v>3.0000000000000001E-3</v>
      </c>
      <c r="R443" s="141">
        <f>Q443*H443</f>
        <v>4.4850000000000001E-2</v>
      </c>
      <c r="S443" s="141">
        <v>0</v>
      </c>
      <c r="T443" s="142">
        <f>S443*H443</f>
        <v>0</v>
      </c>
      <c r="AR443" s="143" t="s">
        <v>287</v>
      </c>
      <c r="AT443" s="143" t="s">
        <v>186</v>
      </c>
      <c r="AU443" s="143" t="s">
        <v>84</v>
      </c>
      <c r="AY443" s="18" t="s">
        <v>184</v>
      </c>
      <c r="BE443" s="144">
        <f>IF(N443="základní",J443,0)</f>
        <v>0</v>
      </c>
      <c r="BF443" s="144">
        <f>IF(N443="snížená",J443,0)</f>
        <v>0</v>
      </c>
      <c r="BG443" s="144">
        <f>IF(N443="zákl. přenesená",J443,0)</f>
        <v>0</v>
      </c>
      <c r="BH443" s="144">
        <f>IF(N443="sníž. přenesená",J443,0)</f>
        <v>0</v>
      </c>
      <c r="BI443" s="144">
        <f>IF(N443="nulová",J443,0)</f>
        <v>0</v>
      </c>
      <c r="BJ443" s="18" t="s">
        <v>82</v>
      </c>
      <c r="BK443" s="144">
        <f>ROUND(I443*H443,2)</f>
        <v>0</v>
      </c>
      <c r="BL443" s="18" t="s">
        <v>287</v>
      </c>
      <c r="BM443" s="143" t="s">
        <v>1065</v>
      </c>
    </row>
    <row r="444" spans="2:65" s="1" customFormat="1" ht="11.25">
      <c r="B444" s="33"/>
      <c r="D444" s="145" t="s">
        <v>192</v>
      </c>
      <c r="F444" s="146" t="s">
        <v>1066</v>
      </c>
      <c r="I444" s="147"/>
      <c r="L444" s="33"/>
      <c r="M444" s="148"/>
      <c r="T444" s="54"/>
      <c r="AT444" s="18" t="s">
        <v>192</v>
      </c>
      <c r="AU444" s="18" t="s">
        <v>84</v>
      </c>
    </row>
    <row r="445" spans="2:65" s="12" customFormat="1" ht="11.25">
      <c r="B445" s="149"/>
      <c r="D445" s="150" t="s">
        <v>194</v>
      </c>
      <c r="E445" s="151" t="s">
        <v>19</v>
      </c>
      <c r="F445" s="152" t="s">
        <v>249</v>
      </c>
      <c r="H445" s="151" t="s">
        <v>19</v>
      </c>
      <c r="I445" s="153"/>
      <c r="L445" s="149"/>
      <c r="M445" s="154"/>
      <c r="T445" s="155"/>
      <c r="AT445" s="151" t="s">
        <v>194</v>
      </c>
      <c r="AU445" s="151" t="s">
        <v>84</v>
      </c>
      <c r="AV445" s="12" t="s">
        <v>82</v>
      </c>
      <c r="AW445" s="12" t="s">
        <v>37</v>
      </c>
      <c r="AX445" s="12" t="s">
        <v>75</v>
      </c>
      <c r="AY445" s="151" t="s">
        <v>184</v>
      </c>
    </row>
    <row r="446" spans="2:65" s="12" customFormat="1" ht="11.25">
      <c r="B446" s="149"/>
      <c r="D446" s="150" t="s">
        <v>194</v>
      </c>
      <c r="E446" s="151" t="s">
        <v>19</v>
      </c>
      <c r="F446" s="152" t="s">
        <v>1067</v>
      </c>
      <c r="H446" s="151" t="s">
        <v>19</v>
      </c>
      <c r="I446" s="153"/>
      <c r="L446" s="149"/>
      <c r="M446" s="154"/>
      <c r="T446" s="155"/>
      <c r="AT446" s="151" t="s">
        <v>194</v>
      </c>
      <c r="AU446" s="151" t="s">
        <v>84</v>
      </c>
      <c r="AV446" s="12" t="s">
        <v>82</v>
      </c>
      <c r="AW446" s="12" t="s">
        <v>37</v>
      </c>
      <c r="AX446" s="12" t="s">
        <v>75</v>
      </c>
      <c r="AY446" s="151" t="s">
        <v>184</v>
      </c>
    </row>
    <row r="447" spans="2:65" s="13" customFormat="1" ht="11.25">
      <c r="B447" s="156"/>
      <c r="D447" s="150" t="s">
        <v>194</v>
      </c>
      <c r="E447" s="157" t="s">
        <v>19</v>
      </c>
      <c r="F447" s="158" t="s">
        <v>1068</v>
      </c>
      <c r="H447" s="159">
        <v>14.95</v>
      </c>
      <c r="I447" s="160"/>
      <c r="L447" s="156"/>
      <c r="M447" s="161"/>
      <c r="T447" s="162"/>
      <c r="AT447" s="157" t="s">
        <v>194</v>
      </c>
      <c r="AU447" s="157" t="s">
        <v>84</v>
      </c>
      <c r="AV447" s="13" t="s">
        <v>84</v>
      </c>
      <c r="AW447" s="13" t="s">
        <v>37</v>
      </c>
      <c r="AX447" s="13" t="s">
        <v>75</v>
      </c>
      <c r="AY447" s="157" t="s">
        <v>184</v>
      </c>
    </row>
    <row r="448" spans="2:65" s="14" customFormat="1" ht="11.25">
      <c r="B448" s="163"/>
      <c r="D448" s="150" t="s">
        <v>194</v>
      </c>
      <c r="E448" s="164" t="s">
        <v>19</v>
      </c>
      <c r="F448" s="165" t="s">
        <v>198</v>
      </c>
      <c r="H448" s="166">
        <v>14.95</v>
      </c>
      <c r="I448" s="167"/>
      <c r="L448" s="163"/>
      <c r="M448" s="168"/>
      <c r="T448" s="169"/>
      <c r="AT448" s="164" t="s">
        <v>194</v>
      </c>
      <c r="AU448" s="164" t="s">
        <v>84</v>
      </c>
      <c r="AV448" s="14" t="s">
        <v>127</v>
      </c>
      <c r="AW448" s="14" t="s">
        <v>37</v>
      </c>
      <c r="AX448" s="14" t="s">
        <v>82</v>
      </c>
      <c r="AY448" s="164" t="s">
        <v>184</v>
      </c>
    </row>
    <row r="449" spans="2:65" s="1" customFormat="1" ht="16.5" customHeight="1">
      <c r="B449" s="33"/>
      <c r="C449" s="170" t="s">
        <v>577</v>
      </c>
      <c r="D449" s="170" t="s">
        <v>264</v>
      </c>
      <c r="E449" s="171" t="s">
        <v>1069</v>
      </c>
      <c r="F449" s="172" t="s">
        <v>1070</v>
      </c>
      <c r="G449" s="173" t="s">
        <v>217</v>
      </c>
      <c r="H449" s="174">
        <v>15.249000000000001</v>
      </c>
      <c r="I449" s="175"/>
      <c r="J449" s="176">
        <f>ROUND(I449*H449,2)</f>
        <v>0</v>
      </c>
      <c r="K449" s="172" t="s">
        <v>190</v>
      </c>
      <c r="L449" s="177"/>
      <c r="M449" s="178" t="s">
        <v>19</v>
      </c>
      <c r="N449" s="179" t="s">
        <v>46</v>
      </c>
      <c r="P449" s="141">
        <f>O449*H449</f>
        <v>0</v>
      </c>
      <c r="Q449" s="141">
        <v>3.0000000000000001E-3</v>
      </c>
      <c r="R449" s="141">
        <f>Q449*H449</f>
        <v>4.5747000000000003E-2</v>
      </c>
      <c r="S449" s="141">
        <v>0</v>
      </c>
      <c r="T449" s="142">
        <f>S449*H449</f>
        <v>0</v>
      </c>
      <c r="AR449" s="143" t="s">
        <v>409</v>
      </c>
      <c r="AT449" s="143" t="s">
        <v>264</v>
      </c>
      <c r="AU449" s="143" t="s">
        <v>84</v>
      </c>
      <c r="AY449" s="18" t="s">
        <v>184</v>
      </c>
      <c r="BE449" s="144">
        <f>IF(N449="základní",J449,0)</f>
        <v>0</v>
      </c>
      <c r="BF449" s="144">
        <f>IF(N449="snížená",J449,0)</f>
        <v>0</v>
      </c>
      <c r="BG449" s="144">
        <f>IF(N449="zákl. přenesená",J449,0)</f>
        <v>0</v>
      </c>
      <c r="BH449" s="144">
        <f>IF(N449="sníž. přenesená",J449,0)</f>
        <v>0</v>
      </c>
      <c r="BI449" s="144">
        <f>IF(N449="nulová",J449,0)</f>
        <v>0</v>
      </c>
      <c r="BJ449" s="18" t="s">
        <v>82</v>
      </c>
      <c r="BK449" s="144">
        <f>ROUND(I449*H449,2)</f>
        <v>0</v>
      </c>
      <c r="BL449" s="18" t="s">
        <v>287</v>
      </c>
      <c r="BM449" s="143" t="s">
        <v>1071</v>
      </c>
    </row>
    <row r="450" spans="2:65" s="12" customFormat="1" ht="11.25">
      <c r="B450" s="149"/>
      <c r="D450" s="150" t="s">
        <v>194</v>
      </c>
      <c r="E450" s="151" t="s">
        <v>19</v>
      </c>
      <c r="F450" s="152" t="s">
        <v>249</v>
      </c>
      <c r="H450" s="151" t="s">
        <v>19</v>
      </c>
      <c r="I450" s="153"/>
      <c r="L450" s="149"/>
      <c r="M450" s="154"/>
      <c r="T450" s="155"/>
      <c r="AT450" s="151" t="s">
        <v>194</v>
      </c>
      <c r="AU450" s="151" t="s">
        <v>84</v>
      </c>
      <c r="AV450" s="12" t="s">
        <v>82</v>
      </c>
      <c r="AW450" s="12" t="s">
        <v>37</v>
      </c>
      <c r="AX450" s="12" t="s">
        <v>75</v>
      </c>
      <c r="AY450" s="151" t="s">
        <v>184</v>
      </c>
    </row>
    <row r="451" spans="2:65" s="12" customFormat="1" ht="11.25">
      <c r="B451" s="149"/>
      <c r="D451" s="150" t="s">
        <v>194</v>
      </c>
      <c r="E451" s="151" t="s">
        <v>19</v>
      </c>
      <c r="F451" s="152" t="s">
        <v>1067</v>
      </c>
      <c r="H451" s="151" t="s">
        <v>19</v>
      </c>
      <c r="I451" s="153"/>
      <c r="L451" s="149"/>
      <c r="M451" s="154"/>
      <c r="T451" s="155"/>
      <c r="AT451" s="151" t="s">
        <v>194</v>
      </c>
      <c r="AU451" s="151" t="s">
        <v>84</v>
      </c>
      <c r="AV451" s="12" t="s">
        <v>82</v>
      </c>
      <c r="AW451" s="12" t="s">
        <v>37</v>
      </c>
      <c r="AX451" s="12" t="s">
        <v>75</v>
      </c>
      <c r="AY451" s="151" t="s">
        <v>184</v>
      </c>
    </row>
    <row r="452" spans="2:65" s="13" customFormat="1" ht="11.25">
      <c r="B452" s="156"/>
      <c r="D452" s="150" t="s">
        <v>194</v>
      </c>
      <c r="E452" s="157" t="s">
        <v>19</v>
      </c>
      <c r="F452" s="158" t="s">
        <v>1068</v>
      </c>
      <c r="H452" s="159">
        <v>14.95</v>
      </c>
      <c r="I452" s="160"/>
      <c r="L452" s="156"/>
      <c r="M452" s="161"/>
      <c r="T452" s="162"/>
      <c r="AT452" s="157" t="s">
        <v>194</v>
      </c>
      <c r="AU452" s="157" t="s">
        <v>84</v>
      </c>
      <c r="AV452" s="13" t="s">
        <v>84</v>
      </c>
      <c r="AW452" s="13" t="s">
        <v>37</v>
      </c>
      <c r="AX452" s="13" t="s">
        <v>75</v>
      </c>
      <c r="AY452" s="157" t="s">
        <v>184</v>
      </c>
    </row>
    <row r="453" spans="2:65" s="14" customFormat="1" ht="11.25">
      <c r="B453" s="163"/>
      <c r="D453" s="150" t="s">
        <v>194</v>
      </c>
      <c r="E453" s="164" t="s">
        <v>19</v>
      </c>
      <c r="F453" s="165" t="s">
        <v>198</v>
      </c>
      <c r="H453" s="166">
        <v>14.95</v>
      </c>
      <c r="I453" s="167"/>
      <c r="L453" s="163"/>
      <c r="M453" s="168"/>
      <c r="T453" s="169"/>
      <c r="AT453" s="164" t="s">
        <v>194</v>
      </c>
      <c r="AU453" s="164" t="s">
        <v>84</v>
      </c>
      <c r="AV453" s="14" t="s">
        <v>127</v>
      </c>
      <c r="AW453" s="14" t="s">
        <v>37</v>
      </c>
      <c r="AX453" s="14" t="s">
        <v>82</v>
      </c>
      <c r="AY453" s="164" t="s">
        <v>184</v>
      </c>
    </row>
    <row r="454" spans="2:65" s="13" customFormat="1" ht="11.25">
      <c r="B454" s="156"/>
      <c r="D454" s="150" t="s">
        <v>194</v>
      </c>
      <c r="F454" s="158" t="s">
        <v>1072</v>
      </c>
      <c r="H454" s="159">
        <v>15.249000000000001</v>
      </c>
      <c r="I454" s="160"/>
      <c r="L454" s="156"/>
      <c r="M454" s="161"/>
      <c r="T454" s="162"/>
      <c r="AT454" s="157" t="s">
        <v>194</v>
      </c>
      <c r="AU454" s="157" t="s">
        <v>84</v>
      </c>
      <c r="AV454" s="13" t="s">
        <v>84</v>
      </c>
      <c r="AW454" s="13" t="s">
        <v>4</v>
      </c>
      <c r="AX454" s="13" t="s">
        <v>82</v>
      </c>
      <c r="AY454" s="157" t="s">
        <v>184</v>
      </c>
    </row>
    <row r="455" spans="2:65" s="1" customFormat="1" ht="24.2" customHeight="1">
      <c r="B455" s="33"/>
      <c r="C455" s="132" t="s">
        <v>583</v>
      </c>
      <c r="D455" s="132" t="s">
        <v>186</v>
      </c>
      <c r="E455" s="133" t="s">
        <v>1073</v>
      </c>
      <c r="F455" s="134" t="s">
        <v>1074</v>
      </c>
      <c r="G455" s="135" t="s">
        <v>234</v>
      </c>
      <c r="H455" s="136">
        <v>0.32700000000000001</v>
      </c>
      <c r="I455" s="137"/>
      <c r="J455" s="138">
        <f>ROUND(I455*H455,2)</f>
        <v>0</v>
      </c>
      <c r="K455" s="134" t="s">
        <v>190</v>
      </c>
      <c r="L455" s="33"/>
      <c r="M455" s="139" t="s">
        <v>19</v>
      </c>
      <c r="N455" s="140" t="s">
        <v>46</v>
      </c>
      <c r="P455" s="141">
        <f>O455*H455</f>
        <v>0</v>
      </c>
      <c r="Q455" s="141">
        <v>0</v>
      </c>
      <c r="R455" s="141">
        <f>Q455*H455</f>
        <v>0</v>
      </c>
      <c r="S455" s="141">
        <v>0</v>
      </c>
      <c r="T455" s="142">
        <f>S455*H455</f>
        <v>0</v>
      </c>
      <c r="AR455" s="143" t="s">
        <v>287</v>
      </c>
      <c r="AT455" s="143" t="s">
        <v>186</v>
      </c>
      <c r="AU455" s="143" t="s">
        <v>84</v>
      </c>
      <c r="AY455" s="18" t="s">
        <v>184</v>
      </c>
      <c r="BE455" s="144">
        <f>IF(N455="základní",J455,0)</f>
        <v>0</v>
      </c>
      <c r="BF455" s="144">
        <f>IF(N455="snížená",J455,0)</f>
        <v>0</v>
      </c>
      <c r="BG455" s="144">
        <f>IF(N455="zákl. přenesená",J455,0)</f>
        <v>0</v>
      </c>
      <c r="BH455" s="144">
        <f>IF(N455="sníž. přenesená",J455,0)</f>
        <v>0</v>
      </c>
      <c r="BI455" s="144">
        <f>IF(N455="nulová",J455,0)</f>
        <v>0</v>
      </c>
      <c r="BJ455" s="18" t="s">
        <v>82</v>
      </c>
      <c r="BK455" s="144">
        <f>ROUND(I455*H455,2)</f>
        <v>0</v>
      </c>
      <c r="BL455" s="18" t="s">
        <v>287</v>
      </c>
      <c r="BM455" s="143" t="s">
        <v>1075</v>
      </c>
    </row>
    <row r="456" spans="2:65" s="1" customFormat="1" ht="11.25">
      <c r="B456" s="33"/>
      <c r="D456" s="145" t="s">
        <v>192</v>
      </c>
      <c r="F456" s="146" t="s">
        <v>1076</v>
      </c>
      <c r="I456" s="147"/>
      <c r="L456" s="33"/>
      <c r="M456" s="148"/>
      <c r="T456" s="54"/>
      <c r="AT456" s="18" t="s">
        <v>192</v>
      </c>
      <c r="AU456" s="18" t="s">
        <v>84</v>
      </c>
    </row>
    <row r="457" spans="2:65" s="11" customFormat="1" ht="22.9" customHeight="1">
      <c r="B457" s="120"/>
      <c r="D457" s="121" t="s">
        <v>74</v>
      </c>
      <c r="E457" s="130" t="s">
        <v>1077</v>
      </c>
      <c r="F457" s="130" t="s">
        <v>1078</v>
      </c>
      <c r="I457" s="123"/>
      <c r="J457" s="131">
        <f>BK457</f>
        <v>0</v>
      </c>
      <c r="L457" s="120"/>
      <c r="M457" s="125"/>
      <c r="P457" s="126">
        <f>SUM(P458:P464)</f>
        <v>0</v>
      </c>
      <c r="R457" s="126">
        <f>SUM(R458:R464)</f>
        <v>1.1999999999999999E-3</v>
      </c>
      <c r="T457" s="127">
        <f>SUM(T458:T464)</f>
        <v>0</v>
      </c>
      <c r="AR457" s="121" t="s">
        <v>84</v>
      </c>
      <c r="AT457" s="128" t="s">
        <v>74</v>
      </c>
      <c r="AU457" s="128" t="s">
        <v>82</v>
      </c>
      <c r="AY457" s="121" t="s">
        <v>184</v>
      </c>
      <c r="BK457" s="129">
        <f>SUM(BK458:BK464)</f>
        <v>0</v>
      </c>
    </row>
    <row r="458" spans="2:65" s="1" customFormat="1" ht="16.5" customHeight="1">
      <c r="B458" s="33"/>
      <c r="C458" s="132" t="s">
        <v>601</v>
      </c>
      <c r="D458" s="132" t="s">
        <v>186</v>
      </c>
      <c r="E458" s="133" t="s">
        <v>1079</v>
      </c>
      <c r="F458" s="134" t="s">
        <v>1080</v>
      </c>
      <c r="G458" s="135" t="s">
        <v>368</v>
      </c>
      <c r="H458" s="136">
        <v>2</v>
      </c>
      <c r="I458" s="137"/>
      <c r="J458" s="138">
        <f>ROUND(I458*H458,2)</f>
        <v>0</v>
      </c>
      <c r="K458" s="134" t="s">
        <v>190</v>
      </c>
      <c r="L458" s="33"/>
      <c r="M458" s="139" t="s">
        <v>19</v>
      </c>
      <c r="N458" s="140" t="s">
        <v>46</v>
      </c>
      <c r="P458" s="141">
        <f>O458*H458</f>
        <v>0</v>
      </c>
      <c r="Q458" s="141">
        <v>0</v>
      </c>
      <c r="R458" s="141">
        <f>Q458*H458</f>
        <v>0</v>
      </c>
      <c r="S458" s="141">
        <v>0</v>
      </c>
      <c r="T458" s="142">
        <f>S458*H458</f>
        <v>0</v>
      </c>
      <c r="AR458" s="143" t="s">
        <v>287</v>
      </c>
      <c r="AT458" s="143" t="s">
        <v>186</v>
      </c>
      <c r="AU458" s="143" t="s">
        <v>84</v>
      </c>
      <c r="AY458" s="18" t="s">
        <v>184</v>
      </c>
      <c r="BE458" s="144">
        <f>IF(N458="základní",J458,0)</f>
        <v>0</v>
      </c>
      <c r="BF458" s="144">
        <f>IF(N458="snížená",J458,0)</f>
        <v>0</v>
      </c>
      <c r="BG458" s="144">
        <f>IF(N458="zákl. přenesená",J458,0)</f>
        <v>0</v>
      </c>
      <c r="BH458" s="144">
        <f>IF(N458="sníž. přenesená",J458,0)</f>
        <v>0</v>
      </c>
      <c r="BI458" s="144">
        <f>IF(N458="nulová",J458,0)</f>
        <v>0</v>
      </c>
      <c r="BJ458" s="18" t="s">
        <v>82</v>
      </c>
      <c r="BK458" s="144">
        <f>ROUND(I458*H458,2)</f>
        <v>0</v>
      </c>
      <c r="BL458" s="18" t="s">
        <v>287</v>
      </c>
      <c r="BM458" s="143" t="s">
        <v>1081</v>
      </c>
    </row>
    <row r="459" spans="2:65" s="1" customFormat="1" ht="11.25">
      <c r="B459" s="33"/>
      <c r="D459" s="145" t="s">
        <v>192</v>
      </c>
      <c r="F459" s="146" t="s">
        <v>1082</v>
      </c>
      <c r="I459" s="147"/>
      <c r="L459" s="33"/>
      <c r="M459" s="148"/>
      <c r="T459" s="54"/>
      <c r="AT459" s="18" t="s">
        <v>192</v>
      </c>
      <c r="AU459" s="18" t="s">
        <v>84</v>
      </c>
    </row>
    <row r="460" spans="2:65" s="1" customFormat="1" ht="19.5">
      <c r="B460" s="33"/>
      <c r="D460" s="150" t="s">
        <v>1000</v>
      </c>
      <c r="F460" s="191" t="s">
        <v>1083</v>
      </c>
      <c r="I460" s="147"/>
      <c r="L460" s="33"/>
      <c r="M460" s="148"/>
      <c r="T460" s="54"/>
      <c r="AT460" s="18" t="s">
        <v>1000</v>
      </c>
      <c r="AU460" s="18" t="s">
        <v>84</v>
      </c>
    </row>
    <row r="461" spans="2:65" s="1" customFormat="1" ht="16.5" customHeight="1">
      <c r="B461" s="33"/>
      <c r="C461" s="170" t="s">
        <v>609</v>
      </c>
      <c r="D461" s="170" t="s">
        <v>264</v>
      </c>
      <c r="E461" s="171" t="s">
        <v>1084</v>
      </c>
      <c r="F461" s="172" t="s">
        <v>1085</v>
      </c>
      <c r="G461" s="173" t="s">
        <v>368</v>
      </c>
      <c r="H461" s="174">
        <v>2</v>
      </c>
      <c r="I461" s="175"/>
      <c r="J461" s="176">
        <f>ROUND(I461*H461,2)</f>
        <v>0</v>
      </c>
      <c r="K461" s="172" t="s">
        <v>190</v>
      </c>
      <c r="L461" s="177"/>
      <c r="M461" s="178" t="s">
        <v>19</v>
      </c>
      <c r="N461" s="179" t="s">
        <v>46</v>
      </c>
      <c r="P461" s="141">
        <f>O461*H461</f>
        <v>0</v>
      </c>
      <c r="Q461" s="141">
        <v>5.9999999999999995E-4</v>
      </c>
      <c r="R461" s="141">
        <f>Q461*H461</f>
        <v>1.1999999999999999E-3</v>
      </c>
      <c r="S461" s="141">
        <v>0</v>
      </c>
      <c r="T461" s="142">
        <f>S461*H461</f>
        <v>0</v>
      </c>
      <c r="AR461" s="143" t="s">
        <v>409</v>
      </c>
      <c r="AT461" s="143" t="s">
        <v>264</v>
      </c>
      <c r="AU461" s="143" t="s">
        <v>84</v>
      </c>
      <c r="AY461" s="18" t="s">
        <v>184</v>
      </c>
      <c r="BE461" s="144">
        <f>IF(N461="základní",J461,0)</f>
        <v>0</v>
      </c>
      <c r="BF461" s="144">
        <f>IF(N461="snížená",J461,0)</f>
        <v>0</v>
      </c>
      <c r="BG461" s="144">
        <f>IF(N461="zákl. přenesená",J461,0)</f>
        <v>0</v>
      </c>
      <c r="BH461" s="144">
        <f>IF(N461="sníž. přenesená",J461,0)</f>
        <v>0</v>
      </c>
      <c r="BI461" s="144">
        <f>IF(N461="nulová",J461,0)</f>
        <v>0</v>
      </c>
      <c r="BJ461" s="18" t="s">
        <v>82</v>
      </c>
      <c r="BK461" s="144">
        <f>ROUND(I461*H461,2)</f>
        <v>0</v>
      </c>
      <c r="BL461" s="18" t="s">
        <v>287</v>
      </c>
      <c r="BM461" s="143" t="s">
        <v>1086</v>
      </c>
    </row>
    <row r="462" spans="2:65" s="1" customFormat="1" ht="19.5">
      <c r="B462" s="33"/>
      <c r="D462" s="150" t="s">
        <v>1000</v>
      </c>
      <c r="F462" s="191" t="s">
        <v>1083</v>
      </c>
      <c r="I462" s="147"/>
      <c r="L462" s="33"/>
      <c r="M462" s="148"/>
      <c r="T462" s="54"/>
      <c r="AT462" s="18" t="s">
        <v>1000</v>
      </c>
      <c r="AU462" s="18" t="s">
        <v>84</v>
      </c>
    </row>
    <row r="463" spans="2:65" s="1" customFormat="1" ht="24.2" customHeight="1">
      <c r="B463" s="33"/>
      <c r="C463" s="132" t="s">
        <v>615</v>
      </c>
      <c r="D463" s="132" t="s">
        <v>186</v>
      </c>
      <c r="E463" s="133" t="s">
        <v>1087</v>
      </c>
      <c r="F463" s="134" t="s">
        <v>1088</v>
      </c>
      <c r="G463" s="135" t="s">
        <v>234</v>
      </c>
      <c r="H463" s="136">
        <v>1E-3</v>
      </c>
      <c r="I463" s="137"/>
      <c r="J463" s="138">
        <f>ROUND(I463*H463,2)</f>
        <v>0</v>
      </c>
      <c r="K463" s="134" t="s">
        <v>190</v>
      </c>
      <c r="L463" s="33"/>
      <c r="M463" s="139" t="s">
        <v>19</v>
      </c>
      <c r="N463" s="140" t="s">
        <v>46</v>
      </c>
      <c r="P463" s="141">
        <f>O463*H463</f>
        <v>0</v>
      </c>
      <c r="Q463" s="141">
        <v>0</v>
      </c>
      <c r="R463" s="141">
        <f>Q463*H463</f>
        <v>0</v>
      </c>
      <c r="S463" s="141">
        <v>0</v>
      </c>
      <c r="T463" s="142">
        <f>S463*H463</f>
        <v>0</v>
      </c>
      <c r="AR463" s="143" t="s">
        <v>287</v>
      </c>
      <c r="AT463" s="143" t="s">
        <v>186</v>
      </c>
      <c r="AU463" s="143" t="s">
        <v>84</v>
      </c>
      <c r="AY463" s="18" t="s">
        <v>184</v>
      </c>
      <c r="BE463" s="144">
        <f>IF(N463="základní",J463,0)</f>
        <v>0</v>
      </c>
      <c r="BF463" s="144">
        <f>IF(N463="snížená",J463,0)</f>
        <v>0</v>
      </c>
      <c r="BG463" s="144">
        <f>IF(N463="zákl. přenesená",J463,0)</f>
        <v>0</v>
      </c>
      <c r="BH463" s="144">
        <f>IF(N463="sníž. přenesená",J463,0)</f>
        <v>0</v>
      </c>
      <c r="BI463" s="144">
        <f>IF(N463="nulová",J463,0)</f>
        <v>0</v>
      </c>
      <c r="BJ463" s="18" t="s">
        <v>82</v>
      </c>
      <c r="BK463" s="144">
        <f>ROUND(I463*H463,2)</f>
        <v>0</v>
      </c>
      <c r="BL463" s="18" t="s">
        <v>287</v>
      </c>
      <c r="BM463" s="143" t="s">
        <v>1089</v>
      </c>
    </row>
    <row r="464" spans="2:65" s="1" customFormat="1" ht="11.25">
      <c r="B464" s="33"/>
      <c r="D464" s="145" t="s">
        <v>192</v>
      </c>
      <c r="F464" s="146" t="s">
        <v>1090</v>
      </c>
      <c r="I464" s="147"/>
      <c r="L464" s="33"/>
      <c r="M464" s="148"/>
      <c r="T464" s="54"/>
      <c r="AT464" s="18" t="s">
        <v>192</v>
      </c>
      <c r="AU464" s="18" t="s">
        <v>84</v>
      </c>
    </row>
    <row r="465" spans="2:65" s="11" customFormat="1" ht="22.9" customHeight="1">
      <c r="B465" s="120"/>
      <c r="D465" s="121" t="s">
        <v>74</v>
      </c>
      <c r="E465" s="130" t="s">
        <v>1091</v>
      </c>
      <c r="F465" s="130" t="s">
        <v>1092</v>
      </c>
      <c r="I465" s="123"/>
      <c r="J465" s="131">
        <f>BK465</f>
        <v>0</v>
      </c>
      <c r="L465" s="120"/>
      <c r="M465" s="125"/>
      <c r="P465" s="126">
        <f>SUM(P466:P531)</f>
        <v>0</v>
      </c>
      <c r="R465" s="126">
        <f>SUM(R466:R531)</f>
        <v>1.2353841848</v>
      </c>
      <c r="T465" s="127">
        <f>SUM(T466:T531)</f>
        <v>0</v>
      </c>
      <c r="AR465" s="121" t="s">
        <v>84</v>
      </c>
      <c r="AT465" s="128" t="s">
        <v>74</v>
      </c>
      <c r="AU465" s="128" t="s">
        <v>82</v>
      </c>
      <c r="AY465" s="121" t="s">
        <v>184</v>
      </c>
      <c r="BK465" s="129">
        <f>SUM(BK466:BK531)</f>
        <v>0</v>
      </c>
    </row>
    <row r="466" spans="2:65" s="1" customFormat="1" ht="16.5" customHeight="1">
      <c r="B466" s="33"/>
      <c r="C466" s="132" t="s">
        <v>623</v>
      </c>
      <c r="D466" s="132" t="s">
        <v>186</v>
      </c>
      <c r="E466" s="133" t="s">
        <v>1093</v>
      </c>
      <c r="F466" s="134" t="s">
        <v>1094</v>
      </c>
      <c r="G466" s="135" t="s">
        <v>217</v>
      </c>
      <c r="H466" s="136">
        <v>22.968</v>
      </c>
      <c r="I466" s="137"/>
      <c r="J466" s="138">
        <f>ROUND(I466*H466,2)</f>
        <v>0</v>
      </c>
      <c r="K466" s="134" t="s">
        <v>190</v>
      </c>
      <c r="L466" s="33"/>
      <c r="M466" s="139" t="s">
        <v>19</v>
      </c>
      <c r="N466" s="140" t="s">
        <v>46</v>
      </c>
      <c r="P466" s="141">
        <f>O466*H466</f>
        <v>0</v>
      </c>
      <c r="Q466" s="141">
        <v>0</v>
      </c>
      <c r="R466" s="141">
        <f>Q466*H466</f>
        <v>0</v>
      </c>
      <c r="S466" s="141">
        <v>0</v>
      </c>
      <c r="T466" s="142">
        <f>S466*H466</f>
        <v>0</v>
      </c>
      <c r="AR466" s="143" t="s">
        <v>287</v>
      </c>
      <c r="AT466" s="143" t="s">
        <v>186</v>
      </c>
      <c r="AU466" s="143" t="s">
        <v>84</v>
      </c>
      <c r="AY466" s="18" t="s">
        <v>184</v>
      </c>
      <c r="BE466" s="144">
        <f>IF(N466="základní",J466,0)</f>
        <v>0</v>
      </c>
      <c r="BF466" s="144">
        <f>IF(N466="snížená",J466,0)</f>
        <v>0</v>
      </c>
      <c r="BG466" s="144">
        <f>IF(N466="zákl. přenesená",J466,0)</f>
        <v>0</v>
      </c>
      <c r="BH466" s="144">
        <f>IF(N466="sníž. přenesená",J466,0)</f>
        <v>0</v>
      </c>
      <c r="BI466" s="144">
        <f>IF(N466="nulová",J466,0)</f>
        <v>0</v>
      </c>
      <c r="BJ466" s="18" t="s">
        <v>82</v>
      </c>
      <c r="BK466" s="144">
        <f>ROUND(I466*H466,2)</f>
        <v>0</v>
      </c>
      <c r="BL466" s="18" t="s">
        <v>287</v>
      </c>
      <c r="BM466" s="143" t="s">
        <v>1095</v>
      </c>
    </row>
    <row r="467" spans="2:65" s="1" customFormat="1" ht="11.25">
      <c r="B467" s="33"/>
      <c r="D467" s="145" t="s">
        <v>192</v>
      </c>
      <c r="F467" s="146" t="s">
        <v>1096</v>
      </c>
      <c r="I467" s="147"/>
      <c r="L467" s="33"/>
      <c r="M467" s="148"/>
      <c r="T467" s="54"/>
      <c r="AT467" s="18" t="s">
        <v>192</v>
      </c>
      <c r="AU467" s="18" t="s">
        <v>84</v>
      </c>
    </row>
    <row r="468" spans="2:65" s="12" customFormat="1" ht="11.25">
      <c r="B468" s="149"/>
      <c r="D468" s="150" t="s">
        <v>194</v>
      </c>
      <c r="E468" s="151" t="s">
        <v>19</v>
      </c>
      <c r="F468" s="152" t="s">
        <v>249</v>
      </c>
      <c r="H468" s="151" t="s">
        <v>19</v>
      </c>
      <c r="I468" s="153"/>
      <c r="L468" s="149"/>
      <c r="M468" s="154"/>
      <c r="T468" s="155"/>
      <c r="AT468" s="151" t="s">
        <v>194</v>
      </c>
      <c r="AU468" s="151" t="s">
        <v>84</v>
      </c>
      <c r="AV468" s="12" t="s">
        <v>82</v>
      </c>
      <c r="AW468" s="12" t="s">
        <v>37</v>
      </c>
      <c r="AX468" s="12" t="s">
        <v>75</v>
      </c>
      <c r="AY468" s="151" t="s">
        <v>184</v>
      </c>
    </row>
    <row r="469" spans="2:65" s="13" customFormat="1" ht="11.25">
      <c r="B469" s="156"/>
      <c r="D469" s="150" t="s">
        <v>194</v>
      </c>
      <c r="E469" s="157" t="s">
        <v>19</v>
      </c>
      <c r="F469" s="158" t="s">
        <v>1097</v>
      </c>
      <c r="H469" s="159">
        <v>22.968</v>
      </c>
      <c r="I469" s="160"/>
      <c r="L469" s="156"/>
      <c r="M469" s="161"/>
      <c r="T469" s="162"/>
      <c r="AT469" s="157" t="s">
        <v>194</v>
      </c>
      <c r="AU469" s="157" t="s">
        <v>84</v>
      </c>
      <c r="AV469" s="13" t="s">
        <v>84</v>
      </c>
      <c r="AW469" s="13" t="s">
        <v>37</v>
      </c>
      <c r="AX469" s="13" t="s">
        <v>75</v>
      </c>
      <c r="AY469" s="157" t="s">
        <v>184</v>
      </c>
    </row>
    <row r="470" spans="2:65" s="14" customFormat="1" ht="11.25">
      <c r="B470" s="163"/>
      <c r="D470" s="150" t="s">
        <v>194</v>
      </c>
      <c r="E470" s="164" t="s">
        <v>19</v>
      </c>
      <c r="F470" s="165" t="s">
        <v>198</v>
      </c>
      <c r="H470" s="166">
        <v>22.968</v>
      </c>
      <c r="I470" s="167"/>
      <c r="L470" s="163"/>
      <c r="M470" s="168"/>
      <c r="T470" s="169"/>
      <c r="AT470" s="164" t="s">
        <v>194</v>
      </c>
      <c r="AU470" s="164" t="s">
        <v>84</v>
      </c>
      <c r="AV470" s="14" t="s">
        <v>127</v>
      </c>
      <c r="AW470" s="14" t="s">
        <v>37</v>
      </c>
      <c r="AX470" s="14" t="s">
        <v>82</v>
      </c>
      <c r="AY470" s="164" t="s">
        <v>184</v>
      </c>
    </row>
    <row r="471" spans="2:65" s="1" customFormat="1" ht="24.2" customHeight="1">
      <c r="B471" s="33"/>
      <c r="C471" s="132" t="s">
        <v>629</v>
      </c>
      <c r="D471" s="132" t="s">
        <v>186</v>
      </c>
      <c r="E471" s="133" t="s">
        <v>1098</v>
      </c>
      <c r="F471" s="134" t="s">
        <v>1099</v>
      </c>
      <c r="G471" s="135" t="s">
        <v>189</v>
      </c>
      <c r="H471" s="136">
        <v>0.76900000000000002</v>
      </c>
      <c r="I471" s="137"/>
      <c r="J471" s="138">
        <f>ROUND(I471*H471,2)</f>
        <v>0</v>
      </c>
      <c r="K471" s="134" t="s">
        <v>190</v>
      </c>
      <c r="L471" s="33"/>
      <c r="M471" s="139" t="s">
        <v>19</v>
      </c>
      <c r="N471" s="140" t="s">
        <v>46</v>
      </c>
      <c r="P471" s="141">
        <f>O471*H471</f>
        <v>0</v>
      </c>
      <c r="Q471" s="141">
        <v>1.89E-3</v>
      </c>
      <c r="R471" s="141">
        <f>Q471*H471</f>
        <v>1.45341E-3</v>
      </c>
      <c r="S471" s="141">
        <v>0</v>
      </c>
      <c r="T471" s="142">
        <f>S471*H471</f>
        <v>0</v>
      </c>
      <c r="AR471" s="143" t="s">
        <v>287</v>
      </c>
      <c r="AT471" s="143" t="s">
        <v>186</v>
      </c>
      <c r="AU471" s="143" t="s">
        <v>84</v>
      </c>
      <c r="AY471" s="18" t="s">
        <v>184</v>
      </c>
      <c r="BE471" s="144">
        <f>IF(N471="základní",J471,0)</f>
        <v>0</v>
      </c>
      <c r="BF471" s="144">
        <f>IF(N471="snížená",J471,0)</f>
        <v>0</v>
      </c>
      <c r="BG471" s="144">
        <f>IF(N471="zákl. přenesená",J471,0)</f>
        <v>0</v>
      </c>
      <c r="BH471" s="144">
        <f>IF(N471="sníž. přenesená",J471,0)</f>
        <v>0</v>
      </c>
      <c r="BI471" s="144">
        <f>IF(N471="nulová",J471,0)</f>
        <v>0</v>
      </c>
      <c r="BJ471" s="18" t="s">
        <v>82</v>
      </c>
      <c r="BK471" s="144">
        <f>ROUND(I471*H471,2)</f>
        <v>0</v>
      </c>
      <c r="BL471" s="18" t="s">
        <v>287</v>
      </c>
      <c r="BM471" s="143" t="s">
        <v>1100</v>
      </c>
    </row>
    <row r="472" spans="2:65" s="1" customFormat="1" ht="11.25">
      <c r="B472" s="33"/>
      <c r="D472" s="145" t="s">
        <v>192</v>
      </c>
      <c r="F472" s="146" t="s">
        <v>1101</v>
      </c>
      <c r="I472" s="147"/>
      <c r="L472" s="33"/>
      <c r="M472" s="148"/>
      <c r="T472" s="54"/>
      <c r="AT472" s="18" t="s">
        <v>192</v>
      </c>
      <c r="AU472" s="18" t="s">
        <v>84</v>
      </c>
    </row>
    <row r="473" spans="2:65" s="12" customFormat="1" ht="11.25">
      <c r="B473" s="149"/>
      <c r="D473" s="150" t="s">
        <v>194</v>
      </c>
      <c r="E473" s="151" t="s">
        <v>19</v>
      </c>
      <c r="F473" s="152" t="s">
        <v>249</v>
      </c>
      <c r="H473" s="151" t="s">
        <v>19</v>
      </c>
      <c r="I473" s="153"/>
      <c r="L473" s="149"/>
      <c r="M473" s="154"/>
      <c r="T473" s="155"/>
      <c r="AT473" s="151" t="s">
        <v>194</v>
      </c>
      <c r="AU473" s="151" t="s">
        <v>84</v>
      </c>
      <c r="AV473" s="12" t="s">
        <v>82</v>
      </c>
      <c r="AW473" s="12" t="s">
        <v>37</v>
      </c>
      <c r="AX473" s="12" t="s">
        <v>75</v>
      </c>
      <c r="AY473" s="151" t="s">
        <v>184</v>
      </c>
    </row>
    <row r="474" spans="2:65" s="13" customFormat="1" ht="11.25">
      <c r="B474" s="156"/>
      <c r="D474" s="150" t="s">
        <v>194</v>
      </c>
      <c r="E474" s="157" t="s">
        <v>19</v>
      </c>
      <c r="F474" s="158" t="s">
        <v>1102</v>
      </c>
      <c r="H474" s="159">
        <v>0.19500000000000001</v>
      </c>
      <c r="I474" s="160"/>
      <c r="L474" s="156"/>
      <c r="M474" s="161"/>
      <c r="T474" s="162"/>
      <c r="AT474" s="157" t="s">
        <v>194</v>
      </c>
      <c r="AU474" s="157" t="s">
        <v>84</v>
      </c>
      <c r="AV474" s="13" t="s">
        <v>84</v>
      </c>
      <c r="AW474" s="13" t="s">
        <v>37</v>
      </c>
      <c r="AX474" s="13" t="s">
        <v>75</v>
      </c>
      <c r="AY474" s="157" t="s">
        <v>184</v>
      </c>
    </row>
    <row r="475" spans="2:65" s="13" customFormat="1" ht="11.25">
      <c r="B475" s="156"/>
      <c r="D475" s="150" t="s">
        <v>194</v>
      </c>
      <c r="E475" s="157" t="s">
        <v>19</v>
      </c>
      <c r="F475" s="158" t="s">
        <v>1103</v>
      </c>
      <c r="H475" s="159">
        <v>0.57399999999999995</v>
      </c>
      <c r="I475" s="160"/>
      <c r="L475" s="156"/>
      <c r="M475" s="161"/>
      <c r="T475" s="162"/>
      <c r="AT475" s="157" t="s">
        <v>194</v>
      </c>
      <c r="AU475" s="157" t="s">
        <v>84</v>
      </c>
      <c r="AV475" s="13" t="s">
        <v>84</v>
      </c>
      <c r="AW475" s="13" t="s">
        <v>37</v>
      </c>
      <c r="AX475" s="13" t="s">
        <v>75</v>
      </c>
      <c r="AY475" s="157" t="s">
        <v>184</v>
      </c>
    </row>
    <row r="476" spans="2:65" s="14" customFormat="1" ht="11.25">
      <c r="B476" s="163"/>
      <c r="D476" s="150" t="s">
        <v>194</v>
      </c>
      <c r="E476" s="164" t="s">
        <v>19</v>
      </c>
      <c r="F476" s="165" t="s">
        <v>198</v>
      </c>
      <c r="H476" s="166">
        <v>0.76900000000000002</v>
      </c>
      <c r="I476" s="167"/>
      <c r="L476" s="163"/>
      <c r="M476" s="168"/>
      <c r="T476" s="169"/>
      <c r="AT476" s="164" t="s">
        <v>194</v>
      </c>
      <c r="AU476" s="164" t="s">
        <v>84</v>
      </c>
      <c r="AV476" s="14" t="s">
        <v>127</v>
      </c>
      <c r="AW476" s="14" t="s">
        <v>37</v>
      </c>
      <c r="AX476" s="14" t="s">
        <v>82</v>
      </c>
      <c r="AY476" s="164" t="s">
        <v>184</v>
      </c>
    </row>
    <row r="477" spans="2:65" s="1" customFormat="1" ht="24.2" customHeight="1">
      <c r="B477" s="33"/>
      <c r="C477" s="132" t="s">
        <v>638</v>
      </c>
      <c r="D477" s="132" t="s">
        <v>186</v>
      </c>
      <c r="E477" s="133" t="s">
        <v>1104</v>
      </c>
      <c r="F477" s="134" t="s">
        <v>1105</v>
      </c>
      <c r="G477" s="135" t="s">
        <v>246</v>
      </c>
      <c r="H477" s="136">
        <v>35.159999999999997</v>
      </c>
      <c r="I477" s="137"/>
      <c r="J477" s="138">
        <f>ROUND(I477*H477,2)</f>
        <v>0</v>
      </c>
      <c r="K477" s="134" t="s">
        <v>190</v>
      </c>
      <c r="L477" s="33"/>
      <c r="M477" s="139" t="s">
        <v>19</v>
      </c>
      <c r="N477" s="140" t="s">
        <v>46</v>
      </c>
      <c r="P477" s="141">
        <f>O477*H477</f>
        <v>0</v>
      </c>
      <c r="Q477" s="141">
        <v>0</v>
      </c>
      <c r="R477" s="141">
        <f>Q477*H477</f>
        <v>0</v>
      </c>
      <c r="S477" s="141">
        <v>0</v>
      </c>
      <c r="T477" s="142">
        <f>S477*H477</f>
        <v>0</v>
      </c>
      <c r="AR477" s="143" t="s">
        <v>287</v>
      </c>
      <c r="AT477" s="143" t="s">
        <v>186</v>
      </c>
      <c r="AU477" s="143" t="s">
        <v>84</v>
      </c>
      <c r="AY477" s="18" t="s">
        <v>184</v>
      </c>
      <c r="BE477" s="144">
        <f>IF(N477="základní",J477,0)</f>
        <v>0</v>
      </c>
      <c r="BF477" s="144">
        <f>IF(N477="snížená",J477,0)</f>
        <v>0</v>
      </c>
      <c r="BG477" s="144">
        <f>IF(N477="zákl. přenesená",J477,0)</f>
        <v>0</v>
      </c>
      <c r="BH477" s="144">
        <f>IF(N477="sníž. přenesená",J477,0)</f>
        <v>0</v>
      </c>
      <c r="BI477" s="144">
        <f>IF(N477="nulová",J477,0)</f>
        <v>0</v>
      </c>
      <c r="BJ477" s="18" t="s">
        <v>82</v>
      </c>
      <c r="BK477" s="144">
        <f>ROUND(I477*H477,2)</f>
        <v>0</v>
      </c>
      <c r="BL477" s="18" t="s">
        <v>287</v>
      </c>
      <c r="BM477" s="143" t="s">
        <v>1106</v>
      </c>
    </row>
    <row r="478" spans="2:65" s="1" customFormat="1" ht="11.25">
      <c r="B478" s="33"/>
      <c r="D478" s="145" t="s">
        <v>192</v>
      </c>
      <c r="F478" s="146" t="s">
        <v>1107</v>
      </c>
      <c r="I478" s="147"/>
      <c r="L478" s="33"/>
      <c r="M478" s="148"/>
      <c r="T478" s="54"/>
      <c r="AT478" s="18" t="s">
        <v>192</v>
      </c>
      <c r="AU478" s="18" t="s">
        <v>84</v>
      </c>
    </row>
    <row r="479" spans="2:65" s="12" customFormat="1" ht="11.25">
      <c r="B479" s="149"/>
      <c r="D479" s="150" t="s">
        <v>194</v>
      </c>
      <c r="E479" s="151" t="s">
        <v>19</v>
      </c>
      <c r="F479" s="152" t="s">
        <v>1108</v>
      </c>
      <c r="H479" s="151" t="s">
        <v>19</v>
      </c>
      <c r="I479" s="153"/>
      <c r="L479" s="149"/>
      <c r="M479" s="154"/>
      <c r="T479" s="155"/>
      <c r="AT479" s="151" t="s">
        <v>194</v>
      </c>
      <c r="AU479" s="151" t="s">
        <v>84</v>
      </c>
      <c r="AV479" s="12" t="s">
        <v>82</v>
      </c>
      <c r="AW479" s="12" t="s">
        <v>37</v>
      </c>
      <c r="AX479" s="12" t="s">
        <v>75</v>
      </c>
      <c r="AY479" s="151" t="s">
        <v>184</v>
      </c>
    </row>
    <row r="480" spans="2:65" s="13" customFormat="1" ht="11.25">
      <c r="B480" s="156"/>
      <c r="D480" s="150" t="s">
        <v>194</v>
      </c>
      <c r="E480" s="157" t="s">
        <v>19</v>
      </c>
      <c r="F480" s="158" t="s">
        <v>1109</v>
      </c>
      <c r="H480" s="159">
        <v>26.64</v>
      </c>
      <c r="I480" s="160"/>
      <c r="L480" s="156"/>
      <c r="M480" s="161"/>
      <c r="T480" s="162"/>
      <c r="AT480" s="157" t="s">
        <v>194</v>
      </c>
      <c r="AU480" s="157" t="s">
        <v>84</v>
      </c>
      <c r="AV480" s="13" t="s">
        <v>84</v>
      </c>
      <c r="AW480" s="13" t="s">
        <v>37</v>
      </c>
      <c r="AX480" s="13" t="s">
        <v>75</v>
      </c>
      <c r="AY480" s="157" t="s">
        <v>184</v>
      </c>
    </row>
    <row r="481" spans="2:65" s="13" customFormat="1" ht="11.25">
      <c r="B481" s="156"/>
      <c r="D481" s="150" t="s">
        <v>194</v>
      </c>
      <c r="E481" s="157" t="s">
        <v>19</v>
      </c>
      <c r="F481" s="158" t="s">
        <v>1110</v>
      </c>
      <c r="H481" s="159">
        <v>8.52</v>
      </c>
      <c r="I481" s="160"/>
      <c r="L481" s="156"/>
      <c r="M481" s="161"/>
      <c r="T481" s="162"/>
      <c r="AT481" s="157" t="s">
        <v>194</v>
      </c>
      <c r="AU481" s="157" t="s">
        <v>84</v>
      </c>
      <c r="AV481" s="13" t="s">
        <v>84</v>
      </c>
      <c r="AW481" s="13" t="s">
        <v>37</v>
      </c>
      <c r="AX481" s="13" t="s">
        <v>75</v>
      </c>
      <c r="AY481" s="157" t="s">
        <v>184</v>
      </c>
    </row>
    <row r="482" spans="2:65" s="14" customFormat="1" ht="11.25">
      <c r="B482" s="163"/>
      <c r="D482" s="150" t="s">
        <v>194</v>
      </c>
      <c r="E482" s="164" t="s">
        <v>19</v>
      </c>
      <c r="F482" s="165" t="s">
        <v>198</v>
      </c>
      <c r="H482" s="166">
        <v>35.159999999999997</v>
      </c>
      <c r="I482" s="167"/>
      <c r="L482" s="163"/>
      <c r="M482" s="168"/>
      <c r="T482" s="169"/>
      <c r="AT482" s="164" t="s">
        <v>194</v>
      </c>
      <c r="AU482" s="164" t="s">
        <v>84</v>
      </c>
      <c r="AV482" s="14" t="s">
        <v>127</v>
      </c>
      <c r="AW482" s="14" t="s">
        <v>37</v>
      </c>
      <c r="AX482" s="14" t="s">
        <v>82</v>
      </c>
      <c r="AY482" s="164" t="s">
        <v>184</v>
      </c>
    </row>
    <row r="483" spans="2:65" s="1" customFormat="1" ht="24.2" customHeight="1">
      <c r="B483" s="33"/>
      <c r="C483" s="132" t="s">
        <v>653</v>
      </c>
      <c r="D483" s="132" t="s">
        <v>186</v>
      </c>
      <c r="E483" s="133" t="s">
        <v>1111</v>
      </c>
      <c r="F483" s="134" t="s">
        <v>1112</v>
      </c>
      <c r="G483" s="135" t="s">
        <v>246</v>
      </c>
      <c r="H483" s="136">
        <v>27.78</v>
      </c>
      <c r="I483" s="137"/>
      <c r="J483" s="138">
        <f>ROUND(I483*H483,2)</f>
        <v>0</v>
      </c>
      <c r="K483" s="134" t="s">
        <v>190</v>
      </c>
      <c r="L483" s="33"/>
      <c r="M483" s="139" t="s">
        <v>19</v>
      </c>
      <c r="N483" s="140" t="s">
        <v>46</v>
      </c>
      <c r="P483" s="141">
        <f>O483*H483</f>
        <v>0</v>
      </c>
      <c r="Q483" s="141">
        <v>0</v>
      </c>
      <c r="R483" s="141">
        <f>Q483*H483</f>
        <v>0</v>
      </c>
      <c r="S483" s="141">
        <v>0</v>
      </c>
      <c r="T483" s="142">
        <f>S483*H483</f>
        <v>0</v>
      </c>
      <c r="AR483" s="143" t="s">
        <v>287</v>
      </c>
      <c r="AT483" s="143" t="s">
        <v>186</v>
      </c>
      <c r="AU483" s="143" t="s">
        <v>84</v>
      </c>
      <c r="AY483" s="18" t="s">
        <v>184</v>
      </c>
      <c r="BE483" s="144">
        <f>IF(N483="základní",J483,0)</f>
        <v>0</v>
      </c>
      <c r="BF483" s="144">
        <f>IF(N483="snížená",J483,0)</f>
        <v>0</v>
      </c>
      <c r="BG483" s="144">
        <f>IF(N483="zákl. přenesená",J483,0)</f>
        <v>0</v>
      </c>
      <c r="BH483" s="144">
        <f>IF(N483="sníž. přenesená",J483,0)</f>
        <v>0</v>
      </c>
      <c r="BI483" s="144">
        <f>IF(N483="nulová",J483,0)</f>
        <v>0</v>
      </c>
      <c r="BJ483" s="18" t="s">
        <v>82</v>
      </c>
      <c r="BK483" s="144">
        <f>ROUND(I483*H483,2)</f>
        <v>0</v>
      </c>
      <c r="BL483" s="18" t="s">
        <v>287</v>
      </c>
      <c r="BM483" s="143" t="s">
        <v>1113</v>
      </c>
    </row>
    <row r="484" spans="2:65" s="1" customFormat="1" ht="11.25">
      <c r="B484" s="33"/>
      <c r="D484" s="145" t="s">
        <v>192</v>
      </c>
      <c r="F484" s="146" t="s">
        <v>1114</v>
      </c>
      <c r="I484" s="147"/>
      <c r="L484" s="33"/>
      <c r="M484" s="148"/>
      <c r="T484" s="54"/>
      <c r="AT484" s="18" t="s">
        <v>192</v>
      </c>
      <c r="AU484" s="18" t="s">
        <v>84</v>
      </c>
    </row>
    <row r="485" spans="2:65" s="12" customFormat="1" ht="11.25">
      <c r="B485" s="149"/>
      <c r="D485" s="150" t="s">
        <v>194</v>
      </c>
      <c r="E485" s="151" t="s">
        <v>19</v>
      </c>
      <c r="F485" s="152" t="s">
        <v>1108</v>
      </c>
      <c r="H485" s="151" t="s">
        <v>19</v>
      </c>
      <c r="I485" s="153"/>
      <c r="L485" s="149"/>
      <c r="M485" s="154"/>
      <c r="T485" s="155"/>
      <c r="AT485" s="151" t="s">
        <v>194</v>
      </c>
      <c r="AU485" s="151" t="s">
        <v>84</v>
      </c>
      <c r="AV485" s="12" t="s">
        <v>82</v>
      </c>
      <c r="AW485" s="12" t="s">
        <v>37</v>
      </c>
      <c r="AX485" s="12" t="s">
        <v>75</v>
      </c>
      <c r="AY485" s="151" t="s">
        <v>184</v>
      </c>
    </row>
    <row r="486" spans="2:65" s="13" customFormat="1" ht="11.25">
      <c r="B486" s="156"/>
      <c r="D486" s="150" t="s">
        <v>194</v>
      </c>
      <c r="E486" s="157" t="s">
        <v>19</v>
      </c>
      <c r="F486" s="158" t="s">
        <v>1115</v>
      </c>
      <c r="H486" s="159">
        <v>12.9</v>
      </c>
      <c r="I486" s="160"/>
      <c r="L486" s="156"/>
      <c r="M486" s="161"/>
      <c r="T486" s="162"/>
      <c r="AT486" s="157" t="s">
        <v>194</v>
      </c>
      <c r="AU486" s="157" t="s">
        <v>84</v>
      </c>
      <c r="AV486" s="13" t="s">
        <v>84</v>
      </c>
      <c r="AW486" s="13" t="s">
        <v>37</v>
      </c>
      <c r="AX486" s="13" t="s">
        <v>75</v>
      </c>
      <c r="AY486" s="157" t="s">
        <v>184</v>
      </c>
    </row>
    <row r="487" spans="2:65" s="13" customFormat="1" ht="11.25">
      <c r="B487" s="156"/>
      <c r="D487" s="150" t="s">
        <v>194</v>
      </c>
      <c r="E487" s="157" t="s">
        <v>19</v>
      </c>
      <c r="F487" s="158" t="s">
        <v>1116</v>
      </c>
      <c r="H487" s="159">
        <v>14.88</v>
      </c>
      <c r="I487" s="160"/>
      <c r="L487" s="156"/>
      <c r="M487" s="161"/>
      <c r="T487" s="162"/>
      <c r="AT487" s="157" t="s">
        <v>194</v>
      </c>
      <c r="AU487" s="157" t="s">
        <v>84</v>
      </c>
      <c r="AV487" s="13" t="s">
        <v>84</v>
      </c>
      <c r="AW487" s="13" t="s">
        <v>37</v>
      </c>
      <c r="AX487" s="13" t="s">
        <v>75</v>
      </c>
      <c r="AY487" s="157" t="s">
        <v>184</v>
      </c>
    </row>
    <row r="488" spans="2:65" s="14" customFormat="1" ht="11.25">
      <c r="B488" s="163"/>
      <c r="D488" s="150" t="s">
        <v>194</v>
      </c>
      <c r="E488" s="164" t="s">
        <v>19</v>
      </c>
      <c r="F488" s="165" t="s">
        <v>198</v>
      </c>
      <c r="H488" s="166">
        <v>27.78</v>
      </c>
      <c r="I488" s="167"/>
      <c r="L488" s="163"/>
      <c r="M488" s="168"/>
      <c r="T488" s="169"/>
      <c r="AT488" s="164" t="s">
        <v>194</v>
      </c>
      <c r="AU488" s="164" t="s">
        <v>84</v>
      </c>
      <c r="AV488" s="14" t="s">
        <v>127</v>
      </c>
      <c r="AW488" s="14" t="s">
        <v>37</v>
      </c>
      <c r="AX488" s="14" t="s">
        <v>82</v>
      </c>
      <c r="AY488" s="164" t="s">
        <v>184</v>
      </c>
    </row>
    <row r="489" spans="2:65" s="1" customFormat="1" ht="33" customHeight="1">
      <c r="B489" s="33"/>
      <c r="C489" s="132" t="s">
        <v>665</v>
      </c>
      <c r="D489" s="132" t="s">
        <v>186</v>
      </c>
      <c r="E489" s="133" t="s">
        <v>1117</v>
      </c>
      <c r="F489" s="134" t="s">
        <v>1118</v>
      </c>
      <c r="G489" s="135" t="s">
        <v>246</v>
      </c>
      <c r="H489" s="136">
        <v>63.8</v>
      </c>
      <c r="I489" s="137"/>
      <c r="J489" s="138">
        <f>ROUND(I489*H489,2)</f>
        <v>0</v>
      </c>
      <c r="K489" s="134" t="s">
        <v>190</v>
      </c>
      <c r="L489" s="33"/>
      <c r="M489" s="139" t="s">
        <v>19</v>
      </c>
      <c r="N489" s="140" t="s">
        <v>46</v>
      </c>
      <c r="P489" s="141">
        <f>O489*H489</f>
        <v>0</v>
      </c>
      <c r="Q489" s="141">
        <v>0</v>
      </c>
      <c r="R489" s="141">
        <f>Q489*H489</f>
        <v>0</v>
      </c>
      <c r="S489" s="141">
        <v>0</v>
      </c>
      <c r="T489" s="142">
        <f>S489*H489</f>
        <v>0</v>
      </c>
      <c r="AR489" s="143" t="s">
        <v>127</v>
      </c>
      <c r="AT489" s="143" t="s">
        <v>186</v>
      </c>
      <c r="AU489" s="143" t="s">
        <v>84</v>
      </c>
      <c r="AY489" s="18" t="s">
        <v>184</v>
      </c>
      <c r="BE489" s="144">
        <f>IF(N489="základní",J489,0)</f>
        <v>0</v>
      </c>
      <c r="BF489" s="144">
        <f>IF(N489="snížená",J489,0)</f>
        <v>0</v>
      </c>
      <c r="BG489" s="144">
        <f>IF(N489="zákl. přenesená",J489,0)</f>
        <v>0</v>
      </c>
      <c r="BH489" s="144">
        <f>IF(N489="sníž. přenesená",J489,0)</f>
        <v>0</v>
      </c>
      <c r="BI489" s="144">
        <f>IF(N489="nulová",J489,0)</f>
        <v>0</v>
      </c>
      <c r="BJ489" s="18" t="s">
        <v>82</v>
      </c>
      <c r="BK489" s="144">
        <f>ROUND(I489*H489,2)</f>
        <v>0</v>
      </c>
      <c r="BL489" s="18" t="s">
        <v>127</v>
      </c>
      <c r="BM489" s="143" t="s">
        <v>1119</v>
      </c>
    </row>
    <row r="490" spans="2:65" s="1" customFormat="1" ht="11.25">
      <c r="B490" s="33"/>
      <c r="D490" s="145" t="s">
        <v>192</v>
      </c>
      <c r="F490" s="146" t="s">
        <v>1120</v>
      </c>
      <c r="I490" s="147"/>
      <c r="L490" s="33"/>
      <c r="M490" s="148"/>
      <c r="T490" s="54"/>
      <c r="AT490" s="18" t="s">
        <v>192</v>
      </c>
      <c r="AU490" s="18" t="s">
        <v>84</v>
      </c>
    </row>
    <row r="491" spans="2:65" s="12" customFormat="1" ht="11.25">
      <c r="B491" s="149"/>
      <c r="D491" s="150" t="s">
        <v>194</v>
      </c>
      <c r="E491" s="151" t="s">
        <v>19</v>
      </c>
      <c r="F491" s="152" t="s">
        <v>249</v>
      </c>
      <c r="H491" s="151" t="s">
        <v>19</v>
      </c>
      <c r="I491" s="153"/>
      <c r="L491" s="149"/>
      <c r="M491" s="154"/>
      <c r="T491" s="155"/>
      <c r="AT491" s="151" t="s">
        <v>194</v>
      </c>
      <c r="AU491" s="151" t="s">
        <v>84</v>
      </c>
      <c r="AV491" s="12" t="s">
        <v>82</v>
      </c>
      <c r="AW491" s="12" t="s">
        <v>37</v>
      </c>
      <c r="AX491" s="12" t="s">
        <v>75</v>
      </c>
      <c r="AY491" s="151" t="s">
        <v>184</v>
      </c>
    </row>
    <row r="492" spans="2:65" s="13" customFormat="1" ht="11.25">
      <c r="B492" s="156"/>
      <c r="D492" s="150" t="s">
        <v>194</v>
      </c>
      <c r="E492" s="157" t="s">
        <v>19</v>
      </c>
      <c r="F492" s="158" t="s">
        <v>1121</v>
      </c>
      <c r="H492" s="159">
        <v>63.8</v>
      </c>
      <c r="I492" s="160"/>
      <c r="L492" s="156"/>
      <c r="M492" s="161"/>
      <c r="T492" s="162"/>
      <c r="AT492" s="157" t="s">
        <v>194</v>
      </c>
      <c r="AU492" s="157" t="s">
        <v>84</v>
      </c>
      <c r="AV492" s="13" t="s">
        <v>84</v>
      </c>
      <c r="AW492" s="13" t="s">
        <v>37</v>
      </c>
      <c r="AX492" s="13" t="s">
        <v>75</v>
      </c>
      <c r="AY492" s="157" t="s">
        <v>184</v>
      </c>
    </row>
    <row r="493" spans="2:65" s="14" customFormat="1" ht="11.25">
      <c r="B493" s="163"/>
      <c r="D493" s="150" t="s">
        <v>194</v>
      </c>
      <c r="E493" s="164" t="s">
        <v>19</v>
      </c>
      <c r="F493" s="165" t="s">
        <v>198</v>
      </c>
      <c r="H493" s="166">
        <v>63.8</v>
      </c>
      <c r="I493" s="167"/>
      <c r="L493" s="163"/>
      <c r="M493" s="168"/>
      <c r="T493" s="169"/>
      <c r="AT493" s="164" t="s">
        <v>194</v>
      </c>
      <c r="AU493" s="164" t="s">
        <v>84</v>
      </c>
      <c r="AV493" s="14" t="s">
        <v>127</v>
      </c>
      <c r="AW493" s="14" t="s">
        <v>37</v>
      </c>
      <c r="AX493" s="14" t="s">
        <v>82</v>
      </c>
      <c r="AY493" s="164" t="s">
        <v>184</v>
      </c>
    </row>
    <row r="494" spans="2:65" s="1" customFormat="1" ht="16.5" customHeight="1">
      <c r="B494" s="33"/>
      <c r="C494" s="132" t="s">
        <v>680</v>
      </c>
      <c r="D494" s="132" t="s">
        <v>186</v>
      </c>
      <c r="E494" s="133" t="s">
        <v>1122</v>
      </c>
      <c r="F494" s="134" t="s">
        <v>1123</v>
      </c>
      <c r="G494" s="135" t="s">
        <v>246</v>
      </c>
      <c r="H494" s="136">
        <v>81.2</v>
      </c>
      <c r="I494" s="137"/>
      <c r="J494" s="138">
        <f>ROUND(I494*H494,2)</f>
        <v>0</v>
      </c>
      <c r="K494" s="134" t="s">
        <v>190</v>
      </c>
      <c r="L494" s="33"/>
      <c r="M494" s="139" t="s">
        <v>19</v>
      </c>
      <c r="N494" s="140" t="s">
        <v>46</v>
      </c>
      <c r="P494" s="141">
        <f>O494*H494</f>
        <v>0</v>
      </c>
      <c r="Q494" s="141">
        <v>1.0504E-5</v>
      </c>
      <c r="R494" s="141">
        <f>Q494*H494</f>
        <v>8.5292479999999997E-4</v>
      </c>
      <c r="S494" s="141">
        <v>0</v>
      </c>
      <c r="T494" s="142">
        <f>S494*H494</f>
        <v>0</v>
      </c>
      <c r="AR494" s="143" t="s">
        <v>287</v>
      </c>
      <c r="AT494" s="143" t="s">
        <v>186</v>
      </c>
      <c r="AU494" s="143" t="s">
        <v>84</v>
      </c>
      <c r="AY494" s="18" t="s">
        <v>184</v>
      </c>
      <c r="BE494" s="144">
        <f>IF(N494="základní",J494,0)</f>
        <v>0</v>
      </c>
      <c r="BF494" s="144">
        <f>IF(N494="snížená",J494,0)</f>
        <v>0</v>
      </c>
      <c r="BG494" s="144">
        <f>IF(N494="zákl. přenesená",J494,0)</f>
        <v>0</v>
      </c>
      <c r="BH494" s="144">
        <f>IF(N494="sníž. přenesená",J494,0)</f>
        <v>0</v>
      </c>
      <c r="BI494" s="144">
        <f>IF(N494="nulová",J494,0)</f>
        <v>0</v>
      </c>
      <c r="BJ494" s="18" t="s">
        <v>82</v>
      </c>
      <c r="BK494" s="144">
        <f>ROUND(I494*H494,2)</f>
        <v>0</v>
      </c>
      <c r="BL494" s="18" t="s">
        <v>287</v>
      </c>
      <c r="BM494" s="143" t="s">
        <v>1124</v>
      </c>
    </row>
    <row r="495" spans="2:65" s="1" customFormat="1" ht="11.25">
      <c r="B495" s="33"/>
      <c r="D495" s="145" t="s">
        <v>192</v>
      </c>
      <c r="F495" s="146" t="s">
        <v>1125</v>
      </c>
      <c r="I495" s="147"/>
      <c r="L495" s="33"/>
      <c r="M495" s="148"/>
      <c r="T495" s="54"/>
      <c r="AT495" s="18" t="s">
        <v>192</v>
      </c>
      <c r="AU495" s="18" t="s">
        <v>84</v>
      </c>
    </row>
    <row r="496" spans="2:65" s="12" customFormat="1" ht="11.25">
      <c r="B496" s="149"/>
      <c r="D496" s="150" t="s">
        <v>194</v>
      </c>
      <c r="E496" s="151" t="s">
        <v>19</v>
      </c>
      <c r="F496" s="152" t="s">
        <v>249</v>
      </c>
      <c r="H496" s="151" t="s">
        <v>19</v>
      </c>
      <c r="I496" s="153"/>
      <c r="L496" s="149"/>
      <c r="M496" s="154"/>
      <c r="T496" s="155"/>
      <c r="AT496" s="151" t="s">
        <v>194</v>
      </c>
      <c r="AU496" s="151" t="s">
        <v>84</v>
      </c>
      <c r="AV496" s="12" t="s">
        <v>82</v>
      </c>
      <c r="AW496" s="12" t="s">
        <v>37</v>
      </c>
      <c r="AX496" s="12" t="s">
        <v>75</v>
      </c>
      <c r="AY496" s="151" t="s">
        <v>184</v>
      </c>
    </row>
    <row r="497" spans="2:65" s="13" customFormat="1" ht="11.25">
      <c r="B497" s="156"/>
      <c r="D497" s="150" t="s">
        <v>194</v>
      </c>
      <c r="E497" s="157" t="s">
        <v>19</v>
      </c>
      <c r="F497" s="158" t="s">
        <v>1126</v>
      </c>
      <c r="H497" s="159">
        <v>81.2</v>
      </c>
      <c r="I497" s="160"/>
      <c r="L497" s="156"/>
      <c r="M497" s="161"/>
      <c r="T497" s="162"/>
      <c r="AT497" s="157" t="s">
        <v>194</v>
      </c>
      <c r="AU497" s="157" t="s">
        <v>84</v>
      </c>
      <c r="AV497" s="13" t="s">
        <v>84</v>
      </c>
      <c r="AW497" s="13" t="s">
        <v>37</v>
      </c>
      <c r="AX497" s="13" t="s">
        <v>75</v>
      </c>
      <c r="AY497" s="157" t="s">
        <v>184</v>
      </c>
    </row>
    <row r="498" spans="2:65" s="14" customFormat="1" ht="11.25">
      <c r="B498" s="163"/>
      <c r="D498" s="150" t="s">
        <v>194</v>
      </c>
      <c r="E498" s="164" t="s">
        <v>19</v>
      </c>
      <c r="F498" s="165" t="s">
        <v>198</v>
      </c>
      <c r="H498" s="166">
        <v>81.2</v>
      </c>
      <c r="I498" s="167"/>
      <c r="L498" s="163"/>
      <c r="M498" s="168"/>
      <c r="T498" s="169"/>
      <c r="AT498" s="164" t="s">
        <v>194</v>
      </c>
      <c r="AU498" s="164" t="s">
        <v>84</v>
      </c>
      <c r="AV498" s="14" t="s">
        <v>127</v>
      </c>
      <c r="AW498" s="14" t="s">
        <v>37</v>
      </c>
      <c r="AX498" s="14" t="s">
        <v>82</v>
      </c>
      <c r="AY498" s="164" t="s">
        <v>184</v>
      </c>
    </row>
    <row r="499" spans="2:65" s="1" customFormat="1" ht="16.5" customHeight="1">
      <c r="B499" s="33"/>
      <c r="C499" s="170" t="s">
        <v>1127</v>
      </c>
      <c r="D499" s="170" t="s">
        <v>264</v>
      </c>
      <c r="E499" s="171" t="s">
        <v>1128</v>
      </c>
      <c r="F499" s="172" t="s">
        <v>1129</v>
      </c>
      <c r="G499" s="173" t="s">
        <v>189</v>
      </c>
      <c r="H499" s="174">
        <v>1.2869999999999999</v>
      </c>
      <c r="I499" s="175"/>
      <c r="J499" s="176">
        <f>ROUND(I499*H499,2)</f>
        <v>0</v>
      </c>
      <c r="K499" s="172" t="s">
        <v>190</v>
      </c>
      <c r="L499" s="177"/>
      <c r="M499" s="178" t="s">
        <v>19</v>
      </c>
      <c r="N499" s="179" t="s">
        <v>46</v>
      </c>
      <c r="P499" s="141">
        <f>O499*H499</f>
        <v>0</v>
      </c>
      <c r="Q499" s="141">
        <v>0.55000000000000004</v>
      </c>
      <c r="R499" s="141">
        <f>Q499*H499</f>
        <v>0.70784999999999998</v>
      </c>
      <c r="S499" s="141">
        <v>0</v>
      </c>
      <c r="T499" s="142">
        <f>S499*H499</f>
        <v>0</v>
      </c>
      <c r="AR499" s="143" t="s">
        <v>409</v>
      </c>
      <c r="AT499" s="143" t="s">
        <v>264</v>
      </c>
      <c r="AU499" s="143" t="s">
        <v>84</v>
      </c>
      <c r="AY499" s="18" t="s">
        <v>184</v>
      </c>
      <c r="BE499" s="144">
        <f>IF(N499="základní",J499,0)</f>
        <v>0</v>
      </c>
      <c r="BF499" s="144">
        <f>IF(N499="snížená",J499,0)</f>
        <v>0</v>
      </c>
      <c r="BG499" s="144">
        <f>IF(N499="zákl. přenesená",J499,0)</f>
        <v>0</v>
      </c>
      <c r="BH499" s="144">
        <f>IF(N499="sníž. přenesená",J499,0)</f>
        <v>0</v>
      </c>
      <c r="BI499" s="144">
        <f>IF(N499="nulová",J499,0)</f>
        <v>0</v>
      </c>
      <c r="BJ499" s="18" t="s">
        <v>82</v>
      </c>
      <c r="BK499" s="144">
        <f>ROUND(I499*H499,2)</f>
        <v>0</v>
      </c>
      <c r="BL499" s="18" t="s">
        <v>287</v>
      </c>
      <c r="BM499" s="143" t="s">
        <v>1130</v>
      </c>
    </row>
    <row r="500" spans="2:65" s="12" customFormat="1" ht="11.25">
      <c r="B500" s="149"/>
      <c r="D500" s="150" t="s">
        <v>194</v>
      </c>
      <c r="E500" s="151" t="s">
        <v>19</v>
      </c>
      <c r="F500" s="152" t="s">
        <v>249</v>
      </c>
      <c r="H500" s="151" t="s">
        <v>19</v>
      </c>
      <c r="I500" s="153"/>
      <c r="L500" s="149"/>
      <c r="M500" s="154"/>
      <c r="T500" s="155"/>
      <c r="AT500" s="151" t="s">
        <v>194</v>
      </c>
      <c r="AU500" s="151" t="s">
        <v>84</v>
      </c>
      <c r="AV500" s="12" t="s">
        <v>82</v>
      </c>
      <c r="AW500" s="12" t="s">
        <v>37</v>
      </c>
      <c r="AX500" s="12" t="s">
        <v>75</v>
      </c>
      <c r="AY500" s="151" t="s">
        <v>184</v>
      </c>
    </row>
    <row r="501" spans="2:65" s="13" customFormat="1" ht="11.25">
      <c r="B501" s="156"/>
      <c r="D501" s="150" t="s">
        <v>194</v>
      </c>
      <c r="E501" s="157" t="s">
        <v>19</v>
      </c>
      <c r="F501" s="158" t="s">
        <v>1102</v>
      </c>
      <c r="H501" s="159">
        <v>0.19500000000000001</v>
      </c>
      <c r="I501" s="160"/>
      <c r="L501" s="156"/>
      <c r="M501" s="161"/>
      <c r="T501" s="162"/>
      <c r="AT501" s="157" t="s">
        <v>194</v>
      </c>
      <c r="AU501" s="157" t="s">
        <v>84</v>
      </c>
      <c r="AV501" s="13" t="s">
        <v>84</v>
      </c>
      <c r="AW501" s="13" t="s">
        <v>37</v>
      </c>
      <c r="AX501" s="13" t="s">
        <v>75</v>
      </c>
      <c r="AY501" s="157" t="s">
        <v>184</v>
      </c>
    </row>
    <row r="502" spans="2:65" s="13" customFormat="1" ht="11.25">
      <c r="B502" s="156"/>
      <c r="D502" s="150" t="s">
        <v>194</v>
      </c>
      <c r="E502" s="157" t="s">
        <v>19</v>
      </c>
      <c r="F502" s="158" t="s">
        <v>1103</v>
      </c>
      <c r="H502" s="159">
        <v>0.57399999999999995</v>
      </c>
      <c r="I502" s="160"/>
      <c r="L502" s="156"/>
      <c r="M502" s="161"/>
      <c r="T502" s="162"/>
      <c r="AT502" s="157" t="s">
        <v>194</v>
      </c>
      <c r="AU502" s="157" t="s">
        <v>84</v>
      </c>
      <c r="AV502" s="13" t="s">
        <v>84</v>
      </c>
      <c r="AW502" s="13" t="s">
        <v>37</v>
      </c>
      <c r="AX502" s="13" t="s">
        <v>75</v>
      </c>
      <c r="AY502" s="157" t="s">
        <v>184</v>
      </c>
    </row>
    <row r="503" spans="2:65" s="12" customFormat="1" ht="11.25">
      <c r="B503" s="149"/>
      <c r="D503" s="150" t="s">
        <v>194</v>
      </c>
      <c r="E503" s="151" t="s">
        <v>19</v>
      </c>
      <c r="F503" s="152" t="s">
        <v>1108</v>
      </c>
      <c r="H503" s="151" t="s">
        <v>19</v>
      </c>
      <c r="I503" s="153"/>
      <c r="L503" s="149"/>
      <c r="M503" s="154"/>
      <c r="T503" s="155"/>
      <c r="AT503" s="151" t="s">
        <v>194</v>
      </c>
      <c r="AU503" s="151" t="s">
        <v>84</v>
      </c>
      <c r="AV503" s="12" t="s">
        <v>82</v>
      </c>
      <c r="AW503" s="12" t="s">
        <v>37</v>
      </c>
      <c r="AX503" s="12" t="s">
        <v>75</v>
      </c>
      <c r="AY503" s="151" t="s">
        <v>184</v>
      </c>
    </row>
    <row r="504" spans="2:65" s="13" customFormat="1" ht="11.25">
      <c r="B504" s="156"/>
      <c r="D504" s="150" t="s">
        <v>194</v>
      </c>
      <c r="E504" s="157" t="s">
        <v>19</v>
      </c>
      <c r="F504" s="158" t="s">
        <v>1131</v>
      </c>
      <c r="H504" s="159">
        <v>0.155</v>
      </c>
      <c r="I504" s="160"/>
      <c r="L504" s="156"/>
      <c r="M504" s="161"/>
      <c r="T504" s="162"/>
      <c r="AT504" s="157" t="s">
        <v>194</v>
      </c>
      <c r="AU504" s="157" t="s">
        <v>84</v>
      </c>
      <c r="AV504" s="13" t="s">
        <v>84</v>
      </c>
      <c r="AW504" s="13" t="s">
        <v>37</v>
      </c>
      <c r="AX504" s="13" t="s">
        <v>75</v>
      </c>
      <c r="AY504" s="157" t="s">
        <v>184</v>
      </c>
    </row>
    <row r="505" spans="2:65" s="13" customFormat="1" ht="11.25">
      <c r="B505" s="156"/>
      <c r="D505" s="150" t="s">
        <v>194</v>
      </c>
      <c r="E505" s="157" t="s">
        <v>19</v>
      </c>
      <c r="F505" s="158" t="s">
        <v>1132</v>
      </c>
      <c r="H505" s="159">
        <v>0.17899999999999999</v>
      </c>
      <c r="I505" s="160"/>
      <c r="L505" s="156"/>
      <c r="M505" s="161"/>
      <c r="T505" s="162"/>
      <c r="AT505" s="157" t="s">
        <v>194</v>
      </c>
      <c r="AU505" s="157" t="s">
        <v>84</v>
      </c>
      <c r="AV505" s="13" t="s">
        <v>84</v>
      </c>
      <c r="AW505" s="13" t="s">
        <v>37</v>
      </c>
      <c r="AX505" s="13" t="s">
        <v>75</v>
      </c>
      <c r="AY505" s="157" t="s">
        <v>184</v>
      </c>
    </row>
    <row r="506" spans="2:65" s="13" customFormat="1" ht="11.25">
      <c r="B506" s="156"/>
      <c r="D506" s="150" t="s">
        <v>194</v>
      </c>
      <c r="E506" s="157" t="s">
        <v>19</v>
      </c>
      <c r="F506" s="158" t="s">
        <v>1133</v>
      </c>
      <c r="H506" s="159">
        <v>0.13300000000000001</v>
      </c>
      <c r="I506" s="160"/>
      <c r="L506" s="156"/>
      <c r="M506" s="161"/>
      <c r="T506" s="162"/>
      <c r="AT506" s="157" t="s">
        <v>194</v>
      </c>
      <c r="AU506" s="157" t="s">
        <v>84</v>
      </c>
      <c r="AV506" s="13" t="s">
        <v>84</v>
      </c>
      <c r="AW506" s="13" t="s">
        <v>37</v>
      </c>
      <c r="AX506" s="13" t="s">
        <v>75</v>
      </c>
      <c r="AY506" s="157" t="s">
        <v>184</v>
      </c>
    </row>
    <row r="507" spans="2:65" s="13" customFormat="1" ht="11.25">
      <c r="B507" s="156"/>
      <c r="D507" s="150" t="s">
        <v>194</v>
      </c>
      <c r="E507" s="157" t="s">
        <v>19</v>
      </c>
      <c r="F507" s="158" t="s">
        <v>1134</v>
      </c>
      <c r="H507" s="159">
        <v>2.5999999999999999E-2</v>
      </c>
      <c r="I507" s="160"/>
      <c r="L507" s="156"/>
      <c r="M507" s="161"/>
      <c r="T507" s="162"/>
      <c r="AT507" s="157" t="s">
        <v>194</v>
      </c>
      <c r="AU507" s="157" t="s">
        <v>84</v>
      </c>
      <c r="AV507" s="13" t="s">
        <v>84</v>
      </c>
      <c r="AW507" s="13" t="s">
        <v>37</v>
      </c>
      <c r="AX507" s="13" t="s">
        <v>75</v>
      </c>
      <c r="AY507" s="157" t="s">
        <v>184</v>
      </c>
    </row>
    <row r="508" spans="2:65" s="14" customFormat="1" ht="11.25">
      <c r="B508" s="163"/>
      <c r="D508" s="150" t="s">
        <v>194</v>
      </c>
      <c r="E508" s="164" t="s">
        <v>19</v>
      </c>
      <c r="F508" s="165" t="s">
        <v>198</v>
      </c>
      <c r="H508" s="166">
        <v>1.262</v>
      </c>
      <c r="I508" s="167"/>
      <c r="L508" s="163"/>
      <c r="M508" s="168"/>
      <c r="T508" s="169"/>
      <c r="AT508" s="164" t="s">
        <v>194</v>
      </c>
      <c r="AU508" s="164" t="s">
        <v>84</v>
      </c>
      <c r="AV508" s="14" t="s">
        <v>127</v>
      </c>
      <c r="AW508" s="14" t="s">
        <v>37</v>
      </c>
      <c r="AX508" s="14" t="s">
        <v>82</v>
      </c>
      <c r="AY508" s="164" t="s">
        <v>184</v>
      </c>
    </row>
    <row r="509" spans="2:65" s="13" customFormat="1" ht="11.25">
      <c r="B509" s="156"/>
      <c r="D509" s="150" t="s">
        <v>194</v>
      </c>
      <c r="F509" s="158" t="s">
        <v>1135</v>
      </c>
      <c r="H509" s="159">
        <v>1.2869999999999999</v>
      </c>
      <c r="I509" s="160"/>
      <c r="L509" s="156"/>
      <c r="M509" s="161"/>
      <c r="T509" s="162"/>
      <c r="AT509" s="157" t="s">
        <v>194</v>
      </c>
      <c r="AU509" s="157" t="s">
        <v>84</v>
      </c>
      <c r="AV509" s="13" t="s">
        <v>84</v>
      </c>
      <c r="AW509" s="13" t="s">
        <v>4</v>
      </c>
      <c r="AX509" s="13" t="s">
        <v>82</v>
      </c>
      <c r="AY509" s="157" t="s">
        <v>184</v>
      </c>
    </row>
    <row r="510" spans="2:65" s="1" customFormat="1" ht="16.5" customHeight="1">
      <c r="B510" s="33"/>
      <c r="C510" s="132" t="s">
        <v>1136</v>
      </c>
      <c r="D510" s="132" t="s">
        <v>186</v>
      </c>
      <c r="E510" s="133" t="s">
        <v>1137</v>
      </c>
      <c r="F510" s="134" t="s">
        <v>1138</v>
      </c>
      <c r="G510" s="135" t="s">
        <v>217</v>
      </c>
      <c r="H510" s="136">
        <v>36.06</v>
      </c>
      <c r="I510" s="137"/>
      <c r="J510" s="138">
        <f>ROUND(I510*H510,2)</f>
        <v>0</v>
      </c>
      <c r="K510" s="134" t="s">
        <v>190</v>
      </c>
      <c r="L510" s="33"/>
      <c r="M510" s="139" t="s">
        <v>19</v>
      </c>
      <c r="N510" s="140" t="s">
        <v>46</v>
      </c>
      <c r="P510" s="141">
        <f>O510*H510</f>
        <v>0</v>
      </c>
      <c r="Q510" s="141">
        <v>0</v>
      </c>
      <c r="R510" s="141">
        <f>Q510*H510</f>
        <v>0</v>
      </c>
      <c r="S510" s="141">
        <v>0</v>
      </c>
      <c r="T510" s="142">
        <f>S510*H510</f>
        <v>0</v>
      </c>
      <c r="AR510" s="143" t="s">
        <v>287</v>
      </c>
      <c r="AT510" s="143" t="s">
        <v>186</v>
      </c>
      <c r="AU510" s="143" t="s">
        <v>84</v>
      </c>
      <c r="AY510" s="18" t="s">
        <v>184</v>
      </c>
      <c r="BE510" s="144">
        <f>IF(N510="základní",J510,0)</f>
        <v>0</v>
      </c>
      <c r="BF510" s="144">
        <f>IF(N510="snížená",J510,0)</f>
        <v>0</v>
      </c>
      <c r="BG510" s="144">
        <f>IF(N510="zákl. přenesená",J510,0)</f>
        <v>0</v>
      </c>
      <c r="BH510" s="144">
        <f>IF(N510="sníž. přenesená",J510,0)</f>
        <v>0</v>
      </c>
      <c r="BI510" s="144">
        <f>IF(N510="nulová",J510,0)</f>
        <v>0</v>
      </c>
      <c r="BJ510" s="18" t="s">
        <v>82</v>
      </c>
      <c r="BK510" s="144">
        <f>ROUND(I510*H510,2)</f>
        <v>0</v>
      </c>
      <c r="BL510" s="18" t="s">
        <v>287</v>
      </c>
      <c r="BM510" s="143" t="s">
        <v>1139</v>
      </c>
    </row>
    <row r="511" spans="2:65" s="1" customFormat="1" ht="11.25">
      <c r="B511" s="33"/>
      <c r="D511" s="145" t="s">
        <v>192</v>
      </c>
      <c r="F511" s="146" t="s">
        <v>1140</v>
      </c>
      <c r="I511" s="147"/>
      <c r="L511" s="33"/>
      <c r="M511" s="148"/>
      <c r="T511" s="54"/>
      <c r="AT511" s="18" t="s">
        <v>192</v>
      </c>
      <c r="AU511" s="18" t="s">
        <v>84</v>
      </c>
    </row>
    <row r="512" spans="2:65" s="12" customFormat="1" ht="11.25">
      <c r="B512" s="149"/>
      <c r="D512" s="150" t="s">
        <v>194</v>
      </c>
      <c r="E512" s="151" t="s">
        <v>19</v>
      </c>
      <c r="F512" s="152" t="s">
        <v>249</v>
      </c>
      <c r="H512" s="151" t="s">
        <v>19</v>
      </c>
      <c r="I512" s="153"/>
      <c r="L512" s="149"/>
      <c r="M512" s="154"/>
      <c r="T512" s="155"/>
      <c r="AT512" s="151" t="s">
        <v>194</v>
      </c>
      <c r="AU512" s="151" t="s">
        <v>84</v>
      </c>
      <c r="AV512" s="12" t="s">
        <v>82</v>
      </c>
      <c r="AW512" s="12" t="s">
        <v>37</v>
      </c>
      <c r="AX512" s="12" t="s">
        <v>75</v>
      </c>
      <c r="AY512" s="151" t="s">
        <v>184</v>
      </c>
    </row>
    <row r="513" spans="2:65" s="13" customFormat="1" ht="11.25">
      <c r="B513" s="156"/>
      <c r="D513" s="150" t="s">
        <v>194</v>
      </c>
      <c r="E513" s="157" t="s">
        <v>19</v>
      </c>
      <c r="F513" s="158" t="s">
        <v>1141</v>
      </c>
      <c r="H513" s="159">
        <v>36.06</v>
      </c>
      <c r="I513" s="160"/>
      <c r="L513" s="156"/>
      <c r="M513" s="161"/>
      <c r="T513" s="162"/>
      <c r="AT513" s="157" t="s">
        <v>194</v>
      </c>
      <c r="AU513" s="157" t="s">
        <v>84</v>
      </c>
      <c r="AV513" s="13" t="s">
        <v>84</v>
      </c>
      <c r="AW513" s="13" t="s">
        <v>37</v>
      </c>
      <c r="AX513" s="13" t="s">
        <v>75</v>
      </c>
      <c r="AY513" s="157" t="s">
        <v>184</v>
      </c>
    </row>
    <row r="514" spans="2:65" s="14" customFormat="1" ht="11.25">
      <c r="B514" s="163"/>
      <c r="D514" s="150" t="s">
        <v>194</v>
      </c>
      <c r="E514" s="164" t="s">
        <v>19</v>
      </c>
      <c r="F514" s="165" t="s">
        <v>198</v>
      </c>
      <c r="H514" s="166">
        <v>36.06</v>
      </c>
      <c r="I514" s="167"/>
      <c r="L514" s="163"/>
      <c r="M514" s="168"/>
      <c r="T514" s="169"/>
      <c r="AT514" s="164" t="s">
        <v>194</v>
      </c>
      <c r="AU514" s="164" t="s">
        <v>84</v>
      </c>
      <c r="AV514" s="14" t="s">
        <v>127</v>
      </c>
      <c r="AW514" s="14" t="s">
        <v>37</v>
      </c>
      <c r="AX514" s="14" t="s">
        <v>82</v>
      </c>
      <c r="AY514" s="164" t="s">
        <v>184</v>
      </c>
    </row>
    <row r="515" spans="2:65" s="1" customFormat="1" ht="16.5" customHeight="1">
      <c r="B515" s="33"/>
      <c r="C515" s="170" t="s">
        <v>1142</v>
      </c>
      <c r="D515" s="170" t="s">
        <v>264</v>
      </c>
      <c r="E515" s="171" t="s">
        <v>1143</v>
      </c>
      <c r="F515" s="172" t="s">
        <v>1144</v>
      </c>
      <c r="G515" s="173" t="s">
        <v>217</v>
      </c>
      <c r="H515" s="174">
        <v>37.863</v>
      </c>
      <c r="I515" s="175"/>
      <c r="J515" s="176">
        <f>ROUND(I515*H515,2)</f>
        <v>0</v>
      </c>
      <c r="K515" s="172" t="s">
        <v>190</v>
      </c>
      <c r="L515" s="177"/>
      <c r="M515" s="178" t="s">
        <v>19</v>
      </c>
      <c r="N515" s="179" t="s">
        <v>46</v>
      </c>
      <c r="P515" s="141">
        <f>O515*H515</f>
        <v>0</v>
      </c>
      <c r="Q515" s="141">
        <v>1.375E-2</v>
      </c>
      <c r="R515" s="141">
        <f>Q515*H515</f>
        <v>0.52061625</v>
      </c>
      <c r="S515" s="141">
        <v>0</v>
      </c>
      <c r="T515" s="142">
        <f>S515*H515</f>
        <v>0</v>
      </c>
      <c r="AR515" s="143" t="s">
        <v>409</v>
      </c>
      <c r="AT515" s="143" t="s">
        <v>264</v>
      </c>
      <c r="AU515" s="143" t="s">
        <v>84</v>
      </c>
      <c r="AY515" s="18" t="s">
        <v>184</v>
      </c>
      <c r="BE515" s="144">
        <f>IF(N515="základní",J515,0)</f>
        <v>0</v>
      </c>
      <c r="BF515" s="144">
        <f>IF(N515="snížená",J515,0)</f>
        <v>0</v>
      </c>
      <c r="BG515" s="144">
        <f>IF(N515="zákl. přenesená",J515,0)</f>
        <v>0</v>
      </c>
      <c r="BH515" s="144">
        <f>IF(N515="sníž. přenesená",J515,0)</f>
        <v>0</v>
      </c>
      <c r="BI515" s="144">
        <f>IF(N515="nulová",J515,0)</f>
        <v>0</v>
      </c>
      <c r="BJ515" s="18" t="s">
        <v>82</v>
      </c>
      <c r="BK515" s="144">
        <f>ROUND(I515*H515,2)</f>
        <v>0</v>
      </c>
      <c r="BL515" s="18" t="s">
        <v>287</v>
      </c>
      <c r="BM515" s="143" t="s">
        <v>1145</v>
      </c>
    </row>
    <row r="516" spans="2:65" s="12" customFormat="1" ht="11.25">
      <c r="B516" s="149"/>
      <c r="D516" s="150" t="s">
        <v>194</v>
      </c>
      <c r="E516" s="151" t="s">
        <v>19</v>
      </c>
      <c r="F516" s="152" t="s">
        <v>249</v>
      </c>
      <c r="H516" s="151" t="s">
        <v>19</v>
      </c>
      <c r="I516" s="153"/>
      <c r="L516" s="149"/>
      <c r="M516" s="154"/>
      <c r="T516" s="155"/>
      <c r="AT516" s="151" t="s">
        <v>194</v>
      </c>
      <c r="AU516" s="151" t="s">
        <v>84</v>
      </c>
      <c r="AV516" s="12" t="s">
        <v>82</v>
      </c>
      <c r="AW516" s="12" t="s">
        <v>37</v>
      </c>
      <c r="AX516" s="12" t="s">
        <v>75</v>
      </c>
      <c r="AY516" s="151" t="s">
        <v>184</v>
      </c>
    </row>
    <row r="517" spans="2:65" s="13" customFormat="1" ht="11.25">
      <c r="B517" s="156"/>
      <c r="D517" s="150" t="s">
        <v>194</v>
      </c>
      <c r="E517" s="157" t="s">
        <v>19</v>
      </c>
      <c r="F517" s="158" t="s">
        <v>1141</v>
      </c>
      <c r="H517" s="159">
        <v>36.06</v>
      </c>
      <c r="I517" s="160"/>
      <c r="L517" s="156"/>
      <c r="M517" s="161"/>
      <c r="T517" s="162"/>
      <c r="AT517" s="157" t="s">
        <v>194</v>
      </c>
      <c r="AU517" s="157" t="s">
        <v>84</v>
      </c>
      <c r="AV517" s="13" t="s">
        <v>84</v>
      </c>
      <c r="AW517" s="13" t="s">
        <v>37</v>
      </c>
      <c r="AX517" s="13" t="s">
        <v>75</v>
      </c>
      <c r="AY517" s="157" t="s">
        <v>184</v>
      </c>
    </row>
    <row r="518" spans="2:65" s="14" customFormat="1" ht="11.25">
      <c r="B518" s="163"/>
      <c r="D518" s="150" t="s">
        <v>194</v>
      </c>
      <c r="E518" s="164" t="s">
        <v>19</v>
      </c>
      <c r="F518" s="165" t="s">
        <v>198</v>
      </c>
      <c r="H518" s="166">
        <v>36.06</v>
      </c>
      <c r="I518" s="167"/>
      <c r="L518" s="163"/>
      <c r="M518" s="168"/>
      <c r="T518" s="169"/>
      <c r="AT518" s="164" t="s">
        <v>194</v>
      </c>
      <c r="AU518" s="164" t="s">
        <v>84</v>
      </c>
      <c r="AV518" s="14" t="s">
        <v>127</v>
      </c>
      <c r="AW518" s="14" t="s">
        <v>37</v>
      </c>
      <c r="AX518" s="14" t="s">
        <v>82</v>
      </c>
      <c r="AY518" s="164" t="s">
        <v>184</v>
      </c>
    </row>
    <row r="519" spans="2:65" s="13" customFormat="1" ht="11.25">
      <c r="B519" s="156"/>
      <c r="D519" s="150" t="s">
        <v>194</v>
      </c>
      <c r="F519" s="158" t="s">
        <v>1146</v>
      </c>
      <c r="H519" s="159">
        <v>37.863</v>
      </c>
      <c r="I519" s="160"/>
      <c r="L519" s="156"/>
      <c r="M519" s="161"/>
      <c r="T519" s="162"/>
      <c r="AT519" s="157" t="s">
        <v>194</v>
      </c>
      <c r="AU519" s="157" t="s">
        <v>84</v>
      </c>
      <c r="AV519" s="13" t="s">
        <v>84</v>
      </c>
      <c r="AW519" s="13" t="s">
        <v>4</v>
      </c>
      <c r="AX519" s="13" t="s">
        <v>82</v>
      </c>
      <c r="AY519" s="157" t="s">
        <v>184</v>
      </c>
    </row>
    <row r="520" spans="2:65" s="1" customFormat="1" ht="16.5" customHeight="1">
      <c r="B520" s="33"/>
      <c r="C520" s="132" t="s">
        <v>1147</v>
      </c>
      <c r="D520" s="132" t="s">
        <v>186</v>
      </c>
      <c r="E520" s="133" t="s">
        <v>1148</v>
      </c>
      <c r="F520" s="134" t="s">
        <v>1149</v>
      </c>
      <c r="G520" s="135" t="s">
        <v>246</v>
      </c>
      <c r="H520" s="136">
        <v>21.35</v>
      </c>
      <c r="I520" s="137"/>
      <c r="J520" s="138">
        <f>ROUND(I520*H520,2)</f>
        <v>0</v>
      </c>
      <c r="K520" s="134" t="s">
        <v>190</v>
      </c>
      <c r="L520" s="33"/>
      <c r="M520" s="139" t="s">
        <v>19</v>
      </c>
      <c r="N520" s="140" t="s">
        <v>46</v>
      </c>
      <c r="P520" s="141">
        <f>O520*H520</f>
        <v>0</v>
      </c>
      <c r="Q520" s="141">
        <v>0</v>
      </c>
      <c r="R520" s="141">
        <f>Q520*H520</f>
        <v>0</v>
      </c>
      <c r="S520" s="141">
        <v>0</v>
      </c>
      <c r="T520" s="142">
        <f>S520*H520</f>
        <v>0</v>
      </c>
      <c r="AR520" s="143" t="s">
        <v>287</v>
      </c>
      <c r="AT520" s="143" t="s">
        <v>186</v>
      </c>
      <c r="AU520" s="143" t="s">
        <v>84</v>
      </c>
      <c r="AY520" s="18" t="s">
        <v>184</v>
      </c>
      <c r="BE520" s="144">
        <f>IF(N520="základní",J520,0)</f>
        <v>0</v>
      </c>
      <c r="BF520" s="144">
        <f>IF(N520="snížená",J520,0)</f>
        <v>0</v>
      </c>
      <c r="BG520" s="144">
        <f>IF(N520="zákl. přenesená",J520,0)</f>
        <v>0</v>
      </c>
      <c r="BH520" s="144">
        <f>IF(N520="sníž. přenesená",J520,0)</f>
        <v>0</v>
      </c>
      <c r="BI520" s="144">
        <f>IF(N520="nulová",J520,0)</f>
        <v>0</v>
      </c>
      <c r="BJ520" s="18" t="s">
        <v>82</v>
      </c>
      <c r="BK520" s="144">
        <f>ROUND(I520*H520,2)</f>
        <v>0</v>
      </c>
      <c r="BL520" s="18" t="s">
        <v>287</v>
      </c>
      <c r="BM520" s="143" t="s">
        <v>1150</v>
      </c>
    </row>
    <row r="521" spans="2:65" s="1" customFormat="1" ht="11.25">
      <c r="B521" s="33"/>
      <c r="D521" s="145" t="s">
        <v>192</v>
      </c>
      <c r="F521" s="146" t="s">
        <v>1151</v>
      </c>
      <c r="I521" s="147"/>
      <c r="L521" s="33"/>
      <c r="M521" s="148"/>
      <c r="T521" s="54"/>
      <c r="AT521" s="18" t="s">
        <v>192</v>
      </c>
      <c r="AU521" s="18" t="s">
        <v>84</v>
      </c>
    </row>
    <row r="522" spans="2:65" s="12" customFormat="1" ht="11.25">
      <c r="B522" s="149"/>
      <c r="D522" s="150" t="s">
        <v>194</v>
      </c>
      <c r="E522" s="151" t="s">
        <v>19</v>
      </c>
      <c r="F522" s="152" t="s">
        <v>249</v>
      </c>
      <c r="H522" s="151" t="s">
        <v>19</v>
      </c>
      <c r="I522" s="153"/>
      <c r="L522" s="149"/>
      <c r="M522" s="154"/>
      <c r="T522" s="155"/>
      <c r="AT522" s="151" t="s">
        <v>194</v>
      </c>
      <c r="AU522" s="151" t="s">
        <v>84</v>
      </c>
      <c r="AV522" s="12" t="s">
        <v>82</v>
      </c>
      <c r="AW522" s="12" t="s">
        <v>37</v>
      </c>
      <c r="AX522" s="12" t="s">
        <v>75</v>
      </c>
      <c r="AY522" s="151" t="s">
        <v>184</v>
      </c>
    </row>
    <row r="523" spans="2:65" s="13" customFormat="1" ht="11.25">
      <c r="B523" s="156"/>
      <c r="D523" s="150" t="s">
        <v>194</v>
      </c>
      <c r="E523" s="157" t="s">
        <v>19</v>
      </c>
      <c r="F523" s="158" t="s">
        <v>1152</v>
      </c>
      <c r="H523" s="159">
        <v>21.35</v>
      </c>
      <c r="I523" s="160"/>
      <c r="L523" s="156"/>
      <c r="M523" s="161"/>
      <c r="T523" s="162"/>
      <c r="AT523" s="157" t="s">
        <v>194</v>
      </c>
      <c r="AU523" s="157" t="s">
        <v>84</v>
      </c>
      <c r="AV523" s="13" t="s">
        <v>84</v>
      </c>
      <c r="AW523" s="13" t="s">
        <v>37</v>
      </c>
      <c r="AX523" s="13" t="s">
        <v>75</v>
      </c>
      <c r="AY523" s="157" t="s">
        <v>184</v>
      </c>
    </row>
    <row r="524" spans="2:65" s="14" customFormat="1" ht="11.25">
      <c r="B524" s="163"/>
      <c r="D524" s="150" t="s">
        <v>194</v>
      </c>
      <c r="E524" s="164" t="s">
        <v>19</v>
      </c>
      <c r="F524" s="165" t="s">
        <v>198</v>
      </c>
      <c r="H524" s="166">
        <v>21.35</v>
      </c>
      <c r="I524" s="167"/>
      <c r="L524" s="163"/>
      <c r="M524" s="168"/>
      <c r="T524" s="169"/>
      <c r="AT524" s="164" t="s">
        <v>194</v>
      </c>
      <c r="AU524" s="164" t="s">
        <v>84</v>
      </c>
      <c r="AV524" s="14" t="s">
        <v>127</v>
      </c>
      <c r="AW524" s="14" t="s">
        <v>37</v>
      </c>
      <c r="AX524" s="14" t="s">
        <v>82</v>
      </c>
      <c r="AY524" s="164" t="s">
        <v>184</v>
      </c>
    </row>
    <row r="525" spans="2:65" s="1" customFormat="1" ht="16.5" customHeight="1">
      <c r="B525" s="33"/>
      <c r="C525" s="170" t="s">
        <v>1153</v>
      </c>
      <c r="D525" s="170" t="s">
        <v>264</v>
      </c>
      <c r="E525" s="171" t="s">
        <v>1154</v>
      </c>
      <c r="F525" s="172" t="s">
        <v>1155</v>
      </c>
      <c r="G525" s="173" t="s">
        <v>246</v>
      </c>
      <c r="H525" s="174">
        <v>23.058</v>
      </c>
      <c r="I525" s="175"/>
      <c r="J525" s="176">
        <f>ROUND(I525*H525,2)</f>
        <v>0</v>
      </c>
      <c r="K525" s="172" t="s">
        <v>19</v>
      </c>
      <c r="L525" s="177"/>
      <c r="M525" s="178" t="s">
        <v>19</v>
      </c>
      <c r="N525" s="179" t="s">
        <v>46</v>
      </c>
      <c r="P525" s="141">
        <f>O525*H525</f>
        <v>0</v>
      </c>
      <c r="Q525" s="141">
        <v>2.0000000000000001E-4</v>
      </c>
      <c r="R525" s="141">
        <f>Q525*H525</f>
        <v>4.6116000000000004E-3</v>
      </c>
      <c r="S525" s="141">
        <v>0</v>
      </c>
      <c r="T525" s="142">
        <f>S525*H525</f>
        <v>0</v>
      </c>
      <c r="AR525" s="143" t="s">
        <v>409</v>
      </c>
      <c r="AT525" s="143" t="s">
        <v>264</v>
      </c>
      <c r="AU525" s="143" t="s">
        <v>84</v>
      </c>
      <c r="AY525" s="18" t="s">
        <v>184</v>
      </c>
      <c r="BE525" s="144">
        <f>IF(N525="základní",J525,0)</f>
        <v>0</v>
      </c>
      <c r="BF525" s="144">
        <f>IF(N525="snížená",J525,0)</f>
        <v>0</v>
      </c>
      <c r="BG525" s="144">
        <f>IF(N525="zákl. přenesená",J525,0)</f>
        <v>0</v>
      </c>
      <c r="BH525" s="144">
        <f>IF(N525="sníž. přenesená",J525,0)</f>
        <v>0</v>
      </c>
      <c r="BI525" s="144">
        <f>IF(N525="nulová",J525,0)</f>
        <v>0</v>
      </c>
      <c r="BJ525" s="18" t="s">
        <v>82</v>
      </c>
      <c r="BK525" s="144">
        <f>ROUND(I525*H525,2)</f>
        <v>0</v>
      </c>
      <c r="BL525" s="18" t="s">
        <v>287</v>
      </c>
      <c r="BM525" s="143" t="s">
        <v>1156</v>
      </c>
    </row>
    <row r="526" spans="2:65" s="12" customFormat="1" ht="11.25">
      <c r="B526" s="149"/>
      <c r="D526" s="150" t="s">
        <v>194</v>
      </c>
      <c r="E526" s="151" t="s">
        <v>19</v>
      </c>
      <c r="F526" s="152" t="s">
        <v>249</v>
      </c>
      <c r="H526" s="151" t="s">
        <v>19</v>
      </c>
      <c r="I526" s="153"/>
      <c r="L526" s="149"/>
      <c r="M526" s="154"/>
      <c r="T526" s="155"/>
      <c r="AT526" s="151" t="s">
        <v>194</v>
      </c>
      <c r="AU526" s="151" t="s">
        <v>84</v>
      </c>
      <c r="AV526" s="12" t="s">
        <v>82</v>
      </c>
      <c r="AW526" s="12" t="s">
        <v>37</v>
      </c>
      <c r="AX526" s="12" t="s">
        <v>75</v>
      </c>
      <c r="AY526" s="151" t="s">
        <v>184</v>
      </c>
    </row>
    <row r="527" spans="2:65" s="13" customFormat="1" ht="11.25">
      <c r="B527" s="156"/>
      <c r="D527" s="150" t="s">
        <v>194</v>
      </c>
      <c r="E527" s="157" t="s">
        <v>19</v>
      </c>
      <c r="F527" s="158" t="s">
        <v>1152</v>
      </c>
      <c r="H527" s="159">
        <v>21.35</v>
      </c>
      <c r="I527" s="160"/>
      <c r="L527" s="156"/>
      <c r="M527" s="161"/>
      <c r="T527" s="162"/>
      <c r="AT527" s="157" t="s">
        <v>194</v>
      </c>
      <c r="AU527" s="157" t="s">
        <v>84</v>
      </c>
      <c r="AV527" s="13" t="s">
        <v>84</v>
      </c>
      <c r="AW527" s="13" t="s">
        <v>37</v>
      </c>
      <c r="AX527" s="13" t="s">
        <v>75</v>
      </c>
      <c r="AY527" s="157" t="s">
        <v>184</v>
      </c>
    </row>
    <row r="528" spans="2:65" s="14" customFormat="1" ht="11.25">
      <c r="B528" s="163"/>
      <c r="D528" s="150" t="s">
        <v>194</v>
      </c>
      <c r="E528" s="164" t="s">
        <v>19</v>
      </c>
      <c r="F528" s="165" t="s">
        <v>198</v>
      </c>
      <c r="H528" s="166">
        <v>21.35</v>
      </c>
      <c r="I528" s="167"/>
      <c r="L528" s="163"/>
      <c r="M528" s="168"/>
      <c r="T528" s="169"/>
      <c r="AT528" s="164" t="s">
        <v>194</v>
      </c>
      <c r="AU528" s="164" t="s">
        <v>84</v>
      </c>
      <c r="AV528" s="14" t="s">
        <v>127</v>
      </c>
      <c r="AW528" s="14" t="s">
        <v>37</v>
      </c>
      <c r="AX528" s="14" t="s">
        <v>82</v>
      </c>
      <c r="AY528" s="164" t="s">
        <v>184</v>
      </c>
    </row>
    <row r="529" spans="2:65" s="13" customFormat="1" ht="11.25">
      <c r="B529" s="156"/>
      <c r="D529" s="150" t="s">
        <v>194</v>
      </c>
      <c r="F529" s="158" t="s">
        <v>1157</v>
      </c>
      <c r="H529" s="159">
        <v>23.058</v>
      </c>
      <c r="I529" s="160"/>
      <c r="L529" s="156"/>
      <c r="M529" s="161"/>
      <c r="T529" s="162"/>
      <c r="AT529" s="157" t="s">
        <v>194</v>
      </c>
      <c r="AU529" s="157" t="s">
        <v>84</v>
      </c>
      <c r="AV529" s="13" t="s">
        <v>84</v>
      </c>
      <c r="AW529" s="13" t="s">
        <v>4</v>
      </c>
      <c r="AX529" s="13" t="s">
        <v>82</v>
      </c>
      <c r="AY529" s="157" t="s">
        <v>184</v>
      </c>
    </row>
    <row r="530" spans="2:65" s="1" customFormat="1" ht="24.2" customHeight="1">
      <c r="B530" s="33"/>
      <c r="C530" s="132" t="s">
        <v>1158</v>
      </c>
      <c r="D530" s="132" t="s">
        <v>186</v>
      </c>
      <c r="E530" s="133" t="s">
        <v>1159</v>
      </c>
      <c r="F530" s="134" t="s">
        <v>1160</v>
      </c>
      <c r="G530" s="135" t="s">
        <v>234</v>
      </c>
      <c r="H530" s="136">
        <v>1.2350000000000001</v>
      </c>
      <c r="I530" s="137"/>
      <c r="J530" s="138">
        <f>ROUND(I530*H530,2)</f>
        <v>0</v>
      </c>
      <c r="K530" s="134" t="s">
        <v>190</v>
      </c>
      <c r="L530" s="33"/>
      <c r="M530" s="139" t="s">
        <v>19</v>
      </c>
      <c r="N530" s="140" t="s">
        <v>46</v>
      </c>
      <c r="P530" s="141">
        <f>O530*H530</f>
        <v>0</v>
      </c>
      <c r="Q530" s="141">
        <v>0</v>
      </c>
      <c r="R530" s="141">
        <f>Q530*H530</f>
        <v>0</v>
      </c>
      <c r="S530" s="141">
        <v>0</v>
      </c>
      <c r="T530" s="142">
        <f>S530*H530</f>
        <v>0</v>
      </c>
      <c r="AR530" s="143" t="s">
        <v>287</v>
      </c>
      <c r="AT530" s="143" t="s">
        <v>186</v>
      </c>
      <c r="AU530" s="143" t="s">
        <v>84</v>
      </c>
      <c r="AY530" s="18" t="s">
        <v>184</v>
      </c>
      <c r="BE530" s="144">
        <f>IF(N530="základní",J530,0)</f>
        <v>0</v>
      </c>
      <c r="BF530" s="144">
        <f>IF(N530="snížená",J530,0)</f>
        <v>0</v>
      </c>
      <c r="BG530" s="144">
        <f>IF(N530="zákl. přenesená",J530,0)</f>
        <v>0</v>
      </c>
      <c r="BH530" s="144">
        <f>IF(N530="sníž. přenesená",J530,0)</f>
        <v>0</v>
      </c>
      <c r="BI530" s="144">
        <f>IF(N530="nulová",J530,0)</f>
        <v>0</v>
      </c>
      <c r="BJ530" s="18" t="s">
        <v>82</v>
      </c>
      <c r="BK530" s="144">
        <f>ROUND(I530*H530,2)</f>
        <v>0</v>
      </c>
      <c r="BL530" s="18" t="s">
        <v>287</v>
      </c>
      <c r="BM530" s="143" t="s">
        <v>1161</v>
      </c>
    </row>
    <row r="531" spans="2:65" s="1" customFormat="1" ht="11.25">
      <c r="B531" s="33"/>
      <c r="D531" s="145" t="s">
        <v>192</v>
      </c>
      <c r="F531" s="146" t="s">
        <v>1162</v>
      </c>
      <c r="I531" s="147"/>
      <c r="L531" s="33"/>
      <c r="M531" s="148"/>
      <c r="T531" s="54"/>
      <c r="AT531" s="18" t="s">
        <v>192</v>
      </c>
      <c r="AU531" s="18" t="s">
        <v>84</v>
      </c>
    </row>
    <row r="532" spans="2:65" s="11" customFormat="1" ht="22.9" customHeight="1">
      <c r="B532" s="120"/>
      <c r="D532" s="121" t="s">
        <v>74</v>
      </c>
      <c r="E532" s="130" t="s">
        <v>543</v>
      </c>
      <c r="F532" s="130" t="s">
        <v>544</v>
      </c>
      <c r="I532" s="123"/>
      <c r="J532" s="131">
        <f>BK532</f>
        <v>0</v>
      </c>
      <c r="L532" s="120"/>
      <c r="M532" s="125"/>
      <c r="P532" s="126">
        <f>SUM(P533:P647)</f>
        <v>0</v>
      </c>
      <c r="R532" s="126">
        <f>SUM(R533:R647)</f>
        <v>6.9938690525240013</v>
      </c>
      <c r="T532" s="127">
        <f>SUM(T533:T647)</f>
        <v>0</v>
      </c>
      <c r="AR532" s="121" t="s">
        <v>84</v>
      </c>
      <c r="AT532" s="128" t="s">
        <v>74</v>
      </c>
      <c r="AU532" s="128" t="s">
        <v>82</v>
      </c>
      <c r="AY532" s="121" t="s">
        <v>184</v>
      </c>
      <c r="BK532" s="129">
        <f>SUM(BK533:BK647)</f>
        <v>0</v>
      </c>
    </row>
    <row r="533" spans="2:65" s="1" customFormat="1" ht="33" customHeight="1">
      <c r="B533" s="33"/>
      <c r="C533" s="132" t="s">
        <v>1163</v>
      </c>
      <c r="D533" s="132" t="s">
        <v>186</v>
      </c>
      <c r="E533" s="133" t="s">
        <v>1164</v>
      </c>
      <c r="F533" s="134" t="s">
        <v>1165</v>
      </c>
      <c r="G533" s="135" t="s">
        <v>217</v>
      </c>
      <c r="H533" s="136">
        <v>56.463000000000001</v>
      </c>
      <c r="I533" s="137"/>
      <c r="J533" s="138">
        <f>ROUND(I533*H533,2)</f>
        <v>0</v>
      </c>
      <c r="K533" s="134" t="s">
        <v>190</v>
      </c>
      <c r="L533" s="33"/>
      <c r="M533" s="139" t="s">
        <v>19</v>
      </c>
      <c r="N533" s="140" t="s">
        <v>46</v>
      </c>
      <c r="P533" s="141">
        <f>O533*H533</f>
        <v>0</v>
      </c>
      <c r="Q533" s="141">
        <v>2.6187200000000001E-2</v>
      </c>
      <c r="R533" s="141">
        <f>Q533*H533</f>
        <v>1.4786078736000001</v>
      </c>
      <c r="S533" s="141">
        <v>0</v>
      </c>
      <c r="T533" s="142">
        <f>S533*H533</f>
        <v>0</v>
      </c>
      <c r="AR533" s="143" t="s">
        <v>287</v>
      </c>
      <c r="AT533" s="143" t="s">
        <v>186</v>
      </c>
      <c r="AU533" s="143" t="s">
        <v>84</v>
      </c>
      <c r="AY533" s="18" t="s">
        <v>184</v>
      </c>
      <c r="BE533" s="144">
        <f>IF(N533="základní",J533,0)</f>
        <v>0</v>
      </c>
      <c r="BF533" s="144">
        <f>IF(N533="snížená",J533,0)</f>
        <v>0</v>
      </c>
      <c r="BG533" s="144">
        <f>IF(N533="zákl. přenesená",J533,0)</f>
        <v>0</v>
      </c>
      <c r="BH533" s="144">
        <f>IF(N533="sníž. přenesená",J533,0)</f>
        <v>0</v>
      </c>
      <c r="BI533" s="144">
        <f>IF(N533="nulová",J533,0)</f>
        <v>0</v>
      </c>
      <c r="BJ533" s="18" t="s">
        <v>82</v>
      </c>
      <c r="BK533" s="144">
        <f>ROUND(I533*H533,2)</f>
        <v>0</v>
      </c>
      <c r="BL533" s="18" t="s">
        <v>287</v>
      </c>
      <c r="BM533" s="143" t="s">
        <v>1166</v>
      </c>
    </row>
    <row r="534" spans="2:65" s="1" customFormat="1" ht="11.25">
      <c r="B534" s="33"/>
      <c r="D534" s="145" t="s">
        <v>192</v>
      </c>
      <c r="F534" s="146" t="s">
        <v>1167</v>
      </c>
      <c r="I534" s="147"/>
      <c r="L534" s="33"/>
      <c r="M534" s="148"/>
      <c r="T534" s="54"/>
      <c r="AT534" s="18" t="s">
        <v>192</v>
      </c>
      <c r="AU534" s="18" t="s">
        <v>84</v>
      </c>
    </row>
    <row r="535" spans="2:65" s="12" customFormat="1" ht="11.25">
      <c r="B535" s="149"/>
      <c r="D535" s="150" t="s">
        <v>194</v>
      </c>
      <c r="E535" s="151" t="s">
        <v>19</v>
      </c>
      <c r="F535" s="152" t="s">
        <v>249</v>
      </c>
      <c r="H535" s="151" t="s">
        <v>19</v>
      </c>
      <c r="I535" s="153"/>
      <c r="L535" s="149"/>
      <c r="M535" s="154"/>
      <c r="T535" s="155"/>
      <c r="AT535" s="151" t="s">
        <v>194</v>
      </c>
      <c r="AU535" s="151" t="s">
        <v>84</v>
      </c>
      <c r="AV535" s="12" t="s">
        <v>82</v>
      </c>
      <c r="AW535" s="12" t="s">
        <v>37</v>
      </c>
      <c r="AX535" s="12" t="s">
        <v>75</v>
      </c>
      <c r="AY535" s="151" t="s">
        <v>184</v>
      </c>
    </row>
    <row r="536" spans="2:65" s="13" customFormat="1" ht="11.25">
      <c r="B536" s="156"/>
      <c r="D536" s="150" t="s">
        <v>194</v>
      </c>
      <c r="E536" s="157" t="s">
        <v>19</v>
      </c>
      <c r="F536" s="158" t="s">
        <v>1168</v>
      </c>
      <c r="H536" s="159">
        <v>11.8</v>
      </c>
      <c r="I536" s="160"/>
      <c r="L536" s="156"/>
      <c r="M536" s="161"/>
      <c r="T536" s="162"/>
      <c r="AT536" s="157" t="s">
        <v>194</v>
      </c>
      <c r="AU536" s="157" t="s">
        <v>84</v>
      </c>
      <c r="AV536" s="13" t="s">
        <v>84</v>
      </c>
      <c r="AW536" s="13" t="s">
        <v>37</v>
      </c>
      <c r="AX536" s="13" t="s">
        <v>75</v>
      </c>
      <c r="AY536" s="157" t="s">
        <v>184</v>
      </c>
    </row>
    <row r="537" spans="2:65" s="13" customFormat="1" ht="11.25">
      <c r="B537" s="156"/>
      <c r="D537" s="150" t="s">
        <v>194</v>
      </c>
      <c r="E537" s="157" t="s">
        <v>19</v>
      </c>
      <c r="F537" s="158" t="s">
        <v>1169</v>
      </c>
      <c r="H537" s="159">
        <v>7.3159999999999998</v>
      </c>
      <c r="I537" s="160"/>
      <c r="L537" s="156"/>
      <c r="M537" s="161"/>
      <c r="T537" s="162"/>
      <c r="AT537" s="157" t="s">
        <v>194</v>
      </c>
      <c r="AU537" s="157" t="s">
        <v>84</v>
      </c>
      <c r="AV537" s="13" t="s">
        <v>84</v>
      </c>
      <c r="AW537" s="13" t="s">
        <v>37</v>
      </c>
      <c r="AX537" s="13" t="s">
        <v>75</v>
      </c>
      <c r="AY537" s="157" t="s">
        <v>184</v>
      </c>
    </row>
    <row r="538" spans="2:65" s="13" customFormat="1" ht="11.25">
      <c r="B538" s="156"/>
      <c r="D538" s="150" t="s">
        <v>194</v>
      </c>
      <c r="E538" s="157" t="s">
        <v>19</v>
      </c>
      <c r="F538" s="158" t="s">
        <v>1170</v>
      </c>
      <c r="H538" s="159">
        <v>14.632</v>
      </c>
      <c r="I538" s="160"/>
      <c r="L538" s="156"/>
      <c r="M538" s="161"/>
      <c r="T538" s="162"/>
      <c r="AT538" s="157" t="s">
        <v>194</v>
      </c>
      <c r="AU538" s="157" t="s">
        <v>84</v>
      </c>
      <c r="AV538" s="13" t="s">
        <v>84</v>
      </c>
      <c r="AW538" s="13" t="s">
        <v>37</v>
      </c>
      <c r="AX538" s="13" t="s">
        <v>75</v>
      </c>
      <c r="AY538" s="157" t="s">
        <v>184</v>
      </c>
    </row>
    <row r="539" spans="2:65" s="13" customFormat="1" ht="11.25">
      <c r="B539" s="156"/>
      <c r="D539" s="150" t="s">
        <v>194</v>
      </c>
      <c r="E539" s="157" t="s">
        <v>19</v>
      </c>
      <c r="F539" s="158" t="s">
        <v>1171</v>
      </c>
      <c r="H539" s="159">
        <v>22.715</v>
      </c>
      <c r="I539" s="160"/>
      <c r="L539" s="156"/>
      <c r="M539" s="161"/>
      <c r="T539" s="162"/>
      <c r="AT539" s="157" t="s">
        <v>194</v>
      </c>
      <c r="AU539" s="157" t="s">
        <v>84</v>
      </c>
      <c r="AV539" s="13" t="s">
        <v>84</v>
      </c>
      <c r="AW539" s="13" t="s">
        <v>37</v>
      </c>
      <c r="AX539" s="13" t="s">
        <v>75</v>
      </c>
      <c r="AY539" s="157" t="s">
        <v>184</v>
      </c>
    </row>
    <row r="540" spans="2:65" s="14" customFormat="1" ht="11.25">
      <c r="B540" s="163"/>
      <c r="D540" s="150" t="s">
        <v>194</v>
      </c>
      <c r="E540" s="164" t="s">
        <v>746</v>
      </c>
      <c r="F540" s="165" t="s">
        <v>198</v>
      </c>
      <c r="H540" s="166">
        <v>56.463000000000001</v>
      </c>
      <c r="I540" s="167"/>
      <c r="L540" s="163"/>
      <c r="M540" s="168"/>
      <c r="T540" s="169"/>
      <c r="AT540" s="164" t="s">
        <v>194</v>
      </c>
      <c r="AU540" s="164" t="s">
        <v>84</v>
      </c>
      <c r="AV540" s="14" t="s">
        <v>127</v>
      </c>
      <c r="AW540" s="14" t="s">
        <v>37</v>
      </c>
      <c r="AX540" s="14" t="s">
        <v>82</v>
      </c>
      <c r="AY540" s="164" t="s">
        <v>184</v>
      </c>
    </row>
    <row r="541" spans="2:65" s="1" customFormat="1" ht="24.2" customHeight="1">
      <c r="B541" s="33"/>
      <c r="C541" s="132" t="s">
        <v>1172</v>
      </c>
      <c r="D541" s="132" t="s">
        <v>186</v>
      </c>
      <c r="E541" s="133" t="s">
        <v>1173</v>
      </c>
      <c r="F541" s="134" t="s">
        <v>1174</v>
      </c>
      <c r="G541" s="135" t="s">
        <v>217</v>
      </c>
      <c r="H541" s="136">
        <v>56.463000000000001</v>
      </c>
      <c r="I541" s="137"/>
      <c r="J541" s="138">
        <f>ROUND(I541*H541,2)</f>
        <v>0</v>
      </c>
      <c r="K541" s="134" t="s">
        <v>190</v>
      </c>
      <c r="L541" s="33"/>
      <c r="M541" s="139" t="s">
        <v>19</v>
      </c>
      <c r="N541" s="140" t="s">
        <v>46</v>
      </c>
      <c r="P541" s="141">
        <f>O541*H541</f>
        <v>0</v>
      </c>
      <c r="Q541" s="141">
        <v>2.0000000000000001E-4</v>
      </c>
      <c r="R541" s="141">
        <f>Q541*H541</f>
        <v>1.1292600000000002E-2</v>
      </c>
      <c r="S541" s="141">
        <v>0</v>
      </c>
      <c r="T541" s="142">
        <f>S541*H541</f>
        <v>0</v>
      </c>
      <c r="AR541" s="143" t="s">
        <v>287</v>
      </c>
      <c r="AT541" s="143" t="s">
        <v>186</v>
      </c>
      <c r="AU541" s="143" t="s">
        <v>84</v>
      </c>
      <c r="AY541" s="18" t="s">
        <v>184</v>
      </c>
      <c r="BE541" s="144">
        <f>IF(N541="základní",J541,0)</f>
        <v>0</v>
      </c>
      <c r="BF541" s="144">
        <f>IF(N541="snížená",J541,0)</f>
        <v>0</v>
      </c>
      <c r="BG541" s="144">
        <f>IF(N541="zákl. přenesená",J541,0)</f>
        <v>0</v>
      </c>
      <c r="BH541" s="144">
        <f>IF(N541="sníž. přenesená",J541,0)</f>
        <v>0</v>
      </c>
      <c r="BI541" s="144">
        <f>IF(N541="nulová",J541,0)</f>
        <v>0</v>
      </c>
      <c r="BJ541" s="18" t="s">
        <v>82</v>
      </c>
      <c r="BK541" s="144">
        <f>ROUND(I541*H541,2)</f>
        <v>0</v>
      </c>
      <c r="BL541" s="18" t="s">
        <v>287</v>
      </c>
      <c r="BM541" s="143" t="s">
        <v>1175</v>
      </c>
    </row>
    <row r="542" spans="2:65" s="1" customFormat="1" ht="11.25">
      <c r="B542" s="33"/>
      <c r="D542" s="145" t="s">
        <v>192</v>
      </c>
      <c r="F542" s="146" t="s">
        <v>1176</v>
      </c>
      <c r="I542" s="147"/>
      <c r="L542" s="33"/>
      <c r="M542" s="148"/>
      <c r="T542" s="54"/>
      <c r="AT542" s="18" t="s">
        <v>192</v>
      </c>
      <c r="AU542" s="18" t="s">
        <v>84</v>
      </c>
    </row>
    <row r="543" spans="2:65" s="12" customFormat="1" ht="11.25">
      <c r="B543" s="149"/>
      <c r="D543" s="150" t="s">
        <v>194</v>
      </c>
      <c r="E543" s="151" t="s">
        <v>19</v>
      </c>
      <c r="F543" s="152" t="s">
        <v>249</v>
      </c>
      <c r="H543" s="151" t="s">
        <v>19</v>
      </c>
      <c r="I543" s="153"/>
      <c r="L543" s="149"/>
      <c r="M543" s="154"/>
      <c r="T543" s="155"/>
      <c r="AT543" s="151" t="s">
        <v>194</v>
      </c>
      <c r="AU543" s="151" t="s">
        <v>84</v>
      </c>
      <c r="AV543" s="12" t="s">
        <v>82</v>
      </c>
      <c r="AW543" s="12" t="s">
        <v>37</v>
      </c>
      <c r="AX543" s="12" t="s">
        <v>75</v>
      </c>
      <c r="AY543" s="151" t="s">
        <v>184</v>
      </c>
    </row>
    <row r="544" spans="2:65" s="13" customFormat="1" ht="11.25">
      <c r="B544" s="156"/>
      <c r="D544" s="150" t="s">
        <v>194</v>
      </c>
      <c r="E544" s="157" t="s">
        <v>19</v>
      </c>
      <c r="F544" s="158" t="s">
        <v>1168</v>
      </c>
      <c r="H544" s="159">
        <v>11.8</v>
      </c>
      <c r="I544" s="160"/>
      <c r="L544" s="156"/>
      <c r="M544" s="161"/>
      <c r="T544" s="162"/>
      <c r="AT544" s="157" t="s">
        <v>194</v>
      </c>
      <c r="AU544" s="157" t="s">
        <v>84</v>
      </c>
      <c r="AV544" s="13" t="s">
        <v>84</v>
      </c>
      <c r="AW544" s="13" t="s">
        <v>37</v>
      </c>
      <c r="AX544" s="13" t="s">
        <v>75</v>
      </c>
      <c r="AY544" s="157" t="s">
        <v>184</v>
      </c>
    </row>
    <row r="545" spans="2:65" s="13" customFormat="1" ht="11.25">
      <c r="B545" s="156"/>
      <c r="D545" s="150" t="s">
        <v>194</v>
      </c>
      <c r="E545" s="157" t="s">
        <v>19</v>
      </c>
      <c r="F545" s="158" t="s">
        <v>1169</v>
      </c>
      <c r="H545" s="159">
        <v>7.3159999999999998</v>
      </c>
      <c r="I545" s="160"/>
      <c r="L545" s="156"/>
      <c r="M545" s="161"/>
      <c r="T545" s="162"/>
      <c r="AT545" s="157" t="s">
        <v>194</v>
      </c>
      <c r="AU545" s="157" t="s">
        <v>84</v>
      </c>
      <c r="AV545" s="13" t="s">
        <v>84</v>
      </c>
      <c r="AW545" s="13" t="s">
        <v>37</v>
      </c>
      <c r="AX545" s="13" t="s">
        <v>75</v>
      </c>
      <c r="AY545" s="157" t="s">
        <v>184</v>
      </c>
    </row>
    <row r="546" spans="2:65" s="13" customFormat="1" ht="11.25">
      <c r="B546" s="156"/>
      <c r="D546" s="150" t="s">
        <v>194</v>
      </c>
      <c r="E546" s="157" t="s">
        <v>19</v>
      </c>
      <c r="F546" s="158" t="s">
        <v>1170</v>
      </c>
      <c r="H546" s="159">
        <v>14.632</v>
      </c>
      <c r="I546" s="160"/>
      <c r="L546" s="156"/>
      <c r="M546" s="161"/>
      <c r="T546" s="162"/>
      <c r="AT546" s="157" t="s">
        <v>194</v>
      </c>
      <c r="AU546" s="157" t="s">
        <v>84</v>
      </c>
      <c r="AV546" s="13" t="s">
        <v>84</v>
      </c>
      <c r="AW546" s="13" t="s">
        <v>37</v>
      </c>
      <c r="AX546" s="13" t="s">
        <v>75</v>
      </c>
      <c r="AY546" s="157" t="s">
        <v>184</v>
      </c>
    </row>
    <row r="547" spans="2:65" s="13" customFormat="1" ht="11.25">
      <c r="B547" s="156"/>
      <c r="D547" s="150" t="s">
        <v>194</v>
      </c>
      <c r="E547" s="157" t="s">
        <v>19</v>
      </c>
      <c r="F547" s="158" t="s">
        <v>1171</v>
      </c>
      <c r="H547" s="159">
        <v>22.715</v>
      </c>
      <c r="I547" s="160"/>
      <c r="L547" s="156"/>
      <c r="M547" s="161"/>
      <c r="T547" s="162"/>
      <c r="AT547" s="157" t="s">
        <v>194</v>
      </c>
      <c r="AU547" s="157" t="s">
        <v>84</v>
      </c>
      <c r="AV547" s="13" t="s">
        <v>84</v>
      </c>
      <c r="AW547" s="13" t="s">
        <v>37</v>
      </c>
      <c r="AX547" s="13" t="s">
        <v>75</v>
      </c>
      <c r="AY547" s="157" t="s">
        <v>184</v>
      </c>
    </row>
    <row r="548" spans="2:65" s="14" customFormat="1" ht="11.25">
      <c r="B548" s="163"/>
      <c r="D548" s="150" t="s">
        <v>194</v>
      </c>
      <c r="E548" s="164" t="s">
        <v>19</v>
      </c>
      <c r="F548" s="165" t="s">
        <v>198</v>
      </c>
      <c r="H548" s="166">
        <v>56.463000000000001</v>
      </c>
      <c r="I548" s="167"/>
      <c r="L548" s="163"/>
      <c r="M548" s="168"/>
      <c r="T548" s="169"/>
      <c r="AT548" s="164" t="s">
        <v>194</v>
      </c>
      <c r="AU548" s="164" t="s">
        <v>84</v>
      </c>
      <c r="AV548" s="14" t="s">
        <v>127</v>
      </c>
      <c r="AW548" s="14" t="s">
        <v>37</v>
      </c>
      <c r="AX548" s="14" t="s">
        <v>82</v>
      </c>
      <c r="AY548" s="164" t="s">
        <v>184</v>
      </c>
    </row>
    <row r="549" spans="2:65" s="1" customFormat="1" ht="33" customHeight="1">
      <c r="B549" s="33"/>
      <c r="C549" s="132" t="s">
        <v>1177</v>
      </c>
      <c r="D549" s="132" t="s">
        <v>186</v>
      </c>
      <c r="E549" s="133" t="s">
        <v>1178</v>
      </c>
      <c r="F549" s="134" t="s">
        <v>1179</v>
      </c>
      <c r="G549" s="135" t="s">
        <v>217</v>
      </c>
      <c r="H549" s="136">
        <v>33.634</v>
      </c>
      <c r="I549" s="137"/>
      <c r="J549" s="138">
        <f>ROUND(I549*H549,2)</f>
        <v>0</v>
      </c>
      <c r="K549" s="134" t="s">
        <v>190</v>
      </c>
      <c r="L549" s="33"/>
      <c r="M549" s="139" t="s">
        <v>19</v>
      </c>
      <c r="N549" s="140" t="s">
        <v>46</v>
      </c>
      <c r="P549" s="141">
        <f>O549*H549</f>
        <v>0</v>
      </c>
      <c r="Q549" s="141">
        <v>1.18213E-2</v>
      </c>
      <c r="R549" s="141">
        <f>Q549*H549</f>
        <v>0.39759760420000001</v>
      </c>
      <c r="S549" s="141">
        <v>0</v>
      </c>
      <c r="T549" s="142">
        <f>S549*H549</f>
        <v>0</v>
      </c>
      <c r="AR549" s="143" t="s">
        <v>287</v>
      </c>
      <c r="AT549" s="143" t="s">
        <v>186</v>
      </c>
      <c r="AU549" s="143" t="s">
        <v>84</v>
      </c>
      <c r="AY549" s="18" t="s">
        <v>184</v>
      </c>
      <c r="BE549" s="144">
        <f>IF(N549="základní",J549,0)</f>
        <v>0</v>
      </c>
      <c r="BF549" s="144">
        <f>IF(N549="snížená",J549,0)</f>
        <v>0</v>
      </c>
      <c r="BG549" s="144">
        <f>IF(N549="zákl. přenesená",J549,0)</f>
        <v>0</v>
      </c>
      <c r="BH549" s="144">
        <f>IF(N549="sníž. přenesená",J549,0)</f>
        <v>0</v>
      </c>
      <c r="BI549" s="144">
        <f>IF(N549="nulová",J549,0)</f>
        <v>0</v>
      </c>
      <c r="BJ549" s="18" t="s">
        <v>82</v>
      </c>
      <c r="BK549" s="144">
        <f>ROUND(I549*H549,2)</f>
        <v>0</v>
      </c>
      <c r="BL549" s="18" t="s">
        <v>287</v>
      </c>
      <c r="BM549" s="143" t="s">
        <v>1180</v>
      </c>
    </row>
    <row r="550" spans="2:65" s="1" customFormat="1" ht="11.25">
      <c r="B550" s="33"/>
      <c r="D550" s="145" t="s">
        <v>192</v>
      </c>
      <c r="F550" s="146" t="s">
        <v>1181</v>
      </c>
      <c r="I550" s="147"/>
      <c r="L550" s="33"/>
      <c r="M550" s="148"/>
      <c r="T550" s="54"/>
      <c r="AT550" s="18" t="s">
        <v>192</v>
      </c>
      <c r="AU550" s="18" t="s">
        <v>84</v>
      </c>
    </row>
    <row r="551" spans="2:65" s="12" customFormat="1" ht="11.25">
      <c r="B551" s="149"/>
      <c r="D551" s="150" t="s">
        <v>194</v>
      </c>
      <c r="E551" s="151" t="s">
        <v>19</v>
      </c>
      <c r="F551" s="152" t="s">
        <v>249</v>
      </c>
      <c r="H551" s="151" t="s">
        <v>19</v>
      </c>
      <c r="I551" s="153"/>
      <c r="L551" s="149"/>
      <c r="M551" s="154"/>
      <c r="T551" s="155"/>
      <c r="AT551" s="151" t="s">
        <v>194</v>
      </c>
      <c r="AU551" s="151" t="s">
        <v>84</v>
      </c>
      <c r="AV551" s="12" t="s">
        <v>82</v>
      </c>
      <c r="AW551" s="12" t="s">
        <v>37</v>
      </c>
      <c r="AX551" s="12" t="s">
        <v>75</v>
      </c>
      <c r="AY551" s="151" t="s">
        <v>184</v>
      </c>
    </row>
    <row r="552" spans="2:65" s="12" customFormat="1" ht="11.25">
      <c r="B552" s="149"/>
      <c r="D552" s="150" t="s">
        <v>194</v>
      </c>
      <c r="E552" s="151" t="s">
        <v>19</v>
      </c>
      <c r="F552" s="152" t="s">
        <v>1182</v>
      </c>
      <c r="H552" s="151" t="s">
        <v>19</v>
      </c>
      <c r="I552" s="153"/>
      <c r="L552" s="149"/>
      <c r="M552" s="154"/>
      <c r="T552" s="155"/>
      <c r="AT552" s="151" t="s">
        <v>194</v>
      </c>
      <c r="AU552" s="151" t="s">
        <v>84</v>
      </c>
      <c r="AV552" s="12" t="s">
        <v>82</v>
      </c>
      <c r="AW552" s="12" t="s">
        <v>37</v>
      </c>
      <c r="AX552" s="12" t="s">
        <v>75</v>
      </c>
      <c r="AY552" s="151" t="s">
        <v>184</v>
      </c>
    </row>
    <row r="553" spans="2:65" s="13" customFormat="1" ht="11.25">
      <c r="B553" s="156"/>
      <c r="D553" s="150" t="s">
        <v>194</v>
      </c>
      <c r="E553" s="157" t="s">
        <v>19</v>
      </c>
      <c r="F553" s="158" t="s">
        <v>1183</v>
      </c>
      <c r="H553" s="159">
        <v>2.3010000000000002</v>
      </c>
      <c r="I553" s="160"/>
      <c r="L553" s="156"/>
      <c r="M553" s="161"/>
      <c r="T553" s="162"/>
      <c r="AT553" s="157" t="s">
        <v>194</v>
      </c>
      <c r="AU553" s="157" t="s">
        <v>84</v>
      </c>
      <c r="AV553" s="13" t="s">
        <v>84</v>
      </c>
      <c r="AW553" s="13" t="s">
        <v>37</v>
      </c>
      <c r="AX553" s="13" t="s">
        <v>75</v>
      </c>
      <c r="AY553" s="157" t="s">
        <v>184</v>
      </c>
    </row>
    <row r="554" spans="2:65" s="13" customFormat="1" ht="11.25">
      <c r="B554" s="156"/>
      <c r="D554" s="150" t="s">
        <v>194</v>
      </c>
      <c r="E554" s="157" t="s">
        <v>19</v>
      </c>
      <c r="F554" s="158" t="s">
        <v>1184</v>
      </c>
      <c r="H554" s="159">
        <v>4.4989999999999997</v>
      </c>
      <c r="I554" s="160"/>
      <c r="L554" s="156"/>
      <c r="M554" s="161"/>
      <c r="T554" s="162"/>
      <c r="AT554" s="157" t="s">
        <v>194</v>
      </c>
      <c r="AU554" s="157" t="s">
        <v>84</v>
      </c>
      <c r="AV554" s="13" t="s">
        <v>84</v>
      </c>
      <c r="AW554" s="13" t="s">
        <v>37</v>
      </c>
      <c r="AX554" s="13" t="s">
        <v>75</v>
      </c>
      <c r="AY554" s="157" t="s">
        <v>184</v>
      </c>
    </row>
    <row r="555" spans="2:65" s="13" customFormat="1" ht="11.25">
      <c r="B555" s="156"/>
      <c r="D555" s="150" t="s">
        <v>194</v>
      </c>
      <c r="E555" s="157" t="s">
        <v>19</v>
      </c>
      <c r="F555" s="158" t="s">
        <v>1185</v>
      </c>
      <c r="H555" s="159">
        <v>6.343</v>
      </c>
      <c r="I555" s="160"/>
      <c r="L555" s="156"/>
      <c r="M555" s="161"/>
      <c r="T555" s="162"/>
      <c r="AT555" s="157" t="s">
        <v>194</v>
      </c>
      <c r="AU555" s="157" t="s">
        <v>84</v>
      </c>
      <c r="AV555" s="13" t="s">
        <v>84</v>
      </c>
      <c r="AW555" s="13" t="s">
        <v>37</v>
      </c>
      <c r="AX555" s="13" t="s">
        <v>75</v>
      </c>
      <c r="AY555" s="157" t="s">
        <v>184</v>
      </c>
    </row>
    <row r="556" spans="2:65" s="13" customFormat="1" ht="11.25">
      <c r="B556" s="156"/>
      <c r="D556" s="150" t="s">
        <v>194</v>
      </c>
      <c r="E556" s="157" t="s">
        <v>19</v>
      </c>
      <c r="F556" s="158" t="s">
        <v>1186</v>
      </c>
      <c r="H556" s="159">
        <v>15.577999999999999</v>
      </c>
      <c r="I556" s="160"/>
      <c r="L556" s="156"/>
      <c r="M556" s="161"/>
      <c r="T556" s="162"/>
      <c r="AT556" s="157" t="s">
        <v>194</v>
      </c>
      <c r="AU556" s="157" t="s">
        <v>84</v>
      </c>
      <c r="AV556" s="13" t="s">
        <v>84</v>
      </c>
      <c r="AW556" s="13" t="s">
        <v>37</v>
      </c>
      <c r="AX556" s="13" t="s">
        <v>75</v>
      </c>
      <c r="AY556" s="157" t="s">
        <v>184</v>
      </c>
    </row>
    <row r="557" spans="2:65" s="13" customFormat="1" ht="11.25">
      <c r="B557" s="156"/>
      <c r="D557" s="150" t="s">
        <v>194</v>
      </c>
      <c r="E557" s="157" t="s">
        <v>19</v>
      </c>
      <c r="F557" s="158" t="s">
        <v>1187</v>
      </c>
      <c r="H557" s="159">
        <v>4.9130000000000003</v>
      </c>
      <c r="I557" s="160"/>
      <c r="L557" s="156"/>
      <c r="M557" s="161"/>
      <c r="T557" s="162"/>
      <c r="AT557" s="157" t="s">
        <v>194</v>
      </c>
      <c r="AU557" s="157" t="s">
        <v>84</v>
      </c>
      <c r="AV557" s="13" t="s">
        <v>84</v>
      </c>
      <c r="AW557" s="13" t="s">
        <v>37</v>
      </c>
      <c r="AX557" s="13" t="s">
        <v>75</v>
      </c>
      <c r="AY557" s="157" t="s">
        <v>184</v>
      </c>
    </row>
    <row r="558" spans="2:65" s="14" customFormat="1" ht="11.25">
      <c r="B558" s="163"/>
      <c r="D558" s="150" t="s">
        <v>194</v>
      </c>
      <c r="E558" s="164" t="s">
        <v>19</v>
      </c>
      <c r="F558" s="165" t="s">
        <v>198</v>
      </c>
      <c r="H558" s="166">
        <v>33.634</v>
      </c>
      <c r="I558" s="167"/>
      <c r="L558" s="163"/>
      <c r="M558" s="168"/>
      <c r="T558" s="169"/>
      <c r="AT558" s="164" t="s">
        <v>194</v>
      </c>
      <c r="AU558" s="164" t="s">
        <v>84</v>
      </c>
      <c r="AV558" s="14" t="s">
        <v>127</v>
      </c>
      <c r="AW558" s="14" t="s">
        <v>37</v>
      </c>
      <c r="AX558" s="14" t="s">
        <v>82</v>
      </c>
      <c r="AY558" s="164" t="s">
        <v>184</v>
      </c>
    </row>
    <row r="559" spans="2:65" s="1" customFormat="1" ht="24.2" customHeight="1">
      <c r="B559" s="33"/>
      <c r="C559" s="132" t="s">
        <v>1188</v>
      </c>
      <c r="D559" s="132" t="s">
        <v>186</v>
      </c>
      <c r="E559" s="133" t="s">
        <v>1189</v>
      </c>
      <c r="F559" s="134" t="s">
        <v>1190</v>
      </c>
      <c r="G559" s="135" t="s">
        <v>246</v>
      </c>
      <c r="H559" s="136">
        <v>29.5</v>
      </c>
      <c r="I559" s="137"/>
      <c r="J559" s="138">
        <f>ROUND(I559*H559,2)</f>
        <v>0</v>
      </c>
      <c r="K559" s="134" t="s">
        <v>190</v>
      </c>
      <c r="L559" s="33"/>
      <c r="M559" s="139" t="s">
        <v>19</v>
      </c>
      <c r="N559" s="140" t="s">
        <v>46</v>
      </c>
      <c r="P559" s="141">
        <f>O559*H559</f>
        <v>0</v>
      </c>
      <c r="Q559" s="141">
        <v>9.0600000000000001E-4</v>
      </c>
      <c r="R559" s="141">
        <f>Q559*H559</f>
        <v>2.6727000000000001E-2</v>
      </c>
      <c r="S559" s="141">
        <v>0</v>
      </c>
      <c r="T559" s="142">
        <f>S559*H559</f>
        <v>0</v>
      </c>
      <c r="AR559" s="143" t="s">
        <v>287</v>
      </c>
      <c r="AT559" s="143" t="s">
        <v>186</v>
      </c>
      <c r="AU559" s="143" t="s">
        <v>84</v>
      </c>
      <c r="AY559" s="18" t="s">
        <v>184</v>
      </c>
      <c r="BE559" s="144">
        <f>IF(N559="základní",J559,0)</f>
        <v>0</v>
      </c>
      <c r="BF559" s="144">
        <f>IF(N559="snížená",J559,0)</f>
        <v>0</v>
      </c>
      <c r="BG559" s="144">
        <f>IF(N559="zákl. přenesená",J559,0)</f>
        <v>0</v>
      </c>
      <c r="BH559" s="144">
        <f>IF(N559="sníž. přenesená",J559,0)</f>
        <v>0</v>
      </c>
      <c r="BI559" s="144">
        <f>IF(N559="nulová",J559,0)</f>
        <v>0</v>
      </c>
      <c r="BJ559" s="18" t="s">
        <v>82</v>
      </c>
      <c r="BK559" s="144">
        <f>ROUND(I559*H559,2)</f>
        <v>0</v>
      </c>
      <c r="BL559" s="18" t="s">
        <v>287</v>
      </c>
      <c r="BM559" s="143" t="s">
        <v>1191</v>
      </c>
    </row>
    <row r="560" spans="2:65" s="1" customFormat="1" ht="11.25">
      <c r="B560" s="33"/>
      <c r="D560" s="145" t="s">
        <v>192</v>
      </c>
      <c r="F560" s="146" t="s">
        <v>1192</v>
      </c>
      <c r="I560" s="147"/>
      <c r="L560" s="33"/>
      <c r="M560" s="148"/>
      <c r="T560" s="54"/>
      <c r="AT560" s="18" t="s">
        <v>192</v>
      </c>
      <c r="AU560" s="18" t="s">
        <v>84</v>
      </c>
    </row>
    <row r="561" spans="2:65" s="12" customFormat="1" ht="11.25">
      <c r="B561" s="149"/>
      <c r="D561" s="150" t="s">
        <v>194</v>
      </c>
      <c r="E561" s="151" t="s">
        <v>19</v>
      </c>
      <c r="F561" s="152" t="s">
        <v>249</v>
      </c>
      <c r="H561" s="151" t="s">
        <v>19</v>
      </c>
      <c r="I561" s="153"/>
      <c r="L561" s="149"/>
      <c r="M561" s="154"/>
      <c r="T561" s="155"/>
      <c r="AT561" s="151" t="s">
        <v>194</v>
      </c>
      <c r="AU561" s="151" t="s">
        <v>84</v>
      </c>
      <c r="AV561" s="12" t="s">
        <v>82</v>
      </c>
      <c r="AW561" s="12" t="s">
        <v>37</v>
      </c>
      <c r="AX561" s="12" t="s">
        <v>75</v>
      </c>
      <c r="AY561" s="151" t="s">
        <v>184</v>
      </c>
    </row>
    <row r="562" spans="2:65" s="13" customFormat="1" ht="11.25">
      <c r="B562" s="156"/>
      <c r="D562" s="150" t="s">
        <v>194</v>
      </c>
      <c r="E562" s="157" t="s">
        <v>19</v>
      </c>
      <c r="F562" s="158" t="s">
        <v>1193</v>
      </c>
      <c r="H562" s="159">
        <v>29.5</v>
      </c>
      <c r="I562" s="160"/>
      <c r="L562" s="156"/>
      <c r="M562" s="161"/>
      <c r="T562" s="162"/>
      <c r="AT562" s="157" t="s">
        <v>194</v>
      </c>
      <c r="AU562" s="157" t="s">
        <v>84</v>
      </c>
      <c r="AV562" s="13" t="s">
        <v>84</v>
      </c>
      <c r="AW562" s="13" t="s">
        <v>37</v>
      </c>
      <c r="AX562" s="13" t="s">
        <v>82</v>
      </c>
      <c r="AY562" s="157" t="s">
        <v>184</v>
      </c>
    </row>
    <row r="563" spans="2:65" s="1" customFormat="1" ht="24.2" customHeight="1">
      <c r="B563" s="33"/>
      <c r="C563" s="132" t="s">
        <v>1194</v>
      </c>
      <c r="D563" s="132" t="s">
        <v>186</v>
      </c>
      <c r="E563" s="133" t="s">
        <v>1195</v>
      </c>
      <c r="F563" s="134" t="s">
        <v>1196</v>
      </c>
      <c r="G563" s="135" t="s">
        <v>217</v>
      </c>
      <c r="H563" s="136">
        <v>300.36</v>
      </c>
      <c r="I563" s="137"/>
      <c r="J563" s="138">
        <f>ROUND(I563*H563,2)</f>
        <v>0</v>
      </c>
      <c r="K563" s="134" t="s">
        <v>190</v>
      </c>
      <c r="L563" s="33"/>
      <c r="M563" s="139" t="s">
        <v>19</v>
      </c>
      <c r="N563" s="140" t="s">
        <v>46</v>
      </c>
      <c r="P563" s="141">
        <f>O563*H563</f>
        <v>0</v>
      </c>
      <c r="Q563" s="141">
        <v>1.2204690900000001E-2</v>
      </c>
      <c r="R563" s="141">
        <f>Q563*H563</f>
        <v>3.6658009587240001</v>
      </c>
      <c r="S563" s="141">
        <v>0</v>
      </c>
      <c r="T563" s="142">
        <f>S563*H563</f>
        <v>0</v>
      </c>
      <c r="AR563" s="143" t="s">
        <v>287</v>
      </c>
      <c r="AT563" s="143" t="s">
        <v>186</v>
      </c>
      <c r="AU563" s="143" t="s">
        <v>84</v>
      </c>
      <c r="AY563" s="18" t="s">
        <v>184</v>
      </c>
      <c r="BE563" s="144">
        <f>IF(N563="základní",J563,0)</f>
        <v>0</v>
      </c>
      <c r="BF563" s="144">
        <f>IF(N563="snížená",J563,0)</f>
        <v>0</v>
      </c>
      <c r="BG563" s="144">
        <f>IF(N563="zákl. přenesená",J563,0)</f>
        <v>0</v>
      </c>
      <c r="BH563" s="144">
        <f>IF(N563="sníž. přenesená",J563,0)</f>
        <v>0</v>
      </c>
      <c r="BI563" s="144">
        <f>IF(N563="nulová",J563,0)</f>
        <v>0</v>
      </c>
      <c r="BJ563" s="18" t="s">
        <v>82</v>
      </c>
      <c r="BK563" s="144">
        <f>ROUND(I563*H563,2)</f>
        <v>0</v>
      </c>
      <c r="BL563" s="18" t="s">
        <v>287</v>
      </c>
      <c r="BM563" s="143" t="s">
        <v>1197</v>
      </c>
    </row>
    <row r="564" spans="2:65" s="1" customFormat="1" ht="11.25">
      <c r="B564" s="33"/>
      <c r="D564" s="145" t="s">
        <v>192</v>
      </c>
      <c r="F564" s="146" t="s">
        <v>1198</v>
      </c>
      <c r="I564" s="147"/>
      <c r="L564" s="33"/>
      <c r="M564" s="148"/>
      <c r="T564" s="54"/>
      <c r="AT564" s="18" t="s">
        <v>192</v>
      </c>
      <c r="AU564" s="18" t="s">
        <v>84</v>
      </c>
    </row>
    <row r="565" spans="2:65" s="12" customFormat="1" ht="11.25">
      <c r="B565" s="149"/>
      <c r="D565" s="150" t="s">
        <v>194</v>
      </c>
      <c r="E565" s="151" t="s">
        <v>19</v>
      </c>
      <c r="F565" s="152" t="s">
        <v>249</v>
      </c>
      <c r="H565" s="151" t="s">
        <v>19</v>
      </c>
      <c r="I565" s="153"/>
      <c r="L565" s="149"/>
      <c r="M565" s="154"/>
      <c r="T565" s="155"/>
      <c r="AT565" s="151" t="s">
        <v>194</v>
      </c>
      <c r="AU565" s="151" t="s">
        <v>84</v>
      </c>
      <c r="AV565" s="12" t="s">
        <v>82</v>
      </c>
      <c r="AW565" s="12" t="s">
        <v>37</v>
      </c>
      <c r="AX565" s="12" t="s">
        <v>75</v>
      </c>
      <c r="AY565" s="151" t="s">
        <v>184</v>
      </c>
    </row>
    <row r="566" spans="2:65" s="13" customFormat="1" ht="11.25">
      <c r="B566" s="156"/>
      <c r="D566" s="150" t="s">
        <v>194</v>
      </c>
      <c r="E566" s="157" t="s">
        <v>19</v>
      </c>
      <c r="F566" s="158" t="s">
        <v>1199</v>
      </c>
      <c r="H566" s="159">
        <v>14.8</v>
      </c>
      <c r="I566" s="160"/>
      <c r="L566" s="156"/>
      <c r="M566" s="161"/>
      <c r="T566" s="162"/>
      <c r="AT566" s="157" t="s">
        <v>194</v>
      </c>
      <c r="AU566" s="157" t="s">
        <v>84</v>
      </c>
      <c r="AV566" s="13" t="s">
        <v>84</v>
      </c>
      <c r="AW566" s="13" t="s">
        <v>37</v>
      </c>
      <c r="AX566" s="13" t="s">
        <v>75</v>
      </c>
      <c r="AY566" s="157" t="s">
        <v>184</v>
      </c>
    </row>
    <row r="567" spans="2:65" s="13" customFormat="1" ht="11.25">
      <c r="B567" s="156"/>
      <c r="D567" s="150" t="s">
        <v>194</v>
      </c>
      <c r="E567" s="157" t="s">
        <v>19</v>
      </c>
      <c r="F567" s="158" t="s">
        <v>1200</v>
      </c>
      <c r="H567" s="159">
        <v>66.36</v>
      </c>
      <c r="I567" s="160"/>
      <c r="L567" s="156"/>
      <c r="M567" s="161"/>
      <c r="T567" s="162"/>
      <c r="AT567" s="157" t="s">
        <v>194</v>
      </c>
      <c r="AU567" s="157" t="s">
        <v>84</v>
      </c>
      <c r="AV567" s="13" t="s">
        <v>84</v>
      </c>
      <c r="AW567" s="13" t="s">
        <v>37</v>
      </c>
      <c r="AX567" s="13" t="s">
        <v>75</v>
      </c>
      <c r="AY567" s="157" t="s">
        <v>184</v>
      </c>
    </row>
    <row r="568" spans="2:65" s="13" customFormat="1" ht="11.25">
      <c r="B568" s="156"/>
      <c r="D568" s="150" t="s">
        <v>194</v>
      </c>
      <c r="E568" s="157" t="s">
        <v>19</v>
      </c>
      <c r="F568" s="158" t="s">
        <v>1201</v>
      </c>
      <c r="H568" s="159">
        <v>77.27</v>
      </c>
      <c r="I568" s="160"/>
      <c r="L568" s="156"/>
      <c r="M568" s="161"/>
      <c r="T568" s="162"/>
      <c r="AT568" s="157" t="s">
        <v>194</v>
      </c>
      <c r="AU568" s="157" t="s">
        <v>84</v>
      </c>
      <c r="AV568" s="13" t="s">
        <v>84</v>
      </c>
      <c r="AW568" s="13" t="s">
        <v>37</v>
      </c>
      <c r="AX568" s="13" t="s">
        <v>75</v>
      </c>
      <c r="AY568" s="157" t="s">
        <v>184</v>
      </c>
    </row>
    <row r="569" spans="2:65" s="13" customFormat="1" ht="11.25">
      <c r="B569" s="156"/>
      <c r="D569" s="150" t="s">
        <v>194</v>
      </c>
      <c r="E569" s="157" t="s">
        <v>19</v>
      </c>
      <c r="F569" s="158" t="s">
        <v>1202</v>
      </c>
      <c r="H569" s="159">
        <v>35.81</v>
      </c>
      <c r="I569" s="160"/>
      <c r="L569" s="156"/>
      <c r="M569" s="161"/>
      <c r="T569" s="162"/>
      <c r="AT569" s="157" t="s">
        <v>194</v>
      </c>
      <c r="AU569" s="157" t="s">
        <v>84</v>
      </c>
      <c r="AV569" s="13" t="s">
        <v>84</v>
      </c>
      <c r="AW569" s="13" t="s">
        <v>37</v>
      </c>
      <c r="AX569" s="13" t="s">
        <v>75</v>
      </c>
      <c r="AY569" s="157" t="s">
        <v>184</v>
      </c>
    </row>
    <row r="570" spans="2:65" s="13" customFormat="1" ht="11.25">
      <c r="B570" s="156"/>
      <c r="D570" s="150" t="s">
        <v>194</v>
      </c>
      <c r="E570" s="157" t="s">
        <v>19</v>
      </c>
      <c r="F570" s="158" t="s">
        <v>1203</v>
      </c>
      <c r="H570" s="159">
        <v>41.78</v>
      </c>
      <c r="I570" s="160"/>
      <c r="L570" s="156"/>
      <c r="M570" s="161"/>
      <c r="T570" s="162"/>
      <c r="AT570" s="157" t="s">
        <v>194</v>
      </c>
      <c r="AU570" s="157" t="s">
        <v>84</v>
      </c>
      <c r="AV570" s="13" t="s">
        <v>84</v>
      </c>
      <c r="AW570" s="13" t="s">
        <v>37</v>
      </c>
      <c r="AX570" s="13" t="s">
        <v>75</v>
      </c>
      <c r="AY570" s="157" t="s">
        <v>184</v>
      </c>
    </row>
    <row r="571" spans="2:65" s="13" customFormat="1" ht="11.25">
      <c r="B571" s="156"/>
      <c r="D571" s="150" t="s">
        <v>194</v>
      </c>
      <c r="E571" s="157" t="s">
        <v>19</v>
      </c>
      <c r="F571" s="158" t="s">
        <v>1204</v>
      </c>
      <c r="H571" s="159">
        <v>64.34</v>
      </c>
      <c r="I571" s="160"/>
      <c r="L571" s="156"/>
      <c r="M571" s="161"/>
      <c r="T571" s="162"/>
      <c r="AT571" s="157" t="s">
        <v>194</v>
      </c>
      <c r="AU571" s="157" t="s">
        <v>84</v>
      </c>
      <c r="AV571" s="13" t="s">
        <v>84</v>
      </c>
      <c r="AW571" s="13" t="s">
        <v>37</v>
      </c>
      <c r="AX571" s="13" t="s">
        <v>75</v>
      </c>
      <c r="AY571" s="157" t="s">
        <v>184</v>
      </c>
    </row>
    <row r="572" spans="2:65" s="14" customFormat="1" ht="11.25">
      <c r="B572" s="163"/>
      <c r="D572" s="150" t="s">
        <v>194</v>
      </c>
      <c r="E572" s="164" t="s">
        <v>703</v>
      </c>
      <c r="F572" s="165" t="s">
        <v>198</v>
      </c>
      <c r="H572" s="166">
        <v>300.36</v>
      </c>
      <c r="I572" s="167"/>
      <c r="L572" s="163"/>
      <c r="M572" s="168"/>
      <c r="T572" s="169"/>
      <c r="AT572" s="164" t="s">
        <v>194</v>
      </c>
      <c r="AU572" s="164" t="s">
        <v>84</v>
      </c>
      <c r="AV572" s="14" t="s">
        <v>127</v>
      </c>
      <c r="AW572" s="14" t="s">
        <v>37</v>
      </c>
      <c r="AX572" s="14" t="s">
        <v>82</v>
      </c>
      <c r="AY572" s="164" t="s">
        <v>184</v>
      </c>
    </row>
    <row r="573" spans="2:65" s="1" customFormat="1" ht="24.2" customHeight="1">
      <c r="B573" s="33"/>
      <c r="C573" s="132" t="s">
        <v>1205</v>
      </c>
      <c r="D573" s="132" t="s">
        <v>186</v>
      </c>
      <c r="E573" s="133" t="s">
        <v>1206</v>
      </c>
      <c r="F573" s="134" t="s">
        <v>1207</v>
      </c>
      <c r="G573" s="135" t="s">
        <v>217</v>
      </c>
      <c r="H573" s="136">
        <v>20.34</v>
      </c>
      <c r="I573" s="137"/>
      <c r="J573" s="138">
        <f>ROUND(I573*H573,2)</f>
        <v>0</v>
      </c>
      <c r="K573" s="134" t="s">
        <v>1208</v>
      </c>
      <c r="L573" s="33"/>
      <c r="M573" s="139" t="s">
        <v>19</v>
      </c>
      <c r="N573" s="140" t="s">
        <v>46</v>
      </c>
      <c r="P573" s="141">
        <f>O573*H573</f>
        <v>0</v>
      </c>
      <c r="Q573" s="141">
        <v>1.6080000000000001E-2</v>
      </c>
      <c r="R573" s="141">
        <f>Q573*H573</f>
        <v>0.3270672</v>
      </c>
      <c r="S573" s="141">
        <v>0</v>
      </c>
      <c r="T573" s="142">
        <f>S573*H573</f>
        <v>0</v>
      </c>
      <c r="AR573" s="143" t="s">
        <v>287</v>
      </c>
      <c r="AT573" s="143" t="s">
        <v>186</v>
      </c>
      <c r="AU573" s="143" t="s">
        <v>84</v>
      </c>
      <c r="AY573" s="18" t="s">
        <v>184</v>
      </c>
      <c r="BE573" s="144">
        <f>IF(N573="základní",J573,0)</f>
        <v>0</v>
      </c>
      <c r="BF573" s="144">
        <f>IF(N573="snížená",J573,0)</f>
        <v>0</v>
      </c>
      <c r="BG573" s="144">
        <f>IF(N573="zákl. přenesená",J573,0)</f>
        <v>0</v>
      </c>
      <c r="BH573" s="144">
        <f>IF(N573="sníž. přenesená",J573,0)</f>
        <v>0</v>
      </c>
      <c r="BI573" s="144">
        <f>IF(N573="nulová",J573,0)</f>
        <v>0</v>
      </c>
      <c r="BJ573" s="18" t="s">
        <v>82</v>
      </c>
      <c r="BK573" s="144">
        <f>ROUND(I573*H573,2)</f>
        <v>0</v>
      </c>
      <c r="BL573" s="18" t="s">
        <v>287</v>
      </c>
      <c r="BM573" s="143" t="s">
        <v>1209</v>
      </c>
    </row>
    <row r="574" spans="2:65" s="1" customFormat="1" ht="11.25">
      <c r="B574" s="33"/>
      <c r="D574" s="145" t="s">
        <v>192</v>
      </c>
      <c r="F574" s="146" t="s">
        <v>1210</v>
      </c>
      <c r="I574" s="147"/>
      <c r="L574" s="33"/>
      <c r="M574" s="148"/>
      <c r="T574" s="54"/>
      <c r="AT574" s="18" t="s">
        <v>192</v>
      </c>
      <c r="AU574" s="18" t="s">
        <v>84</v>
      </c>
    </row>
    <row r="575" spans="2:65" s="12" customFormat="1" ht="11.25">
      <c r="B575" s="149"/>
      <c r="D575" s="150" t="s">
        <v>194</v>
      </c>
      <c r="E575" s="151" t="s">
        <v>19</v>
      </c>
      <c r="F575" s="152" t="s">
        <v>249</v>
      </c>
      <c r="H575" s="151" t="s">
        <v>19</v>
      </c>
      <c r="I575" s="153"/>
      <c r="L575" s="149"/>
      <c r="M575" s="154"/>
      <c r="T575" s="155"/>
      <c r="AT575" s="151" t="s">
        <v>194</v>
      </c>
      <c r="AU575" s="151" t="s">
        <v>84</v>
      </c>
      <c r="AV575" s="12" t="s">
        <v>82</v>
      </c>
      <c r="AW575" s="12" t="s">
        <v>37</v>
      </c>
      <c r="AX575" s="12" t="s">
        <v>75</v>
      </c>
      <c r="AY575" s="151" t="s">
        <v>184</v>
      </c>
    </row>
    <row r="576" spans="2:65" s="13" customFormat="1" ht="11.25">
      <c r="B576" s="156"/>
      <c r="D576" s="150" t="s">
        <v>194</v>
      </c>
      <c r="E576" s="157" t="s">
        <v>19</v>
      </c>
      <c r="F576" s="158" t="s">
        <v>593</v>
      </c>
      <c r="H576" s="159">
        <v>3.52</v>
      </c>
      <c r="I576" s="160"/>
      <c r="L576" s="156"/>
      <c r="M576" s="161"/>
      <c r="T576" s="162"/>
      <c r="AT576" s="157" t="s">
        <v>194</v>
      </c>
      <c r="AU576" s="157" t="s">
        <v>84</v>
      </c>
      <c r="AV576" s="13" t="s">
        <v>84</v>
      </c>
      <c r="AW576" s="13" t="s">
        <v>37</v>
      </c>
      <c r="AX576" s="13" t="s">
        <v>75</v>
      </c>
      <c r="AY576" s="157" t="s">
        <v>184</v>
      </c>
    </row>
    <row r="577" spans="2:65" s="13" customFormat="1" ht="11.25">
      <c r="B577" s="156"/>
      <c r="D577" s="150" t="s">
        <v>194</v>
      </c>
      <c r="E577" s="157" t="s">
        <v>19</v>
      </c>
      <c r="F577" s="158" t="s">
        <v>594</v>
      </c>
      <c r="H577" s="159">
        <v>3.32</v>
      </c>
      <c r="I577" s="160"/>
      <c r="L577" s="156"/>
      <c r="M577" s="161"/>
      <c r="T577" s="162"/>
      <c r="AT577" s="157" t="s">
        <v>194</v>
      </c>
      <c r="AU577" s="157" t="s">
        <v>84</v>
      </c>
      <c r="AV577" s="13" t="s">
        <v>84</v>
      </c>
      <c r="AW577" s="13" t="s">
        <v>37</v>
      </c>
      <c r="AX577" s="13" t="s">
        <v>75</v>
      </c>
      <c r="AY577" s="157" t="s">
        <v>184</v>
      </c>
    </row>
    <row r="578" spans="2:65" s="13" customFormat="1" ht="11.25">
      <c r="B578" s="156"/>
      <c r="D578" s="150" t="s">
        <v>194</v>
      </c>
      <c r="E578" s="157" t="s">
        <v>19</v>
      </c>
      <c r="F578" s="158" t="s">
        <v>595</v>
      </c>
      <c r="H578" s="159">
        <v>1.57</v>
      </c>
      <c r="I578" s="160"/>
      <c r="L578" s="156"/>
      <c r="M578" s="161"/>
      <c r="T578" s="162"/>
      <c r="AT578" s="157" t="s">
        <v>194</v>
      </c>
      <c r="AU578" s="157" t="s">
        <v>84</v>
      </c>
      <c r="AV578" s="13" t="s">
        <v>84</v>
      </c>
      <c r="AW578" s="13" t="s">
        <v>37</v>
      </c>
      <c r="AX578" s="13" t="s">
        <v>75</v>
      </c>
      <c r="AY578" s="157" t="s">
        <v>184</v>
      </c>
    </row>
    <row r="579" spans="2:65" s="13" customFormat="1" ht="11.25">
      <c r="B579" s="156"/>
      <c r="D579" s="150" t="s">
        <v>194</v>
      </c>
      <c r="E579" s="157" t="s">
        <v>19</v>
      </c>
      <c r="F579" s="158" t="s">
        <v>596</v>
      </c>
      <c r="H579" s="159">
        <v>1.71</v>
      </c>
      <c r="I579" s="160"/>
      <c r="L579" s="156"/>
      <c r="M579" s="161"/>
      <c r="T579" s="162"/>
      <c r="AT579" s="157" t="s">
        <v>194</v>
      </c>
      <c r="AU579" s="157" t="s">
        <v>84</v>
      </c>
      <c r="AV579" s="13" t="s">
        <v>84</v>
      </c>
      <c r="AW579" s="13" t="s">
        <v>37</v>
      </c>
      <c r="AX579" s="13" t="s">
        <v>75</v>
      </c>
      <c r="AY579" s="157" t="s">
        <v>184</v>
      </c>
    </row>
    <row r="580" spans="2:65" s="13" customFormat="1" ht="11.25">
      <c r="B580" s="156"/>
      <c r="D580" s="150" t="s">
        <v>194</v>
      </c>
      <c r="E580" s="157" t="s">
        <v>19</v>
      </c>
      <c r="F580" s="158" t="s">
        <v>597</v>
      </c>
      <c r="H580" s="159">
        <v>1.69</v>
      </c>
      <c r="I580" s="160"/>
      <c r="L580" s="156"/>
      <c r="M580" s="161"/>
      <c r="T580" s="162"/>
      <c r="AT580" s="157" t="s">
        <v>194</v>
      </c>
      <c r="AU580" s="157" t="s">
        <v>84</v>
      </c>
      <c r="AV580" s="13" t="s">
        <v>84</v>
      </c>
      <c r="AW580" s="13" t="s">
        <v>37</v>
      </c>
      <c r="AX580" s="13" t="s">
        <v>75</v>
      </c>
      <c r="AY580" s="157" t="s">
        <v>184</v>
      </c>
    </row>
    <row r="581" spans="2:65" s="13" customFormat="1" ht="11.25">
      <c r="B581" s="156"/>
      <c r="D581" s="150" t="s">
        <v>194</v>
      </c>
      <c r="E581" s="157" t="s">
        <v>19</v>
      </c>
      <c r="F581" s="158" t="s">
        <v>598</v>
      </c>
      <c r="H581" s="159">
        <v>3.21</v>
      </c>
      <c r="I581" s="160"/>
      <c r="L581" s="156"/>
      <c r="M581" s="161"/>
      <c r="T581" s="162"/>
      <c r="AT581" s="157" t="s">
        <v>194</v>
      </c>
      <c r="AU581" s="157" t="s">
        <v>84</v>
      </c>
      <c r="AV581" s="13" t="s">
        <v>84</v>
      </c>
      <c r="AW581" s="13" t="s">
        <v>37</v>
      </c>
      <c r="AX581" s="13" t="s">
        <v>75</v>
      </c>
      <c r="AY581" s="157" t="s">
        <v>184</v>
      </c>
    </row>
    <row r="582" spans="2:65" s="13" customFormat="1" ht="11.25">
      <c r="B582" s="156"/>
      <c r="D582" s="150" t="s">
        <v>194</v>
      </c>
      <c r="E582" s="157" t="s">
        <v>19</v>
      </c>
      <c r="F582" s="158" t="s">
        <v>599</v>
      </c>
      <c r="H582" s="159">
        <v>1.71</v>
      </c>
      <c r="I582" s="160"/>
      <c r="L582" s="156"/>
      <c r="M582" s="161"/>
      <c r="T582" s="162"/>
      <c r="AT582" s="157" t="s">
        <v>194</v>
      </c>
      <c r="AU582" s="157" t="s">
        <v>84</v>
      </c>
      <c r="AV582" s="13" t="s">
        <v>84</v>
      </c>
      <c r="AW582" s="13" t="s">
        <v>37</v>
      </c>
      <c r="AX582" s="13" t="s">
        <v>75</v>
      </c>
      <c r="AY582" s="157" t="s">
        <v>184</v>
      </c>
    </row>
    <row r="583" spans="2:65" s="13" customFormat="1" ht="11.25">
      <c r="B583" s="156"/>
      <c r="D583" s="150" t="s">
        <v>194</v>
      </c>
      <c r="E583" s="157" t="s">
        <v>19</v>
      </c>
      <c r="F583" s="158" t="s">
        <v>600</v>
      </c>
      <c r="H583" s="159">
        <v>3.61</v>
      </c>
      <c r="I583" s="160"/>
      <c r="L583" s="156"/>
      <c r="M583" s="161"/>
      <c r="T583" s="162"/>
      <c r="AT583" s="157" t="s">
        <v>194</v>
      </c>
      <c r="AU583" s="157" t="s">
        <v>84</v>
      </c>
      <c r="AV583" s="13" t="s">
        <v>84</v>
      </c>
      <c r="AW583" s="13" t="s">
        <v>37</v>
      </c>
      <c r="AX583" s="13" t="s">
        <v>75</v>
      </c>
      <c r="AY583" s="157" t="s">
        <v>184</v>
      </c>
    </row>
    <row r="584" spans="2:65" s="14" customFormat="1" ht="11.25">
      <c r="B584" s="163"/>
      <c r="D584" s="150" t="s">
        <v>194</v>
      </c>
      <c r="E584" s="164" t="s">
        <v>19</v>
      </c>
      <c r="F584" s="165" t="s">
        <v>198</v>
      </c>
      <c r="H584" s="166">
        <v>20.34</v>
      </c>
      <c r="I584" s="167"/>
      <c r="L584" s="163"/>
      <c r="M584" s="168"/>
      <c r="T584" s="169"/>
      <c r="AT584" s="164" t="s">
        <v>194</v>
      </c>
      <c r="AU584" s="164" t="s">
        <v>84</v>
      </c>
      <c r="AV584" s="14" t="s">
        <v>127</v>
      </c>
      <c r="AW584" s="14" t="s">
        <v>37</v>
      </c>
      <c r="AX584" s="14" t="s">
        <v>82</v>
      </c>
      <c r="AY584" s="164" t="s">
        <v>184</v>
      </c>
    </row>
    <row r="585" spans="2:65" s="1" customFormat="1" ht="33" customHeight="1">
      <c r="B585" s="33"/>
      <c r="C585" s="132" t="s">
        <v>1211</v>
      </c>
      <c r="D585" s="132" t="s">
        <v>186</v>
      </c>
      <c r="E585" s="133" t="s">
        <v>1212</v>
      </c>
      <c r="F585" s="134" t="s">
        <v>1213</v>
      </c>
      <c r="G585" s="135" t="s">
        <v>217</v>
      </c>
      <c r="H585" s="136">
        <v>52.52</v>
      </c>
      <c r="I585" s="137"/>
      <c r="J585" s="138">
        <f>ROUND(I585*H585,2)</f>
        <v>0</v>
      </c>
      <c r="K585" s="134" t="s">
        <v>190</v>
      </c>
      <c r="L585" s="33"/>
      <c r="M585" s="139" t="s">
        <v>19</v>
      </c>
      <c r="N585" s="140" t="s">
        <v>46</v>
      </c>
      <c r="P585" s="141">
        <f>O585*H585</f>
        <v>0</v>
      </c>
      <c r="Q585" s="141">
        <v>1.44928E-2</v>
      </c>
      <c r="R585" s="141">
        <f>Q585*H585</f>
        <v>0.76116185600000008</v>
      </c>
      <c r="S585" s="141">
        <v>0</v>
      </c>
      <c r="T585" s="142">
        <f>S585*H585</f>
        <v>0</v>
      </c>
      <c r="AR585" s="143" t="s">
        <v>287</v>
      </c>
      <c r="AT585" s="143" t="s">
        <v>186</v>
      </c>
      <c r="AU585" s="143" t="s">
        <v>84</v>
      </c>
      <c r="AY585" s="18" t="s">
        <v>184</v>
      </c>
      <c r="BE585" s="144">
        <f>IF(N585="základní",J585,0)</f>
        <v>0</v>
      </c>
      <c r="BF585" s="144">
        <f>IF(N585="snížená",J585,0)</f>
        <v>0</v>
      </c>
      <c r="BG585" s="144">
        <f>IF(N585="zákl. přenesená",J585,0)</f>
        <v>0</v>
      </c>
      <c r="BH585" s="144">
        <f>IF(N585="sníž. přenesená",J585,0)</f>
        <v>0</v>
      </c>
      <c r="BI585" s="144">
        <f>IF(N585="nulová",J585,0)</f>
        <v>0</v>
      </c>
      <c r="BJ585" s="18" t="s">
        <v>82</v>
      </c>
      <c r="BK585" s="144">
        <f>ROUND(I585*H585,2)</f>
        <v>0</v>
      </c>
      <c r="BL585" s="18" t="s">
        <v>287</v>
      </c>
      <c r="BM585" s="143" t="s">
        <v>1214</v>
      </c>
    </row>
    <row r="586" spans="2:65" s="1" customFormat="1" ht="11.25">
      <c r="B586" s="33"/>
      <c r="D586" s="145" t="s">
        <v>192</v>
      </c>
      <c r="F586" s="146" t="s">
        <v>1215</v>
      </c>
      <c r="I586" s="147"/>
      <c r="L586" s="33"/>
      <c r="M586" s="148"/>
      <c r="T586" s="54"/>
      <c r="AT586" s="18" t="s">
        <v>192</v>
      </c>
      <c r="AU586" s="18" t="s">
        <v>84</v>
      </c>
    </row>
    <row r="587" spans="2:65" s="12" customFormat="1" ht="11.25">
      <c r="B587" s="149"/>
      <c r="D587" s="150" t="s">
        <v>194</v>
      </c>
      <c r="E587" s="151" t="s">
        <v>19</v>
      </c>
      <c r="F587" s="152" t="s">
        <v>249</v>
      </c>
      <c r="H587" s="151" t="s">
        <v>19</v>
      </c>
      <c r="I587" s="153"/>
      <c r="L587" s="149"/>
      <c r="M587" s="154"/>
      <c r="T587" s="155"/>
      <c r="AT587" s="151" t="s">
        <v>194</v>
      </c>
      <c r="AU587" s="151" t="s">
        <v>84</v>
      </c>
      <c r="AV587" s="12" t="s">
        <v>82</v>
      </c>
      <c r="AW587" s="12" t="s">
        <v>37</v>
      </c>
      <c r="AX587" s="12" t="s">
        <v>75</v>
      </c>
      <c r="AY587" s="151" t="s">
        <v>184</v>
      </c>
    </row>
    <row r="588" spans="2:65" s="13" customFormat="1" ht="11.25">
      <c r="B588" s="156"/>
      <c r="D588" s="150" t="s">
        <v>194</v>
      </c>
      <c r="E588" s="157" t="s">
        <v>19</v>
      </c>
      <c r="F588" s="158" t="s">
        <v>1216</v>
      </c>
      <c r="H588" s="159">
        <v>29.16</v>
      </c>
      <c r="I588" s="160"/>
      <c r="L588" s="156"/>
      <c r="M588" s="161"/>
      <c r="T588" s="162"/>
      <c r="AT588" s="157" t="s">
        <v>194</v>
      </c>
      <c r="AU588" s="157" t="s">
        <v>84</v>
      </c>
      <c r="AV588" s="13" t="s">
        <v>84</v>
      </c>
      <c r="AW588" s="13" t="s">
        <v>37</v>
      </c>
      <c r="AX588" s="13" t="s">
        <v>75</v>
      </c>
      <c r="AY588" s="157" t="s">
        <v>184</v>
      </c>
    </row>
    <row r="589" spans="2:65" s="13" customFormat="1" ht="11.25">
      <c r="B589" s="156"/>
      <c r="D589" s="150" t="s">
        <v>194</v>
      </c>
      <c r="E589" s="157" t="s">
        <v>19</v>
      </c>
      <c r="F589" s="158" t="s">
        <v>1217</v>
      </c>
      <c r="H589" s="159">
        <v>7.86</v>
      </c>
      <c r="I589" s="160"/>
      <c r="L589" s="156"/>
      <c r="M589" s="161"/>
      <c r="T589" s="162"/>
      <c r="AT589" s="157" t="s">
        <v>194</v>
      </c>
      <c r="AU589" s="157" t="s">
        <v>84</v>
      </c>
      <c r="AV589" s="13" t="s">
        <v>84</v>
      </c>
      <c r="AW589" s="13" t="s">
        <v>37</v>
      </c>
      <c r="AX589" s="13" t="s">
        <v>75</v>
      </c>
      <c r="AY589" s="157" t="s">
        <v>184</v>
      </c>
    </row>
    <row r="590" spans="2:65" s="13" customFormat="1" ht="11.25">
      <c r="B590" s="156"/>
      <c r="D590" s="150" t="s">
        <v>194</v>
      </c>
      <c r="E590" s="157" t="s">
        <v>19</v>
      </c>
      <c r="F590" s="158" t="s">
        <v>1218</v>
      </c>
      <c r="H590" s="159">
        <v>10.38</v>
      </c>
      <c r="I590" s="160"/>
      <c r="L590" s="156"/>
      <c r="M590" s="161"/>
      <c r="T590" s="162"/>
      <c r="AT590" s="157" t="s">
        <v>194</v>
      </c>
      <c r="AU590" s="157" t="s">
        <v>84</v>
      </c>
      <c r="AV590" s="13" t="s">
        <v>84</v>
      </c>
      <c r="AW590" s="13" t="s">
        <v>37</v>
      </c>
      <c r="AX590" s="13" t="s">
        <v>75</v>
      </c>
      <c r="AY590" s="157" t="s">
        <v>184</v>
      </c>
    </row>
    <row r="591" spans="2:65" s="13" customFormat="1" ht="11.25">
      <c r="B591" s="156"/>
      <c r="D591" s="150" t="s">
        <v>194</v>
      </c>
      <c r="E591" s="157" t="s">
        <v>19</v>
      </c>
      <c r="F591" s="158" t="s">
        <v>1219</v>
      </c>
      <c r="H591" s="159">
        <v>5.12</v>
      </c>
      <c r="I591" s="160"/>
      <c r="L591" s="156"/>
      <c r="M591" s="161"/>
      <c r="T591" s="162"/>
      <c r="AT591" s="157" t="s">
        <v>194</v>
      </c>
      <c r="AU591" s="157" t="s">
        <v>84</v>
      </c>
      <c r="AV591" s="13" t="s">
        <v>84</v>
      </c>
      <c r="AW591" s="13" t="s">
        <v>37</v>
      </c>
      <c r="AX591" s="13" t="s">
        <v>75</v>
      </c>
      <c r="AY591" s="157" t="s">
        <v>184</v>
      </c>
    </row>
    <row r="592" spans="2:65" s="14" customFormat="1" ht="11.25">
      <c r="B592" s="163"/>
      <c r="D592" s="150" t="s">
        <v>194</v>
      </c>
      <c r="E592" s="164" t="s">
        <v>706</v>
      </c>
      <c r="F592" s="165" t="s">
        <v>198</v>
      </c>
      <c r="H592" s="166">
        <v>52.52</v>
      </c>
      <c r="I592" s="167"/>
      <c r="L592" s="163"/>
      <c r="M592" s="168"/>
      <c r="T592" s="169"/>
      <c r="AT592" s="164" t="s">
        <v>194</v>
      </c>
      <c r="AU592" s="164" t="s">
        <v>84</v>
      </c>
      <c r="AV592" s="14" t="s">
        <v>127</v>
      </c>
      <c r="AW592" s="14" t="s">
        <v>37</v>
      </c>
      <c r="AX592" s="14" t="s">
        <v>82</v>
      </c>
      <c r="AY592" s="164" t="s">
        <v>184</v>
      </c>
    </row>
    <row r="593" spans="2:65" s="1" customFormat="1" ht="24.2" customHeight="1">
      <c r="B593" s="33"/>
      <c r="C593" s="132" t="s">
        <v>1220</v>
      </c>
      <c r="D593" s="132" t="s">
        <v>186</v>
      </c>
      <c r="E593" s="133" t="s">
        <v>1221</v>
      </c>
      <c r="F593" s="134" t="s">
        <v>1222</v>
      </c>
      <c r="G593" s="135" t="s">
        <v>217</v>
      </c>
      <c r="H593" s="136">
        <v>373.22</v>
      </c>
      <c r="I593" s="137"/>
      <c r="J593" s="138">
        <f>ROUND(I593*H593,2)</f>
        <v>0</v>
      </c>
      <c r="K593" s="134" t="s">
        <v>190</v>
      </c>
      <c r="L593" s="33"/>
      <c r="M593" s="139" t="s">
        <v>19</v>
      </c>
      <c r="N593" s="140" t="s">
        <v>46</v>
      </c>
      <c r="P593" s="141">
        <f>O593*H593</f>
        <v>0</v>
      </c>
      <c r="Q593" s="141">
        <v>1E-4</v>
      </c>
      <c r="R593" s="141">
        <f>Q593*H593</f>
        <v>3.7322000000000008E-2</v>
      </c>
      <c r="S593" s="141">
        <v>0</v>
      </c>
      <c r="T593" s="142">
        <f>S593*H593</f>
        <v>0</v>
      </c>
      <c r="AR593" s="143" t="s">
        <v>287</v>
      </c>
      <c r="AT593" s="143" t="s">
        <v>186</v>
      </c>
      <c r="AU593" s="143" t="s">
        <v>84</v>
      </c>
      <c r="AY593" s="18" t="s">
        <v>184</v>
      </c>
      <c r="BE593" s="144">
        <f>IF(N593="základní",J593,0)</f>
        <v>0</v>
      </c>
      <c r="BF593" s="144">
        <f>IF(N593="snížená",J593,0)</f>
        <v>0</v>
      </c>
      <c r="BG593" s="144">
        <f>IF(N593="zákl. přenesená",J593,0)</f>
        <v>0</v>
      </c>
      <c r="BH593" s="144">
        <f>IF(N593="sníž. přenesená",J593,0)</f>
        <v>0</v>
      </c>
      <c r="BI593" s="144">
        <f>IF(N593="nulová",J593,0)</f>
        <v>0</v>
      </c>
      <c r="BJ593" s="18" t="s">
        <v>82</v>
      </c>
      <c r="BK593" s="144">
        <f>ROUND(I593*H593,2)</f>
        <v>0</v>
      </c>
      <c r="BL593" s="18" t="s">
        <v>287</v>
      </c>
      <c r="BM593" s="143" t="s">
        <v>1223</v>
      </c>
    </row>
    <row r="594" spans="2:65" s="1" customFormat="1" ht="11.25">
      <c r="B594" s="33"/>
      <c r="D594" s="145" t="s">
        <v>192</v>
      </c>
      <c r="F594" s="146" t="s">
        <v>1224</v>
      </c>
      <c r="I594" s="147"/>
      <c r="L594" s="33"/>
      <c r="M594" s="148"/>
      <c r="T594" s="54"/>
      <c r="AT594" s="18" t="s">
        <v>192</v>
      </c>
      <c r="AU594" s="18" t="s">
        <v>84</v>
      </c>
    </row>
    <row r="595" spans="2:65" s="13" customFormat="1" ht="11.25">
      <c r="B595" s="156"/>
      <c r="D595" s="150" t="s">
        <v>194</v>
      </c>
      <c r="E595" s="157" t="s">
        <v>19</v>
      </c>
      <c r="F595" s="158" t="s">
        <v>1225</v>
      </c>
      <c r="H595" s="159">
        <v>352.88</v>
      </c>
      <c r="I595" s="160"/>
      <c r="L595" s="156"/>
      <c r="M595" s="161"/>
      <c r="T595" s="162"/>
      <c r="AT595" s="157" t="s">
        <v>194</v>
      </c>
      <c r="AU595" s="157" t="s">
        <v>84</v>
      </c>
      <c r="AV595" s="13" t="s">
        <v>84</v>
      </c>
      <c r="AW595" s="13" t="s">
        <v>37</v>
      </c>
      <c r="AX595" s="13" t="s">
        <v>75</v>
      </c>
      <c r="AY595" s="157" t="s">
        <v>184</v>
      </c>
    </row>
    <row r="596" spans="2:65" s="13" customFormat="1" ht="11.25">
      <c r="B596" s="156"/>
      <c r="D596" s="150" t="s">
        <v>194</v>
      </c>
      <c r="E596" s="157" t="s">
        <v>19</v>
      </c>
      <c r="F596" s="158" t="s">
        <v>593</v>
      </c>
      <c r="H596" s="159">
        <v>3.52</v>
      </c>
      <c r="I596" s="160"/>
      <c r="L596" s="156"/>
      <c r="M596" s="161"/>
      <c r="T596" s="162"/>
      <c r="AT596" s="157" t="s">
        <v>194</v>
      </c>
      <c r="AU596" s="157" t="s">
        <v>84</v>
      </c>
      <c r="AV596" s="13" t="s">
        <v>84</v>
      </c>
      <c r="AW596" s="13" t="s">
        <v>37</v>
      </c>
      <c r="AX596" s="13" t="s">
        <v>75</v>
      </c>
      <c r="AY596" s="157" t="s">
        <v>184</v>
      </c>
    </row>
    <row r="597" spans="2:65" s="13" customFormat="1" ht="11.25">
      <c r="B597" s="156"/>
      <c r="D597" s="150" t="s">
        <v>194</v>
      </c>
      <c r="E597" s="157" t="s">
        <v>19</v>
      </c>
      <c r="F597" s="158" t="s">
        <v>594</v>
      </c>
      <c r="H597" s="159">
        <v>3.32</v>
      </c>
      <c r="I597" s="160"/>
      <c r="L597" s="156"/>
      <c r="M597" s="161"/>
      <c r="T597" s="162"/>
      <c r="AT597" s="157" t="s">
        <v>194</v>
      </c>
      <c r="AU597" s="157" t="s">
        <v>84</v>
      </c>
      <c r="AV597" s="13" t="s">
        <v>84</v>
      </c>
      <c r="AW597" s="13" t="s">
        <v>37</v>
      </c>
      <c r="AX597" s="13" t="s">
        <v>75</v>
      </c>
      <c r="AY597" s="157" t="s">
        <v>184</v>
      </c>
    </row>
    <row r="598" spans="2:65" s="13" customFormat="1" ht="11.25">
      <c r="B598" s="156"/>
      <c r="D598" s="150" t="s">
        <v>194</v>
      </c>
      <c r="E598" s="157" t="s">
        <v>19</v>
      </c>
      <c r="F598" s="158" t="s">
        <v>595</v>
      </c>
      <c r="H598" s="159">
        <v>1.57</v>
      </c>
      <c r="I598" s="160"/>
      <c r="L598" s="156"/>
      <c r="M598" s="161"/>
      <c r="T598" s="162"/>
      <c r="AT598" s="157" t="s">
        <v>194</v>
      </c>
      <c r="AU598" s="157" t="s">
        <v>84</v>
      </c>
      <c r="AV598" s="13" t="s">
        <v>84</v>
      </c>
      <c r="AW598" s="13" t="s">
        <v>37</v>
      </c>
      <c r="AX598" s="13" t="s">
        <v>75</v>
      </c>
      <c r="AY598" s="157" t="s">
        <v>184</v>
      </c>
    </row>
    <row r="599" spans="2:65" s="13" customFormat="1" ht="11.25">
      <c r="B599" s="156"/>
      <c r="D599" s="150" t="s">
        <v>194</v>
      </c>
      <c r="E599" s="157" t="s">
        <v>19</v>
      </c>
      <c r="F599" s="158" t="s">
        <v>596</v>
      </c>
      <c r="H599" s="159">
        <v>1.71</v>
      </c>
      <c r="I599" s="160"/>
      <c r="L599" s="156"/>
      <c r="M599" s="161"/>
      <c r="T599" s="162"/>
      <c r="AT599" s="157" t="s">
        <v>194</v>
      </c>
      <c r="AU599" s="157" t="s">
        <v>84</v>
      </c>
      <c r="AV599" s="13" t="s">
        <v>84</v>
      </c>
      <c r="AW599" s="13" t="s">
        <v>37</v>
      </c>
      <c r="AX599" s="13" t="s">
        <v>75</v>
      </c>
      <c r="AY599" s="157" t="s">
        <v>184</v>
      </c>
    </row>
    <row r="600" spans="2:65" s="13" customFormat="1" ht="11.25">
      <c r="B600" s="156"/>
      <c r="D600" s="150" t="s">
        <v>194</v>
      </c>
      <c r="E600" s="157" t="s">
        <v>19</v>
      </c>
      <c r="F600" s="158" t="s">
        <v>597</v>
      </c>
      <c r="H600" s="159">
        <v>1.69</v>
      </c>
      <c r="I600" s="160"/>
      <c r="L600" s="156"/>
      <c r="M600" s="161"/>
      <c r="T600" s="162"/>
      <c r="AT600" s="157" t="s">
        <v>194</v>
      </c>
      <c r="AU600" s="157" t="s">
        <v>84</v>
      </c>
      <c r="AV600" s="13" t="s">
        <v>84</v>
      </c>
      <c r="AW600" s="13" t="s">
        <v>37</v>
      </c>
      <c r="AX600" s="13" t="s">
        <v>75</v>
      </c>
      <c r="AY600" s="157" t="s">
        <v>184</v>
      </c>
    </row>
    <row r="601" spans="2:65" s="13" customFormat="1" ht="11.25">
      <c r="B601" s="156"/>
      <c r="D601" s="150" t="s">
        <v>194</v>
      </c>
      <c r="E601" s="157" t="s">
        <v>19</v>
      </c>
      <c r="F601" s="158" t="s">
        <v>598</v>
      </c>
      <c r="H601" s="159">
        <v>3.21</v>
      </c>
      <c r="I601" s="160"/>
      <c r="L601" s="156"/>
      <c r="M601" s="161"/>
      <c r="T601" s="162"/>
      <c r="AT601" s="157" t="s">
        <v>194</v>
      </c>
      <c r="AU601" s="157" t="s">
        <v>84</v>
      </c>
      <c r="AV601" s="13" t="s">
        <v>84</v>
      </c>
      <c r="AW601" s="13" t="s">
        <v>37</v>
      </c>
      <c r="AX601" s="13" t="s">
        <v>75</v>
      </c>
      <c r="AY601" s="157" t="s">
        <v>184</v>
      </c>
    </row>
    <row r="602" spans="2:65" s="13" customFormat="1" ht="11.25">
      <c r="B602" s="156"/>
      <c r="D602" s="150" t="s">
        <v>194</v>
      </c>
      <c r="E602" s="157" t="s">
        <v>19</v>
      </c>
      <c r="F602" s="158" t="s">
        <v>599</v>
      </c>
      <c r="H602" s="159">
        <v>1.71</v>
      </c>
      <c r="I602" s="160"/>
      <c r="L602" s="156"/>
      <c r="M602" s="161"/>
      <c r="T602" s="162"/>
      <c r="AT602" s="157" t="s">
        <v>194</v>
      </c>
      <c r="AU602" s="157" t="s">
        <v>84</v>
      </c>
      <c r="AV602" s="13" t="s">
        <v>84</v>
      </c>
      <c r="AW602" s="13" t="s">
        <v>37</v>
      </c>
      <c r="AX602" s="13" t="s">
        <v>75</v>
      </c>
      <c r="AY602" s="157" t="s">
        <v>184</v>
      </c>
    </row>
    <row r="603" spans="2:65" s="13" customFormat="1" ht="11.25">
      <c r="B603" s="156"/>
      <c r="D603" s="150" t="s">
        <v>194</v>
      </c>
      <c r="E603" s="157" t="s">
        <v>19</v>
      </c>
      <c r="F603" s="158" t="s">
        <v>600</v>
      </c>
      <c r="H603" s="159">
        <v>3.61</v>
      </c>
      <c r="I603" s="160"/>
      <c r="L603" s="156"/>
      <c r="M603" s="161"/>
      <c r="T603" s="162"/>
      <c r="AT603" s="157" t="s">
        <v>194</v>
      </c>
      <c r="AU603" s="157" t="s">
        <v>84</v>
      </c>
      <c r="AV603" s="13" t="s">
        <v>84</v>
      </c>
      <c r="AW603" s="13" t="s">
        <v>37</v>
      </c>
      <c r="AX603" s="13" t="s">
        <v>75</v>
      </c>
      <c r="AY603" s="157" t="s">
        <v>184</v>
      </c>
    </row>
    <row r="604" spans="2:65" s="14" customFormat="1" ht="11.25">
      <c r="B604" s="163"/>
      <c r="D604" s="150" t="s">
        <v>194</v>
      </c>
      <c r="E604" s="164" t="s">
        <v>19</v>
      </c>
      <c r="F604" s="165" t="s">
        <v>198</v>
      </c>
      <c r="H604" s="166">
        <v>373.22</v>
      </c>
      <c r="I604" s="167"/>
      <c r="L604" s="163"/>
      <c r="M604" s="168"/>
      <c r="T604" s="169"/>
      <c r="AT604" s="164" t="s">
        <v>194</v>
      </c>
      <c r="AU604" s="164" t="s">
        <v>84</v>
      </c>
      <c r="AV604" s="14" t="s">
        <v>127</v>
      </c>
      <c r="AW604" s="14" t="s">
        <v>37</v>
      </c>
      <c r="AX604" s="14" t="s">
        <v>82</v>
      </c>
      <c r="AY604" s="164" t="s">
        <v>184</v>
      </c>
    </row>
    <row r="605" spans="2:65" s="1" customFormat="1" ht="16.5" customHeight="1">
      <c r="B605" s="33"/>
      <c r="C605" s="132" t="s">
        <v>1226</v>
      </c>
      <c r="D605" s="132" t="s">
        <v>186</v>
      </c>
      <c r="E605" s="133" t="s">
        <v>1227</v>
      </c>
      <c r="F605" s="134" t="s">
        <v>1228</v>
      </c>
      <c r="G605" s="135" t="s">
        <v>217</v>
      </c>
      <c r="H605" s="136">
        <v>6.68</v>
      </c>
      <c r="I605" s="137"/>
      <c r="J605" s="138">
        <f>ROUND(I605*H605,2)</f>
        <v>0</v>
      </c>
      <c r="K605" s="134" t="s">
        <v>190</v>
      </c>
      <c r="L605" s="33"/>
      <c r="M605" s="139" t="s">
        <v>19</v>
      </c>
      <c r="N605" s="140" t="s">
        <v>46</v>
      </c>
      <c r="P605" s="141">
        <f>O605*H605</f>
        <v>0</v>
      </c>
      <c r="Q605" s="141">
        <v>0</v>
      </c>
      <c r="R605" s="141">
        <f>Q605*H605</f>
        <v>0</v>
      </c>
      <c r="S605" s="141">
        <v>0</v>
      </c>
      <c r="T605" s="142">
        <f>S605*H605</f>
        <v>0</v>
      </c>
      <c r="AR605" s="143" t="s">
        <v>287</v>
      </c>
      <c r="AT605" s="143" t="s">
        <v>186</v>
      </c>
      <c r="AU605" s="143" t="s">
        <v>84</v>
      </c>
      <c r="AY605" s="18" t="s">
        <v>184</v>
      </c>
      <c r="BE605" s="144">
        <f>IF(N605="základní",J605,0)</f>
        <v>0</v>
      </c>
      <c r="BF605" s="144">
        <f>IF(N605="snížená",J605,0)</f>
        <v>0</v>
      </c>
      <c r="BG605" s="144">
        <f>IF(N605="zákl. přenesená",J605,0)</f>
        <v>0</v>
      </c>
      <c r="BH605" s="144">
        <f>IF(N605="sníž. přenesená",J605,0)</f>
        <v>0</v>
      </c>
      <c r="BI605" s="144">
        <f>IF(N605="nulová",J605,0)</f>
        <v>0</v>
      </c>
      <c r="BJ605" s="18" t="s">
        <v>82</v>
      </c>
      <c r="BK605" s="144">
        <f>ROUND(I605*H605,2)</f>
        <v>0</v>
      </c>
      <c r="BL605" s="18" t="s">
        <v>287</v>
      </c>
      <c r="BM605" s="143" t="s">
        <v>1229</v>
      </c>
    </row>
    <row r="606" spans="2:65" s="1" customFormat="1" ht="11.25">
      <c r="B606" s="33"/>
      <c r="D606" s="145" t="s">
        <v>192</v>
      </c>
      <c r="F606" s="146" t="s">
        <v>1230</v>
      </c>
      <c r="I606" s="147"/>
      <c r="L606" s="33"/>
      <c r="M606" s="148"/>
      <c r="T606" s="54"/>
      <c r="AT606" s="18" t="s">
        <v>192</v>
      </c>
      <c r="AU606" s="18" t="s">
        <v>84</v>
      </c>
    </row>
    <row r="607" spans="2:65" s="12" customFormat="1" ht="11.25">
      <c r="B607" s="149"/>
      <c r="D607" s="150" t="s">
        <v>194</v>
      </c>
      <c r="E607" s="151" t="s">
        <v>19</v>
      </c>
      <c r="F607" s="152" t="s">
        <v>249</v>
      </c>
      <c r="H607" s="151" t="s">
        <v>19</v>
      </c>
      <c r="I607" s="153"/>
      <c r="L607" s="149"/>
      <c r="M607" s="154"/>
      <c r="T607" s="155"/>
      <c r="AT607" s="151" t="s">
        <v>194</v>
      </c>
      <c r="AU607" s="151" t="s">
        <v>84</v>
      </c>
      <c r="AV607" s="12" t="s">
        <v>82</v>
      </c>
      <c r="AW607" s="12" t="s">
        <v>37</v>
      </c>
      <c r="AX607" s="12" t="s">
        <v>75</v>
      </c>
      <c r="AY607" s="151" t="s">
        <v>184</v>
      </c>
    </row>
    <row r="608" spans="2:65" s="13" customFormat="1" ht="11.25">
      <c r="B608" s="156"/>
      <c r="D608" s="150" t="s">
        <v>194</v>
      </c>
      <c r="E608" s="157" t="s">
        <v>19</v>
      </c>
      <c r="F608" s="158" t="s">
        <v>595</v>
      </c>
      <c r="H608" s="159">
        <v>1.57</v>
      </c>
      <c r="I608" s="160"/>
      <c r="L608" s="156"/>
      <c r="M608" s="161"/>
      <c r="T608" s="162"/>
      <c r="AT608" s="157" t="s">
        <v>194</v>
      </c>
      <c r="AU608" s="157" t="s">
        <v>84</v>
      </c>
      <c r="AV608" s="13" t="s">
        <v>84</v>
      </c>
      <c r="AW608" s="13" t="s">
        <v>37</v>
      </c>
      <c r="AX608" s="13" t="s">
        <v>75</v>
      </c>
      <c r="AY608" s="157" t="s">
        <v>184</v>
      </c>
    </row>
    <row r="609" spans="2:65" s="13" customFormat="1" ht="11.25">
      <c r="B609" s="156"/>
      <c r="D609" s="150" t="s">
        <v>194</v>
      </c>
      <c r="E609" s="157" t="s">
        <v>19</v>
      </c>
      <c r="F609" s="158" t="s">
        <v>596</v>
      </c>
      <c r="H609" s="159">
        <v>1.71</v>
      </c>
      <c r="I609" s="160"/>
      <c r="L609" s="156"/>
      <c r="M609" s="161"/>
      <c r="T609" s="162"/>
      <c r="AT609" s="157" t="s">
        <v>194</v>
      </c>
      <c r="AU609" s="157" t="s">
        <v>84</v>
      </c>
      <c r="AV609" s="13" t="s">
        <v>84</v>
      </c>
      <c r="AW609" s="13" t="s">
        <v>37</v>
      </c>
      <c r="AX609" s="13" t="s">
        <v>75</v>
      </c>
      <c r="AY609" s="157" t="s">
        <v>184</v>
      </c>
    </row>
    <row r="610" spans="2:65" s="13" customFormat="1" ht="11.25">
      <c r="B610" s="156"/>
      <c r="D610" s="150" t="s">
        <v>194</v>
      </c>
      <c r="E610" s="157" t="s">
        <v>19</v>
      </c>
      <c r="F610" s="158" t="s">
        <v>597</v>
      </c>
      <c r="H610" s="159">
        <v>1.69</v>
      </c>
      <c r="I610" s="160"/>
      <c r="L610" s="156"/>
      <c r="M610" s="161"/>
      <c r="T610" s="162"/>
      <c r="AT610" s="157" t="s">
        <v>194</v>
      </c>
      <c r="AU610" s="157" t="s">
        <v>84</v>
      </c>
      <c r="AV610" s="13" t="s">
        <v>84</v>
      </c>
      <c r="AW610" s="13" t="s">
        <v>37</v>
      </c>
      <c r="AX610" s="13" t="s">
        <v>75</v>
      </c>
      <c r="AY610" s="157" t="s">
        <v>184</v>
      </c>
    </row>
    <row r="611" spans="2:65" s="13" customFormat="1" ht="11.25">
      <c r="B611" s="156"/>
      <c r="D611" s="150" t="s">
        <v>194</v>
      </c>
      <c r="E611" s="157" t="s">
        <v>19</v>
      </c>
      <c r="F611" s="158" t="s">
        <v>599</v>
      </c>
      <c r="H611" s="159">
        <v>1.71</v>
      </c>
      <c r="I611" s="160"/>
      <c r="L611" s="156"/>
      <c r="M611" s="161"/>
      <c r="T611" s="162"/>
      <c r="AT611" s="157" t="s">
        <v>194</v>
      </c>
      <c r="AU611" s="157" t="s">
        <v>84</v>
      </c>
      <c r="AV611" s="13" t="s">
        <v>84</v>
      </c>
      <c r="AW611" s="13" t="s">
        <v>37</v>
      </c>
      <c r="AX611" s="13" t="s">
        <v>75</v>
      </c>
      <c r="AY611" s="157" t="s">
        <v>184</v>
      </c>
    </row>
    <row r="612" spans="2:65" s="14" customFormat="1" ht="11.25">
      <c r="B612" s="163"/>
      <c r="D612" s="150" t="s">
        <v>194</v>
      </c>
      <c r="E612" s="164" t="s">
        <v>19</v>
      </c>
      <c r="F612" s="165" t="s">
        <v>198</v>
      </c>
      <c r="H612" s="166">
        <v>6.68</v>
      </c>
      <c r="I612" s="167"/>
      <c r="L612" s="163"/>
      <c r="M612" s="168"/>
      <c r="T612" s="169"/>
      <c r="AT612" s="164" t="s">
        <v>194</v>
      </c>
      <c r="AU612" s="164" t="s">
        <v>84</v>
      </c>
      <c r="AV612" s="14" t="s">
        <v>127</v>
      </c>
      <c r="AW612" s="14" t="s">
        <v>37</v>
      </c>
      <c r="AX612" s="14" t="s">
        <v>82</v>
      </c>
      <c r="AY612" s="164" t="s">
        <v>184</v>
      </c>
    </row>
    <row r="613" spans="2:65" s="1" customFormat="1" ht="16.5" customHeight="1">
      <c r="B613" s="33"/>
      <c r="C613" s="132" t="s">
        <v>1231</v>
      </c>
      <c r="D613" s="132" t="s">
        <v>186</v>
      </c>
      <c r="E613" s="133" t="s">
        <v>1232</v>
      </c>
      <c r="F613" s="134" t="s">
        <v>1233</v>
      </c>
      <c r="G613" s="135" t="s">
        <v>217</v>
      </c>
      <c r="H613" s="136">
        <v>52.52</v>
      </c>
      <c r="I613" s="137"/>
      <c r="J613" s="138">
        <f>ROUND(I613*H613,2)</f>
        <v>0</v>
      </c>
      <c r="K613" s="134" t="s">
        <v>190</v>
      </c>
      <c r="L613" s="33"/>
      <c r="M613" s="139" t="s">
        <v>19</v>
      </c>
      <c r="N613" s="140" t="s">
        <v>46</v>
      </c>
      <c r="P613" s="141">
        <f>O613*H613</f>
        <v>0</v>
      </c>
      <c r="Q613" s="141">
        <v>9.8999999999999994E-5</v>
      </c>
      <c r="R613" s="141">
        <f>Q613*H613</f>
        <v>5.1994800000000002E-3</v>
      </c>
      <c r="S613" s="141">
        <v>0</v>
      </c>
      <c r="T613" s="142">
        <f>S613*H613</f>
        <v>0</v>
      </c>
      <c r="AR613" s="143" t="s">
        <v>287</v>
      </c>
      <c r="AT613" s="143" t="s">
        <v>186</v>
      </c>
      <c r="AU613" s="143" t="s">
        <v>84</v>
      </c>
      <c r="AY613" s="18" t="s">
        <v>184</v>
      </c>
      <c r="BE613" s="144">
        <f>IF(N613="základní",J613,0)</f>
        <v>0</v>
      </c>
      <c r="BF613" s="144">
        <f>IF(N613="snížená",J613,0)</f>
        <v>0</v>
      </c>
      <c r="BG613" s="144">
        <f>IF(N613="zákl. přenesená",J613,0)</f>
        <v>0</v>
      </c>
      <c r="BH613" s="144">
        <f>IF(N613="sníž. přenesená",J613,0)</f>
        <v>0</v>
      </c>
      <c r="BI613" s="144">
        <f>IF(N613="nulová",J613,0)</f>
        <v>0</v>
      </c>
      <c r="BJ613" s="18" t="s">
        <v>82</v>
      </c>
      <c r="BK613" s="144">
        <f>ROUND(I613*H613,2)</f>
        <v>0</v>
      </c>
      <c r="BL613" s="18" t="s">
        <v>287</v>
      </c>
      <c r="BM613" s="143" t="s">
        <v>1234</v>
      </c>
    </row>
    <row r="614" spans="2:65" s="1" customFormat="1" ht="11.25">
      <c r="B614" s="33"/>
      <c r="D614" s="145" t="s">
        <v>192</v>
      </c>
      <c r="F614" s="146" t="s">
        <v>1235</v>
      </c>
      <c r="I614" s="147"/>
      <c r="L614" s="33"/>
      <c r="M614" s="148"/>
      <c r="T614" s="54"/>
      <c r="AT614" s="18" t="s">
        <v>192</v>
      </c>
      <c r="AU614" s="18" t="s">
        <v>84</v>
      </c>
    </row>
    <row r="615" spans="2:65" s="13" customFormat="1" ht="11.25">
      <c r="B615" s="156"/>
      <c r="D615" s="150" t="s">
        <v>194</v>
      </c>
      <c r="E615" s="157" t="s">
        <v>19</v>
      </c>
      <c r="F615" s="158" t="s">
        <v>706</v>
      </c>
      <c r="H615" s="159">
        <v>52.52</v>
      </c>
      <c r="I615" s="160"/>
      <c r="L615" s="156"/>
      <c r="M615" s="161"/>
      <c r="T615" s="162"/>
      <c r="AT615" s="157" t="s">
        <v>194</v>
      </c>
      <c r="AU615" s="157" t="s">
        <v>84</v>
      </c>
      <c r="AV615" s="13" t="s">
        <v>84</v>
      </c>
      <c r="AW615" s="13" t="s">
        <v>37</v>
      </c>
      <c r="AX615" s="13" t="s">
        <v>82</v>
      </c>
      <c r="AY615" s="157" t="s">
        <v>184</v>
      </c>
    </row>
    <row r="616" spans="2:65" s="1" customFormat="1" ht="24.2" customHeight="1">
      <c r="B616" s="33"/>
      <c r="C616" s="132" t="s">
        <v>1236</v>
      </c>
      <c r="D616" s="132" t="s">
        <v>186</v>
      </c>
      <c r="E616" s="133" t="s">
        <v>1237</v>
      </c>
      <c r="F616" s="134" t="s">
        <v>1238</v>
      </c>
      <c r="G616" s="135" t="s">
        <v>368</v>
      </c>
      <c r="H616" s="136">
        <v>10</v>
      </c>
      <c r="I616" s="137"/>
      <c r="J616" s="138">
        <f>ROUND(I616*H616,2)</f>
        <v>0</v>
      </c>
      <c r="K616" s="134" t="s">
        <v>190</v>
      </c>
      <c r="L616" s="33"/>
      <c r="M616" s="139" t="s">
        <v>19</v>
      </c>
      <c r="N616" s="140" t="s">
        <v>46</v>
      </c>
      <c r="P616" s="141">
        <f>O616*H616</f>
        <v>0</v>
      </c>
      <c r="Q616" s="141">
        <v>2.5999999999999998E-5</v>
      </c>
      <c r="R616" s="141">
        <f>Q616*H616</f>
        <v>2.5999999999999998E-4</v>
      </c>
      <c r="S616" s="141">
        <v>0</v>
      </c>
      <c r="T616" s="142">
        <f>S616*H616</f>
        <v>0</v>
      </c>
      <c r="AR616" s="143" t="s">
        <v>287</v>
      </c>
      <c r="AT616" s="143" t="s">
        <v>186</v>
      </c>
      <c r="AU616" s="143" t="s">
        <v>84</v>
      </c>
      <c r="AY616" s="18" t="s">
        <v>184</v>
      </c>
      <c r="BE616" s="144">
        <f>IF(N616="základní",J616,0)</f>
        <v>0</v>
      </c>
      <c r="BF616" s="144">
        <f>IF(N616="snížená",J616,0)</f>
        <v>0</v>
      </c>
      <c r="BG616" s="144">
        <f>IF(N616="zákl. přenesená",J616,0)</f>
        <v>0</v>
      </c>
      <c r="BH616" s="144">
        <f>IF(N616="sníž. přenesená",J616,0)</f>
        <v>0</v>
      </c>
      <c r="BI616" s="144">
        <f>IF(N616="nulová",J616,0)</f>
        <v>0</v>
      </c>
      <c r="BJ616" s="18" t="s">
        <v>82</v>
      </c>
      <c r="BK616" s="144">
        <f>ROUND(I616*H616,2)</f>
        <v>0</v>
      </c>
      <c r="BL616" s="18" t="s">
        <v>287</v>
      </c>
      <c r="BM616" s="143" t="s">
        <v>1239</v>
      </c>
    </row>
    <row r="617" spans="2:65" s="1" customFormat="1" ht="11.25">
      <c r="B617" s="33"/>
      <c r="D617" s="145" t="s">
        <v>192</v>
      </c>
      <c r="F617" s="146" t="s">
        <v>1240</v>
      </c>
      <c r="I617" s="147"/>
      <c r="L617" s="33"/>
      <c r="M617" s="148"/>
      <c r="T617" s="54"/>
      <c r="AT617" s="18" t="s">
        <v>192</v>
      </c>
      <c r="AU617" s="18" t="s">
        <v>84</v>
      </c>
    </row>
    <row r="618" spans="2:65" s="13" customFormat="1" ht="11.25">
      <c r="B618" s="156"/>
      <c r="D618" s="150" t="s">
        <v>194</v>
      </c>
      <c r="E618" s="157" t="s">
        <v>19</v>
      </c>
      <c r="F618" s="158" t="s">
        <v>1241</v>
      </c>
      <c r="H618" s="159">
        <v>10</v>
      </c>
      <c r="I618" s="160"/>
      <c r="L618" s="156"/>
      <c r="M618" s="161"/>
      <c r="T618" s="162"/>
      <c r="AT618" s="157" t="s">
        <v>194</v>
      </c>
      <c r="AU618" s="157" t="s">
        <v>84</v>
      </c>
      <c r="AV618" s="13" t="s">
        <v>84</v>
      </c>
      <c r="AW618" s="13" t="s">
        <v>37</v>
      </c>
      <c r="AX618" s="13" t="s">
        <v>82</v>
      </c>
      <c r="AY618" s="157" t="s">
        <v>184</v>
      </c>
    </row>
    <row r="619" spans="2:65" s="1" customFormat="1" ht="16.5" customHeight="1">
      <c r="B619" s="33"/>
      <c r="C619" s="170" t="s">
        <v>1242</v>
      </c>
      <c r="D619" s="170" t="s">
        <v>264</v>
      </c>
      <c r="E619" s="171" t="s">
        <v>1243</v>
      </c>
      <c r="F619" s="172" t="s">
        <v>1244</v>
      </c>
      <c r="G619" s="173" t="s">
        <v>368</v>
      </c>
      <c r="H619" s="174">
        <v>10</v>
      </c>
      <c r="I619" s="175"/>
      <c r="J619" s="176">
        <f>ROUND(I619*H619,2)</f>
        <v>0</v>
      </c>
      <c r="K619" s="172" t="s">
        <v>190</v>
      </c>
      <c r="L619" s="177"/>
      <c r="M619" s="178" t="s">
        <v>19</v>
      </c>
      <c r="N619" s="179" t="s">
        <v>46</v>
      </c>
      <c r="P619" s="141">
        <f>O619*H619</f>
        <v>0</v>
      </c>
      <c r="Q619" s="141">
        <v>8.9999999999999998E-4</v>
      </c>
      <c r="R619" s="141">
        <f>Q619*H619</f>
        <v>8.9999999999999993E-3</v>
      </c>
      <c r="S619" s="141">
        <v>0</v>
      </c>
      <c r="T619" s="142">
        <f>S619*H619</f>
        <v>0</v>
      </c>
      <c r="AR619" s="143" t="s">
        <v>409</v>
      </c>
      <c r="AT619" s="143" t="s">
        <v>264</v>
      </c>
      <c r="AU619" s="143" t="s">
        <v>84</v>
      </c>
      <c r="AY619" s="18" t="s">
        <v>184</v>
      </c>
      <c r="BE619" s="144">
        <f>IF(N619="základní",J619,0)</f>
        <v>0</v>
      </c>
      <c r="BF619" s="144">
        <f>IF(N619="snížená",J619,0)</f>
        <v>0</v>
      </c>
      <c r="BG619" s="144">
        <f>IF(N619="zákl. přenesená",J619,0)</f>
        <v>0</v>
      </c>
      <c r="BH619" s="144">
        <f>IF(N619="sníž. přenesená",J619,0)</f>
        <v>0</v>
      </c>
      <c r="BI619" s="144">
        <f>IF(N619="nulová",J619,0)</f>
        <v>0</v>
      </c>
      <c r="BJ619" s="18" t="s">
        <v>82</v>
      </c>
      <c r="BK619" s="144">
        <f>ROUND(I619*H619,2)</f>
        <v>0</v>
      </c>
      <c r="BL619" s="18" t="s">
        <v>287</v>
      </c>
      <c r="BM619" s="143" t="s">
        <v>1245</v>
      </c>
    </row>
    <row r="620" spans="2:65" s="13" customFormat="1" ht="11.25">
      <c r="B620" s="156"/>
      <c r="D620" s="150" t="s">
        <v>194</v>
      </c>
      <c r="E620" s="157" t="s">
        <v>19</v>
      </c>
      <c r="F620" s="158" t="s">
        <v>1241</v>
      </c>
      <c r="H620" s="159">
        <v>10</v>
      </c>
      <c r="I620" s="160"/>
      <c r="L620" s="156"/>
      <c r="M620" s="161"/>
      <c r="T620" s="162"/>
      <c r="AT620" s="157" t="s">
        <v>194</v>
      </c>
      <c r="AU620" s="157" t="s">
        <v>84</v>
      </c>
      <c r="AV620" s="13" t="s">
        <v>84</v>
      </c>
      <c r="AW620" s="13" t="s">
        <v>37</v>
      </c>
      <c r="AX620" s="13" t="s">
        <v>82</v>
      </c>
      <c r="AY620" s="157" t="s">
        <v>184</v>
      </c>
    </row>
    <row r="621" spans="2:65" s="1" customFormat="1" ht="24.2" customHeight="1">
      <c r="B621" s="33"/>
      <c r="C621" s="132" t="s">
        <v>1246</v>
      </c>
      <c r="D621" s="132" t="s">
        <v>186</v>
      </c>
      <c r="E621" s="133" t="s">
        <v>1247</v>
      </c>
      <c r="F621" s="134" t="s">
        <v>1248</v>
      </c>
      <c r="G621" s="135" t="s">
        <v>368</v>
      </c>
      <c r="H621" s="136">
        <v>10</v>
      </c>
      <c r="I621" s="137"/>
      <c r="J621" s="138">
        <f>ROUND(I621*H621,2)</f>
        <v>0</v>
      </c>
      <c r="K621" s="134" t="s">
        <v>190</v>
      </c>
      <c r="L621" s="33"/>
      <c r="M621" s="139" t="s">
        <v>19</v>
      </c>
      <c r="N621" s="140" t="s">
        <v>46</v>
      </c>
      <c r="P621" s="141">
        <f>O621*H621</f>
        <v>0</v>
      </c>
      <c r="Q621" s="141">
        <v>3.1999999999999999E-5</v>
      </c>
      <c r="R621" s="141">
        <f>Q621*H621</f>
        <v>3.1999999999999997E-4</v>
      </c>
      <c r="S621" s="141">
        <v>0</v>
      </c>
      <c r="T621" s="142">
        <f>S621*H621</f>
        <v>0</v>
      </c>
      <c r="AR621" s="143" t="s">
        <v>287</v>
      </c>
      <c r="AT621" s="143" t="s">
        <v>186</v>
      </c>
      <c r="AU621" s="143" t="s">
        <v>84</v>
      </c>
      <c r="AY621" s="18" t="s">
        <v>184</v>
      </c>
      <c r="BE621" s="144">
        <f>IF(N621="základní",J621,0)</f>
        <v>0</v>
      </c>
      <c r="BF621" s="144">
        <f>IF(N621="snížená",J621,0)</f>
        <v>0</v>
      </c>
      <c r="BG621" s="144">
        <f>IF(N621="zákl. přenesená",J621,0)</f>
        <v>0</v>
      </c>
      <c r="BH621" s="144">
        <f>IF(N621="sníž. přenesená",J621,0)</f>
        <v>0</v>
      </c>
      <c r="BI621" s="144">
        <f>IF(N621="nulová",J621,0)</f>
        <v>0</v>
      </c>
      <c r="BJ621" s="18" t="s">
        <v>82</v>
      </c>
      <c r="BK621" s="144">
        <f>ROUND(I621*H621,2)</f>
        <v>0</v>
      </c>
      <c r="BL621" s="18" t="s">
        <v>287</v>
      </c>
      <c r="BM621" s="143" t="s">
        <v>1249</v>
      </c>
    </row>
    <row r="622" spans="2:65" s="1" customFormat="1" ht="11.25">
      <c r="B622" s="33"/>
      <c r="D622" s="145" t="s">
        <v>192</v>
      </c>
      <c r="F622" s="146" t="s">
        <v>1250</v>
      </c>
      <c r="I622" s="147"/>
      <c r="L622" s="33"/>
      <c r="M622" s="148"/>
      <c r="T622" s="54"/>
      <c r="AT622" s="18" t="s">
        <v>192</v>
      </c>
      <c r="AU622" s="18" t="s">
        <v>84</v>
      </c>
    </row>
    <row r="623" spans="2:65" s="13" customFormat="1" ht="11.25">
      <c r="B623" s="156"/>
      <c r="D623" s="150" t="s">
        <v>194</v>
      </c>
      <c r="E623" s="157" t="s">
        <v>19</v>
      </c>
      <c r="F623" s="158" t="s">
        <v>1251</v>
      </c>
      <c r="H623" s="159">
        <v>10</v>
      </c>
      <c r="I623" s="160"/>
      <c r="L623" s="156"/>
      <c r="M623" s="161"/>
      <c r="T623" s="162"/>
      <c r="AT623" s="157" t="s">
        <v>194</v>
      </c>
      <c r="AU623" s="157" t="s">
        <v>84</v>
      </c>
      <c r="AV623" s="13" t="s">
        <v>84</v>
      </c>
      <c r="AW623" s="13" t="s">
        <v>37</v>
      </c>
      <c r="AX623" s="13" t="s">
        <v>82</v>
      </c>
      <c r="AY623" s="157" t="s">
        <v>184</v>
      </c>
    </row>
    <row r="624" spans="2:65" s="1" customFormat="1" ht="16.5" customHeight="1">
      <c r="B624" s="33"/>
      <c r="C624" s="170" t="s">
        <v>1252</v>
      </c>
      <c r="D624" s="170" t="s">
        <v>264</v>
      </c>
      <c r="E624" s="171" t="s">
        <v>1253</v>
      </c>
      <c r="F624" s="172" t="s">
        <v>1254</v>
      </c>
      <c r="G624" s="173" t="s">
        <v>368</v>
      </c>
      <c r="H624" s="174">
        <v>10</v>
      </c>
      <c r="I624" s="175"/>
      <c r="J624" s="176">
        <f>ROUND(I624*H624,2)</f>
        <v>0</v>
      </c>
      <c r="K624" s="172" t="s">
        <v>190</v>
      </c>
      <c r="L624" s="177"/>
      <c r="M624" s="178" t="s">
        <v>19</v>
      </c>
      <c r="N624" s="179" t="s">
        <v>46</v>
      </c>
      <c r="P624" s="141">
        <f>O624*H624</f>
        <v>0</v>
      </c>
      <c r="Q624" s="141">
        <v>2.2000000000000001E-3</v>
      </c>
      <c r="R624" s="141">
        <f>Q624*H624</f>
        <v>2.2000000000000002E-2</v>
      </c>
      <c r="S624" s="141">
        <v>0</v>
      </c>
      <c r="T624" s="142">
        <f>S624*H624</f>
        <v>0</v>
      </c>
      <c r="AR624" s="143" t="s">
        <v>409</v>
      </c>
      <c r="AT624" s="143" t="s">
        <v>264</v>
      </c>
      <c r="AU624" s="143" t="s">
        <v>84</v>
      </c>
      <c r="AY624" s="18" t="s">
        <v>184</v>
      </c>
      <c r="BE624" s="144">
        <f>IF(N624="základní",J624,0)</f>
        <v>0</v>
      </c>
      <c r="BF624" s="144">
        <f>IF(N624="snížená",J624,0)</f>
        <v>0</v>
      </c>
      <c r="BG624" s="144">
        <f>IF(N624="zákl. přenesená",J624,0)</f>
        <v>0</v>
      </c>
      <c r="BH624" s="144">
        <f>IF(N624="sníž. přenesená",J624,0)</f>
        <v>0</v>
      </c>
      <c r="BI624" s="144">
        <f>IF(N624="nulová",J624,0)</f>
        <v>0</v>
      </c>
      <c r="BJ624" s="18" t="s">
        <v>82</v>
      </c>
      <c r="BK624" s="144">
        <f>ROUND(I624*H624,2)</f>
        <v>0</v>
      </c>
      <c r="BL624" s="18" t="s">
        <v>287</v>
      </c>
      <c r="BM624" s="143" t="s">
        <v>1255</v>
      </c>
    </row>
    <row r="625" spans="2:65" s="13" customFormat="1" ht="11.25">
      <c r="B625" s="156"/>
      <c r="D625" s="150" t="s">
        <v>194</v>
      </c>
      <c r="E625" s="157" t="s">
        <v>19</v>
      </c>
      <c r="F625" s="158" t="s">
        <v>1251</v>
      </c>
      <c r="H625" s="159">
        <v>10</v>
      </c>
      <c r="I625" s="160"/>
      <c r="L625" s="156"/>
      <c r="M625" s="161"/>
      <c r="T625" s="162"/>
      <c r="AT625" s="157" t="s">
        <v>194</v>
      </c>
      <c r="AU625" s="157" t="s">
        <v>84</v>
      </c>
      <c r="AV625" s="13" t="s">
        <v>84</v>
      </c>
      <c r="AW625" s="13" t="s">
        <v>37</v>
      </c>
      <c r="AX625" s="13" t="s">
        <v>82</v>
      </c>
      <c r="AY625" s="157" t="s">
        <v>184</v>
      </c>
    </row>
    <row r="626" spans="2:65" s="1" customFormat="1" ht="21.75" customHeight="1">
      <c r="B626" s="33"/>
      <c r="C626" s="132" t="s">
        <v>1256</v>
      </c>
      <c r="D626" s="132" t="s">
        <v>186</v>
      </c>
      <c r="E626" s="133" t="s">
        <v>1257</v>
      </c>
      <c r="F626" s="134" t="s">
        <v>1258</v>
      </c>
      <c r="G626" s="135" t="s">
        <v>368</v>
      </c>
      <c r="H626" s="136">
        <v>4</v>
      </c>
      <c r="I626" s="137"/>
      <c r="J626" s="138">
        <f>ROUND(I626*H626,2)</f>
        <v>0</v>
      </c>
      <c r="K626" s="134" t="s">
        <v>190</v>
      </c>
      <c r="L626" s="33"/>
      <c r="M626" s="139" t="s">
        <v>19</v>
      </c>
      <c r="N626" s="140" t="s">
        <v>46</v>
      </c>
      <c r="P626" s="141">
        <f>O626*H626</f>
        <v>0</v>
      </c>
      <c r="Q626" s="141">
        <v>2.2000000000000001E-4</v>
      </c>
      <c r="R626" s="141">
        <f>Q626*H626</f>
        <v>8.8000000000000003E-4</v>
      </c>
      <c r="S626" s="141">
        <v>0</v>
      </c>
      <c r="T626" s="142">
        <f>S626*H626</f>
        <v>0</v>
      </c>
      <c r="AR626" s="143" t="s">
        <v>287</v>
      </c>
      <c r="AT626" s="143" t="s">
        <v>186</v>
      </c>
      <c r="AU626" s="143" t="s">
        <v>84</v>
      </c>
      <c r="AY626" s="18" t="s">
        <v>184</v>
      </c>
      <c r="BE626" s="144">
        <f>IF(N626="základní",J626,0)</f>
        <v>0</v>
      </c>
      <c r="BF626" s="144">
        <f>IF(N626="snížená",J626,0)</f>
        <v>0</v>
      </c>
      <c r="BG626" s="144">
        <f>IF(N626="zákl. přenesená",J626,0)</f>
        <v>0</v>
      </c>
      <c r="BH626" s="144">
        <f>IF(N626="sníž. přenesená",J626,0)</f>
        <v>0</v>
      </c>
      <c r="BI626" s="144">
        <f>IF(N626="nulová",J626,0)</f>
        <v>0</v>
      </c>
      <c r="BJ626" s="18" t="s">
        <v>82</v>
      </c>
      <c r="BK626" s="144">
        <f>ROUND(I626*H626,2)</f>
        <v>0</v>
      </c>
      <c r="BL626" s="18" t="s">
        <v>287</v>
      </c>
      <c r="BM626" s="143" t="s">
        <v>1259</v>
      </c>
    </row>
    <row r="627" spans="2:65" s="1" customFormat="1" ht="11.25">
      <c r="B627" s="33"/>
      <c r="D627" s="145" t="s">
        <v>192</v>
      </c>
      <c r="F627" s="146" t="s">
        <v>1260</v>
      </c>
      <c r="I627" s="147"/>
      <c r="L627" s="33"/>
      <c r="M627" s="148"/>
      <c r="T627" s="54"/>
      <c r="AT627" s="18" t="s">
        <v>192</v>
      </c>
      <c r="AU627" s="18" t="s">
        <v>84</v>
      </c>
    </row>
    <row r="628" spans="2:65" s="1" customFormat="1" ht="24.2" customHeight="1">
      <c r="B628" s="33"/>
      <c r="C628" s="132" t="s">
        <v>1261</v>
      </c>
      <c r="D628" s="132" t="s">
        <v>186</v>
      </c>
      <c r="E628" s="133" t="s">
        <v>1262</v>
      </c>
      <c r="F628" s="134" t="s">
        <v>1263</v>
      </c>
      <c r="G628" s="135" t="s">
        <v>217</v>
      </c>
      <c r="H628" s="136">
        <v>23.28</v>
      </c>
      <c r="I628" s="137"/>
      <c r="J628" s="138">
        <f>ROUND(I628*H628,2)</f>
        <v>0</v>
      </c>
      <c r="K628" s="134" t="s">
        <v>190</v>
      </c>
      <c r="L628" s="33"/>
      <c r="M628" s="139" t="s">
        <v>19</v>
      </c>
      <c r="N628" s="140" t="s">
        <v>46</v>
      </c>
      <c r="P628" s="141">
        <f>O628*H628</f>
        <v>0</v>
      </c>
      <c r="Q628" s="141">
        <v>7.0489999999999997E-3</v>
      </c>
      <c r="R628" s="141">
        <f>Q628*H628</f>
        <v>0.16410072000000001</v>
      </c>
      <c r="S628" s="141">
        <v>0</v>
      </c>
      <c r="T628" s="142">
        <f>S628*H628</f>
        <v>0</v>
      </c>
      <c r="AR628" s="143" t="s">
        <v>287</v>
      </c>
      <c r="AT628" s="143" t="s">
        <v>186</v>
      </c>
      <c r="AU628" s="143" t="s">
        <v>84</v>
      </c>
      <c r="AY628" s="18" t="s">
        <v>184</v>
      </c>
      <c r="BE628" s="144">
        <f>IF(N628="základní",J628,0)</f>
        <v>0</v>
      </c>
      <c r="BF628" s="144">
        <f>IF(N628="snížená",J628,0)</f>
        <v>0</v>
      </c>
      <c r="BG628" s="144">
        <f>IF(N628="zákl. přenesená",J628,0)</f>
        <v>0</v>
      </c>
      <c r="BH628" s="144">
        <f>IF(N628="sníž. přenesená",J628,0)</f>
        <v>0</v>
      </c>
      <c r="BI628" s="144">
        <f>IF(N628="nulová",J628,0)</f>
        <v>0</v>
      </c>
      <c r="BJ628" s="18" t="s">
        <v>82</v>
      </c>
      <c r="BK628" s="144">
        <f>ROUND(I628*H628,2)</f>
        <v>0</v>
      </c>
      <c r="BL628" s="18" t="s">
        <v>287</v>
      </c>
      <c r="BM628" s="143" t="s">
        <v>1264</v>
      </c>
    </row>
    <row r="629" spans="2:65" s="1" customFormat="1" ht="11.25">
      <c r="B629" s="33"/>
      <c r="D629" s="145" t="s">
        <v>192</v>
      </c>
      <c r="F629" s="146" t="s">
        <v>1265</v>
      </c>
      <c r="I629" s="147"/>
      <c r="L629" s="33"/>
      <c r="M629" s="148"/>
      <c r="T629" s="54"/>
      <c r="AT629" s="18" t="s">
        <v>192</v>
      </c>
      <c r="AU629" s="18" t="s">
        <v>84</v>
      </c>
    </row>
    <row r="630" spans="2:65" s="12" customFormat="1" ht="11.25">
      <c r="B630" s="149"/>
      <c r="D630" s="150" t="s">
        <v>194</v>
      </c>
      <c r="E630" s="151" t="s">
        <v>19</v>
      </c>
      <c r="F630" s="152" t="s">
        <v>249</v>
      </c>
      <c r="H630" s="151" t="s">
        <v>19</v>
      </c>
      <c r="I630" s="153"/>
      <c r="L630" s="149"/>
      <c r="M630" s="154"/>
      <c r="T630" s="155"/>
      <c r="AT630" s="151" t="s">
        <v>194</v>
      </c>
      <c r="AU630" s="151" t="s">
        <v>84</v>
      </c>
      <c r="AV630" s="12" t="s">
        <v>82</v>
      </c>
      <c r="AW630" s="12" t="s">
        <v>37</v>
      </c>
      <c r="AX630" s="12" t="s">
        <v>75</v>
      </c>
      <c r="AY630" s="151" t="s">
        <v>184</v>
      </c>
    </row>
    <row r="631" spans="2:65" s="13" customFormat="1" ht="11.25">
      <c r="B631" s="156"/>
      <c r="D631" s="150" t="s">
        <v>194</v>
      </c>
      <c r="E631" s="157" t="s">
        <v>19</v>
      </c>
      <c r="F631" s="158" t="s">
        <v>1266</v>
      </c>
      <c r="H631" s="159">
        <v>10</v>
      </c>
      <c r="I631" s="160"/>
      <c r="L631" s="156"/>
      <c r="M631" s="161"/>
      <c r="T631" s="162"/>
      <c r="AT631" s="157" t="s">
        <v>194</v>
      </c>
      <c r="AU631" s="157" t="s">
        <v>84</v>
      </c>
      <c r="AV631" s="13" t="s">
        <v>84</v>
      </c>
      <c r="AW631" s="13" t="s">
        <v>37</v>
      </c>
      <c r="AX631" s="13" t="s">
        <v>75</v>
      </c>
      <c r="AY631" s="157" t="s">
        <v>184</v>
      </c>
    </row>
    <row r="632" spans="2:65" s="13" customFormat="1" ht="11.25">
      <c r="B632" s="156"/>
      <c r="D632" s="150" t="s">
        <v>194</v>
      </c>
      <c r="E632" s="157" t="s">
        <v>19</v>
      </c>
      <c r="F632" s="158" t="s">
        <v>1267</v>
      </c>
      <c r="H632" s="159">
        <v>5.48</v>
      </c>
      <c r="I632" s="160"/>
      <c r="L632" s="156"/>
      <c r="M632" s="161"/>
      <c r="T632" s="162"/>
      <c r="AT632" s="157" t="s">
        <v>194</v>
      </c>
      <c r="AU632" s="157" t="s">
        <v>84</v>
      </c>
      <c r="AV632" s="13" t="s">
        <v>84</v>
      </c>
      <c r="AW632" s="13" t="s">
        <v>37</v>
      </c>
      <c r="AX632" s="13" t="s">
        <v>75</v>
      </c>
      <c r="AY632" s="157" t="s">
        <v>184</v>
      </c>
    </row>
    <row r="633" spans="2:65" s="13" customFormat="1" ht="11.25">
      <c r="B633" s="156"/>
      <c r="D633" s="150" t="s">
        <v>194</v>
      </c>
      <c r="E633" s="157" t="s">
        <v>19</v>
      </c>
      <c r="F633" s="158" t="s">
        <v>1268</v>
      </c>
      <c r="H633" s="159">
        <v>5.32</v>
      </c>
      <c r="I633" s="160"/>
      <c r="L633" s="156"/>
      <c r="M633" s="161"/>
      <c r="T633" s="162"/>
      <c r="AT633" s="157" t="s">
        <v>194</v>
      </c>
      <c r="AU633" s="157" t="s">
        <v>84</v>
      </c>
      <c r="AV633" s="13" t="s">
        <v>84</v>
      </c>
      <c r="AW633" s="13" t="s">
        <v>37</v>
      </c>
      <c r="AX633" s="13" t="s">
        <v>75</v>
      </c>
      <c r="AY633" s="157" t="s">
        <v>184</v>
      </c>
    </row>
    <row r="634" spans="2:65" s="13" customFormat="1" ht="11.25">
      <c r="B634" s="156"/>
      <c r="D634" s="150" t="s">
        <v>194</v>
      </c>
      <c r="E634" s="157" t="s">
        <v>19</v>
      </c>
      <c r="F634" s="158" t="s">
        <v>1269</v>
      </c>
      <c r="H634" s="159">
        <v>2.48</v>
      </c>
      <c r="I634" s="160"/>
      <c r="L634" s="156"/>
      <c r="M634" s="161"/>
      <c r="T634" s="162"/>
      <c r="AT634" s="157" t="s">
        <v>194</v>
      </c>
      <c r="AU634" s="157" t="s">
        <v>84</v>
      </c>
      <c r="AV634" s="13" t="s">
        <v>84</v>
      </c>
      <c r="AW634" s="13" t="s">
        <v>37</v>
      </c>
      <c r="AX634" s="13" t="s">
        <v>75</v>
      </c>
      <c r="AY634" s="157" t="s">
        <v>184</v>
      </c>
    </row>
    <row r="635" spans="2:65" s="14" customFormat="1" ht="11.25">
      <c r="B635" s="163"/>
      <c r="D635" s="150" t="s">
        <v>194</v>
      </c>
      <c r="E635" s="164" t="s">
        <v>709</v>
      </c>
      <c r="F635" s="165" t="s">
        <v>198</v>
      </c>
      <c r="H635" s="166">
        <v>23.28</v>
      </c>
      <c r="I635" s="167"/>
      <c r="L635" s="163"/>
      <c r="M635" s="168"/>
      <c r="T635" s="169"/>
      <c r="AT635" s="164" t="s">
        <v>194</v>
      </c>
      <c r="AU635" s="164" t="s">
        <v>84</v>
      </c>
      <c r="AV635" s="14" t="s">
        <v>127</v>
      </c>
      <c r="AW635" s="14" t="s">
        <v>37</v>
      </c>
      <c r="AX635" s="14" t="s">
        <v>82</v>
      </c>
      <c r="AY635" s="164" t="s">
        <v>184</v>
      </c>
    </row>
    <row r="636" spans="2:65" s="1" customFormat="1" ht="16.5" customHeight="1">
      <c r="B636" s="33"/>
      <c r="C636" s="170" t="s">
        <v>1270</v>
      </c>
      <c r="D636" s="170" t="s">
        <v>264</v>
      </c>
      <c r="E636" s="171" t="s">
        <v>1271</v>
      </c>
      <c r="F636" s="172" t="s">
        <v>1272</v>
      </c>
      <c r="G636" s="173" t="s">
        <v>217</v>
      </c>
      <c r="H636" s="174">
        <v>24.443999999999999</v>
      </c>
      <c r="I636" s="175"/>
      <c r="J636" s="176">
        <f>ROUND(I636*H636,2)</f>
        <v>0</v>
      </c>
      <c r="K636" s="172" t="s">
        <v>190</v>
      </c>
      <c r="L636" s="177"/>
      <c r="M636" s="178" t="s">
        <v>19</v>
      </c>
      <c r="N636" s="179" t="s">
        <v>46</v>
      </c>
      <c r="P636" s="141">
        <f>O636*H636</f>
        <v>0</v>
      </c>
      <c r="Q636" s="141">
        <v>3.5000000000000001E-3</v>
      </c>
      <c r="R636" s="141">
        <f>Q636*H636</f>
        <v>8.5554000000000005E-2</v>
      </c>
      <c r="S636" s="141">
        <v>0</v>
      </c>
      <c r="T636" s="142">
        <f>S636*H636</f>
        <v>0</v>
      </c>
      <c r="AR636" s="143" t="s">
        <v>409</v>
      </c>
      <c r="AT636" s="143" t="s">
        <v>264</v>
      </c>
      <c r="AU636" s="143" t="s">
        <v>84</v>
      </c>
      <c r="AY636" s="18" t="s">
        <v>184</v>
      </c>
      <c r="BE636" s="144">
        <f>IF(N636="základní",J636,0)</f>
        <v>0</v>
      </c>
      <c r="BF636" s="144">
        <f>IF(N636="snížená",J636,0)</f>
        <v>0</v>
      </c>
      <c r="BG636" s="144">
        <f>IF(N636="zákl. přenesená",J636,0)</f>
        <v>0</v>
      </c>
      <c r="BH636" s="144">
        <f>IF(N636="sníž. přenesená",J636,0)</f>
        <v>0</v>
      </c>
      <c r="BI636" s="144">
        <f>IF(N636="nulová",J636,0)</f>
        <v>0</v>
      </c>
      <c r="BJ636" s="18" t="s">
        <v>82</v>
      </c>
      <c r="BK636" s="144">
        <f>ROUND(I636*H636,2)</f>
        <v>0</v>
      </c>
      <c r="BL636" s="18" t="s">
        <v>287</v>
      </c>
      <c r="BM636" s="143" t="s">
        <v>1273</v>
      </c>
    </row>
    <row r="637" spans="2:65" s="13" customFormat="1" ht="11.25">
      <c r="B637" s="156"/>
      <c r="D637" s="150" t="s">
        <v>194</v>
      </c>
      <c r="E637" s="157" t="s">
        <v>19</v>
      </c>
      <c r="F637" s="158" t="s">
        <v>709</v>
      </c>
      <c r="H637" s="159">
        <v>23.28</v>
      </c>
      <c r="I637" s="160"/>
      <c r="L637" s="156"/>
      <c r="M637" s="161"/>
      <c r="T637" s="162"/>
      <c r="AT637" s="157" t="s">
        <v>194</v>
      </c>
      <c r="AU637" s="157" t="s">
        <v>84</v>
      </c>
      <c r="AV637" s="13" t="s">
        <v>84</v>
      </c>
      <c r="AW637" s="13" t="s">
        <v>37</v>
      </c>
      <c r="AX637" s="13" t="s">
        <v>82</v>
      </c>
      <c r="AY637" s="157" t="s">
        <v>184</v>
      </c>
    </row>
    <row r="638" spans="2:65" s="13" customFormat="1" ht="11.25">
      <c r="B638" s="156"/>
      <c r="D638" s="150" t="s">
        <v>194</v>
      </c>
      <c r="F638" s="158" t="s">
        <v>1274</v>
      </c>
      <c r="H638" s="159">
        <v>24.443999999999999</v>
      </c>
      <c r="I638" s="160"/>
      <c r="L638" s="156"/>
      <c r="M638" s="161"/>
      <c r="T638" s="162"/>
      <c r="AT638" s="157" t="s">
        <v>194</v>
      </c>
      <c r="AU638" s="157" t="s">
        <v>84</v>
      </c>
      <c r="AV638" s="13" t="s">
        <v>84</v>
      </c>
      <c r="AW638" s="13" t="s">
        <v>4</v>
      </c>
      <c r="AX638" s="13" t="s">
        <v>82</v>
      </c>
      <c r="AY638" s="157" t="s">
        <v>184</v>
      </c>
    </row>
    <row r="639" spans="2:65" s="1" customFormat="1" ht="21.75" customHeight="1">
      <c r="B639" s="33"/>
      <c r="C639" s="132" t="s">
        <v>1275</v>
      </c>
      <c r="D639" s="132" t="s">
        <v>186</v>
      </c>
      <c r="E639" s="133" t="s">
        <v>1276</v>
      </c>
      <c r="F639" s="134" t="s">
        <v>1277</v>
      </c>
      <c r="G639" s="135" t="s">
        <v>217</v>
      </c>
      <c r="H639" s="136">
        <v>23.28</v>
      </c>
      <c r="I639" s="137"/>
      <c r="J639" s="138">
        <f>ROUND(I639*H639,2)</f>
        <v>0</v>
      </c>
      <c r="K639" s="134" t="s">
        <v>190</v>
      </c>
      <c r="L639" s="33"/>
      <c r="M639" s="139" t="s">
        <v>19</v>
      </c>
      <c r="N639" s="140" t="s">
        <v>46</v>
      </c>
      <c r="P639" s="141">
        <f>O639*H639</f>
        <v>0</v>
      </c>
      <c r="Q639" s="141">
        <v>4.1999999999999998E-5</v>
      </c>
      <c r="R639" s="141">
        <f>Q639*H639</f>
        <v>9.7776000000000004E-4</v>
      </c>
      <c r="S639" s="141">
        <v>0</v>
      </c>
      <c r="T639" s="142">
        <f>S639*H639</f>
        <v>0</v>
      </c>
      <c r="AR639" s="143" t="s">
        <v>287</v>
      </c>
      <c r="AT639" s="143" t="s">
        <v>186</v>
      </c>
      <c r="AU639" s="143" t="s">
        <v>84</v>
      </c>
      <c r="AY639" s="18" t="s">
        <v>184</v>
      </c>
      <c r="BE639" s="144">
        <f>IF(N639="základní",J639,0)</f>
        <v>0</v>
      </c>
      <c r="BF639" s="144">
        <f>IF(N639="snížená",J639,0)</f>
        <v>0</v>
      </c>
      <c r="BG639" s="144">
        <f>IF(N639="zákl. přenesená",J639,0)</f>
        <v>0</v>
      </c>
      <c r="BH639" s="144">
        <f>IF(N639="sníž. přenesená",J639,0)</f>
        <v>0</v>
      </c>
      <c r="BI639" s="144">
        <f>IF(N639="nulová",J639,0)</f>
        <v>0</v>
      </c>
      <c r="BJ639" s="18" t="s">
        <v>82</v>
      </c>
      <c r="BK639" s="144">
        <f>ROUND(I639*H639,2)</f>
        <v>0</v>
      </c>
      <c r="BL639" s="18" t="s">
        <v>287</v>
      </c>
      <c r="BM639" s="143" t="s">
        <v>1278</v>
      </c>
    </row>
    <row r="640" spans="2:65" s="1" customFormat="1" ht="11.25">
      <c r="B640" s="33"/>
      <c r="D640" s="145" t="s">
        <v>192</v>
      </c>
      <c r="F640" s="146" t="s">
        <v>1279</v>
      </c>
      <c r="I640" s="147"/>
      <c r="L640" s="33"/>
      <c r="M640" s="148"/>
      <c r="T640" s="54"/>
      <c r="AT640" s="18" t="s">
        <v>192</v>
      </c>
      <c r="AU640" s="18" t="s">
        <v>84</v>
      </c>
    </row>
    <row r="641" spans="2:65" s="13" customFormat="1" ht="11.25">
      <c r="B641" s="156"/>
      <c r="D641" s="150" t="s">
        <v>194</v>
      </c>
      <c r="E641" s="157" t="s">
        <v>19</v>
      </c>
      <c r="F641" s="158" t="s">
        <v>709</v>
      </c>
      <c r="H641" s="159">
        <v>23.28</v>
      </c>
      <c r="I641" s="160"/>
      <c r="L641" s="156"/>
      <c r="M641" s="161"/>
      <c r="T641" s="162"/>
      <c r="AT641" s="157" t="s">
        <v>194</v>
      </c>
      <c r="AU641" s="157" t="s">
        <v>84</v>
      </c>
      <c r="AV641" s="13" t="s">
        <v>84</v>
      </c>
      <c r="AW641" s="13" t="s">
        <v>37</v>
      </c>
      <c r="AX641" s="13" t="s">
        <v>82</v>
      </c>
      <c r="AY641" s="157" t="s">
        <v>184</v>
      </c>
    </row>
    <row r="642" spans="2:65" s="1" customFormat="1" ht="16.5" customHeight="1">
      <c r="B642" s="33"/>
      <c r="C642" s="132" t="s">
        <v>1280</v>
      </c>
      <c r="D642" s="132" t="s">
        <v>186</v>
      </c>
      <c r="E642" s="133" t="s">
        <v>1281</v>
      </c>
      <c r="F642" s="134" t="s">
        <v>1282</v>
      </c>
      <c r="G642" s="135" t="s">
        <v>217</v>
      </c>
      <c r="H642" s="136">
        <v>14.4</v>
      </c>
      <c r="I642" s="137"/>
      <c r="J642" s="138">
        <f>ROUND(I642*H642,2)</f>
        <v>0</v>
      </c>
      <c r="K642" s="134" t="s">
        <v>190</v>
      </c>
      <c r="L642" s="33"/>
      <c r="M642" s="139" t="s">
        <v>19</v>
      </c>
      <c r="N642" s="140" t="s">
        <v>46</v>
      </c>
      <c r="P642" s="141">
        <f>O642*H642</f>
        <v>0</v>
      </c>
      <c r="Q642" s="141">
        <v>0</v>
      </c>
      <c r="R642" s="141">
        <f>Q642*H642</f>
        <v>0</v>
      </c>
      <c r="S642" s="141">
        <v>0</v>
      </c>
      <c r="T642" s="142">
        <f>S642*H642</f>
        <v>0</v>
      </c>
      <c r="AR642" s="143" t="s">
        <v>287</v>
      </c>
      <c r="AT642" s="143" t="s">
        <v>186</v>
      </c>
      <c r="AU642" s="143" t="s">
        <v>84</v>
      </c>
      <c r="AY642" s="18" t="s">
        <v>184</v>
      </c>
      <c r="BE642" s="144">
        <f>IF(N642="základní",J642,0)</f>
        <v>0</v>
      </c>
      <c r="BF642" s="144">
        <f>IF(N642="snížená",J642,0)</f>
        <v>0</v>
      </c>
      <c r="BG642" s="144">
        <f>IF(N642="zákl. přenesená",J642,0)</f>
        <v>0</v>
      </c>
      <c r="BH642" s="144">
        <f>IF(N642="sníž. přenesená",J642,0)</f>
        <v>0</v>
      </c>
      <c r="BI642" s="144">
        <f>IF(N642="nulová",J642,0)</f>
        <v>0</v>
      </c>
      <c r="BJ642" s="18" t="s">
        <v>82</v>
      </c>
      <c r="BK642" s="144">
        <f>ROUND(I642*H642,2)</f>
        <v>0</v>
      </c>
      <c r="BL642" s="18" t="s">
        <v>287</v>
      </c>
      <c r="BM642" s="143" t="s">
        <v>1283</v>
      </c>
    </row>
    <row r="643" spans="2:65" s="1" customFormat="1" ht="11.25">
      <c r="B643" s="33"/>
      <c r="D643" s="145" t="s">
        <v>192</v>
      </c>
      <c r="F643" s="146" t="s">
        <v>1284</v>
      </c>
      <c r="I643" s="147"/>
      <c r="L643" s="33"/>
      <c r="M643" s="148"/>
      <c r="T643" s="54"/>
      <c r="AT643" s="18" t="s">
        <v>192</v>
      </c>
      <c r="AU643" s="18" t="s">
        <v>84</v>
      </c>
    </row>
    <row r="644" spans="2:65" s="12" customFormat="1" ht="11.25">
      <c r="B644" s="149"/>
      <c r="D644" s="150" t="s">
        <v>194</v>
      </c>
      <c r="E644" s="151" t="s">
        <v>19</v>
      </c>
      <c r="F644" s="152" t="s">
        <v>249</v>
      </c>
      <c r="H644" s="151" t="s">
        <v>19</v>
      </c>
      <c r="I644" s="153"/>
      <c r="L644" s="149"/>
      <c r="M644" s="154"/>
      <c r="T644" s="155"/>
      <c r="AT644" s="151" t="s">
        <v>194</v>
      </c>
      <c r="AU644" s="151" t="s">
        <v>84</v>
      </c>
      <c r="AV644" s="12" t="s">
        <v>82</v>
      </c>
      <c r="AW644" s="12" t="s">
        <v>37</v>
      </c>
      <c r="AX644" s="12" t="s">
        <v>75</v>
      </c>
      <c r="AY644" s="151" t="s">
        <v>184</v>
      </c>
    </row>
    <row r="645" spans="2:65" s="13" customFormat="1" ht="11.25">
      <c r="B645" s="156"/>
      <c r="D645" s="150" t="s">
        <v>194</v>
      </c>
      <c r="E645" s="157" t="s">
        <v>19</v>
      </c>
      <c r="F645" s="158" t="s">
        <v>1285</v>
      </c>
      <c r="H645" s="159">
        <v>14.4</v>
      </c>
      <c r="I645" s="160"/>
      <c r="L645" s="156"/>
      <c r="M645" s="161"/>
      <c r="T645" s="162"/>
      <c r="AT645" s="157" t="s">
        <v>194</v>
      </c>
      <c r="AU645" s="157" t="s">
        <v>84</v>
      </c>
      <c r="AV645" s="13" t="s">
        <v>84</v>
      </c>
      <c r="AW645" s="13" t="s">
        <v>37</v>
      </c>
      <c r="AX645" s="13" t="s">
        <v>82</v>
      </c>
      <c r="AY645" s="157" t="s">
        <v>184</v>
      </c>
    </row>
    <row r="646" spans="2:65" s="1" customFormat="1" ht="37.9" customHeight="1">
      <c r="B646" s="33"/>
      <c r="C646" s="132" t="s">
        <v>1286</v>
      </c>
      <c r="D646" s="132" t="s">
        <v>186</v>
      </c>
      <c r="E646" s="133" t="s">
        <v>1287</v>
      </c>
      <c r="F646" s="134" t="s">
        <v>1288</v>
      </c>
      <c r="G646" s="135" t="s">
        <v>234</v>
      </c>
      <c r="H646" s="136">
        <v>6.9939999999999998</v>
      </c>
      <c r="I646" s="137"/>
      <c r="J646" s="138">
        <f>ROUND(I646*H646,2)</f>
        <v>0</v>
      </c>
      <c r="K646" s="134" t="s">
        <v>190</v>
      </c>
      <c r="L646" s="33"/>
      <c r="M646" s="139" t="s">
        <v>19</v>
      </c>
      <c r="N646" s="140" t="s">
        <v>46</v>
      </c>
      <c r="P646" s="141">
        <f>O646*H646</f>
        <v>0</v>
      </c>
      <c r="Q646" s="141">
        <v>0</v>
      </c>
      <c r="R646" s="141">
        <f>Q646*H646</f>
        <v>0</v>
      </c>
      <c r="S646" s="141">
        <v>0</v>
      </c>
      <c r="T646" s="142">
        <f>S646*H646</f>
        <v>0</v>
      </c>
      <c r="AR646" s="143" t="s">
        <v>287</v>
      </c>
      <c r="AT646" s="143" t="s">
        <v>186</v>
      </c>
      <c r="AU646" s="143" t="s">
        <v>84</v>
      </c>
      <c r="AY646" s="18" t="s">
        <v>184</v>
      </c>
      <c r="BE646" s="144">
        <f>IF(N646="základní",J646,0)</f>
        <v>0</v>
      </c>
      <c r="BF646" s="144">
        <f>IF(N646="snížená",J646,0)</f>
        <v>0</v>
      </c>
      <c r="BG646" s="144">
        <f>IF(N646="zákl. přenesená",J646,0)</f>
        <v>0</v>
      </c>
      <c r="BH646" s="144">
        <f>IF(N646="sníž. přenesená",J646,0)</f>
        <v>0</v>
      </c>
      <c r="BI646" s="144">
        <f>IF(N646="nulová",J646,0)</f>
        <v>0</v>
      </c>
      <c r="BJ646" s="18" t="s">
        <v>82</v>
      </c>
      <c r="BK646" s="144">
        <f>ROUND(I646*H646,2)</f>
        <v>0</v>
      </c>
      <c r="BL646" s="18" t="s">
        <v>287</v>
      </c>
      <c r="BM646" s="143" t="s">
        <v>1289</v>
      </c>
    </row>
    <row r="647" spans="2:65" s="1" customFormat="1" ht="11.25">
      <c r="B647" s="33"/>
      <c r="D647" s="145" t="s">
        <v>192</v>
      </c>
      <c r="F647" s="146" t="s">
        <v>1290</v>
      </c>
      <c r="I647" s="147"/>
      <c r="L647" s="33"/>
      <c r="M647" s="148"/>
      <c r="T647" s="54"/>
      <c r="AT647" s="18" t="s">
        <v>192</v>
      </c>
      <c r="AU647" s="18" t="s">
        <v>84</v>
      </c>
    </row>
    <row r="648" spans="2:65" s="11" customFormat="1" ht="22.9" customHeight="1">
      <c r="B648" s="120"/>
      <c r="D648" s="121" t="s">
        <v>74</v>
      </c>
      <c r="E648" s="130" t="s">
        <v>1291</v>
      </c>
      <c r="F648" s="130" t="s">
        <v>1292</v>
      </c>
      <c r="I648" s="123"/>
      <c r="J648" s="131">
        <f>BK648</f>
        <v>0</v>
      </c>
      <c r="L648" s="120"/>
      <c r="M648" s="125"/>
      <c r="P648" s="126">
        <f>SUM(P649:P654)</f>
        <v>0</v>
      </c>
      <c r="R648" s="126">
        <f>SUM(R649:R654)</f>
        <v>1.416312E-2</v>
      </c>
      <c r="T648" s="127">
        <f>SUM(T649:T654)</f>
        <v>0</v>
      </c>
      <c r="AR648" s="121" t="s">
        <v>84</v>
      </c>
      <c r="AT648" s="128" t="s">
        <v>74</v>
      </c>
      <c r="AU648" s="128" t="s">
        <v>82</v>
      </c>
      <c r="AY648" s="121" t="s">
        <v>184</v>
      </c>
      <c r="BK648" s="129">
        <f>SUM(BK649:BK654)</f>
        <v>0</v>
      </c>
    </row>
    <row r="649" spans="2:65" s="1" customFormat="1" ht="24.2" customHeight="1">
      <c r="B649" s="33"/>
      <c r="C649" s="132" t="s">
        <v>1293</v>
      </c>
      <c r="D649" s="132" t="s">
        <v>186</v>
      </c>
      <c r="E649" s="133" t="s">
        <v>1294</v>
      </c>
      <c r="F649" s="134" t="s">
        <v>1295</v>
      </c>
      <c r="G649" s="135" t="s">
        <v>246</v>
      </c>
      <c r="H649" s="136">
        <v>4.8</v>
      </c>
      <c r="I649" s="137"/>
      <c r="J649" s="138">
        <f>ROUND(I649*H649,2)</f>
        <v>0</v>
      </c>
      <c r="K649" s="134" t="s">
        <v>190</v>
      </c>
      <c r="L649" s="33"/>
      <c r="M649" s="139" t="s">
        <v>19</v>
      </c>
      <c r="N649" s="140" t="s">
        <v>46</v>
      </c>
      <c r="P649" s="141">
        <f>O649*H649</f>
        <v>0</v>
      </c>
      <c r="Q649" s="141">
        <v>2.95065E-3</v>
      </c>
      <c r="R649" s="141">
        <f>Q649*H649</f>
        <v>1.416312E-2</v>
      </c>
      <c r="S649" s="141">
        <v>0</v>
      </c>
      <c r="T649" s="142">
        <f>S649*H649</f>
        <v>0</v>
      </c>
      <c r="AR649" s="143" t="s">
        <v>287</v>
      </c>
      <c r="AT649" s="143" t="s">
        <v>186</v>
      </c>
      <c r="AU649" s="143" t="s">
        <v>84</v>
      </c>
      <c r="AY649" s="18" t="s">
        <v>184</v>
      </c>
      <c r="BE649" s="144">
        <f>IF(N649="základní",J649,0)</f>
        <v>0</v>
      </c>
      <c r="BF649" s="144">
        <f>IF(N649="snížená",J649,0)</f>
        <v>0</v>
      </c>
      <c r="BG649" s="144">
        <f>IF(N649="zákl. přenesená",J649,0)</f>
        <v>0</v>
      </c>
      <c r="BH649" s="144">
        <f>IF(N649="sníž. přenesená",J649,0)</f>
        <v>0</v>
      </c>
      <c r="BI649" s="144">
        <f>IF(N649="nulová",J649,0)</f>
        <v>0</v>
      </c>
      <c r="BJ649" s="18" t="s">
        <v>82</v>
      </c>
      <c r="BK649" s="144">
        <f>ROUND(I649*H649,2)</f>
        <v>0</v>
      </c>
      <c r="BL649" s="18" t="s">
        <v>287</v>
      </c>
      <c r="BM649" s="143" t="s">
        <v>1296</v>
      </c>
    </row>
    <row r="650" spans="2:65" s="1" customFormat="1" ht="11.25">
      <c r="B650" s="33"/>
      <c r="D650" s="145" t="s">
        <v>192</v>
      </c>
      <c r="F650" s="146" t="s">
        <v>1297</v>
      </c>
      <c r="I650" s="147"/>
      <c r="L650" s="33"/>
      <c r="M650" s="148"/>
      <c r="T650" s="54"/>
      <c r="AT650" s="18" t="s">
        <v>192</v>
      </c>
      <c r="AU650" s="18" t="s">
        <v>84</v>
      </c>
    </row>
    <row r="651" spans="2:65" s="1" customFormat="1" ht="19.5">
      <c r="B651" s="33"/>
      <c r="D651" s="150" t="s">
        <v>1000</v>
      </c>
      <c r="F651" s="191" t="s">
        <v>1298</v>
      </c>
      <c r="I651" s="147"/>
      <c r="L651" s="33"/>
      <c r="M651" s="148"/>
      <c r="T651" s="54"/>
      <c r="AT651" s="18" t="s">
        <v>1000</v>
      </c>
      <c r="AU651" s="18" t="s">
        <v>84</v>
      </c>
    </row>
    <row r="652" spans="2:65" s="13" customFormat="1" ht="11.25">
      <c r="B652" s="156"/>
      <c r="D652" s="150" t="s">
        <v>194</v>
      </c>
      <c r="E652" s="157" t="s">
        <v>19</v>
      </c>
      <c r="F652" s="158" t="s">
        <v>1299</v>
      </c>
      <c r="H652" s="159">
        <v>4.8</v>
      </c>
      <c r="I652" s="160"/>
      <c r="L652" s="156"/>
      <c r="M652" s="161"/>
      <c r="T652" s="162"/>
      <c r="AT652" s="157" t="s">
        <v>194</v>
      </c>
      <c r="AU652" s="157" t="s">
        <v>84</v>
      </c>
      <c r="AV652" s="13" t="s">
        <v>84</v>
      </c>
      <c r="AW652" s="13" t="s">
        <v>37</v>
      </c>
      <c r="AX652" s="13" t="s">
        <v>82</v>
      </c>
      <c r="AY652" s="157" t="s">
        <v>184</v>
      </c>
    </row>
    <row r="653" spans="2:65" s="1" customFormat="1" ht="24.2" customHeight="1">
      <c r="B653" s="33"/>
      <c r="C653" s="132" t="s">
        <v>1300</v>
      </c>
      <c r="D653" s="132" t="s">
        <v>186</v>
      </c>
      <c r="E653" s="133" t="s">
        <v>1301</v>
      </c>
      <c r="F653" s="134" t="s">
        <v>1302</v>
      </c>
      <c r="G653" s="135" t="s">
        <v>234</v>
      </c>
      <c r="H653" s="136">
        <v>1.4E-2</v>
      </c>
      <c r="I653" s="137"/>
      <c r="J653" s="138">
        <f>ROUND(I653*H653,2)</f>
        <v>0</v>
      </c>
      <c r="K653" s="134" t="s">
        <v>190</v>
      </c>
      <c r="L653" s="33"/>
      <c r="M653" s="139" t="s">
        <v>19</v>
      </c>
      <c r="N653" s="140" t="s">
        <v>46</v>
      </c>
      <c r="P653" s="141">
        <f>O653*H653</f>
        <v>0</v>
      </c>
      <c r="Q653" s="141">
        <v>0</v>
      </c>
      <c r="R653" s="141">
        <f>Q653*H653</f>
        <v>0</v>
      </c>
      <c r="S653" s="141">
        <v>0</v>
      </c>
      <c r="T653" s="142">
        <f>S653*H653</f>
        <v>0</v>
      </c>
      <c r="AR653" s="143" t="s">
        <v>287</v>
      </c>
      <c r="AT653" s="143" t="s">
        <v>186</v>
      </c>
      <c r="AU653" s="143" t="s">
        <v>84</v>
      </c>
      <c r="AY653" s="18" t="s">
        <v>184</v>
      </c>
      <c r="BE653" s="144">
        <f>IF(N653="základní",J653,0)</f>
        <v>0</v>
      </c>
      <c r="BF653" s="144">
        <f>IF(N653="snížená",J653,0)</f>
        <v>0</v>
      </c>
      <c r="BG653" s="144">
        <f>IF(N653="zákl. přenesená",J653,0)</f>
        <v>0</v>
      </c>
      <c r="BH653" s="144">
        <f>IF(N653="sníž. přenesená",J653,0)</f>
        <v>0</v>
      </c>
      <c r="BI653" s="144">
        <f>IF(N653="nulová",J653,0)</f>
        <v>0</v>
      </c>
      <c r="BJ653" s="18" t="s">
        <v>82</v>
      </c>
      <c r="BK653" s="144">
        <f>ROUND(I653*H653,2)</f>
        <v>0</v>
      </c>
      <c r="BL653" s="18" t="s">
        <v>287</v>
      </c>
      <c r="BM653" s="143" t="s">
        <v>1303</v>
      </c>
    </row>
    <row r="654" spans="2:65" s="1" customFormat="1" ht="11.25">
      <c r="B654" s="33"/>
      <c r="D654" s="145" t="s">
        <v>192</v>
      </c>
      <c r="F654" s="146" t="s">
        <v>1304</v>
      </c>
      <c r="I654" s="147"/>
      <c r="L654" s="33"/>
      <c r="M654" s="148"/>
      <c r="T654" s="54"/>
      <c r="AT654" s="18" t="s">
        <v>192</v>
      </c>
      <c r="AU654" s="18" t="s">
        <v>84</v>
      </c>
    </row>
    <row r="655" spans="2:65" s="11" customFormat="1" ht="22.9" customHeight="1">
      <c r="B655" s="120"/>
      <c r="D655" s="121" t="s">
        <v>74</v>
      </c>
      <c r="E655" s="130" t="s">
        <v>607</v>
      </c>
      <c r="F655" s="130" t="s">
        <v>608</v>
      </c>
      <c r="I655" s="123"/>
      <c r="J655" s="131">
        <f>BK655</f>
        <v>0</v>
      </c>
      <c r="L655" s="120"/>
      <c r="M655" s="125"/>
      <c r="P655" s="126">
        <f>SUM(P656:P708)</f>
        <v>0</v>
      </c>
      <c r="R655" s="126">
        <f>SUM(R656:R708)</f>
        <v>0.30604082249999998</v>
      </c>
      <c r="T655" s="127">
        <f>SUM(T656:T708)</f>
        <v>0</v>
      </c>
      <c r="AR655" s="121" t="s">
        <v>84</v>
      </c>
      <c r="AT655" s="128" t="s">
        <v>74</v>
      </c>
      <c r="AU655" s="128" t="s">
        <v>82</v>
      </c>
      <c r="AY655" s="121" t="s">
        <v>184</v>
      </c>
      <c r="BK655" s="129">
        <f>SUM(BK656:BK708)</f>
        <v>0</v>
      </c>
    </row>
    <row r="656" spans="2:65" s="1" customFormat="1" ht="24.2" customHeight="1">
      <c r="B656" s="33"/>
      <c r="C656" s="132" t="s">
        <v>1305</v>
      </c>
      <c r="D656" s="132" t="s">
        <v>186</v>
      </c>
      <c r="E656" s="133" t="s">
        <v>1306</v>
      </c>
      <c r="F656" s="134" t="s">
        <v>1307</v>
      </c>
      <c r="G656" s="135" t="s">
        <v>217</v>
      </c>
      <c r="H656" s="136">
        <v>63.063000000000002</v>
      </c>
      <c r="I656" s="137"/>
      <c r="J656" s="138">
        <f>ROUND(I656*H656,2)</f>
        <v>0</v>
      </c>
      <c r="K656" s="134" t="s">
        <v>19</v>
      </c>
      <c r="L656" s="33"/>
      <c r="M656" s="139" t="s">
        <v>19</v>
      </c>
      <c r="N656" s="140" t="s">
        <v>46</v>
      </c>
      <c r="P656" s="141">
        <f>O656*H656</f>
        <v>0</v>
      </c>
      <c r="Q656" s="141">
        <v>0</v>
      </c>
      <c r="R656" s="141">
        <f>Q656*H656</f>
        <v>0</v>
      </c>
      <c r="S656" s="141">
        <v>0</v>
      </c>
      <c r="T656" s="142">
        <f>S656*H656</f>
        <v>0</v>
      </c>
      <c r="AR656" s="143" t="s">
        <v>287</v>
      </c>
      <c r="AT656" s="143" t="s">
        <v>186</v>
      </c>
      <c r="AU656" s="143" t="s">
        <v>84</v>
      </c>
      <c r="AY656" s="18" t="s">
        <v>184</v>
      </c>
      <c r="BE656" s="144">
        <f>IF(N656="základní",J656,0)</f>
        <v>0</v>
      </c>
      <c r="BF656" s="144">
        <f>IF(N656="snížená",J656,0)</f>
        <v>0</v>
      </c>
      <c r="BG656" s="144">
        <f>IF(N656="zákl. přenesená",J656,0)</f>
        <v>0</v>
      </c>
      <c r="BH656" s="144">
        <f>IF(N656="sníž. přenesená",J656,0)</f>
        <v>0</v>
      </c>
      <c r="BI656" s="144">
        <f>IF(N656="nulová",J656,0)</f>
        <v>0</v>
      </c>
      <c r="BJ656" s="18" t="s">
        <v>82</v>
      </c>
      <c r="BK656" s="144">
        <f>ROUND(I656*H656,2)</f>
        <v>0</v>
      </c>
      <c r="BL656" s="18" t="s">
        <v>287</v>
      </c>
      <c r="BM656" s="143" t="s">
        <v>1308</v>
      </c>
    </row>
    <row r="657" spans="2:65" s="1" customFormat="1" ht="58.5">
      <c r="B657" s="33"/>
      <c r="D657" s="150" t="s">
        <v>1000</v>
      </c>
      <c r="F657" s="191" t="s">
        <v>1309</v>
      </c>
      <c r="I657" s="147"/>
      <c r="L657" s="33"/>
      <c r="M657" s="148"/>
      <c r="T657" s="54"/>
      <c r="AT657" s="18" t="s">
        <v>1000</v>
      </c>
      <c r="AU657" s="18" t="s">
        <v>84</v>
      </c>
    </row>
    <row r="658" spans="2:65" s="12" customFormat="1" ht="11.25">
      <c r="B658" s="149"/>
      <c r="D658" s="150" t="s">
        <v>194</v>
      </c>
      <c r="E658" s="151" t="s">
        <v>19</v>
      </c>
      <c r="F658" s="152" t="s">
        <v>249</v>
      </c>
      <c r="H658" s="151" t="s">
        <v>19</v>
      </c>
      <c r="I658" s="153"/>
      <c r="L658" s="149"/>
      <c r="M658" s="154"/>
      <c r="T658" s="155"/>
      <c r="AT658" s="151" t="s">
        <v>194</v>
      </c>
      <c r="AU658" s="151" t="s">
        <v>84</v>
      </c>
      <c r="AV658" s="12" t="s">
        <v>82</v>
      </c>
      <c r="AW658" s="12" t="s">
        <v>37</v>
      </c>
      <c r="AX658" s="12" t="s">
        <v>75</v>
      </c>
      <c r="AY658" s="151" t="s">
        <v>184</v>
      </c>
    </row>
    <row r="659" spans="2:65" s="13" customFormat="1" ht="11.25">
      <c r="B659" s="156"/>
      <c r="D659" s="150" t="s">
        <v>194</v>
      </c>
      <c r="E659" s="157" t="s">
        <v>19</v>
      </c>
      <c r="F659" s="158" t="s">
        <v>1310</v>
      </c>
      <c r="H659" s="159">
        <v>22.23</v>
      </c>
      <c r="I659" s="160"/>
      <c r="L659" s="156"/>
      <c r="M659" s="161"/>
      <c r="T659" s="162"/>
      <c r="AT659" s="157" t="s">
        <v>194</v>
      </c>
      <c r="AU659" s="157" t="s">
        <v>84</v>
      </c>
      <c r="AV659" s="13" t="s">
        <v>84</v>
      </c>
      <c r="AW659" s="13" t="s">
        <v>37</v>
      </c>
      <c r="AX659" s="13" t="s">
        <v>75</v>
      </c>
      <c r="AY659" s="157" t="s">
        <v>184</v>
      </c>
    </row>
    <row r="660" spans="2:65" s="13" customFormat="1" ht="11.25">
      <c r="B660" s="156"/>
      <c r="D660" s="150" t="s">
        <v>194</v>
      </c>
      <c r="E660" s="157" t="s">
        <v>19</v>
      </c>
      <c r="F660" s="158" t="s">
        <v>1311</v>
      </c>
      <c r="H660" s="159">
        <v>40.832999999999998</v>
      </c>
      <c r="I660" s="160"/>
      <c r="L660" s="156"/>
      <c r="M660" s="161"/>
      <c r="T660" s="162"/>
      <c r="AT660" s="157" t="s">
        <v>194</v>
      </c>
      <c r="AU660" s="157" t="s">
        <v>84</v>
      </c>
      <c r="AV660" s="13" t="s">
        <v>84</v>
      </c>
      <c r="AW660" s="13" t="s">
        <v>37</v>
      </c>
      <c r="AX660" s="13" t="s">
        <v>75</v>
      </c>
      <c r="AY660" s="157" t="s">
        <v>184</v>
      </c>
    </row>
    <row r="661" spans="2:65" s="14" customFormat="1" ht="11.25">
      <c r="B661" s="163"/>
      <c r="D661" s="150" t="s">
        <v>194</v>
      </c>
      <c r="E661" s="164" t="s">
        <v>19</v>
      </c>
      <c r="F661" s="165" t="s">
        <v>198</v>
      </c>
      <c r="H661" s="166">
        <v>63.063000000000002</v>
      </c>
      <c r="I661" s="167"/>
      <c r="L661" s="163"/>
      <c r="M661" s="168"/>
      <c r="T661" s="169"/>
      <c r="AT661" s="164" t="s">
        <v>194</v>
      </c>
      <c r="AU661" s="164" t="s">
        <v>84</v>
      </c>
      <c r="AV661" s="14" t="s">
        <v>127</v>
      </c>
      <c r="AW661" s="14" t="s">
        <v>37</v>
      </c>
      <c r="AX661" s="14" t="s">
        <v>82</v>
      </c>
      <c r="AY661" s="164" t="s">
        <v>184</v>
      </c>
    </row>
    <row r="662" spans="2:65" s="1" customFormat="1" ht="33" customHeight="1">
      <c r="B662" s="33"/>
      <c r="C662" s="132" t="s">
        <v>1312</v>
      </c>
      <c r="D662" s="132" t="s">
        <v>186</v>
      </c>
      <c r="E662" s="133" t="s">
        <v>1313</v>
      </c>
      <c r="F662" s="134" t="s">
        <v>1314</v>
      </c>
      <c r="G662" s="135" t="s">
        <v>217</v>
      </c>
      <c r="H662" s="136">
        <v>32</v>
      </c>
      <c r="I662" s="137"/>
      <c r="J662" s="138">
        <f>ROUND(I662*H662,2)</f>
        <v>0</v>
      </c>
      <c r="K662" s="134" t="s">
        <v>19</v>
      </c>
      <c r="L662" s="33"/>
      <c r="M662" s="139" t="s">
        <v>19</v>
      </c>
      <c r="N662" s="140" t="s">
        <v>46</v>
      </c>
      <c r="P662" s="141">
        <f>O662*H662</f>
        <v>0</v>
      </c>
      <c r="Q662" s="141">
        <v>0</v>
      </c>
      <c r="R662" s="141">
        <f>Q662*H662</f>
        <v>0</v>
      </c>
      <c r="S662" s="141">
        <v>0</v>
      </c>
      <c r="T662" s="142">
        <f>S662*H662</f>
        <v>0</v>
      </c>
      <c r="AR662" s="143" t="s">
        <v>287</v>
      </c>
      <c r="AT662" s="143" t="s">
        <v>186</v>
      </c>
      <c r="AU662" s="143" t="s">
        <v>84</v>
      </c>
      <c r="AY662" s="18" t="s">
        <v>184</v>
      </c>
      <c r="BE662" s="144">
        <f>IF(N662="základní",J662,0)</f>
        <v>0</v>
      </c>
      <c r="BF662" s="144">
        <f>IF(N662="snížená",J662,0)</f>
        <v>0</v>
      </c>
      <c r="BG662" s="144">
        <f>IF(N662="zákl. přenesená",J662,0)</f>
        <v>0</v>
      </c>
      <c r="BH662" s="144">
        <f>IF(N662="sníž. přenesená",J662,0)</f>
        <v>0</v>
      </c>
      <c r="BI662" s="144">
        <f>IF(N662="nulová",J662,0)</f>
        <v>0</v>
      </c>
      <c r="BJ662" s="18" t="s">
        <v>82</v>
      </c>
      <c r="BK662" s="144">
        <f>ROUND(I662*H662,2)</f>
        <v>0</v>
      </c>
      <c r="BL662" s="18" t="s">
        <v>287</v>
      </c>
      <c r="BM662" s="143" t="s">
        <v>1315</v>
      </c>
    </row>
    <row r="663" spans="2:65" s="1" customFormat="1" ht="58.5">
      <c r="B663" s="33"/>
      <c r="D663" s="150" t="s">
        <v>1000</v>
      </c>
      <c r="F663" s="191" t="s">
        <v>1316</v>
      </c>
      <c r="I663" s="147"/>
      <c r="L663" s="33"/>
      <c r="M663" s="148"/>
      <c r="T663" s="54"/>
      <c r="AT663" s="18" t="s">
        <v>1000</v>
      </c>
      <c r="AU663" s="18" t="s">
        <v>84</v>
      </c>
    </row>
    <row r="664" spans="2:65" s="12" customFormat="1" ht="11.25">
      <c r="B664" s="149"/>
      <c r="D664" s="150" t="s">
        <v>194</v>
      </c>
      <c r="E664" s="151" t="s">
        <v>19</v>
      </c>
      <c r="F664" s="152" t="s">
        <v>249</v>
      </c>
      <c r="H664" s="151" t="s">
        <v>19</v>
      </c>
      <c r="I664" s="153"/>
      <c r="L664" s="149"/>
      <c r="M664" s="154"/>
      <c r="T664" s="155"/>
      <c r="AT664" s="151" t="s">
        <v>194</v>
      </c>
      <c r="AU664" s="151" t="s">
        <v>84</v>
      </c>
      <c r="AV664" s="12" t="s">
        <v>82</v>
      </c>
      <c r="AW664" s="12" t="s">
        <v>37</v>
      </c>
      <c r="AX664" s="12" t="s">
        <v>75</v>
      </c>
      <c r="AY664" s="151" t="s">
        <v>184</v>
      </c>
    </row>
    <row r="665" spans="2:65" s="13" customFormat="1" ht="11.25">
      <c r="B665" s="156"/>
      <c r="D665" s="150" t="s">
        <v>194</v>
      </c>
      <c r="E665" s="157" t="s">
        <v>19</v>
      </c>
      <c r="F665" s="158" t="s">
        <v>1317</v>
      </c>
      <c r="H665" s="159">
        <v>32</v>
      </c>
      <c r="I665" s="160"/>
      <c r="L665" s="156"/>
      <c r="M665" s="161"/>
      <c r="T665" s="162"/>
      <c r="AT665" s="157" t="s">
        <v>194</v>
      </c>
      <c r="AU665" s="157" t="s">
        <v>84</v>
      </c>
      <c r="AV665" s="13" t="s">
        <v>84</v>
      </c>
      <c r="AW665" s="13" t="s">
        <v>37</v>
      </c>
      <c r="AX665" s="13" t="s">
        <v>75</v>
      </c>
      <c r="AY665" s="157" t="s">
        <v>184</v>
      </c>
    </row>
    <row r="666" spans="2:65" s="14" customFormat="1" ht="11.25">
      <c r="B666" s="163"/>
      <c r="D666" s="150" t="s">
        <v>194</v>
      </c>
      <c r="E666" s="164" t="s">
        <v>19</v>
      </c>
      <c r="F666" s="165" t="s">
        <v>198</v>
      </c>
      <c r="H666" s="166">
        <v>32</v>
      </c>
      <c r="I666" s="167"/>
      <c r="L666" s="163"/>
      <c r="M666" s="168"/>
      <c r="T666" s="169"/>
      <c r="AT666" s="164" t="s">
        <v>194</v>
      </c>
      <c r="AU666" s="164" t="s">
        <v>84</v>
      </c>
      <c r="AV666" s="14" t="s">
        <v>127</v>
      </c>
      <c r="AW666" s="14" t="s">
        <v>37</v>
      </c>
      <c r="AX666" s="14" t="s">
        <v>82</v>
      </c>
      <c r="AY666" s="164" t="s">
        <v>184</v>
      </c>
    </row>
    <row r="667" spans="2:65" s="1" customFormat="1" ht="24.2" customHeight="1">
      <c r="B667" s="33"/>
      <c r="C667" s="132" t="s">
        <v>136</v>
      </c>
      <c r="D667" s="132" t="s">
        <v>186</v>
      </c>
      <c r="E667" s="133" t="s">
        <v>1318</v>
      </c>
      <c r="F667" s="134" t="s">
        <v>1319</v>
      </c>
      <c r="G667" s="135" t="s">
        <v>217</v>
      </c>
      <c r="H667" s="136">
        <v>17.7</v>
      </c>
      <c r="I667" s="137"/>
      <c r="J667" s="138">
        <f>ROUND(I667*H667,2)</f>
        <v>0</v>
      </c>
      <c r="K667" s="134" t="s">
        <v>19</v>
      </c>
      <c r="L667" s="33"/>
      <c r="M667" s="139" t="s">
        <v>19</v>
      </c>
      <c r="N667" s="140" t="s">
        <v>46</v>
      </c>
      <c r="P667" s="141">
        <f>O667*H667</f>
        <v>0</v>
      </c>
      <c r="Q667" s="141">
        <v>0</v>
      </c>
      <c r="R667" s="141">
        <f>Q667*H667</f>
        <v>0</v>
      </c>
      <c r="S667" s="141">
        <v>0</v>
      </c>
      <c r="T667" s="142">
        <f>S667*H667</f>
        <v>0</v>
      </c>
      <c r="AR667" s="143" t="s">
        <v>287</v>
      </c>
      <c r="AT667" s="143" t="s">
        <v>186</v>
      </c>
      <c r="AU667" s="143" t="s">
        <v>84</v>
      </c>
      <c r="AY667" s="18" t="s">
        <v>184</v>
      </c>
      <c r="BE667" s="144">
        <f>IF(N667="základní",J667,0)</f>
        <v>0</v>
      </c>
      <c r="BF667" s="144">
        <f>IF(N667="snížená",J667,0)</f>
        <v>0</v>
      </c>
      <c r="BG667" s="144">
        <f>IF(N667="zákl. přenesená",J667,0)</f>
        <v>0</v>
      </c>
      <c r="BH667" s="144">
        <f>IF(N667="sníž. přenesená",J667,0)</f>
        <v>0</v>
      </c>
      <c r="BI667" s="144">
        <f>IF(N667="nulová",J667,0)</f>
        <v>0</v>
      </c>
      <c r="BJ667" s="18" t="s">
        <v>82</v>
      </c>
      <c r="BK667" s="144">
        <f>ROUND(I667*H667,2)</f>
        <v>0</v>
      </c>
      <c r="BL667" s="18" t="s">
        <v>287</v>
      </c>
      <c r="BM667" s="143" t="s">
        <v>1320</v>
      </c>
    </row>
    <row r="668" spans="2:65" s="1" customFormat="1" ht="58.5">
      <c r="B668" s="33"/>
      <c r="D668" s="150" t="s">
        <v>1000</v>
      </c>
      <c r="F668" s="191" t="s">
        <v>1321</v>
      </c>
      <c r="I668" s="147"/>
      <c r="L668" s="33"/>
      <c r="M668" s="148"/>
      <c r="T668" s="54"/>
      <c r="AT668" s="18" t="s">
        <v>1000</v>
      </c>
      <c r="AU668" s="18" t="s">
        <v>84</v>
      </c>
    </row>
    <row r="669" spans="2:65" s="12" customFormat="1" ht="11.25">
      <c r="B669" s="149"/>
      <c r="D669" s="150" t="s">
        <v>194</v>
      </c>
      <c r="E669" s="151" t="s">
        <v>19</v>
      </c>
      <c r="F669" s="152" t="s">
        <v>249</v>
      </c>
      <c r="H669" s="151" t="s">
        <v>19</v>
      </c>
      <c r="I669" s="153"/>
      <c r="L669" s="149"/>
      <c r="M669" s="154"/>
      <c r="T669" s="155"/>
      <c r="AT669" s="151" t="s">
        <v>194</v>
      </c>
      <c r="AU669" s="151" t="s">
        <v>84</v>
      </c>
      <c r="AV669" s="12" t="s">
        <v>82</v>
      </c>
      <c r="AW669" s="12" t="s">
        <v>37</v>
      </c>
      <c r="AX669" s="12" t="s">
        <v>75</v>
      </c>
      <c r="AY669" s="151" t="s">
        <v>184</v>
      </c>
    </row>
    <row r="670" spans="2:65" s="13" customFormat="1" ht="11.25">
      <c r="B670" s="156"/>
      <c r="D670" s="150" t="s">
        <v>194</v>
      </c>
      <c r="E670" s="157" t="s">
        <v>19</v>
      </c>
      <c r="F670" s="158" t="s">
        <v>1322</v>
      </c>
      <c r="H670" s="159">
        <v>17.7</v>
      </c>
      <c r="I670" s="160"/>
      <c r="L670" s="156"/>
      <c r="M670" s="161"/>
      <c r="T670" s="162"/>
      <c r="AT670" s="157" t="s">
        <v>194</v>
      </c>
      <c r="AU670" s="157" t="s">
        <v>84</v>
      </c>
      <c r="AV670" s="13" t="s">
        <v>84</v>
      </c>
      <c r="AW670" s="13" t="s">
        <v>37</v>
      </c>
      <c r="AX670" s="13" t="s">
        <v>75</v>
      </c>
      <c r="AY670" s="157" t="s">
        <v>184</v>
      </c>
    </row>
    <row r="671" spans="2:65" s="14" customFormat="1" ht="11.25">
      <c r="B671" s="163"/>
      <c r="D671" s="150" t="s">
        <v>194</v>
      </c>
      <c r="E671" s="164" t="s">
        <v>19</v>
      </c>
      <c r="F671" s="165" t="s">
        <v>198</v>
      </c>
      <c r="H671" s="166">
        <v>17.7</v>
      </c>
      <c r="I671" s="167"/>
      <c r="L671" s="163"/>
      <c r="M671" s="168"/>
      <c r="T671" s="169"/>
      <c r="AT671" s="164" t="s">
        <v>194</v>
      </c>
      <c r="AU671" s="164" t="s">
        <v>84</v>
      </c>
      <c r="AV671" s="14" t="s">
        <v>127</v>
      </c>
      <c r="AW671" s="14" t="s">
        <v>37</v>
      </c>
      <c r="AX671" s="14" t="s">
        <v>82</v>
      </c>
      <c r="AY671" s="164" t="s">
        <v>184</v>
      </c>
    </row>
    <row r="672" spans="2:65" s="1" customFormat="1" ht="21.75" customHeight="1">
      <c r="B672" s="33"/>
      <c r="C672" s="132" t="s">
        <v>1323</v>
      </c>
      <c r="D672" s="132" t="s">
        <v>186</v>
      </c>
      <c r="E672" s="133" t="s">
        <v>1324</v>
      </c>
      <c r="F672" s="134" t="s">
        <v>1325</v>
      </c>
      <c r="G672" s="135" t="s">
        <v>246</v>
      </c>
      <c r="H672" s="136">
        <v>14.75</v>
      </c>
      <c r="I672" s="137"/>
      <c r="J672" s="138">
        <f>ROUND(I672*H672,2)</f>
        <v>0</v>
      </c>
      <c r="K672" s="134" t="s">
        <v>19</v>
      </c>
      <c r="L672" s="33"/>
      <c r="M672" s="139" t="s">
        <v>19</v>
      </c>
      <c r="N672" s="140" t="s">
        <v>46</v>
      </c>
      <c r="P672" s="141">
        <f>O672*H672</f>
        <v>0</v>
      </c>
      <c r="Q672" s="141">
        <v>0</v>
      </c>
      <c r="R672" s="141">
        <f>Q672*H672</f>
        <v>0</v>
      </c>
      <c r="S672" s="141">
        <v>0</v>
      </c>
      <c r="T672" s="142">
        <f>S672*H672</f>
        <v>0</v>
      </c>
      <c r="AR672" s="143" t="s">
        <v>287</v>
      </c>
      <c r="AT672" s="143" t="s">
        <v>186</v>
      </c>
      <c r="AU672" s="143" t="s">
        <v>84</v>
      </c>
      <c r="AY672" s="18" t="s">
        <v>184</v>
      </c>
      <c r="BE672" s="144">
        <f>IF(N672="základní",J672,0)</f>
        <v>0</v>
      </c>
      <c r="BF672" s="144">
        <f>IF(N672="snížená",J672,0)</f>
        <v>0</v>
      </c>
      <c r="BG672" s="144">
        <f>IF(N672="zákl. přenesená",J672,0)</f>
        <v>0</v>
      </c>
      <c r="BH672" s="144">
        <f>IF(N672="sníž. přenesená",J672,0)</f>
        <v>0</v>
      </c>
      <c r="BI672" s="144">
        <f>IF(N672="nulová",J672,0)</f>
        <v>0</v>
      </c>
      <c r="BJ672" s="18" t="s">
        <v>82</v>
      </c>
      <c r="BK672" s="144">
        <f>ROUND(I672*H672,2)</f>
        <v>0</v>
      </c>
      <c r="BL672" s="18" t="s">
        <v>287</v>
      </c>
      <c r="BM672" s="143" t="s">
        <v>1326</v>
      </c>
    </row>
    <row r="673" spans="2:65" s="1" customFormat="1" ht="39">
      <c r="B673" s="33"/>
      <c r="D673" s="150" t="s">
        <v>1000</v>
      </c>
      <c r="F673" s="191" t="s">
        <v>1327</v>
      </c>
      <c r="I673" s="147"/>
      <c r="L673" s="33"/>
      <c r="M673" s="148"/>
      <c r="T673" s="54"/>
      <c r="AT673" s="18" t="s">
        <v>1000</v>
      </c>
      <c r="AU673" s="18" t="s">
        <v>84</v>
      </c>
    </row>
    <row r="674" spans="2:65" s="12" customFormat="1" ht="11.25">
      <c r="B674" s="149"/>
      <c r="D674" s="150" t="s">
        <v>194</v>
      </c>
      <c r="E674" s="151" t="s">
        <v>19</v>
      </c>
      <c r="F674" s="152" t="s">
        <v>249</v>
      </c>
      <c r="H674" s="151" t="s">
        <v>19</v>
      </c>
      <c r="I674" s="153"/>
      <c r="L674" s="149"/>
      <c r="M674" s="154"/>
      <c r="T674" s="155"/>
      <c r="AT674" s="151" t="s">
        <v>194</v>
      </c>
      <c r="AU674" s="151" t="s">
        <v>84</v>
      </c>
      <c r="AV674" s="12" t="s">
        <v>82</v>
      </c>
      <c r="AW674" s="12" t="s">
        <v>37</v>
      </c>
      <c r="AX674" s="12" t="s">
        <v>75</v>
      </c>
      <c r="AY674" s="151" t="s">
        <v>184</v>
      </c>
    </row>
    <row r="675" spans="2:65" s="13" customFormat="1" ht="11.25">
      <c r="B675" s="156"/>
      <c r="D675" s="150" t="s">
        <v>194</v>
      </c>
      <c r="E675" s="157" t="s">
        <v>19</v>
      </c>
      <c r="F675" s="158" t="s">
        <v>1328</v>
      </c>
      <c r="H675" s="159">
        <v>5</v>
      </c>
      <c r="I675" s="160"/>
      <c r="L675" s="156"/>
      <c r="M675" s="161"/>
      <c r="T675" s="162"/>
      <c r="AT675" s="157" t="s">
        <v>194</v>
      </c>
      <c r="AU675" s="157" t="s">
        <v>84</v>
      </c>
      <c r="AV675" s="13" t="s">
        <v>84</v>
      </c>
      <c r="AW675" s="13" t="s">
        <v>37</v>
      </c>
      <c r="AX675" s="13" t="s">
        <v>75</v>
      </c>
      <c r="AY675" s="157" t="s">
        <v>184</v>
      </c>
    </row>
    <row r="676" spans="2:65" s="13" customFormat="1" ht="11.25">
      <c r="B676" s="156"/>
      <c r="D676" s="150" t="s">
        <v>194</v>
      </c>
      <c r="E676" s="157" t="s">
        <v>19</v>
      </c>
      <c r="F676" s="158" t="s">
        <v>1329</v>
      </c>
      <c r="H676" s="159">
        <v>9.75</v>
      </c>
      <c r="I676" s="160"/>
      <c r="L676" s="156"/>
      <c r="M676" s="161"/>
      <c r="T676" s="162"/>
      <c r="AT676" s="157" t="s">
        <v>194</v>
      </c>
      <c r="AU676" s="157" t="s">
        <v>84</v>
      </c>
      <c r="AV676" s="13" t="s">
        <v>84</v>
      </c>
      <c r="AW676" s="13" t="s">
        <v>37</v>
      </c>
      <c r="AX676" s="13" t="s">
        <v>75</v>
      </c>
      <c r="AY676" s="157" t="s">
        <v>184</v>
      </c>
    </row>
    <row r="677" spans="2:65" s="14" customFormat="1" ht="11.25">
      <c r="B677" s="163"/>
      <c r="D677" s="150" t="s">
        <v>194</v>
      </c>
      <c r="E677" s="164" t="s">
        <v>19</v>
      </c>
      <c r="F677" s="165" t="s">
        <v>198</v>
      </c>
      <c r="H677" s="166">
        <v>14.75</v>
      </c>
      <c r="I677" s="167"/>
      <c r="L677" s="163"/>
      <c r="M677" s="168"/>
      <c r="T677" s="169"/>
      <c r="AT677" s="164" t="s">
        <v>194</v>
      </c>
      <c r="AU677" s="164" t="s">
        <v>84</v>
      </c>
      <c r="AV677" s="14" t="s">
        <v>127</v>
      </c>
      <c r="AW677" s="14" t="s">
        <v>37</v>
      </c>
      <c r="AX677" s="14" t="s">
        <v>82</v>
      </c>
      <c r="AY677" s="164" t="s">
        <v>184</v>
      </c>
    </row>
    <row r="678" spans="2:65" s="1" customFormat="1" ht="24.2" customHeight="1">
      <c r="B678" s="33"/>
      <c r="C678" s="132" t="s">
        <v>1330</v>
      </c>
      <c r="D678" s="132" t="s">
        <v>186</v>
      </c>
      <c r="E678" s="133" t="s">
        <v>1331</v>
      </c>
      <c r="F678" s="134" t="s">
        <v>1332</v>
      </c>
      <c r="G678" s="135" t="s">
        <v>368</v>
      </c>
      <c r="H678" s="136">
        <v>11</v>
      </c>
      <c r="I678" s="137"/>
      <c r="J678" s="138">
        <f>ROUND(I678*H678,2)</f>
        <v>0</v>
      </c>
      <c r="K678" s="134" t="s">
        <v>190</v>
      </c>
      <c r="L678" s="33"/>
      <c r="M678" s="139" t="s">
        <v>19</v>
      </c>
      <c r="N678" s="140" t="s">
        <v>46</v>
      </c>
      <c r="P678" s="141">
        <f>O678*H678</f>
        <v>0</v>
      </c>
      <c r="Q678" s="141">
        <v>0</v>
      </c>
      <c r="R678" s="141">
        <f>Q678*H678</f>
        <v>0</v>
      </c>
      <c r="S678" s="141">
        <v>0</v>
      </c>
      <c r="T678" s="142">
        <f>S678*H678</f>
        <v>0</v>
      </c>
      <c r="AR678" s="143" t="s">
        <v>287</v>
      </c>
      <c r="AT678" s="143" t="s">
        <v>186</v>
      </c>
      <c r="AU678" s="143" t="s">
        <v>84</v>
      </c>
      <c r="AY678" s="18" t="s">
        <v>184</v>
      </c>
      <c r="BE678" s="144">
        <f>IF(N678="základní",J678,0)</f>
        <v>0</v>
      </c>
      <c r="BF678" s="144">
        <f>IF(N678="snížená",J678,0)</f>
        <v>0</v>
      </c>
      <c r="BG678" s="144">
        <f>IF(N678="zákl. přenesená",J678,0)</f>
        <v>0</v>
      </c>
      <c r="BH678" s="144">
        <f>IF(N678="sníž. přenesená",J678,0)</f>
        <v>0</v>
      </c>
      <c r="BI678" s="144">
        <f>IF(N678="nulová",J678,0)</f>
        <v>0</v>
      </c>
      <c r="BJ678" s="18" t="s">
        <v>82</v>
      </c>
      <c r="BK678" s="144">
        <f>ROUND(I678*H678,2)</f>
        <v>0</v>
      </c>
      <c r="BL678" s="18" t="s">
        <v>287</v>
      </c>
      <c r="BM678" s="143" t="s">
        <v>1333</v>
      </c>
    </row>
    <row r="679" spans="2:65" s="1" customFormat="1" ht="11.25">
      <c r="B679" s="33"/>
      <c r="D679" s="145" t="s">
        <v>192</v>
      </c>
      <c r="F679" s="146" t="s">
        <v>1334</v>
      </c>
      <c r="I679" s="147"/>
      <c r="L679" s="33"/>
      <c r="M679" s="148"/>
      <c r="T679" s="54"/>
      <c r="AT679" s="18" t="s">
        <v>192</v>
      </c>
      <c r="AU679" s="18" t="s">
        <v>84</v>
      </c>
    </row>
    <row r="680" spans="2:65" s="1" customFormat="1" ht="21.75" customHeight="1">
      <c r="B680" s="33"/>
      <c r="C680" s="170" t="s">
        <v>1335</v>
      </c>
      <c r="D680" s="170" t="s">
        <v>264</v>
      </c>
      <c r="E680" s="171" t="s">
        <v>1336</v>
      </c>
      <c r="F680" s="172" t="s">
        <v>1337</v>
      </c>
      <c r="G680" s="173" t="s">
        <v>368</v>
      </c>
      <c r="H680" s="174">
        <v>3</v>
      </c>
      <c r="I680" s="175"/>
      <c r="J680" s="176">
        <f>ROUND(I680*H680,2)</f>
        <v>0</v>
      </c>
      <c r="K680" s="172" t="s">
        <v>190</v>
      </c>
      <c r="L680" s="177"/>
      <c r="M680" s="178" t="s">
        <v>19</v>
      </c>
      <c r="N680" s="179" t="s">
        <v>46</v>
      </c>
      <c r="P680" s="141">
        <f>O680*H680</f>
        <v>0</v>
      </c>
      <c r="Q680" s="141">
        <v>1.521E-2</v>
      </c>
      <c r="R680" s="141">
        <f>Q680*H680</f>
        <v>4.5629999999999997E-2</v>
      </c>
      <c r="S680" s="141">
        <v>0</v>
      </c>
      <c r="T680" s="142">
        <f>S680*H680</f>
        <v>0</v>
      </c>
      <c r="AR680" s="143" t="s">
        <v>409</v>
      </c>
      <c r="AT680" s="143" t="s">
        <v>264</v>
      </c>
      <c r="AU680" s="143" t="s">
        <v>84</v>
      </c>
      <c r="AY680" s="18" t="s">
        <v>184</v>
      </c>
      <c r="BE680" s="144">
        <f>IF(N680="základní",J680,0)</f>
        <v>0</v>
      </c>
      <c r="BF680" s="144">
        <f>IF(N680="snížená",J680,0)</f>
        <v>0</v>
      </c>
      <c r="BG680" s="144">
        <f>IF(N680="zákl. přenesená",J680,0)</f>
        <v>0</v>
      </c>
      <c r="BH680" s="144">
        <f>IF(N680="sníž. přenesená",J680,0)</f>
        <v>0</v>
      </c>
      <c r="BI680" s="144">
        <f>IF(N680="nulová",J680,0)</f>
        <v>0</v>
      </c>
      <c r="BJ680" s="18" t="s">
        <v>82</v>
      </c>
      <c r="BK680" s="144">
        <f>ROUND(I680*H680,2)</f>
        <v>0</v>
      </c>
      <c r="BL680" s="18" t="s">
        <v>287</v>
      </c>
      <c r="BM680" s="143" t="s">
        <v>1338</v>
      </c>
    </row>
    <row r="681" spans="2:65" s="1" customFormat="1" ht="21.75" customHeight="1">
      <c r="B681" s="33"/>
      <c r="C681" s="170" t="s">
        <v>1339</v>
      </c>
      <c r="D681" s="170" t="s">
        <v>264</v>
      </c>
      <c r="E681" s="171" t="s">
        <v>1340</v>
      </c>
      <c r="F681" s="172" t="s">
        <v>1341</v>
      </c>
      <c r="G681" s="173" t="s">
        <v>368</v>
      </c>
      <c r="H681" s="174">
        <v>1</v>
      </c>
      <c r="I681" s="175"/>
      <c r="J681" s="176">
        <f>ROUND(I681*H681,2)</f>
        <v>0</v>
      </c>
      <c r="K681" s="172" t="s">
        <v>190</v>
      </c>
      <c r="L681" s="177"/>
      <c r="M681" s="178" t="s">
        <v>19</v>
      </c>
      <c r="N681" s="179" t="s">
        <v>46</v>
      </c>
      <c r="P681" s="141">
        <f>O681*H681</f>
        <v>0</v>
      </c>
      <c r="Q681" s="141">
        <v>1.6E-2</v>
      </c>
      <c r="R681" s="141">
        <f>Q681*H681</f>
        <v>1.6E-2</v>
      </c>
      <c r="S681" s="141">
        <v>0</v>
      </c>
      <c r="T681" s="142">
        <f>S681*H681</f>
        <v>0</v>
      </c>
      <c r="AR681" s="143" t="s">
        <v>409</v>
      </c>
      <c r="AT681" s="143" t="s">
        <v>264</v>
      </c>
      <c r="AU681" s="143" t="s">
        <v>84</v>
      </c>
      <c r="AY681" s="18" t="s">
        <v>184</v>
      </c>
      <c r="BE681" s="144">
        <f>IF(N681="základní",J681,0)</f>
        <v>0</v>
      </c>
      <c r="BF681" s="144">
        <f>IF(N681="snížená",J681,0)</f>
        <v>0</v>
      </c>
      <c r="BG681" s="144">
        <f>IF(N681="zákl. přenesená",J681,0)</f>
        <v>0</v>
      </c>
      <c r="BH681" s="144">
        <f>IF(N681="sníž. přenesená",J681,0)</f>
        <v>0</v>
      </c>
      <c r="BI681" s="144">
        <f>IF(N681="nulová",J681,0)</f>
        <v>0</v>
      </c>
      <c r="BJ681" s="18" t="s">
        <v>82</v>
      </c>
      <c r="BK681" s="144">
        <f>ROUND(I681*H681,2)</f>
        <v>0</v>
      </c>
      <c r="BL681" s="18" t="s">
        <v>287</v>
      </c>
      <c r="BM681" s="143" t="s">
        <v>1342</v>
      </c>
    </row>
    <row r="682" spans="2:65" s="1" customFormat="1" ht="21.75" customHeight="1">
      <c r="B682" s="33"/>
      <c r="C682" s="170" t="s">
        <v>1343</v>
      </c>
      <c r="D682" s="170" t="s">
        <v>264</v>
      </c>
      <c r="E682" s="171" t="s">
        <v>1344</v>
      </c>
      <c r="F682" s="172" t="s">
        <v>1345</v>
      </c>
      <c r="G682" s="173" t="s">
        <v>368</v>
      </c>
      <c r="H682" s="174">
        <v>6</v>
      </c>
      <c r="I682" s="175"/>
      <c r="J682" s="176">
        <f>ROUND(I682*H682,2)</f>
        <v>0</v>
      </c>
      <c r="K682" s="172" t="s">
        <v>190</v>
      </c>
      <c r="L682" s="177"/>
      <c r="M682" s="178" t="s">
        <v>19</v>
      </c>
      <c r="N682" s="179" t="s">
        <v>46</v>
      </c>
      <c r="P682" s="141">
        <f>O682*H682</f>
        <v>0</v>
      </c>
      <c r="Q682" s="141">
        <v>1.521E-2</v>
      </c>
      <c r="R682" s="141">
        <f>Q682*H682</f>
        <v>9.1259999999999994E-2</v>
      </c>
      <c r="S682" s="141">
        <v>0</v>
      </c>
      <c r="T682" s="142">
        <f>S682*H682</f>
        <v>0</v>
      </c>
      <c r="AR682" s="143" t="s">
        <v>409</v>
      </c>
      <c r="AT682" s="143" t="s">
        <v>264</v>
      </c>
      <c r="AU682" s="143" t="s">
        <v>84</v>
      </c>
      <c r="AY682" s="18" t="s">
        <v>184</v>
      </c>
      <c r="BE682" s="144">
        <f>IF(N682="základní",J682,0)</f>
        <v>0</v>
      </c>
      <c r="BF682" s="144">
        <f>IF(N682="snížená",J682,0)</f>
        <v>0</v>
      </c>
      <c r="BG682" s="144">
        <f>IF(N682="zákl. přenesená",J682,0)</f>
        <v>0</v>
      </c>
      <c r="BH682" s="144">
        <f>IF(N682="sníž. přenesená",J682,0)</f>
        <v>0</v>
      </c>
      <c r="BI682" s="144">
        <f>IF(N682="nulová",J682,0)</f>
        <v>0</v>
      </c>
      <c r="BJ682" s="18" t="s">
        <v>82</v>
      </c>
      <c r="BK682" s="144">
        <f>ROUND(I682*H682,2)</f>
        <v>0</v>
      </c>
      <c r="BL682" s="18" t="s">
        <v>287</v>
      </c>
      <c r="BM682" s="143" t="s">
        <v>1346</v>
      </c>
    </row>
    <row r="683" spans="2:65" s="1" customFormat="1" ht="24.2" customHeight="1">
      <c r="B683" s="33"/>
      <c r="C683" s="132" t="s">
        <v>1347</v>
      </c>
      <c r="D683" s="132" t="s">
        <v>186</v>
      </c>
      <c r="E683" s="133" t="s">
        <v>1348</v>
      </c>
      <c r="F683" s="134" t="s">
        <v>1349</v>
      </c>
      <c r="G683" s="135" t="s">
        <v>368</v>
      </c>
      <c r="H683" s="136">
        <v>1</v>
      </c>
      <c r="I683" s="137"/>
      <c r="J683" s="138">
        <f>ROUND(I683*H683,2)</f>
        <v>0</v>
      </c>
      <c r="K683" s="134" t="s">
        <v>190</v>
      </c>
      <c r="L683" s="33"/>
      <c r="M683" s="139" t="s">
        <v>19</v>
      </c>
      <c r="N683" s="140" t="s">
        <v>46</v>
      </c>
      <c r="P683" s="141">
        <f>O683*H683</f>
        <v>0</v>
      </c>
      <c r="Q683" s="141">
        <v>0</v>
      </c>
      <c r="R683" s="141">
        <f>Q683*H683</f>
        <v>0</v>
      </c>
      <c r="S683" s="141">
        <v>0</v>
      </c>
      <c r="T683" s="142">
        <f>S683*H683</f>
        <v>0</v>
      </c>
      <c r="AR683" s="143" t="s">
        <v>287</v>
      </c>
      <c r="AT683" s="143" t="s">
        <v>186</v>
      </c>
      <c r="AU683" s="143" t="s">
        <v>84</v>
      </c>
      <c r="AY683" s="18" t="s">
        <v>184</v>
      </c>
      <c r="BE683" s="144">
        <f>IF(N683="základní",J683,0)</f>
        <v>0</v>
      </c>
      <c r="BF683" s="144">
        <f>IF(N683="snížená",J683,0)</f>
        <v>0</v>
      </c>
      <c r="BG683" s="144">
        <f>IF(N683="zákl. přenesená",J683,0)</f>
        <v>0</v>
      </c>
      <c r="BH683" s="144">
        <f>IF(N683="sníž. přenesená",J683,0)</f>
        <v>0</v>
      </c>
      <c r="BI683" s="144">
        <f>IF(N683="nulová",J683,0)</f>
        <v>0</v>
      </c>
      <c r="BJ683" s="18" t="s">
        <v>82</v>
      </c>
      <c r="BK683" s="144">
        <f>ROUND(I683*H683,2)</f>
        <v>0</v>
      </c>
      <c r="BL683" s="18" t="s">
        <v>287</v>
      </c>
      <c r="BM683" s="143" t="s">
        <v>1350</v>
      </c>
    </row>
    <row r="684" spans="2:65" s="1" customFormat="1" ht="11.25">
      <c r="B684" s="33"/>
      <c r="D684" s="145" t="s">
        <v>192</v>
      </c>
      <c r="F684" s="146" t="s">
        <v>1351</v>
      </c>
      <c r="I684" s="147"/>
      <c r="L684" s="33"/>
      <c r="M684" s="148"/>
      <c r="T684" s="54"/>
      <c r="AT684" s="18" t="s">
        <v>192</v>
      </c>
      <c r="AU684" s="18" t="s">
        <v>84</v>
      </c>
    </row>
    <row r="685" spans="2:65" s="1" customFormat="1" ht="24.2" customHeight="1">
      <c r="B685" s="33"/>
      <c r="C685" s="132" t="s">
        <v>1352</v>
      </c>
      <c r="D685" s="132" t="s">
        <v>186</v>
      </c>
      <c r="E685" s="133" t="s">
        <v>1353</v>
      </c>
      <c r="F685" s="134" t="s">
        <v>1354</v>
      </c>
      <c r="G685" s="135" t="s">
        <v>368</v>
      </c>
      <c r="H685" s="136">
        <v>1</v>
      </c>
      <c r="I685" s="137"/>
      <c r="J685" s="138">
        <f>ROUND(I685*H685,2)</f>
        <v>0</v>
      </c>
      <c r="K685" s="134" t="s">
        <v>190</v>
      </c>
      <c r="L685" s="33"/>
      <c r="M685" s="139" t="s">
        <v>19</v>
      </c>
      <c r="N685" s="140" t="s">
        <v>46</v>
      </c>
      <c r="P685" s="141">
        <f>O685*H685</f>
        <v>0</v>
      </c>
      <c r="Q685" s="141">
        <v>0</v>
      </c>
      <c r="R685" s="141">
        <f>Q685*H685</f>
        <v>0</v>
      </c>
      <c r="S685" s="141">
        <v>0</v>
      </c>
      <c r="T685" s="142">
        <f>S685*H685</f>
        <v>0</v>
      </c>
      <c r="AR685" s="143" t="s">
        <v>287</v>
      </c>
      <c r="AT685" s="143" t="s">
        <v>186</v>
      </c>
      <c r="AU685" s="143" t="s">
        <v>84</v>
      </c>
      <c r="AY685" s="18" t="s">
        <v>184</v>
      </c>
      <c r="BE685" s="144">
        <f>IF(N685="základní",J685,0)</f>
        <v>0</v>
      </c>
      <c r="BF685" s="144">
        <f>IF(N685="snížená",J685,0)</f>
        <v>0</v>
      </c>
      <c r="BG685" s="144">
        <f>IF(N685="zákl. přenesená",J685,0)</f>
        <v>0</v>
      </c>
      <c r="BH685" s="144">
        <f>IF(N685="sníž. přenesená",J685,0)</f>
        <v>0</v>
      </c>
      <c r="BI685" s="144">
        <f>IF(N685="nulová",J685,0)</f>
        <v>0</v>
      </c>
      <c r="BJ685" s="18" t="s">
        <v>82</v>
      </c>
      <c r="BK685" s="144">
        <f>ROUND(I685*H685,2)</f>
        <v>0</v>
      </c>
      <c r="BL685" s="18" t="s">
        <v>287</v>
      </c>
      <c r="BM685" s="143" t="s">
        <v>1355</v>
      </c>
    </row>
    <row r="686" spans="2:65" s="1" customFormat="1" ht="11.25">
      <c r="B686" s="33"/>
      <c r="D686" s="145" t="s">
        <v>192</v>
      </c>
      <c r="F686" s="146" t="s">
        <v>1356</v>
      </c>
      <c r="I686" s="147"/>
      <c r="L686" s="33"/>
      <c r="M686" s="148"/>
      <c r="T686" s="54"/>
      <c r="AT686" s="18" t="s">
        <v>192</v>
      </c>
      <c r="AU686" s="18" t="s">
        <v>84</v>
      </c>
    </row>
    <row r="687" spans="2:65" s="1" customFormat="1" ht="21.75" customHeight="1">
      <c r="B687" s="33"/>
      <c r="C687" s="132" t="s">
        <v>1357</v>
      </c>
      <c r="D687" s="132" t="s">
        <v>186</v>
      </c>
      <c r="E687" s="133" t="s">
        <v>1358</v>
      </c>
      <c r="F687" s="134" t="s">
        <v>1359</v>
      </c>
      <c r="G687" s="135" t="s">
        <v>368</v>
      </c>
      <c r="H687" s="136">
        <v>7</v>
      </c>
      <c r="I687" s="137"/>
      <c r="J687" s="138">
        <f>ROUND(I687*H687,2)</f>
        <v>0</v>
      </c>
      <c r="K687" s="134" t="s">
        <v>190</v>
      </c>
      <c r="L687" s="33"/>
      <c r="M687" s="139" t="s">
        <v>19</v>
      </c>
      <c r="N687" s="140" t="s">
        <v>46</v>
      </c>
      <c r="P687" s="141">
        <f>O687*H687</f>
        <v>0</v>
      </c>
      <c r="Q687" s="141">
        <v>4.5011749999999999E-4</v>
      </c>
      <c r="R687" s="141">
        <f>Q687*H687</f>
        <v>3.1508224999999999E-3</v>
      </c>
      <c r="S687" s="141">
        <v>0</v>
      </c>
      <c r="T687" s="142">
        <f>S687*H687</f>
        <v>0</v>
      </c>
      <c r="AR687" s="143" t="s">
        <v>287</v>
      </c>
      <c r="AT687" s="143" t="s">
        <v>186</v>
      </c>
      <c r="AU687" s="143" t="s">
        <v>84</v>
      </c>
      <c r="AY687" s="18" t="s">
        <v>184</v>
      </c>
      <c r="BE687" s="144">
        <f>IF(N687="základní",J687,0)</f>
        <v>0</v>
      </c>
      <c r="BF687" s="144">
        <f>IF(N687="snížená",J687,0)</f>
        <v>0</v>
      </c>
      <c r="BG687" s="144">
        <f>IF(N687="zákl. přenesená",J687,0)</f>
        <v>0</v>
      </c>
      <c r="BH687" s="144">
        <f>IF(N687="sníž. přenesená",J687,0)</f>
        <v>0</v>
      </c>
      <c r="BI687" s="144">
        <f>IF(N687="nulová",J687,0)</f>
        <v>0</v>
      </c>
      <c r="BJ687" s="18" t="s">
        <v>82</v>
      </c>
      <c r="BK687" s="144">
        <f>ROUND(I687*H687,2)</f>
        <v>0</v>
      </c>
      <c r="BL687" s="18" t="s">
        <v>287</v>
      </c>
      <c r="BM687" s="143" t="s">
        <v>1360</v>
      </c>
    </row>
    <row r="688" spans="2:65" s="1" customFormat="1" ht="11.25">
      <c r="B688" s="33"/>
      <c r="D688" s="145" t="s">
        <v>192</v>
      </c>
      <c r="F688" s="146" t="s">
        <v>1361</v>
      </c>
      <c r="I688" s="147"/>
      <c r="L688" s="33"/>
      <c r="M688" s="148"/>
      <c r="T688" s="54"/>
      <c r="AT688" s="18" t="s">
        <v>192</v>
      </c>
      <c r="AU688" s="18" t="s">
        <v>84</v>
      </c>
    </row>
    <row r="689" spans="2:65" s="1" customFormat="1" ht="16.5" customHeight="1">
      <c r="B689" s="33"/>
      <c r="C689" s="170" t="s">
        <v>1362</v>
      </c>
      <c r="D689" s="170" t="s">
        <v>264</v>
      </c>
      <c r="E689" s="171" t="s">
        <v>1363</v>
      </c>
      <c r="F689" s="172" t="s">
        <v>1364</v>
      </c>
      <c r="G689" s="173" t="s">
        <v>368</v>
      </c>
      <c r="H689" s="174">
        <v>2</v>
      </c>
      <c r="I689" s="175"/>
      <c r="J689" s="176">
        <f>ROUND(I689*H689,2)</f>
        <v>0</v>
      </c>
      <c r="K689" s="172" t="s">
        <v>19</v>
      </c>
      <c r="L689" s="177"/>
      <c r="M689" s="178" t="s">
        <v>19</v>
      </c>
      <c r="N689" s="179" t="s">
        <v>46</v>
      </c>
      <c r="P689" s="141">
        <f>O689*H689</f>
        <v>0</v>
      </c>
      <c r="Q689" s="141">
        <v>1.4999999999999999E-2</v>
      </c>
      <c r="R689" s="141">
        <f>Q689*H689</f>
        <v>0.03</v>
      </c>
      <c r="S689" s="141">
        <v>0</v>
      </c>
      <c r="T689" s="142">
        <f>S689*H689</f>
        <v>0</v>
      </c>
      <c r="AR689" s="143" t="s">
        <v>409</v>
      </c>
      <c r="AT689" s="143" t="s">
        <v>264</v>
      </c>
      <c r="AU689" s="143" t="s">
        <v>84</v>
      </c>
      <c r="AY689" s="18" t="s">
        <v>184</v>
      </c>
      <c r="BE689" s="144">
        <f>IF(N689="základní",J689,0)</f>
        <v>0</v>
      </c>
      <c r="BF689" s="144">
        <f>IF(N689="snížená",J689,0)</f>
        <v>0</v>
      </c>
      <c r="BG689" s="144">
        <f>IF(N689="zákl. přenesená",J689,0)</f>
        <v>0</v>
      </c>
      <c r="BH689" s="144">
        <f>IF(N689="sníž. přenesená",J689,0)</f>
        <v>0</v>
      </c>
      <c r="BI689" s="144">
        <f>IF(N689="nulová",J689,0)</f>
        <v>0</v>
      </c>
      <c r="BJ689" s="18" t="s">
        <v>82</v>
      </c>
      <c r="BK689" s="144">
        <f>ROUND(I689*H689,2)</f>
        <v>0</v>
      </c>
      <c r="BL689" s="18" t="s">
        <v>287</v>
      </c>
      <c r="BM689" s="143" t="s">
        <v>1365</v>
      </c>
    </row>
    <row r="690" spans="2:65" s="1" customFormat="1" ht="19.5">
      <c r="B690" s="33"/>
      <c r="D690" s="150" t="s">
        <v>1000</v>
      </c>
      <c r="F690" s="191" t="s">
        <v>1366</v>
      </c>
      <c r="I690" s="147"/>
      <c r="L690" s="33"/>
      <c r="M690" s="148"/>
      <c r="T690" s="54"/>
      <c r="AT690" s="18" t="s">
        <v>1000</v>
      </c>
      <c r="AU690" s="18" t="s">
        <v>84</v>
      </c>
    </row>
    <row r="691" spans="2:65" s="1" customFormat="1" ht="16.5" customHeight="1">
      <c r="B691" s="33"/>
      <c r="C691" s="170" t="s">
        <v>1367</v>
      </c>
      <c r="D691" s="170" t="s">
        <v>264</v>
      </c>
      <c r="E691" s="171" t="s">
        <v>1368</v>
      </c>
      <c r="F691" s="172" t="s">
        <v>1369</v>
      </c>
      <c r="G691" s="173" t="s">
        <v>368</v>
      </c>
      <c r="H691" s="174">
        <v>1</v>
      </c>
      <c r="I691" s="175"/>
      <c r="J691" s="176">
        <f>ROUND(I691*H691,2)</f>
        <v>0</v>
      </c>
      <c r="K691" s="172" t="s">
        <v>19</v>
      </c>
      <c r="L691" s="177"/>
      <c r="M691" s="178" t="s">
        <v>19</v>
      </c>
      <c r="N691" s="179" t="s">
        <v>46</v>
      </c>
      <c r="P691" s="141">
        <f>O691*H691</f>
        <v>0</v>
      </c>
      <c r="Q691" s="141">
        <v>1.4999999999999999E-2</v>
      </c>
      <c r="R691" s="141">
        <f>Q691*H691</f>
        <v>1.4999999999999999E-2</v>
      </c>
      <c r="S691" s="141">
        <v>0</v>
      </c>
      <c r="T691" s="142">
        <f>S691*H691</f>
        <v>0</v>
      </c>
      <c r="AR691" s="143" t="s">
        <v>409</v>
      </c>
      <c r="AT691" s="143" t="s">
        <v>264</v>
      </c>
      <c r="AU691" s="143" t="s">
        <v>84</v>
      </c>
      <c r="AY691" s="18" t="s">
        <v>184</v>
      </c>
      <c r="BE691" s="144">
        <f>IF(N691="základní",J691,0)</f>
        <v>0</v>
      </c>
      <c r="BF691" s="144">
        <f>IF(N691="snížená",J691,0)</f>
        <v>0</v>
      </c>
      <c r="BG691" s="144">
        <f>IF(N691="zákl. přenesená",J691,0)</f>
        <v>0</v>
      </c>
      <c r="BH691" s="144">
        <f>IF(N691="sníž. přenesená",J691,0)</f>
        <v>0</v>
      </c>
      <c r="BI691" s="144">
        <f>IF(N691="nulová",J691,0)</f>
        <v>0</v>
      </c>
      <c r="BJ691" s="18" t="s">
        <v>82</v>
      </c>
      <c r="BK691" s="144">
        <f>ROUND(I691*H691,2)</f>
        <v>0</v>
      </c>
      <c r="BL691" s="18" t="s">
        <v>287</v>
      </c>
      <c r="BM691" s="143" t="s">
        <v>1370</v>
      </c>
    </row>
    <row r="692" spans="2:65" s="1" customFormat="1" ht="19.5">
      <c r="B692" s="33"/>
      <c r="D692" s="150" t="s">
        <v>1000</v>
      </c>
      <c r="F692" s="191" t="s">
        <v>1371</v>
      </c>
      <c r="I692" s="147"/>
      <c r="L692" s="33"/>
      <c r="M692" s="148"/>
      <c r="T692" s="54"/>
      <c r="AT692" s="18" t="s">
        <v>1000</v>
      </c>
      <c r="AU692" s="18" t="s">
        <v>84</v>
      </c>
    </row>
    <row r="693" spans="2:65" s="1" customFormat="1" ht="16.5" customHeight="1">
      <c r="B693" s="33"/>
      <c r="C693" s="170" t="s">
        <v>1372</v>
      </c>
      <c r="D693" s="170" t="s">
        <v>264</v>
      </c>
      <c r="E693" s="171" t="s">
        <v>1373</v>
      </c>
      <c r="F693" s="172" t="s">
        <v>1374</v>
      </c>
      <c r="G693" s="173" t="s">
        <v>368</v>
      </c>
      <c r="H693" s="174">
        <v>3</v>
      </c>
      <c r="I693" s="175"/>
      <c r="J693" s="176">
        <f>ROUND(I693*H693,2)</f>
        <v>0</v>
      </c>
      <c r="K693" s="172" t="s">
        <v>19</v>
      </c>
      <c r="L693" s="177"/>
      <c r="M693" s="178" t="s">
        <v>19</v>
      </c>
      <c r="N693" s="179" t="s">
        <v>46</v>
      </c>
      <c r="P693" s="141">
        <f>O693*H693</f>
        <v>0</v>
      </c>
      <c r="Q693" s="141">
        <v>1.4999999999999999E-2</v>
      </c>
      <c r="R693" s="141">
        <f>Q693*H693</f>
        <v>4.4999999999999998E-2</v>
      </c>
      <c r="S693" s="141">
        <v>0</v>
      </c>
      <c r="T693" s="142">
        <f>S693*H693</f>
        <v>0</v>
      </c>
      <c r="AR693" s="143" t="s">
        <v>409</v>
      </c>
      <c r="AT693" s="143" t="s">
        <v>264</v>
      </c>
      <c r="AU693" s="143" t="s">
        <v>84</v>
      </c>
      <c r="AY693" s="18" t="s">
        <v>184</v>
      </c>
      <c r="BE693" s="144">
        <f>IF(N693="základní",J693,0)</f>
        <v>0</v>
      </c>
      <c r="BF693" s="144">
        <f>IF(N693="snížená",J693,0)</f>
        <v>0</v>
      </c>
      <c r="BG693" s="144">
        <f>IF(N693="zákl. přenesená",J693,0)</f>
        <v>0</v>
      </c>
      <c r="BH693" s="144">
        <f>IF(N693="sníž. přenesená",J693,0)</f>
        <v>0</v>
      </c>
      <c r="BI693" s="144">
        <f>IF(N693="nulová",J693,0)</f>
        <v>0</v>
      </c>
      <c r="BJ693" s="18" t="s">
        <v>82</v>
      </c>
      <c r="BK693" s="144">
        <f>ROUND(I693*H693,2)</f>
        <v>0</v>
      </c>
      <c r="BL693" s="18" t="s">
        <v>287</v>
      </c>
      <c r="BM693" s="143" t="s">
        <v>1375</v>
      </c>
    </row>
    <row r="694" spans="2:65" s="1" customFormat="1" ht="19.5">
      <c r="B694" s="33"/>
      <c r="D694" s="150" t="s">
        <v>1000</v>
      </c>
      <c r="F694" s="191" t="s">
        <v>1376</v>
      </c>
      <c r="I694" s="147"/>
      <c r="L694" s="33"/>
      <c r="M694" s="148"/>
      <c r="T694" s="54"/>
      <c r="AT694" s="18" t="s">
        <v>1000</v>
      </c>
      <c r="AU694" s="18" t="s">
        <v>84</v>
      </c>
    </row>
    <row r="695" spans="2:65" s="1" customFormat="1" ht="16.5" customHeight="1">
      <c r="B695" s="33"/>
      <c r="C695" s="170" t="s">
        <v>1377</v>
      </c>
      <c r="D695" s="170" t="s">
        <v>264</v>
      </c>
      <c r="E695" s="171" t="s">
        <v>1378</v>
      </c>
      <c r="F695" s="172" t="s">
        <v>1379</v>
      </c>
      <c r="G695" s="173" t="s">
        <v>368</v>
      </c>
      <c r="H695" s="174">
        <v>1</v>
      </c>
      <c r="I695" s="175"/>
      <c r="J695" s="176">
        <f>ROUND(I695*H695,2)</f>
        <v>0</v>
      </c>
      <c r="K695" s="172" t="s">
        <v>19</v>
      </c>
      <c r="L695" s="177"/>
      <c r="M695" s="178" t="s">
        <v>19</v>
      </c>
      <c r="N695" s="179" t="s">
        <v>46</v>
      </c>
      <c r="P695" s="141">
        <f>O695*H695</f>
        <v>0</v>
      </c>
      <c r="Q695" s="141">
        <v>1.4999999999999999E-2</v>
      </c>
      <c r="R695" s="141">
        <f>Q695*H695</f>
        <v>1.4999999999999999E-2</v>
      </c>
      <c r="S695" s="141">
        <v>0</v>
      </c>
      <c r="T695" s="142">
        <f>S695*H695</f>
        <v>0</v>
      </c>
      <c r="AR695" s="143" t="s">
        <v>409</v>
      </c>
      <c r="AT695" s="143" t="s">
        <v>264</v>
      </c>
      <c r="AU695" s="143" t="s">
        <v>84</v>
      </c>
      <c r="AY695" s="18" t="s">
        <v>184</v>
      </c>
      <c r="BE695" s="144">
        <f>IF(N695="základní",J695,0)</f>
        <v>0</v>
      </c>
      <c r="BF695" s="144">
        <f>IF(N695="snížená",J695,0)</f>
        <v>0</v>
      </c>
      <c r="BG695" s="144">
        <f>IF(N695="zákl. přenesená",J695,0)</f>
        <v>0</v>
      </c>
      <c r="BH695" s="144">
        <f>IF(N695="sníž. přenesená",J695,0)</f>
        <v>0</v>
      </c>
      <c r="BI695" s="144">
        <f>IF(N695="nulová",J695,0)</f>
        <v>0</v>
      </c>
      <c r="BJ695" s="18" t="s">
        <v>82</v>
      </c>
      <c r="BK695" s="144">
        <f>ROUND(I695*H695,2)</f>
        <v>0</v>
      </c>
      <c r="BL695" s="18" t="s">
        <v>287</v>
      </c>
      <c r="BM695" s="143" t="s">
        <v>1380</v>
      </c>
    </row>
    <row r="696" spans="2:65" s="1" customFormat="1" ht="19.5">
      <c r="B696" s="33"/>
      <c r="D696" s="150" t="s">
        <v>1000</v>
      </c>
      <c r="F696" s="191" t="s">
        <v>1381</v>
      </c>
      <c r="I696" s="147"/>
      <c r="L696" s="33"/>
      <c r="M696" s="148"/>
      <c r="T696" s="54"/>
      <c r="AT696" s="18" t="s">
        <v>1000</v>
      </c>
      <c r="AU696" s="18" t="s">
        <v>84</v>
      </c>
    </row>
    <row r="697" spans="2:65" s="1" customFormat="1" ht="16.5" customHeight="1">
      <c r="B697" s="33"/>
      <c r="C697" s="170" t="s">
        <v>1382</v>
      </c>
      <c r="D697" s="170" t="s">
        <v>264</v>
      </c>
      <c r="E697" s="171" t="s">
        <v>1383</v>
      </c>
      <c r="F697" s="172" t="s">
        <v>1384</v>
      </c>
      <c r="G697" s="173" t="s">
        <v>368</v>
      </c>
      <c r="H697" s="174">
        <v>1</v>
      </c>
      <c r="I697" s="175"/>
      <c r="J697" s="176">
        <f>ROUND(I697*H697,2)</f>
        <v>0</v>
      </c>
      <c r="K697" s="172" t="s">
        <v>19</v>
      </c>
      <c r="L697" s="177"/>
      <c r="M697" s="178" t="s">
        <v>19</v>
      </c>
      <c r="N697" s="179" t="s">
        <v>46</v>
      </c>
      <c r="P697" s="141">
        <f>O697*H697</f>
        <v>0</v>
      </c>
      <c r="Q697" s="141">
        <v>1.4999999999999999E-2</v>
      </c>
      <c r="R697" s="141">
        <f>Q697*H697</f>
        <v>1.4999999999999999E-2</v>
      </c>
      <c r="S697" s="141">
        <v>0</v>
      </c>
      <c r="T697" s="142">
        <f>S697*H697</f>
        <v>0</v>
      </c>
      <c r="AR697" s="143" t="s">
        <v>409</v>
      </c>
      <c r="AT697" s="143" t="s">
        <v>264</v>
      </c>
      <c r="AU697" s="143" t="s">
        <v>84</v>
      </c>
      <c r="AY697" s="18" t="s">
        <v>184</v>
      </c>
      <c r="BE697" s="144">
        <f>IF(N697="základní",J697,0)</f>
        <v>0</v>
      </c>
      <c r="BF697" s="144">
        <f>IF(N697="snížená",J697,0)</f>
        <v>0</v>
      </c>
      <c r="BG697" s="144">
        <f>IF(N697="zákl. přenesená",J697,0)</f>
        <v>0</v>
      </c>
      <c r="BH697" s="144">
        <f>IF(N697="sníž. přenesená",J697,0)</f>
        <v>0</v>
      </c>
      <c r="BI697" s="144">
        <f>IF(N697="nulová",J697,0)</f>
        <v>0</v>
      </c>
      <c r="BJ697" s="18" t="s">
        <v>82</v>
      </c>
      <c r="BK697" s="144">
        <f>ROUND(I697*H697,2)</f>
        <v>0</v>
      </c>
      <c r="BL697" s="18" t="s">
        <v>287</v>
      </c>
      <c r="BM697" s="143" t="s">
        <v>1385</v>
      </c>
    </row>
    <row r="698" spans="2:65" s="1" customFormat="1" ht="19.5">
      <c r="B698" s="33"/>
      <c r="D698" s="150" t="s">
        <v>1000</v>
      </c>
      <c r="F698" s="191" t="s">
        <v>1386</v>
      </c>
      <c r="I698" s="147"/>
      <c r="L698" s="33"/>
      <c r="M698" s="148"/>
      <c r="T698" s="54"/>
      <c r="AT698" s="18" t="s">
        <v>1000</v>
      </c>
      <c r="AU698" s="18" t="s">
        <v>84</v>
      </c>
    </row>
    <row r="699" spans="2:65" s="1" customFormat="1" ht="16.5" customHeight="1">
      <c r="B699" s="33"/>
      <c r="C699" s="170" t="s">
        <v>1387</v>
      </c>
      <c r="D699" s="170" t="s">
        <v>264</v>
      </c>
      <c r="E699" s="171" t="s">
        <v>1388</v>
      </c>
      <c r="F699" s="172" t="s">
        <v>1389</v>
      </c>
      <c r="G699" s="173" t="s">
        <v>368</v>
      </c>
      <c r="H699" s="174">
        <v>2</v>
      </c>
      <c r="I699" s="175"/>
      <c r="J699" s="176">
        <f>ROUND(I699*H699,2)</f>
        <v>0</v>
      </c>
      <c r="K699" s="172" t="s">
        <v>19</v>
      </c>
      <c r="L699" s="177"/>
      <c r="M699" s="178" t="s">
        <v>19</v>
      </c>
      <c r="N699" s="179" t="s">
        <v>46</v>
      </c>
      <c r="P699" s="141">
        <f>O699*H699</f>
        <v>0</v>
      </c>
      <c r="Q699" s="141">
        <v>1.4999999999999999E-2</v>
      </c>
      <c r="R699" s="141">
        <f>Q699*H699</f>
        <v>0.03</v>
      </c>
      <c r="S699" s="141">
        <v>0</v>
      </c>
      <c r="T699" s="142">
        <f>S699*H699</f>
        <v>0</v>
      </c>
      <c r="AR699" s="143" t="s">
        <v>409</v>
      </c>
      <c r="AT699" s="143" t="s">
        <v>264</v>
      </c>
      <c r="AU699" s="143" t="s">
        <v>84</v>
      </c>
      <c r="AY699" s="18" t="s">
        <v>184</v>
      </c>
      <c r="BE699" s="144">
        <f>IF(N699="základní",J699,0)</f>
        <v>0</v>
      </c>
      <c r="BF699" s="144">
        <f>IF(N699="snížená",J699,0)</f>
        <v>0</v>
      </c>
      <c r="BG699" s="144">
        <f>IF(N699="zákl. přenesená",J699,0)</f>
        <v>0</v>
      </c>
      <c r="BH699" s="144">
        <f>IF(N699="sníž. přenesená",J699,0)</f>
        <v>0</v>
      </c>
      <c r="BI699" s="144">
        <f>IF(N699="nulová",J699,0)</f>
        <v>0</v>
      </c>
      <c r="BJ699" s="18" t="s">
        <v>82</v>
      </c>
      <c r="BK699" s="144">
        <f>ROUND(I699*H699,2)</f>
        <v>0</v>
      </c>
      <c r="BL699" s="18" t="s">
        <v>287</v>
      </c>
      <c r="BM699" s="143" t="s">
        <v>1390</v>
      </c>
    </row>
    <row r="700" spans="2:65" s="1" customFormat="1" ht="19.5">
      <c r="B700" s="33"/>
      <c r="D700" s="150" t="s">
        <v>1000</v>
      </c>
      <c r="F700" s="191" t="s">
        <v>1391</v>
      </c>
      <c r="I700" s="147"/>
      <c r="L700" s="33"/>
      <c r="M700" s="148"/>
      <c r="T700" s="54"/>
      <c r="AT700" s="18" t="s">
        <v>1000</v>
      </c>
      <c r="AU700" s="18" t="s">
        <v>84</v>
      </c>
    </row>
    <row r="701" spans="2:65" s="1" customFormat="1" ht="16.5" customHeight="1">
      <c r="B701" s="33"/>
      <c r="C701" s="170" t="s">
        <v>1392</v>
      </c>
      <c r="D701" s="170" t="s">
        <v>264</v>
      </c>
      <c r="E701" s="171" t="s">
        <v>1393</v>
      </c>
      <c r="F701" s="172" t="s">
        <v>1394</v>
      </c>
      <c r="G701" s="173" t="s">
        <v>368</v>
      </c>
      <c r="H701" s="174">
        <v>1</v>
      </c>
      <c r="I701" s="175"/>
      <c r="J701" s="176">
        <f>ROUND(I701*H701,2)</f>
        <v>0</v>
      </c>
      <c r="K701" s="172" t="s">
        <v>19</v>
      </c>
      <c r="L701" s="177"/>
      <c r="M701" s="178" t="s">
        <v>19</v>
      </c>
      <c r="N701" s="179" t="s">
        <v>46</v>
      </c>
      <c r="P701" s="141">
        <f>O701*H701</f>
        <v>0</v>
      </c>
      <c r="Q701" s="141">
        <v>0</v>
      </c>
      <c r="R701" s="141">
        <f>Q701*H701</f>
        <v>0</v>
      </c>
      <c r="S701" s="141">
        <v>0</v>
      </c>
      <c r="T701" s="142">
        <f>S701*H701</f>
        <v>0</v>
      </c>
      <c r="AR701" s="143" t="s">
        <v>409</v>
      </c>
      <c r="AT701" s="143" t="s">
        <v>264</v>
      </c>
      <c r="AU701" s="143" t="s">
        <v>84</v>
      </c>
      <c r="AY701" s="18" t="s">
        <v>184</v>
      </c>
      <c r="BE701" s="144">
        <f>IF(N701="základní",J701,0)</f>
        <v>0</v>
      </c>
      <c r="BF701" s="144">
        <f>IF(N701="snížená",J701,0)</f>
        <v>0</v>
      </c>
      <c r="BG701" s="144">
        <f>IF(N701="zákl. přenesená",J701,0)</f>
        <v>0</v>
      </c>
      <c r="BH701" s="144">
        <f>IF(N701="sníž. přenesená",J701,0)</f>
        <v>0</v>
      </c>
      <c r="BI701" s="144">
        <f>IF(N701="nulová",J701,0)</f>
        <v>0</v>
      </c>
      <c r="BJ701" s="18" t="s">
        <v>82</v>
      </c>
      <c r="BK701" s="144">
        <f>ROUND(I701*H701,2)</f>
        <v>0</v>
      </c>
      <c r="BL701" s="18" t="s">
        <v>287</v>
      </c>
      <c r="BM701" s="143" t="s">
        <v>1395</v>
      </c>
    </row>
    <row r="702" spans="2:65" s="1" customFormat="1" ht="19.5">
      <c r="B702" s="33"/>
      <c r="D702" s="150" t="s">
        <v>1000</v>
      </c>
      <c r="F702" s="191" t="s">
        <v>1396</v>
      </c>
      <c r="I702" s="147"/>
      <c r="L702" s="33"/>
      <c r="M702" s="148"/>
      <c r="T702" s="54"/>
      <c r="AT702" s="18" t="s">
        <v>1000</v>
      </c>
      <c r="AU702" s="18" t="s">
        <v>84</v>
      </c>
    </row>
    <row r="703" spans="2:65" s="1" customFormat="1" ht="16.5" customHeight="1">
      <c r="B703" s="33"/>
      <c r="C703" s="170" t="s">
        <v>1397</v>
      </c>
      <c r="D703" s="170" t="s">
        <v>264</v>
      </c>
      <c r="E703" s="171" t="s">
        <v>1398</v>
      </c>
      <c r="F703" s="172" t="s">
        <v>1399</v>
      </c>
      <c r="G703" s="173" t="s">
        <v>368</v>
      </c>
      <c r="H703" s="174">
        <v>1</v>
      </c>
      <c r="I703" s="175"/>
      <c r="J703" s="176">
        <f>ROUND(I703*H703,2)</f>
        <v>0</v>
      </c>
      <c r="K703" s="172" t="s">
        <v>19</v>
      </c>
      <c r="L703" s="177"/>
      <c r="M703" s="178" t="s">
        <v>19</v>
      </c>
      <c r="N703" s="179" t="s">
        <v>46</v>
      </c>
      <c r="P703" s="141">
        <f>O703*H703</f>
        <v>0</v>
      </c>
      <c r="Q703" s="141">
        <v>0</v>
      </c>
      <c r="R703" s="141">
        <f>Q703*H703</f>
        <v>0</v>
      </c>
      <c r="S703" s="141">
        <v>0</v>
      </c>
      <c r="T703" s="142">
        <f>S703*H703</f>
        <v>0</v>
      </c>
      <c r="AR703" s="143" t="s">
        <v>409</v>
      </c>
      <c r="AT703" s="143" t="s">
        <v>264</v>
      </c>
      <c r="AU703" s="143" t="s">
        <v>84</v>
      </c>
      <c r="AY703" s="18" t="s">
        <v>184</v>
      </c>
      <c r="BE703" s="144">
        <f>IF(N703="základní",J703,0)</f>
        <v>0</v>
      </c>
      <c r="BF703" s="144">
        <f>IF(N703="snížená",J703,0)</f>
        <v>0</v>
      </c>
      <c r="BG703" s="144">
        <f>IF(N703="zákl. přenesená",J703,0)</f>
        <v>0</v>
      </c>
      <c r="BH703" s="144">
        <f>IF(N703="sníž. přenesená",J703,0)</f>
        <v>0</v>
      </c>
      <c r="BI703" s="144">
        <f>IF(N703="nulová",J703,0)</f>
        <v>0</v>
      </c>
      <c r="BJ703" s="18" t="s">
        <v>82</v>
      </c>
      <c r="BK703" s="144">
        <f>ROUND(I703*H703,2)</f>
        <v>0</v>
      </c>
      <c r="BL703" s="18" t="s">
        <v>287</v>
      </c>
      <c r="BM703" s="143" t="s">
        <v>1400</v>
      </c>
    </row>
    <row r="704" spans="2:65" s="1" customFormat="1" ht="19.5">
      <c r="B704" s="33"/>
      <c r="D704" s="150" t="s">
        <v>1000</v>
      </c>
      <c r="F704" s="191" t="s">
        <v>1401</v>
      </c>
      <c r="I704" s="147"/>
      <c r="L704" s="33"/>
      <c r="M704" s="148"/>
      <c r="T704" s="54"/>
      <c r="AT704" s="18" t="s">
        <v>1000</v>
      </c>
      <c r="AU704" s="18" t="s">
        <v>84</v>
      </c>
    </row>
    <row r="705" spans="2:65" s="1" customFormat="1" ht="16.5" customHeight="1">
      <c r="B705" s="33"/>
      <c r="C705" s="170" t="s">
        <v>1402</v>
      </c>
      <c r="D705" s="170" t="s">
        <v>264</v>
      </c>
      <c r="E705" s="171" t="s">
        <v>1403</v>
      </c>
      <c r="F705" s="172" t="s">
        <v>1404</v>
      </c>
      <c r="G705" s="173" t="s">
        <v>368</v>
      </c>
      <c r="H705" s="174">
        <v>1</v>
      </c>
      <c r="I705" s="175"/>
      <c r="J705" s="176">
        <f>ROUND(I705*H705,2)</f>
        <v>0</v>
      </c>
      <c r="K705" s="172" t="s">
        <v>19</v>
      </c>
      <c r="L705" s="177"/>
      <c r="M705" s="178" t="s">
        <v>19</v>
      </c>
      <c r="N705" s="179" t="s">
        <v>46</v>
      </c>
      <c r="P705" s="141">
        <f>O705*H705</f>
        <v>0</v>
      </c>
      <c r="Q705" s="141">
        <v>0</v>
      </c>
      <c r="R705" s="141">
        <f>Q705*H705</f>
        <v>0</v>
      </c>
      <c r="S705" s="141">
        <v>0</v>
      </c>
      <c r="T705" s="142">
        <f>S705*H705</f>
        <v>0</v>
      </c>
      <c r="AR705" s="143" t="s">
        <v>409</v>
      </c>
      <c r="AT705" s="143" t="s">
        <v>264</v>
      </c>
      <c r="AU705" s="143" t="s">
        <v>84</v>
      </c>
      <c r="AY705" s="18" t="s">
        <v>184</v>
      </c>
      <c r="BE705" s="144">
        <f>IF(N705="základní",J705,0)</f>
        <v>0</v>
      </c>
      <c r="BF705" s="144">
        <f>IF(N705="snížená",J705,0)</f>
        <v>0</v>
      </c>
      <c r="BG705" s="144">
        <f>IF(N705="zákl. přenesená",J705,0)</f>
        <v>0</v>
      </c>
      <c r="BH705" s="144">
        <f>IF(N705="sníž. přenesená",J705,0)</f>
        <v>0</v>
      </c>
      <c r="BI705" s="144">
        <f>IF(N705="nulová",J705,0)</f>
        <v>0</v>
      </c>
      <c r="BJ705" s="18" t="s">
        <v>82</v>
      </c>
      <c r="BK705" s="144">
        <f>ROUND(I705*H705,2)</f>
        <v>0</v>
      </c>
      <c r="BL705" s="18" t="s">
        <v>287</v>
      </c>
      <c r="BM705" s="143" t="s">
        <v>1405</v>
      </c>
    </row>
    <row r="706" spans="2:65" s="1" customFormat="1" ht="19.5">
      <c r="B706" s="33"/>
      <c r="D706" s="150" t="s">
        <v>1000</v>
      </c>
      <c r="F706" s="191" t="s">
        <v>1406</v>
      </c>
      <c r="I706" s="147"/>
      <c r="L706" s="33"/>
      <c r="M706" s="148"/>
      <c r="T706" s="54"/>
      <c r="AT706" s="18" t="s">
        <v>1000</v>
      </c>
      <c r="AU706" s="18" t="s">
        <v>84</v>
      </c>
    </row>
    <row r="707" spans="2:65" s="1" customFormat="1" ht="24.2" customHeight="1">
      <c r="B707" s="33"/>
      <c r="C707" s="132" t="s">
        <v>1407</v>
      </c>
      <c r="D707" s="132" t="s">
        <v>186</v>
      </c>
      <c r="E707" s="133" t="s">
        <v>1408</v>
      </c>
      <c r="F707" s="134" t="s">
        <v>1409</v>
      </c>
      <c r="G707" s="135" t="s">
        <v>234</v>
      </c>
      <c r="H707" s="136">
        <v>0.30599999999999999</v>
      </c>
      <c r="I707" s="137"/>
      <c r="J707" s="138">
        <f>ROUND(I707*H707,2)</f>
        <v>0</v>
      </c>
      <c r="K707" s="134" t="s">
        <v>190</v>
      </c>
      <c r="L707" s="33"/>
      <c r="M707" s="139" t="s">
        <v>19</v>
      </c>
      <c r="N707" s="140" t="s">
        <v>46</v>
      </c>
      <c r="P707" s="141">
        <f>O707*H707</f>
        <v>0</v>
      </c>
      <c r="Q707" s="141">
        <v>0</v>
      </c>
      <c r="R707" s="141">
        <f>Q707*H707</f>
        <v>0</v>
      </c>
      <c r="S707" s="141">
        <v>0</v>
      </c>
      <c r="T707" s="142">
        <f>S707*H707</f>
        <v>0</v>
      </c>
      <c r="AR707" s="143" t="s">
        <v>287</v>
      </c>
      <c r="AT707" s="143" t="s">
        <v>186</v>
      </c>
      <c r="AU707" s="143" t="s">
        <v>84</v>
      </c>
      <c r="AY707" s="18" t="s">
        <v>184</v>
      </c>
      <c r="BE707" s="144">
        <f>IF(N707="základní",J707,0)</f>
        <v>0</v>
      </c>
      <c r="BF707" s="144">
        <f>IF(N707="snížená",J707,0)</f>
        <v>0</v>
      </c>
      <c r="BG707" s="144">
        <f>IF(N707="zákl. přenesená",J707,0)</f>
        <v>0</v>
      </c>
      <c r="BH707" s="144">
        <f>IF(N707="sníž. přenesená",J707,0)</f>
        <v>0</v>
      </c>
      <c r="BI707" s="144">
        <f>IF(N707="nulová",J707,0)</f>
        <v>0</v>
      </c>
      <c r="BJ707" s="18" t="s">
        <v>82</v>
      </c>
      <c r="BK707" s="144">
        <f>ROUND(I707*H707,2)</f>
        <v>0</v>
      </c>
      <c r="BL707" s="18" t="s">
        <v>287</v>
      </c>
      <c r="BM707" s="143" t="s">
        <v>1410</v>
      </c>
    </row>
    <row r="708" spans="2:65" s="1" customFormat="1" ht="11.25">
      <c r="B708" s="33"/>
      <c r="D708" s="145" t="s">
        <v>192</v>
      </c>
      <c r="F708" s="146" t="s">
        <v>1411</v>
      </c>
      <c r="I708" s="147"/>
      <c r="L708" s="33"/>
      <c r="M708" s="148"/>
      <c r="T708" s="54"/>
      <c r="AT708" s="18" t="s">
        <v>192</v>
      </c>
      <c r="AU708" s="18" t="s">
        <v>84</v>
      </c>
    </row>
    <row r="709" spans="2:65" s="11" customFormat="1" ht="22.9" customHeight="1">
      <c r="B709" s="120"/>
      <c r="D709" s="121" t="s">
        <v>74</v>
      </c>
      <c r="E709" s="130" t="s">
        <v>621</v>
      </c>
      <c r="F709" s="130" t="s">
        <v>622</v>
      </c>
      <c r="I709" s="123"/>
      <c r="J709" s="131">
        <f>BK709</f>
        <v>0</v>
      </c>
      <c r="L709" s="120"/>
      <c r="M709" s="125"/>
      <c r="P709" s="126">
        <f>SUM(P710:P734)</f>
        <v>0</v>
      </c>
      <c r="R709" s="126">
        <f>SUM(R710:R734)</f>
        <v>0.55945470000000008</v>
      </c>
      <c r="T709" s="127">
        <f>SUM(T710:T734)</f>
        <v>0</v>
      </c>
      <c r="AR709" s="121" t="s">
        <v>84</v>
      </c>
      <c r="AT709" s="128" t="s">
        <v>74</v>
      </c>
      <c r="AU709" s="128" t="s">
        <v>82</v>
      </c>
      <c r="AY709" s="121" t="s">
        <v>184</v>
      </c>
      <c r="BK709" s="129">
        <f>SUM(BK710:BK734)</f>
        <v>0</v>
      </c>
    </row>
    <row r="710" spans="2:65" s="1" customFormat="1" ht="16.5" customHeight="1">
      <c r="B710" s="33"/>
      <c r="C710" s="132" t="s">
        <v>1412</v>
      </c>
      <c r="D710" s="132" t="s">
        <v>186</v>
      </c>
      <c r="E710" s="133" t="s">
        <v>1413</v>
      </c>
      <c r="F710" s="134" t="s">
        <v>1414</v>
      </c>
      <c r="G710" s="135" t="s">
        <v>368</v>
      </c>
      <c r="H710" s="136">
        <v>9</v>
      </c>
      <c r="I710" s="137"/>
      <c r="J710" s="138">
        <f>ROUND(I710*H710,2)</f>
        <v>0</v>
      </c>
      <c r="K710" s="134" t="s">
        <v>19</v>
      </c>
      <c r="L710" s="33"/>
      <c r="M710" s="139" t="s">
        <v>19</v>
      </c>
      <c r="N710" s="140" t="s">
        <v>46</v>
      </c>
      <c r="P710" s="141">
        <f>O710*H710</f>
        <v>0</v>
      </c>
      <c r="Q710" s="141">
        <v>0</v>
      </c>
      <c r="R710" s="141">
        <f>Q710*H710</f>
        <v>0</v>
      </c>
      <c r="S710" s="141">
        <v>0</v>
      </c>
      <c r="T710" s="142">
        <f>S710*H710</f>
        <v>0</v>
      </c>
      <c r="AR710" s="143" t="s">
        <v>287</v>
      </c>
      <c r="AT710" s="143" t="s">
        <v>186</v>
      </c>
      <c r="AU710" s="143" t="s">
        <v>84</v>
      </c>
      <c r="AY710" s="18" t="s">
        <v>184</v>
      </c>
      <c r="BE710" s="144">
        <f>IF(N710="základní",J710,0)</f>
        <v>0</v>
      </c>
      <c r="BF710" s="144">
        <f>IF(N710="snížená",J710,0)</f>
        <v>0</v>
      </c>
      <c r="BG710" s="144">
        <f>IF(N710="zákl. přenesená",J710,0)</f>
        <v>0</v>
      </c>
      <c r="BH710" s="144">
        <f>IF(N710="sníž. přenesená",J710,0)</f>
        <v>0</v>
      </c>
      <c r="BI710" s="144">
        <f>IF(N710="nulová",J710,0)</f>
        <v>0</v>
      </c>
      <c r="BJ710" s="18" t="s">
        <v>82</v>
      </c>
      <c r="BK710" s="144">
        <f>ROUND(I710*H710,2)</f>
        <v>0</v>
      </c>
      <c r="BL710" s="18" t="s">
        <v>287</v>
      </c>
      <c r="BM710" s="143" t="s">
        <v>1415</v>
      </c>
    </row>
    <row r="711" spans="2:65" s="1" customFormat="1" ht="16.5" customHeight="1">
      <c r="B711" s="33"/>
      <c r="C711" s="170" t="s">
        <v>1416</v>
      </c>
      <c r="D711" s="170" t="s">
        <v>264</v>
      </c>
      <c r="E711" s="171" t="s">
        <v>1417</v>
      </c>
      <c r="F711" s="172" t="s">
        <v>1418</v>
      </c>
      <c r="G711" s="173" t="s">
        <v>368</v>
      </c>
      <c r="H711" s="174">
        <v>9</v>
      </c>
      <c r="I711" s="175"/>
      <c r="J711" s="176">
        <f>ROUND(I711*H711,2)</f>
        <v>0</v>
      </c>
      <c r="K711" s="172" t="s">
        <v>19</v>
      </c>
      <c r="L711" s="177"/>
      <c r="M711" s="178" t="s">
        <v>19</v>
      </c>
      <c r="N711" s="179" t="s">
        <v>46</v>
      </c>
      <c r="P711" s="141">
        <f>O711*H711</f>
        <v>0</v>
      </c>
      <c r="Q711" s="141">
        <v>1.4999999999999999E-2</v>
      </c>
      <c r="R711" s="141">
        <f>Q711*H711</f>
        <v>0.13500000000000001</v>
      </c>
      <c r="S711" s="141">
        <v>0</v>
      </c>
      <c r="T711" s="142">
        <f>S711*H711</f>
        <v>0</v>
      </c>
      <c r="AR711" s="143" t="s">
        <v>409</v>
      </c>
      <c r="AT711" s="143" t="s">
        <v>264</v>
      </c>
      <c r="AU711" s="143" t="s">
        <v>84</v>
      </c>
      <c r="AY711" s="18" t="s">
        <v>184</v>
      </c>
      <c r="BE711" s="144">
        <f>IF(N711="základní",J711,0)</f>
        <v>0</v>
      </c>
      <c r="BF711" s="144">
        <f>IF(N711="snížená",J711,0)</f>
        <v>0</v>
      </c>
      <c r="BG711" s="144">
        <f>IF(N711="zákl. přenesená",J711,0)</f>
        <v>0</v>
      </c>
      <c r="BH711" s="144">
        <f>IF(N711="sníž. přenesená",J711,0)</f>
        <v>0</v>
      </c>
      <c r="BI711" s="144">
        <f>IF(N711="nulová",J711,0)</f>
        <v>0</v>
      </c>
      <c r="BJ711" s="18" t="s">
        <v>82</v>
      </c>
      <c r="BK711" s="144">
        <f>ROUND(I711*H711,2)</f>
        <v>0</v>
      </c>
      <c r="BL711" s="18" t="s">
        <v>287</v>
      </c>
      <c r="BM711" s="143" t="s">
        <v>1419</v>
      </c>
    </row>
    <row r="712" spans="2:65" s="1" customFormat="1" ht="19.5">
      <c r="B712" s="33"/>
      <c r="D712" s="150" t="s">
        <v>1000</v>
      </c>
      <c r="F712" s="191" t="s">
        <v>1420</v>
      </c>
      <c r="I712" s="147"/>
      <c r="L712" s="33"/>
      <c r="M712" s="148"/>
      <c r="T712" s="54"/>
      <c r="AT712" s="18" t="s">
        <v>1000</v>
      </c>
      <c r="AU712" s="18" t="s">
        <v>84</v>
      </c>
    </row>
    <row r="713" spans="2:65" s="1" customFormat="1" ht="16.5" customHeight="1">
      <c r="B713" s="33"/>
      <c r="C713" s="170" t="s">
        <v>1421</v>
      </c>
      <c r="D713" s="170" t="s">
        <v>264</v>
      </c>
      <c r="E713" s="171" t="s">
        <v>1422</v>
      </c>
      <c r="F713" s="172" t="s">
        <v>1423</v>
      </c>
      <c r="G713" s="173" t="s">
        <v>520</v>
      </c>
      <c r="H713" s="174">
        <v>1</v>
      </c>
      <c r="I713" s="175"/>
      <c r="J713" s="176">
        <f>ROUND(I713*H713,2)</f>
        <v>0</v>
      </c>
      <c r="K713" s="172" t="s">
        <v>19</v>
      </c>
      <c r="L713" s="177"/>
      <c r="M713" s="178" t="s">
        <v>19</v>
      </c>
      <c r="N713" s="179" t="s">
        <v>46</v>
      </c>
      <c r="P713" s="141">
        <f>O713*H713</f>
        <v>0</v>
      </c>
      <c r="Q713" s="141">
        <v>1.4999999999999999E-2</v>
      </c>
      <c r="R713" s="141">
        <f>Q713*H713</f>
        <v>1.4999999999999999E-2</v>
      </c>
      <c r="S713" s="141">
        <v>0</v>
      </c>
      <c r="T713" s="142">
        <f>S713*H713</f>
        <v>0</v>
      </c>
      <c r="AR713" s="143" t="s">
        <v>409</v>
      </c>
      <c r="AT713" s="143" t="s">
        <v>264</v>
      </c>
      <c r="AU713" s="143" t="s">
        <v>84</v>
      </c>
      <c r="AY713" s="18" t="s">
        <v>184</v>
      </c>
      <c r="BE713" s="144">
        <f>IF(N713="základní",J713,0)</f>
        <v>0</v>
      </c>
      <c r="BF713" s="144">
        <f>IF(N713="snížená",J713,0)</f>
        <v>0</v>
      </c>
      <c r="BG713" s="144">
        <f>IF(N713="zákl. přenesená",J713,0)</f>
        <v>0</v>
      </c>
      <c r="BH713" s="144">
        <f>IF(N713="sníž. přenesená",J713,0)</f>
        <v>0</v>
      </c>
      <c r="BI713" s="144">
        <f>IF(N713="nulová",J713,0)</f>
        <v>0</v>
      </c>
      <c r="BJ713" s="18" t="s">
        <v>82</v>
      </c>
      <c r="BK713" s="144">
        <f>ROUND(I713*H713,2)</f>
        <v>0</v>
      </c>
      <c r="BL713" s="18" t="s">
        <v>287</v>
      </c>
      <c r="BM713" s="143" t="s">
        <v>1424</v>
      </c>
    </row>
    <row r="714" spans="2:65" s="1" customFormat="1" ht="19.5">
      <c r="B714" s="33"/>
      <c r="D714" s="150" t="s">
        <v>1000</v>
      </c>
      <c r="F714" s="191" t="s">
        <v>1425</v>
      </c>
      <c r="I714" s="147"/>
      <c r="L714" s="33"/>
      <c r="M714" s="148"/>
      <c r="T714" s="54"/>
      <c r="AT714" s="18" t="s">
        <v>1000</v>
      </c>
      <c r="AU714" s="18" t="s">
        <v>84</v>
      </c>
    </row>
    <row r="715" spans="2:65" s="1" customFormat="1" ht="16.5" customHeight="1">
      <c r="B715" s="33"/>
      <c r="C715" s="170" t="s">
        <v>1426</v>
      </c>
      <c r="D715" s="170" t="s">
        <v>264</v>
      </c>
      <c r="E715" s="171" t="s">
        <v>1427</v>
      </c>
      <c r="F715" s="172" t="s">
        <v>1428</v>
      </c>
      <c r="G715" s="173" t="s">
        <v>520</v>
      </c>
      <c r="H715" s="174">
        <v>1</v>
      </c>
      <c r="I715" s="175"/>
      <c r="J715" s="176">
        <f>ROUND(I715*H715,2)</f>
        <v>0</v>
      </c>
      <c r="K715" s="172" t="s">
        <v>19</v>
      </c>
      <c r="L715" s="177"/>
      <c r="M715" s="178" t="s">
        <v>19</v>
      </c>
      <c r="N715" s="179" t="s">
        <v>46</v>
      </c>
      <c r="P715" s="141">
        <f>O715*H715</f>
        <v>0</v>
      </c>
      <c r="Q715" s="141">
        <v>1.4999999999999999E-2</v>
      </c>
      <c r="R715" s="141">
        <f>Q715*H715</f>
        <v>1.4999999999999999E-2</v>
      </c>
      <c r="S715" s="141">
        <v>0</v>
      </c>
      <c r="T715" s="142">
        <f>S715*H715</f>
        <v>0</v>
      </c>
      <c r="AR715" s="143" t="s">
        <v>409</v>
      </c>
      <c r="AT715" s="143" t="s">
        <v>264</v>
      </c>
      <c r="AU715" s="143" t="s">
        <v>84</v>
      </c>
      <c r="AY715" s="18" t="s">
        <v>184</v>
      </c>
      <c r="BE715" s="144">
        <f>IF(N715="základní",J715,0)</f>
        <v>0</v>
      </c>
      <c r="BF715" s="144">
        <f>IF(N715="snížená",J715,0)</f>
        <v>0</v>
      </c>
      <c r="BG715" s="144">
        <f>IF(N715="zákl. přenesená",J715,0)</f>
        <v>0</v>
      </c>
      <c r="BH715" s="144">
        <f>IF(N715="sníž. přenesená",J715,0)</f>
        <v>0</v>
      </c>
      <c r="BI715" s="144">
        <f>IF(N715="nulová",J715,0)</f>
        <v>0</v>
      </c>
      <c r="BJ715" s="18" t="s">
        <v>82</v>
      </c>
      <c r="BK715" s="144">
        <f>ROUND(I715*H715,2)</f>
        <v>0</v>
      </c>
      <c r="BL715" s="18" t="s">
        <v>287</v>
      </c>
      <c r="BM715" s="143" t="s">
        <v>1429</v>
      </c>
    </row>
    <row r="716" spans="2:65" s="1" customFormat="1" ht="19.5">
      <c r="B716" s="33"/>
      <c r="D716" s="150" t="s">
        <v>1000</v>
      </c>
      <c r="F716" s="191" t="s">
        <v>1430</v>
      </c>
      <c r="I716" s="147"/>
      <c r="L716" s="33"/>
      <c r="M716" s="148"/>
      <c r="T716" s="54"/>
      <c r="AT716" s="18" t="s">
        <v>1000</v>
      </c>
      <c r="AU716" s="18" t="s">
        <v>84</v>
      </c>
    </row>
    <row r="717" spans="2:65" s="1" customFormat="1" ht="16.5" customHeight="1">
      <c r="B717" s="33"/>
      <c r="C717" s="170" t="s">
        <v>1431</v>
      </c>
      <c r="D717" s="170" t="s">
        <v>264</v>
      </c>
      <c r="E717" s="171" t="s">
        <v>1432</v>
      </c>
      <c r="F717" s="172" t="s">
        <v>1433</v>
      </c>
      <c r="G717" s="173" t="s">
        <v>520</v>
      </c>
      <c r="H717" s="174">
        <v>1</v>
      </c>
      <c r="I717" s="175"/>
      <c r="J717" s="176">
        <f>ROUND(I717*H717,2)</f>
        <v>0</v>
      </c>
      <c r="K717" s="172" t="s">
        <v>19</v>
      </c>
      <c r="L717" s="177"/>
      <c r="M717" s="178" t="s">
        <v>19</v>
      </c>
      <c r="N717" s="179" t="s">
        <v>46</v>
      </c>
      <c r="P717" s="141">
        <f>O717*H717</f>
        <v>0</v>
      </c>
      <c r="Q717" s="141">
        <v>1.4999999999999999E-2</v>
      </c>
      <c r="R717" s="141">
        <f>Q717*H717</f>
        <v>1.4999999999999999E-2</v>
      </c>
      <c r="S717" s="141">
        <v>0</v>
      </c>
      <c r="T717" s="142">
        <f>S717*H717</f>
        <v>0</v>
      </c>
      <c r="AR717" s="143" t="s">
        <v>409</v>
      </c>
      <c r="AT717" s="143" t="s">
        <v>264</v>
      </c>
      <c r="AU717" s="143" t="s">
        <v>84</v>
      </c>
      <c r="AY717" s="18" t="s">
        <v>184</v>
      </c>
      <c r="BE717" s="144">
        <f>IF(N717="základní",J717,0)</f>
        <v>0</v>
      </c>
      <c r="BF717" s="144">
        <f>IF(N717="snížená",J717,0)</f>
        <v>0</v>
      </c>
      <c r="BG717" s="144">
        <f>IF(N717="zákl. přenesená",J717,0)</f>
        <v>0</v>
      </c>
      <c r="BH717" s="144">
        <f>IF(N717="sníž. přenesená",J717,0)</f>
        <v>0</v>
      </c>
      <c r="BI717" s="144">
        <f>IF(N717="nulová",J717,0)</f>
        <v>0</v>
      </c>
      <c r="BJ717" s="18" t="s">
        <v>82</v>
      </c>
      <c r="BK717" s="144">
        <f>ROUND(I717*H717,2)</f>
        <v>0</v>
      </c>
      <c r="BL717" s="18" t="s">
        <v>287</v>
      </c>
      <c r="BM717" s="143" t="s">
        <v>1434</v>
      </c>
    </row>
    <row r="718" spans="2:65" s="1" customFormat="1" ht="19.5">
      <c r="B718" s="33"/>
      <c r="D718" s="150" t="s">
        <v>1000</v>
      </c>
      <c r="F718" s="191" t="s">
        <v>1435</v>
      </c>
      <c r="I718" s="147"/>
      <c r="L718" s="33"/>
      <c r="M718" s="148"/>
      <c r="T718" s="54"/>
      <c r="AT718" s="18" t="s">
        <v>1000</v>
      </c>
      <c r="AU718" s="18" t="s">
        <v>84</v>
      </c>
    </row>
    <row r="719" spans="2:65" s="1" customFormat="1" ht="16.5" customHeight="1">
      <c r="B719" s="33"/>
      <c r="C719" s="170" t="s">
        <v>1436</v>
      </c>
      <c r="D719" s="170" t="s">
        <v>264</v>
      </c>
      <c r="E719" s="171" t="s">
        <v>1437</v>
      </c>
      <c r="F719" s="172" t="s">
        <v>1438</v>
      </c>
      <c r="G719" s="173" t="s">
        <v>368</v>
      </c>
      <c r="H719" s="174">
        <v>1</v>
      </c>
      <c r="I719" s="175"/>
      <c r="J719" s="176">
        <f>ROUND(I719*H719,2)</f>
        <v>0</v>
      </c>
      <c r="K719" s="172" t="s">
        <v>19</v>
      </c>
      <c r="L719" s="177"/>
      <c r="M719" s="178" t="s">
        <v>19</v>
      </c>
      <c r="N719" s="179" t="s">
        <v>46</v>
      </c>
      <c r="P719" s="141">
        <f>O719*H719</f>
        <v>0</v>
      </c>
      <c r="Q719" s="141">
        <v>0.09</v>
      </c>
      <c r="R719" s="141">
        <f>Q719*H719</f>
        <v>0.09</v>
      </c>
      <c r="S719" s="141">
        <v>0</v>
      </c>
      <c r="T719" s="142">
        <f>S719*H719</f>
        <v>0</v>
      </c>
      <c r="AR719" s="143" t="s">
        <v>409</v>
      </c>
      <c r="AT719" s="143" t="s">
        <v>264</v>
      </c>
      <c r="AU719" s="143" t="s">
        <v>84</v>
      </c>
      <c r="AY719" s="18" t="s">
        <v>184</v>
      </c>
      <c r="BE719" s="144">
        <f>IF(N719="základní",J719,0)</f>
        <v>0</v>
      </c>
      <c r="BF719" s="144">
        <f>IF(N719="snížená",J719,0)</f>
        <v>0</v>
      </c>
      <c r="BG719" s="144">
        <f>IF(N719="zákl. přenesená",J719,0)</f>
        <v>0</v>
      </c>
      <c r="BH719" s="144">
        <f>IF(N719="sníž. přenesená",J719,0)</f>
        <v>0</v>
      </c>
      <c r="BI719" s="144">
        <f>IF(N719="nulová",J719,0)</f>
        <v>0</v>
      </c>
      <c r="BJ719" s="18" t="s">
        <v>82</v>
      </c>
      <c r="BK719" s="144">
        <f>ROUND(I719*H719,2)</f>
        <v>0</v>
      </c>
      <c r="BL719" s="18" t="s">
        <v>287</v>
      </c>
      <c r="BM719" s="143" t="s">
        <v>1439</v>
      </c>
    </row>
    <row r="720" spans="2:65" s="1" customFormat="1" ht="19.5">
      <c r="B720" s="33"/>
      <c r="D720" s="150" t="s">
        <v>1000</v>
      </c>
      <c r="F720" s="191" t="s">
        <v>1440</v>
      </c>
      <c r="I720" s="147"/>
      <c r="L720" s="33"/>
      <c r="M720" s="148"/>
      <c r="T720" s="54"/>
      <c r="AT720" s="18" t="s">
        <v>1000</v>
      </c>
      <c r="AU720" s="18" t="s">
        <v>84</v>
      </c>
    </row>
    <row r="721" spans="2:65" s="1" customFormat="1" ht="16.5" customHeight="1">
      <c r="B721" s="33"/>
      <c r="C721" s="170" t="s">
        <v>1441</v>
      </c>
      <c r="D721" s="170" t="s">
        <v>264</v>
      </c>
      <c r="E721" s="171" t="s">
        <v>1442</v>
      </c>
      <c r="F721" s="172" t="s">
        <v>1443</v>
      </c>
      <c r="G721" s="173" t="s">
        <v>368</v>
      </c>
      <c r="H721" s="174">
        <v>1</v>
      </c>
      <c r="I721" s="175"/>
      <c r="J721" s="176">
        <f>ROUND(I721*H721,2)</f>
        <v>0</v>
      </c>
      <c r="K721" s="172" t="s">
        <v>19</v>
      </c>
      <c r="L721" s="177"/>
      <c r="M721" s="178" t="s">
        <v>19</v>
      </c>
      <c r="N721" s="179" t="s">
        <v>46</v>
      </c>
      <c r="P721" s="141">
        <f>O721*H721</f>
        <v>0</v>
      </c>
      <c r="Q721" s="141">
        <v>0.12</v>
      </c>
      <c r="R721" s="141">
        <f>Q721*H721</f>
        <v>0.12</v>
      </c>
      <c r="S721" s="141">
        <v>0</v>
      </c>
      <c r="T721" s="142">
        <f>S721*H721</f>
        <v>0</v>
      </c>
      <c r="AR721" s="143" t="s">
        <v>409</v>
      </c>
      <c r="AT721" s="143" t="s">
        <v>264</v>
      </c>
      <c r="AU721" s="143" t="s">
        <v>84</v>
      </c>
      <c r="AY721" s="18" t="s">
        <v>184</v>
      </c>
      <c r="BE721" s="144">
        <f>IF(N721="základní",J721,0)</f>
        <v>0</v>
      </c>
      <c r="BF721" s="144">
        <f>IF(N721="snížená",J721,0)</f>
        <v>0</v>
      </c>
      <c r="BG721" s="144">
        <f>IF(N721="zákl. přenesená",J721,0)</f>
        <v>0</v>
      </c>
      <c r="BH721" s="144">
        <f>IF(N721="sníž. přenesená",J721,0)</f>
        <v>0</v>
      </c>
      <c r="BI721" s="144">
        <f>IF(N721="nulová",J721,0)</f>
        <v>0</v>
      </c>
      <c r="BJ721" s="18" t="s">
        <v>82</v>
      </c>
      <c r="BK721" s="144">
        <f>ROUND(I721*H721,2)</f>
        <v>0</v>
      </c>
      <c r="BL721" s="18" t="s">
        <v>287</v>
      </c>
      <c r="BM721" s="143" t="s">
        <v>1444</v>
      </c>
    </row>
    <row r="722" spans="2:65" s="1" customFormat="1" ht="19.5">
      <c r="B722" s="33"/>
      <c r="D722" s="150" t="s">
        <v>1000</v>
      </c>
      <c r="F722" s="191" t="s">
        <v>1445</v>
      </c>
      <c r="I722" s="147"/>
      <c r="L722" s="33"/>
      <c r="M722" s="148"/>
      <c r="T722" s="54"/>
      <c r="AT722" s="18" t="s">
        <v>1000</v>
      </c>
      <c r="AU722" s="18" t="s">
        <v>84</v>
      </c>
    </row>
    <row r="723" spans="2:65" s="1" customFormat="1" ht="16.5" customHeight="1">
      <c r="B723" s="33"/>
      <c r="C723" s="170" t="s">
        <v>1446</v>
      </c>
      <c r="D723" s="170" t="s">
        <v>264</v>
      </c>
      <c r="E723" s="171" t="s">
        <v>1447</v>
      </c>
      <c r="F723" s="172" t="s">
        <v>1448</v>
      </c>
      <c r="G723" s="173" t="s">
        <v>368</v>
      </c>
      <c r="H723" s="174">
        <v>1</v>
      </c>
      <c r="I723" s="175"/>
      <c r="J723" s="176">
        <f>ROUND(I723*H723,2)</f>
        <v>0</v>
      </c>
      <c r="K723" s="172" t="s">
        <v>19</v>
      </c>
      <c r="L723" s="177"/>
      <c r="M723" s="178" t="s">
        <v>19</v>
      </c>
      <c r="N723" s="179" t="s">
        <v>46</v>
      </c>
      <c r="P723" s="141">
        <f>O723*H723</f>
        <v>0</v>
      </c>
      <c r="Q723" s="141">
        <v>0.12</v>
      </c>
      <c r="R723" s="141">
        <f>Q723*H723</f>
        <v>0.12</v>
      </c>
      <c r="S723" s="141">
        <v>0</v>
      </c>
      <c r="T723" s="142">
        <f>S723*H723</f>
        <v>0</v>
      </c>
      <c r="AR723" s="143" t="s">
        <v>409</v>
      </c>
      <c r="AT723" s="143" t="s">
        <v>264</v>
      </c>
      <c r="AU723" s="143" t="s">
        <v>84</v>
      </c>
      <c r="AY723" s="18" t="s">
        <v>184</v>
      </c>
      <c r="BE723" s="144">
        <f>IF(N723="základní",J723,0)</f>
        <v>0</v>
      </c>
      <c r="BF723" s="144">
        <f>IF(N723="snížená",J723,0)</f>
        <v>0</v>
      </c>
      <c r="BG723" s="144">
        <f>IF(N723="zákl. přenesená",J723,0)</f>
        <v>0</v>
      </c>
      <c r="BH723" s="144">
        <f>IF(N723="sníž. přenesená",J723,0)</f>
        <v>0</v>
      </c>
      <c r="BI723" s="144">
        <f>IF(N723="nulová",J723,0)</f>
        <v>0</v>
      </c>
      <c r="BJ723" s="18" t="s">
        <v>82</v>
      </c>
      <c r="BK723" s="144">
        <f>ROUND(I723*H723,2)</f>
        <v>0</v>
      </c>
      <c r="BL723" s="18" t="s">
        <v>287</v>
      </c>
      <c r="BM723" s="143" t="s">
        <v>1449</v>
      </c>
    </row>
    <row r="724" spans="2:65" s="1" customFormat="1" ht="19.5">
      <c r="B724" s="33"/>
      <c r="D724" s="150" t="s">
        <v>1000</v>
      </c>
      <c r="F724" s="191" t="s">
        <v>1450</v>
      </c>
      <c r="I724" s="147"/>
      <c r="L724" s="33"/>
      <c r="M724" s="148"/>
      <c r="T724" s="54"/>
      <c r="AT724" s="18" t="s">
        <v>1000</v>
      </c>
      <c r="AU724" s="18" t="s">
        <v>84</v>
      </c>
    </row>
    <row r="725" spans="2:65" s="1" customFormat="1" ht="16.5" customHeight="1">
      <c r="B725" s="33"/>
      <c r="C725" s="132" t="s">
        <v>1451</v>
      </c>
      <c r="D725" s="132" t="s">
        <v>186</v>
      </c>
      <c r="E725" s="133" t="s">
        <v>1452</v>
      </c>
      <c r="F725" s="134" t="s">
        <v>1453</v>
      </c>
      <c r="G725" s="135" t="s">
        <v>246</v>
      </c>
      <c r="H725" s="136">
        <v>4</v>
      </c>
      <c r="I725" s="137"/>
      <c r="J725" s="138">
        <f>ROUND(I725*H725,2)</f>
        <v>0</v>
      </c>
      <c r="K725" s="134" t="s">
        <v>190</v>
      </c>
      <c r="L725" s="33"/>
      <c r="M725" s="139" t="s">
        <v>19</v>
      </c>
      <c r="N725" s="140" t="s">
        <v>46</v>
      </c>
      <c r="P725" s="141">
        <f>O725*H725</f>
        <v>0</v>
      </c>
      <c r="Q725" s="141">
        <v>0</v>
      </c>
      <c r="R725" s="141">
        <f>Q725*H725</f>
        <v>0</v>
      </c>
      <c r="S725" s="141">
        <v>0</v>
      </c>
      <c r="T725" s="142">
        <f>S725*H725</f>
        <v>0</v>
      </c>
      <c r="AR725" s="143" t="s">
        <v>287</v>
      </c>
      <c r="AT725" s="143" t="s">
        <v>186</v>
      </c>
      <c r="AU725" s="143" t="s">
        <v>84</v>
      </c>
      <c r="AY725" s="18" t="s">
        <v>184</v>
      </c>
      <c r="BE725" s="144">
        <f>IF(N725="základní",J725,0)</f>
        <v>0</v>
      </c>
      <c r="BF725" s="144">
        <f>IF(N725="snížená",J725,0)</f>
        <v>0</v>
      </c>
      <c r="BG725" s="144">
        <f>IF(N725="zákl. přenesená",J725,0)</f>
        <v>0</v>
      </c>
      <c r="BH725" s="144">
        <f>IF(N725="sníž. přenesená",J725,0)</f>
        <v>0</v>
      </c>
      <c r="BI725" s="144">
        <f>IF(N725="nulová",J725,0)</f>
        <v>0</v>
      </c>
      <c r="BJ725" s="18" t="s">
        <v>82</v>
      </c>
      <c r="BK725" s="144">
        <f>ROUND(I725*H725,2)</f>
        <v>0</v>
      </c>
      <c r="BL725" s="18" t="s">
        <v>287</v>
      </c>
      <c r="BM725" s="143" t="s">
        <v>1454</v>
      </c>
    </row>
    <row r="726" spans="2:65" s="1" customFormat="1" ht="11.25">
      <c r="B726" s="33"/>
      <c r="D726" s="145" t="s">
        <v>192</v>
      </c>
      <c r="F726" s="146" t="s">
        <v>1455</v>
      </c>
      <c r="I726" s="147"/>
      <c r="L726" s="33"/>
      <c r="M726" s="148"/>
      <c r="T726" s="54"/>
      <c r="AT726" s="18" t="s">
        <v>192</v>
      </c>
      <c r="AU726" s="18" t="s">
        <v>84</v>
      </c>
    </row>
    <row r="727" spans="2:65" s="13" customFormat="1" ht="11.25">
      <c r="B727" s="156"/>
      <c r="D727" s="150" t="s">
        <v>194</v>
      </c>
      <c r="E727" s="157" t="s">
        <v>19</v>
      </c>
      <c r="F727" s="158" t="s">
        <v>127</v>
      </c>
      <c r="H727" s="159">
        <v>4</v>
      </c>
      <c r="I727" s="160"/>
      <c r="L727" s="156"/>
      <c r="M727" s="161"/>
      <c r="T727" s="162"/>
      <c r="AT727" s="157" t="s">
        <v>194</v>
      </c>
      <c r="AU727" s="157" t="s">
        <v>84</v>
      </c>
      <c r="AV727" s="13" t="s">
        <v>84</v>
      </c>
      <c r="AW727" s="13" t="s">
        <v>37</v>
      </c>
      <c r="AX727" s="13" t="s">
        <v>82</v>
      </c>
      <c r="AY727" s="157" t="s">
        <v>184</v>
      </c>
    </row>
    <row r="728" spans="2:65" s="1" customFormat="1" ht="16.5" customHeight="1">
      <c r="B728" s="33"/>
      <c r="C728" s="170" t="s">
        <v>1456</v>
      </c>
      <c r="D728" s="170" t="s">
        <v>264</v>
      </c>
      <c r="E728" s="171" t="s">
        <v>1457</v>
      </c>
      <c r="F728" s="172" t="s">
        <v>1458</v>
      </c>
      <c r="G728" s="173" t="s">
        <v>368</v>
      </c>
      <c r="H728" s="174">
        <v>4</v>
      </c>
      <c r="I728" s="175"/>
      <c r="J728" s="176">
        <f>ROUND(I728*H728,2)</f>
        <v>0</v>
      </c>
      <c r="K728" s="172" t="s">
        <v>190</v>
      </c>
      <c r="L728" s="177"/>
      <c r="M728" s="178" t="s">
        <v>19</v>
      </c>
      <c r="N728" s="179" t="s">
        <v>46</v>
      </c>
      <c r="P728" s="141">
        <f>O728*H728</f>
        <v>0</v>
      </c>
      <c r="Q728" s="141">
        <v>1.2E-2</v>
      </c>
      <c r="R728" s="141">
        <f>Q728*H728</f>
        <v>4.8000000000000001E-2</v>
      </c>
      <c r="S728" s="141">
        <v>0</v>
      </c>
      <c r="T728" s="142">
        <f>S728*H728</f>
        <v>0</v>
      </c>
      <c r="AR728" s="143" t="s">
        <v>409</v>
      </c>
      <c r="AT728" s="143" t="s">
        <v>264</v>
      </c>
      <c r="AU728" s="143" t="s">
        <v>84</v>
      </c>
      <c r="AY728" s="18" t="s">
        <v>184</v>
      </c>
      <c r="BE728" s="144">
        <f>IF(N728="základní",J728,0)</f>
        <v>0</v>
      </c>
      <c r="BF728" s="144">
        <f>IF(N728="snížená",J728,0)</f>
        <v>0</v>
      </c>
      <c r="BG728" s="144">
        <f>IF(N728="zákl. přenesená",J728,0)</f>
        <v>0</v>
      </c>
      <c r="BH728" s="144">
        <f>IF(N728="sníž. přenesená",J728,0)</f>
        <v>0</v>
      </c>
      <c r="BI728" s="144">
        <f>IF(N728="nulová",J728,0)</f>
        <v>0</v>
      </c>
      <c r="BJ728" s="18" t="s">
        <v>82</v>
      </c>
      <c r="BK728" s="144">
        <f>ROUND(I728*H728,2)</f>
        <v>0</v>
      </c>
      <c r="BL728" s="18" t="s">
        <v>287</v>
      </c>
      <c r="BM728" s="143" t="s">
        <v>1459</v>
      </c>
    </row>
    <row r="729" spans="2:65" s="1" customFormat="1" ht="16.5" customHeight="1">
      <c r="B729" s="33"/>
      <c r="C729" s="132" t="s">
        <v>1460</v>
      </c>
      <c r="D729" s="132" t="s">
        <v>186</v>
      </c>
      <c r="E729" s="133" t="s">
        <v>1461</v>
      </c>
      <c r="F729" s="134" t="s">
        <v>1462</v>
      </c>
      <c r="G729" s="135" t="s">
        <v>1463</v>
      </c>
      <c r="H729" s="136">
        <v>24</v>
      </c>
      <c r="I729" s="137"/>
      <c r="J729" s="138">
        <f>ROUND(I729*H729,2)</f>
        <v>0</v>
      </c>
      <c r="K729" s="134" t="s">
        <v>190</v>
      </c>
      <c r="L729" s="33"/>
      <c r="M729" s="139" t="s">
        <v>19</v>
      </c>
      <c r="N729" s="140" t="s">
        <v>46</v>
      </c>
      <c r="P729" s="141">
        <f>O729*H729</f>
        <v>0</v>
      </c>
      <c r="Q729" s="141">
        <v>6.0612500000000003E-5</v>
      </c>
      <c r="R729" s="141">
        <f>Q729*H729</f>
        <v>1.4547000000000002E-3</v>
      </c>
      <c r="S729" s="141">
        <v>0</v>
      </c>
      <c r="T729" s="142">
        <f>S729*H729</f>
        <v>0</v>
      </c>
      <c r="AR729" s="143" t="s">
        <v>287</v>
      </c>
      <c r="AT729" s="143" t="s">
        <v>186</v>
      </c>
      <c r="AU729" s="143" t="s">
        <v>84</v>
      </c>
      <c r="AY729" s="18" t="s">
        <v>184</v>
      </c>
      <c r="BE729" s="144">
        <f>IF(N729="základní",J729,0)</f>
        <v>0</v>
      </c>
      <c r="BF729" s="144">
        <f>IF(N729="snížená",J729,0)</f>
        <v>0</v>
      </c>
      <c r="BG729" s="144">
        <f>IF(N729="zákl. přenesená",J729,0)</f>
        <v>0</v>
      </c>
      <c r="BH729" s="144">
        <f>IF(N729="sníž. přenesená",J729,0)</f>
        <v>0</v>
      </c>
      <c r="BI729" s="144">
        <f>IF(N729="nulová",J729,0)</f>
        <v>0</v>
      </c>
      <c r="BJ729" s="18" t="s">
        <v>82</v>
      </c>
      <c r="BK729" s="144">
        <f>ROUND(I729*H729,2)</f>
        <v>0</v>
      </c>
      <c r="BL729" s="18" t="s">
        <v>287</v>
      </c>
      <c r="BM729" s="143" t="s">
        <v>1464</v>
      </c>
    </row>
    <row r="730" spans="2:65" s="1" customFormat="1" ht="11.25">
      <c r="B730" s="33"/>
      <c r="D730" s="145" t="s">
        <v>192</v>
      </c>
      <c r="F730" s="146" t="s">
        <v>1465</v>
      </c>
      <c r="I730" s="147"/>
      <c r="L730" s="33"/>
      <c r="M730" s="148"/>
      <c r="T730" s="54"/>
      <c r="AT730" s="18" t="s">
        <v>192</v>
      </c>
      <c r="AU730" s="18" t="s">
        <v>84</v>
      </c>
    </row>
    <row r="731" spans="2:65" s="13" customFormat="1" ht="11.25">
      <c r="B731" s="156"/>
      <c r="D731" s="150" t="s">
        <v>194</v>
      </c>
      <c r="E731" s="157" t="s">
        <v>19</v>
      </c>
      <c r="F731" s="158" t="s">
        <v>1466</v>
      </c>
      <c r="H731" s="159">
        <v>24</v>
      </c>
      <c r="I731" s="160"/>
      <c r="L731" s="156"/>
      <c r="M731" s="161"/>
      <c r="T731" s="162"/>
      <c r="AT731" s="157" t="s">
        <v>194</v>
      </c>
      <c r="AU731" s="157" t="s">
        <v>84</v>
      </c>
      <c r="AV731" s="13" t="s">
        <v>84</v>
      </c>
      <c r="AW731" s="13" t="s">
        <v>37</v>
      </c>
      <c r="AX731" s="13" t="s">
        <v>75</v>
      </c>
      <c r="AY731" s="157" t="s">
        <v>184</v>
      </c>
    </row>
    <row r="732" spans="2:65" s="14" customFormat="1" ht="11.25">
      <c r="B732" s="163"/>
      <c r="D732" s="150" t="s">
        <v>194</v>
      </c>
      <c r="E732" s="164" t="s">
        <v>19</v>
      </c>
      <c r="F732" s="165" t="s">
        <v>198</v>
      </c>
      <c r="H732" s="166">
        <v>24</v>
      </c>
      <c r="I732" s="167"/>
      <c r="L732" s="163"/>
      <c r="M732" s="168"/>
      <c r="T732" s="169"/>
      <c r="AT732" s="164" t="s">
        <v>194</v>
      </c>
      <c r="AU732" s="164" t="s">
        <v>84</v>
      </c>
      <c r="AV732" s="14" t="s">
        <v>127</v>
      </c>
      <c r="AW732" s="14" t="s">
        <v>37</v>
      </c>
      <c r="AX732" s="14" t="s">
        <v>82</v>
      </c>
      <c r="AY732" s="164" t="s">
        <v>184</v>
      </c>
    </row>
    <row r="733" spans="2:65" s="1" customFormat="1" ht="24.2" customHeight="1">
      <c r="B733" s="33"/>
      <c r="C733" s="132" t="s">
        <v>1467</v>
      </c>
      <c r="D733" s="132" t="s">
        <v>186</v>
      </c>
      <c r="E733" s="133" t="s">
        <v>1468</v>
      </c>
      <c r="F733" s="134" t="s">
        <v>1469</v>
      </c>
      <c r="G733" s="135" t="s">
        <v>234</v>
      </c>
      <c r="H733" s="136">
        <v>0.55900000000000005</v>
      </c>
      <c r="I733" s="137"/>
      <c r="J733" s="138">
        <f>ROUND(I733*H733,2)</f>
        <v>0</v>
      </c>
      <c r="K733" s="134" t="s">
        <v>190</v>
      </c>
      <c r="L733" s="33"/>
      <c r="M733" s="139" t="s">
        <v>19</v>
      </c>
      <c r="N733" s="140" t="s">
        <v>46</v>
      </c>
      <c r="P733" s="141">
        <f>O733*H733</f>
        <v>0</v>
      </c>
      <c r="Q733" s="141">
        <v>0</v>
      </c>
      <c r="R733" s="141">
        <f>Q733*H733</f>
        <v>0</v>
      </c>
      <c r="S733" s="141">
        <v>0</v>
      </c>
      <c r="T733" s="142">
        <f>S733*H733</f>
        <v>0</v>
      </c>
      <c r="AR733" s="143" t="s">
        <v>287</v>
      </c>
      <c r="AT733" s="143" t="s">
        <v>186</v>
      </c>
      <c r="AU733" s="143" t="s">
        <v>84</v>
      </c>
      <c r="AY733" s="18" t="s">
        <v>184</v>
      </c>
      <c r="BE733" s="144">
        <f>IF(N733="základní",J733,0)</f>
        <v>0</v>
      </c>
      <c r="BF733" s="144">
        <f>IF(N733="snížená",J733,0)</f>
        <v>0</v>
      </c>
      <c r="BG733" s="144">
        <f>IF(N733="zákl. přenesená",J733,0)</f>
        <v>0</v>
      </c>
      <c r="BH733" s="144">
        <f>IF(N733="sníž. přenesená",J733,0)</f>
        <v>0</v>
      </c>
      <c r="BI733" s="144">
        <f>IF(N733="nulová",J733,0)</f>
        <v>0</v>
      </c>
      <c r="BJ733" s="18" t="s">
        <v>82</v>
      </c>
      <c r="BK733" s="144">
        <f>ROUND(I733*H733,2)</f>
        <v>0</v>
      </c>
      <c r="BL733" s="18" t="s">
        <v>287</v>
      </c>
      <c r="BM733" s="143" t="s">
        <v>1470</v>
      </c>
    </row>
    <row r="734" spans="2:65" s="1" customFormat="1" ht="11.25">
      <c r="B734" s="33"/>
      <c r="D734" s="145" t="s">
        <v>192</v>
      </c>
      <c r="F734" s="146" t="s">
        <v>1471</v>
      </c>
      <c r="I734" s="147"/>
      <c r="L734" s="33"/>
      <c r="M734" s="148"/>
      <c r="T734" s="54"/>
      <c r="AT734" s="18" t="s">
        <v>192</v>
      </c>
      <c r="AU734" s="18" t="s">
        <v>84</v>
      </c>
    </row>
    <row r="735" spans="2:65" s="11" customFormat="1" ht="22.9" customHeight="1">
      <c r="B735" s="120"/>
      <c r="D735" s="121" t="s">
        <v>74</v>
      </c>
      <c r="E735" s="130" t="s">
        <v>636</v>
      </c>
      <c r="F735" s="130" t="s">
        <v>637</v>
      </c>
      <c r="I735" s="123"/>
      <c r="J735" s="131">
        <f>BK735</f>
        <v>0</v>
      </c>
      <c r="L735" s="120"/>
      <c r="M735" s="125"/>
      <c r="P735" s="126">
        <f>SUM(P736:P906)</f>
        <v>0</v>
      </c>
      <c r="R735" s="126">
        <f>SUM(R736:R906)</f>
        <v>18.305549639999995</v>
      </c>
      <c r="T735" s="127">
        <f>SUM(T736:T906)</f>
        <v>0</v>
      </c>
      <c r="AR735" s="121" t="s">
        <v>84</v>
      </c>
      <c r="AT735" s="128" t="s">
        <v>74</v>
      </c>
      <c r="AU735" s="128" t="s">
        <v>82</v>
      </c>
      <c r="AY735" s="121" t="s">
        <v>184</v>
      </c>
      <c r="BK735" s="129">
        <f>SUM(BK736:BK906)</f>
        <v>0</v>
      </c>
    </row>
    <row r="736" spans="2:65" s="1" customFormat="1" ht="16.5" customHeight="1">
      <c r="B736" s="33"/>
      <c r="C736" s="132" t="s">
        <v>1472</v>
      </c>
      <c r="D736" s="132" t="s">
        <v>186</v>
      </c>
      <c r="E736" s="133" t="s">
        <v>1473</v>
      </c>
      <c r="F736" s="134" t="s">
        <v>1474</v>
      </c>
      <c r="G736" s="135" t="s">
        <v>217</v>
      </c>
      <c r="H736" s="136">
        <v>418.517</v>
      </c>
      <c r="I736" s="137"/>
      <c r="J736" s="138">
        <f>ROUND(I736*H736,2)</f>
        <v>0</v>
      </c>
      <c r="K736" s="134" t="s">
        <v>190</v>
      </c>
      <c r="L736" s="33"/>
      <c r="M736" s="139" t="s">
        <v>19</v>
      </c>
      <c r="N736" s="140" t="s">
        <v>46</v>
      </c>
      <c r="P736" s="141">
        <f>O736*H736</f>
        <v>0</v>
      </c>
      <c r="Q736" s="141">
        <v>0</v>
      </c>
      <c r="R736" s="141">
        <f>Q736*H736</f>
        <v>0</v>
      </c>
      <c r="S736" s="141">
        <v>0</v>
      </c>
      <c r="T736" s="142">
        <f>S736*H736</f>
        <v>0</v>
      </c>
      <c r="AR736" s="143" t="s">
        <v>287</v>
      </c>
      <c r="AT736" s="143" t="s">
        <v>186</v>
      </c>
      <c r="AU736" s="143" t="s">
        <v>84</v>
      </c>
      <c r="AY736" s="18" t="s">
        <v>184</v>
      </c>
      <c r="BE736" s="144">
        <f>IF(N736="základní",J736,0)</f>
        <v>0</v>
      </c>
      <c r="BF736" s="144">
        <f>IF(N736="snížená",J736,0)</f>
        <v>0</v>
      </c>
      <c r="BG736" s="144">
        <f>IF(N736="zákl. přenesená",J736,0)</f>
        <v>0</v>
      </c>
      <c r="BH736" s="144">
        <f>IF(N736="sníž. přenesená",J736,0)</f>
        <v>0</v>
      </c>
      <c r="BI736" s="144">
        <f>IF(N736="nulová",J736,0)</f>
        <v>0</v>
      </c>
      <c r="BJ736" s="18" t="s">
        <v>82</v>
      </c>
      <c r="BK736" s="144">
        <f>ROUND(I736*H736,2)</f>
        <v>0</v>
      </c>
      <c r="BL736" s="18" t="s">
        <v>287</v>
      </c>
      <c r="BM736" s="143" t="s">
        <v>1475</v>
      </c>
    </row>
    <row r="737" spans="2:65" s="1" customFormat="1" ht="11.25">
      <c r="B737" s="33"/>
      <c r="D737" s="145" t="s">
        <v>192</v>
      </c>
      <c r="F737" s="146" t="s">
        <v>1476</v>
      </c>
      <c r="I737" s="147"/>
      <c r="L737" s="33"/>
      <c r="M737" s="148"/>
      <c r="T737" s="54"/>
      <c r="AT737" s="18" t="s">
        <v>192</v>
      </c>
      <c r="AU737" s="18" t="s">
        <v>84</v>
      </c>
    </row>
    <row r="738" spans="2:65" s="13" customFormat="1" ht="11.25">
      <c r="B738" s="156"/>
      <c r="D738" s="150" t="s">
        <v>194</v>
      </c>
      <c r="E738" s="157" t="s">
        <v>19</v>
      </c>
      <c r="F738" s="158" t="s">
        <v>1477</v>
      </c>
      <c r="H738" s="159">
        <v>418.517</v>
      </c>
      <c r="I738" s="160"/>
      <c r="L738" s="156"/>
      <c r="M738" s="161"/>
      <c r="T738" s="162"/>
      <c r="AT738" s="157" t="s">
        <v>194</v>
      </c>
      <c r="AU738" s="157" t="s">
        <v>84</v>
      </c>
      <c r="AV738" s="13" t="s">
        <v>84</v>
      </c>
      <c r="AW738" s="13" t="s">
        <v>37</v>
      </c>
      <c r="AX738" s="13" t="s">
        <v>82</v>
      </c>
      <c r="AY738" s="157" t="s">
        <v>184</v>
      </c>
    </row>
    <row r="739" spans="2:65" s="1" customFormat="1" ht="16.5" customHeight="1">
      <c r="B739" s="33"/>
      <c r="C739" s="132" t="s">
        <v>1478</v>
      </c>
      <c r="D739" s="132" t="s">
        <v>186</v>
      </c>
      <c r="E739" s="133" t="s">
        <v>1479</v>
      </c>
      <c r="F739" s="134" t="s">
        <v>1480</v>
      </c>
      <c r="G739" s="135" t="s">
        <v>217</v>
      </c>
      <c r="H739" s="136">
        <v>418.517</v>
      </c>
      <c r="I739" s="137"/>
      <c r="J739" s="138">
        <f>ROUND(I739*H739,2)</f>
        <v>0</v>
      </c>
      <c r="K739" s="134" t="s">
        <v>190</v>
      </c>
      <c r="L739" s="33"/>
      <c r="M739" s="139" t="s">
        <v>19</v>
      </c>
      <c r="N739" s="140" t="s">
        <v>46</v>
      </c>
      <c r="P739" s="141">
        <f>O739*H739</f>
        <v>0</v>
      </c>
      <c r="Q739" s="141">
        <v>2.9999999999999997E-4</v>
      </c>
      <c r="R739" s="141">
        <f>Q739*H739</f>
        <v>0.12555509999999998</v>
      </c>
      <c r="S739" s="141">
        <v>0</v>
      </c>
      <c r="T739" s="142">
        <f>S739*H739</f>
        <v>0</v>
      </c>
      <c r="AR739" s="143" t="s">
        <v>287</v>
      </c>
      <c r="AT739" s="143" t="s">
        <v>186</v>
      </c>
      <c r="AU739" s="143" t="s">
        <v>84</v>
      </c>
      <c r="AY739" s="18" t="s">
        <v>184</v>
      </c>
      <c r="BE739" s="144">
        <f>IF(N739="základní",J739,0)</f>
        <v>0</v>
      </c>
      <c r="BF739" s="144">
        <f>IF(N739="snížená",J739,0)</f>
        <v>0</v>
      </c>
      <c r="BG739" s="144">
        <f>IF(N739="zákl. přenesená",J739,0)</f>
        <v>0</v>
      </c>
      <c r="BH739" s="144">
        <f>IF(N739="sníž. přenesená",J739,0)</f>
        <v>0</v>
      </c>
      <c r="BI739" s="144">
        <f>IF(N739="nulová",J739,0)</f>
        <v>0</v>
      </c>
      <c r="BJ739" s="18" t="s">
        <v>82</v>
      </c>
      <c r="BK739" s="144">
        <f>ROUND(I739*H739,2)</f>
        <v>0</v>
      </c>
      <c r="BL739" s="18" t="s">
        <v>287</v>
      </c>
      <c r="BM739" s="143" t="s">
        <v>1481</v>
      </c>
    </row>
    <row r="740" spans="2:65" s="1" customFormat="1" ht="11.25">
      <c r="B740" s="33"/>
      <c r="D740" s="145" t="s">
        <v>192</v>
      </c>
      <c r="F740" s="146" t="s">
        <v>1482</v>
      </c>
      <c r="I740" s="147"/>
      <c r="L740" s="33"/>
      <c r="M740" s="148"/>
      <c r="T740" s="54"/>
      <c r="AT740" s="18" t="s">
        <v>192</v>
      </c>
      <c r="AU740" s="18" t="s">
        <v>84</v>
      </c>
    </row>
    <row r="741" spans="2:65" s="13" customFormat="1" ht="11.25">
      <c r="B741" s="156"/>
      <c r="D741" s="150" t="s">
        <v>194</v>
      </c>
      <c r="E741" s="157" t="s">
        <v>19</v>
      </c>
      <c r="F741" s="158" t="s">
        <v>1477</v>
      </c>
      <c r="H741" s="159">
        <v>418.517</v>
      </c>
      <c r="I741" s="160"/>
      <c r="L741" s="156"/>
      <c r="M741" s="161"/>
      <c r="T741" s="162"/>
      <c r="AT741" s="157" t="s">
        <v>194</v>
      </c>
      <c r="AU741" s="157" t="s">
        <v>84</v>
      </c>
      <c r="AV741" s="13" t="s">
        <v>84</v>
      </c>
      <c r="AW741" s="13" t="s">
        <v>37</v>
      </c>
      <c r="AX741" s="13" t="s">
        <v>82</v>
      </c>
      <c r="AY741" s="157" t="s">
        <v>184</v>
      </c>
    </row>
    <row r="742" spans="2:65" s="1" customFormat="1" ht="24.2" customHeight="1">
      <c r="B742" s="33"/>
      <c r="C742" s="132" t="s">
        <v>1483</v>
      </c>
      <c r="D742" s="132" t="s">
        <v>186</v>
      </c>
      <c r="E742" s="133" t="s">
        <v>1484</v>
      </c>
      <c r="F742" s="134" t="s">
        <v>1485</v>
      </c>
      <c r="G742" s="135" t="s">
        <v>217</v>
      </c>
      <c r="H742" s="136">
        <v>306.45</v>
      </c>
      <c r="I742" s="137"/>
      <c r="J742" s="138">
        <f>ROUND(I742*H742,2)</f>
        <v>0</v>
      </c>
      <c r="K742" s="134" t="s">
        <v>190</v>
      </c>
      <c r="L742" s="33"/>
      <c r="M742" s="139" t="s">
        <v>19</v>
      </c>
      <c r="N742" s="140" t="s">
        <v>46</v>
      </c>
      <c r="P742" s="141">
        <f>O742*H742</f>
        <v>0</v>
      </c>
      <c r="Q742" s="141">
        <v>7.5820000000000002E-3</v>
      </c>
      <c r="R742" s="141">
        <f>Q742*H742</f>
        <v>2.3235039</v>
      </c>
      <c r="S742" s="141">
        <v>0</v>
      </c>
      <c r="T742" s="142">
        <f>S742*H742</f>
        <v>0</v>
      </c>
      <c r="AR742" s="143" t="s">
        <v>287</v>
      </c>
      <c r="AT742" s="143" t="s">
        <v>186</v>
      </c>
      <c r="AU742" s="143" t="s">
        <v>84</v>
      </c>
      <c r="AY742" s="18" t="s">
        <v>184</v>
      </c>
      <c r="BE742" s="144">
        <f>IF(N742="základní",J742,0)</f>
        <v>0</v>
      </c>
      <c r="BF742" s="144">
        <f>IF(N742="snížená",J742,0)</f>
        <v>0</v>
      </c>
      <c r="BG742" s="144">
        <f>IF(N742="zákl. přenesená",J742,0)</f>
        <v>0</v>
      </c>
      <c r="BH742" s="144">
        <f>IF(N742="sníž. přenesená",J742,0)</f>
        <v>0</v>
      </c>
      <c r="BI742" s="144">
        <f>IF(N742="nulová",J742,0)</f>
        <v>0</v>
      </c>
      <c r="BJ742" s="18" t="s">
        <v>82</v>
      </c>
      <c r="BK742" s="144">
        <f>ROUND(I742*H742,2)</f>
        <v>0</v>
      </c>
      <c r="BL742" s="18" t="s">
        <v>287</v>
      </c>
      <c r="BM742" s="143" t="s">
        <v>1486</v>
      </c>
    </row>
    <row r="743" spans="2:65" s="1" customFormat="1" ht="11.25">
      <c r="B743" s="33"/>
      <c r="D743" s="145" t="s">
        <v>192</v>
      </c>
      <c r="F743" s="146" t="s">
        <v>1487</v>
      </c>
      <c r="I743" s="147"/>
      <c r="L743" s="33"/>
      <c r="M743" s="148"/>
      <c r="T743" s="54"/>
      <c r="AT743" s="18" t="s">
        <v>192</v>
      </c>
      <c r="AU743" s="18" t="s">
        <v>84</v>
      </c>
    </row>
    <row r="744" spans="2:65" s="13" customFormat="1" ht="11.25">
      <c r="B744" s="156"/>
      <c r="D744" s="150" t="s">
        <v>194</v>
      </c>
      <c r="E744" s="157" t="s">
        <v>19</v>
      </c>
      <c r="F744" s="158" t="s">
        <v>1488</v>
      </c>
      <c r="H744" s="159">
        <v>14.8</v>
      </c>
      <c r="I744" s="160"/>
      <c r="L744" s="156"/>
      <c r="M744" s="161"/>
      <c r="T744" s="162"/>
      <c r="AT744" s="157" t="s">
        <v>194</v>
      </c>
      <c r="AU744" s="157" t="s">
        <v>84</v>
      </c>
      <c r="AV744" s="13" t="s">
        <v>84</v>
      </c>
      <c r="AW744" s="13" t="s">
        <v>37</v>
      </c>
      <c r="AX744" s="13" t="s">
        <v>75</v>
      </c>
      <c r="AY744" s="157" t="s">
        <v>184</v>
      </c>
    </row>
    <row r="745" spans="2:65" s="13" customFormat="1" ht="11.25">
      <c r="B745" s="156"/>
      <c r="D745" s="150" t="s">
        <v>194</v>
      </c>
      <c r="E745" s="157" t="s">
        <v>19</v>
      </c>
      <c r="F745" s="158" t="s">
        <v>1200</v>
      </c>
      <c r="H745" s="159">
        <v>66.36</v>
      </c>
      <c r="I745" s="160"/>
      <c r="L745" s="156"/>
      <c r="M745" s="161"/>
      <c r="T745" s="162"/>
      <c r="AT745" s="157" t="s">
        <v>194</v>
      </c>
      <c r="AU745" s="157" t="s">
        <v>84</v>
      </c>
      <c r="AV745" s="13" t="s">
        <v>84</v>
      </c>
      <c r="AW745" s="13" t="s">
        <v>37</v>
      </c>
      <c r="AX745" s="13" t="s">
        <v>75</v>
      </c>
      <c r="AY745" s="157" t="s">
        <v>184</v>
      </c>
    </row>
    <row r="746" spans="2:65" s="13" customFormat="1" ht="11.25">
      <c r="B746" s="156"/>
      <c r="D746" s="150" t="s">
        <v>194</v>
      </c>
      <c r="E746" s="157" t="s">
        <v>19</v>
      </c>
      <c r="F746" s="158" t="s">
        <v>1489</v>
      </c>
      <c r="H746" s="159">
        <v>77.27</v>
      </c>
      <c r="I746" s="160"/>
      <c r="L746" s="156"/>
      <c r="M746" s="161"/>
      <c r="T746" s="162"/>
      <c r="AT746" s="157" t="s">
        <v>194</v>
      </c>
      <c r="AU746" s="157" t="s">
        <v>84</v>
      </c>
      <c r="AV746" s="13" t="s">
        <v>84</v>
      </c>
      <c r="AW746" s="13" t="s">
        <v>37</v>
      </c>
      <c r="AX746" s="13" t="s">
        <v>75</v>
      </c>
      <c r="AY746" s="157" t="s">
        <v>184</v>
      </c>
    </row>
    <row r="747" spans="2:65" s="13" customFormat="1" ht="11.25">
      <c r="B747" s="156"/>
      <c r="D747" s="150" t="s">
        <v>194</v>
      </c>
      <c r="E747" s="157" t="s">
        <v>19</v>
      </c>
      <c r="F747" s="158" t="s">
        <v>1490</v>
      </c>
      <c r="H747" s="159">
        <v>35.81</v>
      </c>
      <c r="I747" s="160"/>
      <c r="L747" s="156"/>
      <c r="M747" s="161"/>
      <c r="T747" s="162"/>
      <c r="AT747" s="157" t="s">
        <v>194</v>
      </c>
      <c r="AU747" s="157" t="s">
        <v>84</v>
      </c>
      <c r="AV747" s="13" t="s">
        <v>84</v>
      </c>
      <c r="AW747" s="13" t="s">
        <v>37</v>
      </c>
      <c r="AX747" s="13" t="s">
        <v>75</v>
      </c>
      <c r="AY747" s="157" t="s">
        <v>184</v>
      </c>
    </row>
    <row r="748" spans="2:65" s="13" customFormat="1" ht="11.25">
      <c r="B748" s="156"/>
      <c r="D748" s="150" t="s">
        <v>194</v>
      </c>
      <c r="E748" s="157" t="s">
        <v>19</v>
      </c>
      <c r="F748" s="158" t="s">
        <v>1491</v>
      </c>
      <c r="H748" s="159">
        <v>3.61</v>
      </c>
      <c r="I748" s="160"/>
      <c r="L748" s="156"/>
      <c r="M748" s="161"/>
      <c r="T748" s="162"/>
      <c r="AT748" s="157" t="s">
        <v>194</v>
      </c>
      <c r="AU748" s="157" t="s">
        <v>84</v>
      </c>
      <c r="AV748" s="13" t="s">
        <v>84</v>
      </c>
      <c r="AW748" s="13" t="s">
        <v>37</v>
      </c>
      <c r="AX748" s="13" t="s">
        <v>75</v>
      </c>
      <c r="AY748" s="157" t="s">
        <v>184</v>
      </c>
    </row>
    <row r="749" spans="2:65" s="13" customFormat="1" ht="11.25">
      <c r="B749" s="156"/>
      <c r="D749" s="150" t="s">
        <v>194</v>
      </c>
      <c r="E749" s="157" t="s">
        <v>19</v>
      </c>
      <c r="F749" s="158" t="s">
        <v>1492</v>
      </c>
      <c r="H749" s="159">
        <v>41.78</v>
      </c>
      <c r="I749" s="160"/>
      <c r="L749" s="156"/>
      <c r="M749" s="161"/>
      <c r="T749" s="162"/>
      <c r="AT749" s="157" t="s">
        <v>194</v>
      </c>
      <c r="AU749" s="157" t="s">
        <v>84</v>
      </c>
      <c r="AV749" s="13" t="s">
        <v>84</v>
      </c>
      <c r="AW749" s="13" t="s">
        <v>37</v>
      </c>
      <c r="AX749" s="13" t="s">
        <v>75</v>
      </c>
      <c r="AY749" s="157" t="s">
        <v>184</v>
      </c>
    </row>
    <row r="750" spans="2:65" s="13" customFormat="1" ht="11.25">
      <c r="B750" s="156"/>
      <c r="D750" s="150" t="s">
        <v>194</v>
      </c>
      <c r="E750" s="157" t="s">
        <v>19</v>
      </c>
      <c r="F750" s="158" t="s">
        <v>1493</v>
      </c>
      <c r="H750" s="159">
        <v>64.34</v>
      </c>
      <c r="I750" s="160"/>
      <c r="L750" s="156"/>
      <c r="M750" s="161"/>
      <c r="T750" s="162"/>
      <c r="AT750" s="157" t="s">
        <v>194</v>
      </c>
      <c r="AU750" s="157" t="s">
        <v>84</v>
      </c>
      <c r="AV750" s="13" t="s">
        <v>84</v>
      </c>
      <c r="AW750" s="13" t="s">
        <v>37</v>
      </c>
      <c r="AX750" s="13" t="s">
        <v>75</v>
      </c>
      <c r="AY750" s="157" t="s">
        <v>184</v>
      </c>
    </row>
    <row r="751" spans="2:65" s="13" customFormat="1" ht="11.25">
      <c r="B751" s="156"/>
      <c r="D751" s="150" t="s">
        <v>194</v>
      </c>
      <c r="E751" s="157" t="s">
        <v>19</v>
      </c>
      <c r="F751" s="158" t="s">
        <v>1494</v>
      </c>
      <c r="H751" s="159">
        <v>2.48</v>
      </c>
      <c r="I751" s="160"/>
      <c r="L751" s="156"/>
      <c r="M751" s="161"/>
      <c r="T751" s="162"/>
      <c r="AT751" s="157" t="s">
        <v>194</v>
      </c>
      <c r="AU751" s="157" t="s">
        <v>84</v>
      </c>
      <c r="AV751" s="13" t="s">
        <v>84</v>
      </c>
      <c r="AW751" s="13" t="s">
        <v>37</v>
      </c>
      <c r="AX751" s="13" t="s">
        <v>75</v>
      </c>
      <c r="AY751" s="157" t="s">
        <v>184</v>
      </c>
    </row>
    <row r="752" spans="2:65" s="14" customFormat="1" ht="11.25">
      <c r="B752" s="163"/>
      <c r="D752" s="150" t="s">
        <v>194</v>
      </c>
      <c r="E752" s="164" t="s">
        <v>19</v>
      </c>
      <c r="F752" s="165" t="s">
        <v>198</v>
      </c>
      <c r="H752" s="166">
        <v>306.45</v>
      </c>
      <c r="I752" s="167"/>
      <c r="L752" s="163"/>
      <c r="M752" s="168"/>
      <c r="T752" s="169"/>
      <c r="AT752" s="164" t="s">
        <v>194</v>
      </c>
      <c r="AU752" s="164" t="s">
        <v>84</v>
      </c>
      <c r="AV752" s="14" t="s">
        <v>127</v>
      </c>
      <c r="AW752" s="14" t="s">
        <v>37</v>
      </c>
      <c r="AX752" s="14" t="s">
        <v>82</v>
      </c>
      <c r="AY752" s="164" t="s">
        <v>184</v>
      </c>
    </row>
    <row r="753" spans="2:65" s="1" customFormat="1" ht="24.2" customHeight="1">
      <c r="B753" s="33"/>
      <c r="C753" s="132" t="s">
        <v>1495</v>
      </c>
      <c r="D753" s="132" t="s">
        <v>186</v>
      </c>
      <c r="E753" s="133" t="s">
        <v>1496</v>
      </c>
      <c r="F753" s="134" t="s">
        <v>1497</v>
      </c>
      <c r="G753" s="135" t="s">
        <v>246</v>
      </c>
      <c r="H753" s="136">
        <v>62.45</v>
      </c>
      <c r="I753" s="137"/>
      <c r="J753" s="138">
        <f>ROUND(I753*H753,2)</f>
        <v>0</v>
      </c>
      <c r="K753" s="134" t="s">
        <v>190</v>
      </c>
      <c r="L753" s="33"/>
      <c r="M753" s="139" t="s">
        <v>19</v>
      </c>
      <c r="N753" s="140" t="s">
        <v>46</v>
      </c>
      <c r="P753" s="141">
        <f>O753*H753</f>
        <v>0</v>
      </c>
      <c r="Q753" s="141">
        <v>5.8399999999999999E-4</v>
      </c>
      <c r="R753" s="141">
        <f>Q753*H753</f>
        <v>3.6470800000000005E-2</v>
      </c>
      <c r="S753" s="141">
        <v>0</v>
      </c>
      <c r="T753" s="142">
        <f>S753*H753</f>
        <v>0</v>
      </c>
      <c r="AR753" s="143" t="s">
        <v>287</v>
      </c>
      <c r="AT753" s="143" t="s">
        <v>186</v>
      </c>
      <c r="AU753" s="143" t="s">
        <v>84</v>
      </c>
      <c r="AY753" s="18" t="s">
        <v>184</v>
      </c>
      <c r="BE753" s="144">
        <f>IF(N753="základní",J753,0)</f>
        <v>0</v>
      </c>
      <c r="BF753" s="144">
        <f>IF(N753="snížená",J753,0)</f>
        <v>0</v>
      </c>
      <c r="BG753" s="144">
        <f>IF(N753="zákl. přenesená",J753,0)</f>
        <v>0</v>
      </c>
      <c r="BH753" s="144">
        <f>IF(N753="sníž. přenesená",J753,0)</f>
        <v>0</v>
      </c>
      <c r="BI753" s="144">
        <f>IF(N753="nulová",J753,0)</f>
        <v>0</v>
      </c>
      <c r="BJ753" s="18" t="s">
        <v>82</v>
      </c>
      <c r="BK753" s="144">
        <f>ROUND(I753*H753,2)</f>
        <v>0</v>
      </c>
      <c r="BL753" s="18" t="s">
        <v>287</v>
      </c>
      <c r="BM753" s="143" t="s">
        <v>1498</v>
      </c>
    </row>
    <row r="754" spans="2:65" s="1" customFormat="1" ht="11.25">
      <c r="B754" s="33"/>
      <c r="D754" s="145" t="s">
        <v>192</v>
      </c>
      <c r="F754" s="146" t="s">
        <v>1499</v>
      </c>
      <c r="I754" s="147"/>
      <c r="L754" s="33"/>
      <c r="M754" s="148"/>
      <c r="T754" s="54"/>
      <c r="AT754" s="18" t="s">
        <v>192</v>
      </c>
      <c r="AU754" s="18" t="s">
        <v>84</v>
      </c>
    </row>
    <row r="755" spans="2:65" s="12" customFormat="1" ht="11.25">
      <c r="B755" s="149"/>
      <c r="D755" s="150" t="s">
        <v>194</v>
      </c>
      <c r="E755" s="151" t="s">
        <v>19</v>
      </c>
      <c r="F755" s="152" t="s">
        <v>249</v>
      </c>
      <c r="H755" s="151" t="s">
        <v>19</v>
      </c>
      <c r="I755" s="153"/>
      <c r="L755" s="149"/>
      <c r="M755" s="154"/>
      <c r="T755" s="155"/>
      <c r="AT755" s="151" t="s">
        <v>194</v>
      </c>
      <c r="AU755" s="151" t="s">
        <v>84</v>
      </c>
      <c r="AV755" s="12" t="s">
        <v>82</v>
      </c>
      <c r="AW755" s="12" t="s">
        <v>37</v>
      </c>
      <c r="AX755" s="12" t="s">
        <v>75</v>
      </c>
      <c r="AY755" s="151" t="s">
        <v>184</v>
      </c>
    </row>
    <row r="756" spans="2:65" s="13" customFormat="1" ht="11.25">
      <c r="B756" s="156"/>
      <c r="D756" s="150" t="s">
        <v>194</v>
      </c>
      <c r="E756" s="157" t="s">
        <v>19</v>
      </c>
      <c r="F756" s="158" t="s">
        <v>1500</v>
      </c>
      <c r="H756" s="159">
        <v>9.35</v>
      </c>
      <c r="I756" s="160"/>
      <c r="L756" s="156"/>
      <c r="M756" s="161"/>
      <c r="T756" s="162"/>
      <c r="AT756" s="157" t="s">
        <v>194</v>
      </c>
      <c r="AU756" s="157" t="s">
        <v>84</v>
      </c>
      <c r="AV756" s="13" t="s">
        <v>84</v>
      </c>
      <c r="AW756" s="13" t="s">
        <v>37</v>
      </c>
      <c r="AX756" s="13" t="s">
        <v>75</v>
      </c>
      <c r="AY756" s="157" t="s">
        <v>184</v>
      </c>
    </row>
    <row r="757" spans="2:65" s="13" customFormat="1" ht="11.25">
      <c r="B757" s="156"/>
      <c r="D757" s="150" t="s">
        <v>194</v>
      </c>
      <c r="E757" s="157" t="s">
        <v>19</v>
      </c>
      <c r="F757" s="158" t="s">
        <v>1501</v>
      </c>
      <c r="H757" s="159">
        <v>26.2</v>
      </c>
      <c r="I757" s="160"/>
      <c r="L757" s="156"/>
      <c r="M757" s="161"/>
      <c r="T757" s="162"/>
      <c r="AT757" s="157" t="s">
        <v>194</v>
      </c>
      <c r="AU757" s="157" t="s">
        <v>84</v>
      </c>
      <c r="AV757" s="13" t="s">
        <v>84</v>
      </c>
      <c r="AW757" s="13" t="s">
        <v>37</v>
      </c>
      <c r="AX757" s="13" t="s">
        <v>75</v>
      </c>
      <c r="AY757" s="157" t="s">
        <v>184</v>
      </c>
    </row>
    <row r="758" spans="2:65" s="13" customFormat="1" ht="11.25">
      <c r="B758" s="156"/>
      <c r="D758" s="150" t="s">
        <v>194</v>
      </c>
      <c r="E758" s="157" t="s">
        <v>19</v>
      </c>
      <c r="F758" s="158" t="s">
        <v>1502</v>
      </c>
      <c r="H758" s="159">
        <v>26.9</v>
      </c>
      <c r="I758" s="160"/>
      <c r="L758" s="156"/>
      <c r="M758" s="161"/>
      <c r="T758" s="162"/>
      <c r="AT758" s="157" t="s">
        <v>194</v>
      </c>
      <c r="AU758" s="157" t="s">
        <v>84</v>
      </c>
      <c r="AV758" s="13" t="s">
        <v>84</v>
      </c>
      <c r="AW758" s="13" t="s">
        <v>37</v>
      </c>
      <c r="AX758" s="13" t="s">
        <v>75</v>
      </c>
      <c r="AY758" s="157" t="s">
        <v>184</v>
      </c>
    </row>
    <row r="759" spans="2:65" s="14" customFormat="1" ht="11.25">
      <c r="B759" s="163"/>
      <c r="D759" s="150" t="s">
        <v>194</v>
      </c>
      <c r="E759" s="164" t="s">
        <v>19</v>
      </c>
      <c r="F759" s="165" t="s">
        <v>198</v>
      </c>
      <c r="H759" s="166">
        <v>62.45</v>
      </c>
      <c r="I759" s="167"/>
      <c r="L759" s="163"/>
      <c r="M759" s="168"/>
      <c r="T759" s="169"/>
      <c r="AT759" s="164" t="s">
        <v>194</v>
      </c>
      <c r="AU759" s="164" t="s">
        <v>84</v>
      </c>
      <c r="AV759" s="14" t="s">
        <v>127</v>
      </c>
      <c r="AW759" s="14" t="s">
        <v>37</v>
      </c>
      <c r="AX759" s="14" t="s">
        <v>82</v>
      </c>
      <c r="AY759" s="164" t="s">
        <v>184</v>
      </c>
    </row>
    <row r="760" spans="2:65" s="1" customFormat="1" ht="16.5" customHeight="1">
      <c r="B760" s="33"/>
      <c r="C760" s="170" t="s">
        <v>1503</v>
      </c>
      <c r="D760" s="170" t="s">
        <v>264</v>
      </c>
      <c r="E760" s="171" t="s">
        <v>1504</v>
      </c>
      <c r="F760" s="172" t="s">
        <v>1505</v>
      </c>
      <c r="G760" s="173" t="s">
        <v>246</v>
      </c>
      <c r="H760" s="174">
        <v>114.721</v>
      </c>
      <c r="I760" s="175"/>
      <c r="J760" s="176">
        <f>ROUND(I760*H760,2)</f>
        <v>0</v>
      </c>
      <c r="K760" s="172" t="s">
        <v>190</v>
      </c>
      <c r="L760" s="177"/>
      <c r="M760" s="178" t="s">
        <v>19</v>
      </c>
      <c r="N760" s="179" t="s">
        <v>46</v>
      </c>
      <c r="P760" s="141">
        <f>O760*H760</f>
        <v>0</v>
      </c>
      <c r="Q760" s="141">
        <v>2.64E-3</v>
      </c>
      <c r="R760" s="141">
        <f>Q760*H760</f>
        <v>0.30286343999999998</v>
      </c>
      <c r="S760" s="141">
        <v>0</v>
      </c>
      <c r="T760" s="142">
        <f>S760*H760</f>
        <v>0</v>
      </c>
      <c r="AR760" s="143" t="s">
        <v>409</v>
      </c>
      <c r="AT760" s="143" t="s">
        <v>264</v>
      </c>
      <c r="AU760" s="143" t="s">
        <v>84</v>
      </c>
      <c r="AY760" s="18" t="s">
        <v>184</v>
      </c>
      <c r="BE760" s="144">
        <f>IF(N760="základní",J760,0)</f>
        <v>0</v>
      </c>
      <c r="BF760" s="144">
        <f>IF(N760="snížená",J760,0)</f>
        <v>0</v>
      </c>
      <c r="BG760" s="144">
        <f>IF(N760="zákl. přenesená",J760,0)</f>
        <v>0</v>
      </c>
      <c r="BH760" s="144">
        <f>IF(N760="sníž. přenesená",J760,0)</f>
        <v>0</v>
      </c>
      <c r="BI760" s="144">
        <f>IF(N760="nulová",J760,0)</f>
        <v>0</v>
      </c>
      <c r="BJ760" s="18" t="s">
        <v>82</v>
      </c>
      <c r="BK760" s="144">
        <f>ROUND(I760*H760,2)</f>
        <v>0</v>
      </c>
      <c r="BL760" s="18" t="s">
        <v>287</v>
      </c>
      <c r="BM760" s="143" t="s">
        <v>1506</v>
      </c>
    </row>
    <row r="761" spans="2:65" s="12" customFormat="1" ht="11.25">
      <c r="B761" s="149"/>
      <c r="D761" s="150" t="s">
        <v>194</v>
      </c>
      <c r="E761" s="151" t="s">
        <v>19</v>
      </c>
      <c r="F761" s="152" t="s">
        <v>249</v>
      </c>
      <c r="H761" s="151" t="s">
        <v>19</v>
      </c>
      <c r="I761" s="153"/>
      <c r="L761" s="149"/>
      <c r="M761" s="154"/>
      <c r="T761" s="155"/>
      <c r="AT761" s="151" t="s">
        <v>194</v>
      </c>
      <c r="AU761" s="151" t="s">
        <v>84</v>
      </c>
      <c r="AV761" s="12" t="s">
        <v>82</v>
      </c>
      <c r="AW761" s="12" t="s">
        <v>37</v>
      </c>
      <c r="AX761" s="12" t="s">
        <v>75</v>
      </c>
      <c r="AY761" s="151" t="s">
        <v>184</v>
      </c>
    </row>
    <row r="762" spans="2:65" s="13" customFormat="1" ht="11.25">
      <c r="B762" s="156"/>
      <c r="D762" s="150" t="s">
        <v>194</v>
      </c>
      <c r="E762" s="157" t="s">
        <v>19</v>
      </c>
      <c r="F762" s="158" t="s">
        <v>1500</v>
      </c>
      <c r="H762" s="159">
        <v>9.35</v>
      </c>
      <c r="I762" s="160"/>
      <c r="L762" s="156"/>
      <c r="M762" s="161"/>
      <c r="T762" s="162"/>
      <c r="AT762" s="157" t="s">
        <v>194</v>
      </c>
      <c r="AU762" s="157" t="s">
        <v>84</v>
      </c>
      <c r="AV762" s="13" t="s">
        <v>84</v>
      </c>
      <c r="AW762" s="13" t="s">
        <v>37</v>
      </c>
      <c r="AX762" s="13" t="s">
        <v>75</v>
      </c>
      <c r="AY762" s="157" t="s">
        <v>184</v>
      </c>
    </row>
    <row r="763" spans="2:65" s="13" customFormat="1" ht="11.25">
      <c r="B763" s="156"/>
      <c r="D763" s="150" t="s">
        <v>194</v>
      </c>
      <c r="E763" s="157" t="s">
        <v>19</v>
      </c>
      <c r="F763" s="158" t="s">
        <v>1501</v>
      </c>
      <c r="H763" s="159">
        <v>26.2</v>
      </c>
      <c r="I763" s="160"/>
      <c r="L763" s="156"/>
      <c r="M763" s="161"/>
      <c r="T763" s="162"/>
      <c r="AT763" s="157" t="s">
        <v>194</v>
      </c>
      <c r="AU763" s="157" t="s">
        <v>84</v>
      </c>
      <c r="AV763" s="13" t="s">
        <v>84</v>
      </c>
      <c r="AW763" s="13" t="s">
        <v>37</v>
      </c>
      <c r="AX763" s="13" t="s">
        <v>75</v>
      </c>
      <c r="AY763" s="157" t="s">
        <v>184</v>
      </c>
    </row>
    <row r="764" spans="2:65" s="13" customFormat="1" ht="11.25">
      <c r="B764" s="156"/>
      <c r="D764" s="150" t="s">
        <v>194</v>
      </c>
      <c r="E764" s="157" t="s">
        <v>19</v>
      </c>
      <c r="F764" s="158" t="s">
        <v>1502</v>
      </c>
      <c r="H764" s="159">
        <v>26.9</v>
      </c>
      <c r="I764" s="160"/>
      <c r="L764" s="156"/>
      <c r="M764" s="161"/>
      <c r="T764" s="162"/>
      <c r="AT764" s="157" t="s">
        <v>194</v>
      </c>
      <c r="AU764" s="157" t="s">
        <v>84</v>
      </c>
      <c r="AV764" s="13" t="s">
        <v>84</v>
      </c>
      <c r="AW764" s="13" t="s">
        <v>37</v>
      </c>
      <c r="AX764" s="13" t="s">
        <v>75</v>
      </c>
      <c r="AY764" s="157" t="s">
        <v>184</v>
      </c>
    </row>
    <row r="765" spans="2:65" s="14" customFormat="1" ht="11.25">
      <c r="B765" s="163"/>
      <c r="D765" s="150" t="s">
        <v>194</v>
      </c>
      <c r="E765" s="164" t="s">
        <v>19</v>
      </c>
      <c r="F765" s="165" t="s">
        <v>198</v>
      </c>
      <c r="H765" s="166">
        <v>62.45</v>
      </c>
      <c r="I765" s="167"/>
      <c r="L765" s="163"/>
      <c r="M765" s="168"/>
      <c r="T765" s="169"/>
      <c r="AT765" s="164" t="s">
        <v>194</v>
      </c>
      <c r="AU765" s="164" t="s">
        <v>84</v>
      </c>
      <c r="AV765" s="14" t="s">
        <v>127</v>
      </c>
      <c r="AW765" s="14" t="s">
        <v>37</v>
      </c>
      <c r="AX765" s="14" t="s">
        <v>82</v>
      </c>
      <c r="AY765" s="164" t="s">
        <v>184</v>
      </c>
    </row>
    <row r="766" spans="2:65" s="13" customFormat="1" ht="11.25">
      <c r="B766" s="156"/>
      <c r="D766" s="150" t="s">
        <v>194</v>
      </c>
      <c r="F766" s="158" t="s">
        <v>1507</v>
      </c>
      <c r="H766" s="159">
        <v>114.721</v>
      </c>
      <c r="I766" s="160"/>
      <c r="L766" s="156"/>
      <c r="M766" s="161"/>
      <c r="T766" s="162"/>
      <c r="AT766" s="157" t="s">
        <v>194</v>
      </c>
      <c r="AU766" s="157" t="s">
        <v>84</v>
      </c>
      <c r="AV766" s="13" t="s">
        <v>84</v>
      </c>
      <c r="AW766" s="13" t="s">
        <v>4</v>
      </c>
      <c r="AX766" s="13" t="s">
        <v>82</v>
      </c>
      <c r="AY766" s="157" t="s">
        <v>184</v>
      </c>
    </row>
    <row r="767" spans="2:65" s="1" customFormat="1" ht="24.2" customHeight="1">
      <c r="B767" s="33"/>
      <c r="C767" s="132" t="s">
        <v>1508</v>
      </c>
      <c r="D767" s="132" t="s">
        <v>186</v>
      </c>
      <c r="E767" s="133" t="s">
        <v>1509</v>
      </c>
      <c r="F767" s="134" t="s">
        <v>1510</v>
      </c>
      <c r="G767" s="135" t="s">
        <v>217</v>
      </c>
      <c r="H767" s="136">
        <v>352.17</v>
      </c>
      <c r="I767" s="137"/>
      <c r="J767" s="138">
        <f>ROUND(I767*H767,2)</f>
        <v>0</v>
      </c>
      <c r="K767" s="134" t="s">
        <v>190</v>
      </c>
      <c r="L767" s="33"/>
      <c r="M767" s="139" t="s">
        <v>19</v>
      </c>
      <c r="N767" s="140" t="s">
        <v>46</v>
      </c>
      <c r="P767" s="141">
        <f>O767*H767</f>
        <v>0</v>
      </c>
      <c r="Q767" s="141">
        <v>9.0279999999999996E-3</v>
      </c>
      <c r="R767" s="141">
        <f>Q767*H767</f>
        <v>3.17939076</v>
      </c>
      <c r="S767" s="141">
        <v>0</v>
      </c>
      <c r="T767" s="142">
        <f>S767*H767</f>
        <v>0</v>
      </c>
      <c r="AR767" s="143" t="s">
        <v>287</v>
      </c>
      <c r="AT767" s="143" t="s">
        <v>186</v>
      </c>
      <c r="AU767" s="143" t="s">
        <v>84</v>
      </c>
      <c r="AY767" s="18" t="s">
        <v>184</v>
      </c>
      <c r="BE767" s="144">
        <f>IF(N767="základní",J767,0)</f>
        <v>0</v>
      </c>
      <c r="BF767" s="144">
        <f>IF(N767="snížená",J767,0)</f>
        <v>0</v>
      </c>
      <c r="BG767" s="144">
        <f>IF(N767="zákl. přenesená",J767,0)</f>
        <v>0</v>
      </c>
      <c r="BH767" s="144">
        <f>IF(N767="sníž. přenesená",J767,0)</f>
        <v>0</v>
      </c>
      <c r="BI767" s="144">
        <f>IF(N767="nulová",J767,0)</f>
        <v>0</v>
      </c>
      <c r="BJ767" s="18" t="s">
        <v>82</v>
      </c>
      <c r="BK767" s="144">
        <f>ROUND(I767*H767,2)</f>
        <v>0</v>
      </c>
      <c r="BL767" s="18" t="s">
        <v>287</v>
      </c>
      <c r="BM767" s="143" t="s">
        <v>1511</v>
      </c>
    </row>
    <row r="768" spans="2:65" s="1" customFormat="1" ht="11.25">
      <c r="B768" s="33"/>
      <c r="D768" s="145" t="s">
        <v>192</v>
      </c>
      <c r="F768" s="146" t="s">
        <v>1512</v>
      </c>
      <c r="I768" s="147"/>
      <c r="L768" s="33"/>
      <c r="M768" s="148"/>
      <c r="T768" s="54"/>
      <c r="AT768" s="18" t="s">
        <v>192</v>
      </c>
      <c r="AU768" s="18" t="s">
        <v>84</v>
      </c>
    </row>
    <row r="769" spans="2:65" s="12" customFormat="1" ht="11.25">
      <c r="B769" s="149"/>
      <c r="D769" s="150" t="s">
        <v>194</v>
      </c>
      <c r="E769" s="151" t="s">
        <v>19</v>
      </c>
      <c r="F769" s="152" t="s">
        <v>249</v>
      </c>
      <c r="H769" s="151" t="s">
        <v>19</v>
      </c>
      <c r="I769" s="153"/>
      <c r="L769" s="149"/>
      <c r="M769" s="154"/>
      <c r="T769" s="155"/>
      <c r="AT769" s="151" t="s">
        <v>194</v>
      </c>
      <c r="AU769" s="151" t="s">
        <v>84</v>
      </c>
      <c r="AV769" s="12" t="s">
        <v>82</v>
      </c>
      <c r="AW769" s="12" t="s">
        <v>37</v>
      </c>
      <c r="AX769" s="12" t="s">
        <v>75</v>
      </c>
      <c r="AY769" s="151" t="s">
        <v>184</v>
      </c>
    </row>
    <row r="770" spans="2:65" s="13" customFormat="1" ht="11.25">
      <c r="B770" s="156"/>
      <c r="D770" s="150" t="s">
        <v>194</v>
      </c>
      <c r="E770" s="157" t="s">
        <v>19</v>
      </c>
      <c r="F770" s="158" t="s">
        <v>1488</v>
      </c>
      <c r="H770" s="159">
        <v>14.8</v>
      </c>
      <c r="I770" s="160"/>
      <c r="L770" s="156"/>
      <c r="M770" s="161"/>
      <c r="T770" s="162"/>
      <c r="AT770" s="157" t="s">
        <v>194</v>
      </c>
      <c r="AU770" s="157" t="s">
        <v>84</v>
      </c>
      <c r="AV770" s="13" t="s">
        <v>84</v>
      </c>
      <c r="AW770" s="13" t="s">
        <v>37</v>
      </c>
      <c r="AX770" s="13" t="s">
        <v>75</v>
      </c>
      <c r="AY770" s="157" t="s">
        <v>184</v>
      </c>
    </row>
    <row r="771" spans="2:65" s="13" customFormat="1" ht="11.25">
      <c r="B771" s="156"/>
      <c r="D771" s="150" t="s">
        <v>194</v>
      </c>
      <c r="E771" s="157" t="s">
        <v>19</v>
      </c>
      <c r="F771" s="158" t="s">
        <v>1200</v>
      </c>
      <c r="H771" s="159">
        <v>66.36</v>
      </c>
      <c r="I771" s="160"/>
      <c r="L771" s="156"/>
      <c r="M771" s="161"/>
      <c r="T771" s="162"/>
      <c r="AT771" s="157" t="s">
        <v>194</v>
      </c>
      <c r="AU771" s="157" t="s">
        <v>84</v>
      </c>
      <c r="AV771" s="13" t="s">
        <v>84</v>
      </c>
      <c r="AW771" s="13" t="s">
        <v>37</v>
      </c>
      <c r="AX771" s="13" t="s">
        <v>75</v>
      </c>
      <c r="AY771" s="157" t="s">
        <v>184</v>
      </c>
    </row>
    <row r="772" spans="2:65" s="13" customFormat="1" ht="11.25">
      <c r="B772" s="156"/>
      <c r="D772" s="150" t="s">
        <v>194</v>
      </c>
      <c r="E772" s="157" t="s">
        <v>19</v>
      </c>
      <c r="F772" s="158" t="s">
        <v>1489</v>
      </c>
      <c r="H772" s="159">
        <v>77.27</v>
      </c>
      <c r="I772" s="160"/>
      <c r="L772" s="156"/>
      <c r="M772" s="161"/>
      <c r="T772" s="162"/>
      <c r="AT772" s="157" t="s">
        <v>194</v>
      </c>
      <c r="AU772" s="157" t="s">
        <v>84</v>
      </c>
      <c r="AV772" s="13" t="s">
        <v>84</v>
      </c>
      <c r="AW772" s="13" t="s">
        <v>37</v>
      </c>
      <c r="AX772" s="13" t="s">
        <v>75</v>
      </c>
      <c r="AY772" s="157" t="s">
        <v>184</v>
      </c>
    </row>
    <row r="773" spans="2:65" s="13" customFormat="1" ht="11.25">
      <c r="B773" s="156"/>
      <c r="D773" s="150" t="s">
        <v>194</v>
      </c>
      <c r="E773" s="157" t="s">
        <v>19</v>
      </c>
      <c r="F773" s="158" t="s">
        <v>1490</v>
      </c>
      <c r="H773" s="159">
        <v>35.81</v>
      </c>
      <c r="I773" s="160"/>
      <c r="L773" s="156"/>
      <c r="M773" s="161"/>
      <c r="T773" s="162"/>
      <c r="AT773" s="157" t="s">
        <v>194</v>
      </c>
      <c r="AU773" s="157" t="s">
        <v>84</v>
      </c>
      <c r="AV773" s="13" t="s">
        <v>84</v>
      </c>
      <c r="AW773" s="13" t="s">
        <v>37</v>
      </c>
      <c r="AX773" s="13" t="s">
        <v>75</v>
      </c>
      <c r="AY773" s="157" t="s">
        <v>184</v>
      </c>
    </row>
    <row r="774" spans="2:65" s="13" customFormat="1" ht="11.25">
      <c r="B774" s="156"/>
      <c r="D774" s="150" t="s">
        <v>194</v>
      </c>
      <c r="E774" s="157" t="s">
        <v>19</v>
      </c>
      <c r="F774" s="158" t="s">
        <v>1491</v>
      </c>
      <c r="H774" s="159">
        <v>3.61</v>
      </c>
      <c r="I774" s="160"/>
      <c r="L774" s="156"/>
      <c r="M774" s="161"/>
      <c r="T774" s="162"/>
      <c r="AT774" s="157" t="s">
        <v>194</v>
      </c>
      <c r="AU774" s="157" t="s">
        <v>84</v>
      </c>
      <c r="AV774" s="13" t="s">
        <v>84</v>
      </c>
      <c r="AW774" s="13" t="s">
        <v>37</v>
      </c>
      <c r="AX774" s="13" t="s">
        <v>75</v>
      </c>
      <c r="AY774" s="157" t="s">
        <v>184</v>
      </c>
    </row>
    <row r="775" spans="2:65" s="13" customFormat="1" ht="11.25">
      <c r="B775" s="156"/>
      <c r="D775" s="150" t="s">
        <v>194</v>
      </c>
      <c r="E775" s="157" t="s">
        <v>19</v>
      </c>
      <c r="F775" s="158" t="s">
        <v>1492</v>
      </c>
      <c r="H775" s="159">
        <v>41.78</v>
      </c>
      <c r="I775" s="160"/>
      <c r="L775" s="156"/>
      <c r="M775" s="161"/>
      <c r="T775" s="162"/>
      <c r="AT775" s="157" t="s">
        <v>194</v>
      </c>
      <c r="AU775" s="157" t="s">
        <v>84</v>
      </c>
      <c r="AV775" s="13" t="s">
        <v>84</v>
      </c>
      <c r="AW775" s="13" t="s">
        <v>37</v>
      </c>
      <c r="AX775" s="13" t="s">
        <v>75</v>
      </c>
      <c r="AY775" s="157" t="s">
        <v>184</v>
      </c>
    </row>
    <row r="776" spans="2:65" s="13" customFormat="1" ht="11.25">
      <c r="B776" s="156"/>
      <c r="D776" s="150" t="s">
        <v>194</v>
      </c>
      <c r="E776" s="157" t="s">
        <v>19</v>
      </c>
      <c r="F776" s="158" t="s">
        <v>1216</v>
      </c>
      <c r="H776" s="159">
        <v>29.16</v>
      </c>
      <c r="I776" s="160"/>
      <c r="L776" s="156"/>
      <c r="M776" s="161"/>
      <c r="T776" s="162"/>
      <c r="AT776" s="157" t="s">
        <v>194</v>
      </c>
      <c r="AU776" s="157" t="s">
        <v>84</v>
      </c>
      <c r="AV776" s="13" t="s">
        <v>84</v>
      </c>
      <c r="AW776" s="13" t="s">
        <v>37</v>
      </c>
      <c r="AX776" s="13" t="s">
        <v>75</v>
      </c>
      <c r="AY776" s="157" t="s">
        <v>184</v>
      </c>
    </row>
    <row r="777" spans="2:65" s="13" customFormat="1" ht="11.25">
      <c r="B777" s="156"/>
      <c r="D777" s="150" t="s">
        <v>194</v>
      </c>
      <c r="E777" s="157" t="s">
        <v>19</v>
      </c>
      <c r="F777" s="158" t="s">
        <v>1217</v>
      </c>
      <c r="H777" s="159">
        <v>7.86</v>
      </c>
      <c r="I777" s="160"/>
      <c r="L777" s="156"/>
      <c r="M777" s="161"/>
      <c r="T777" s="162"/>
      <c r="AT777" s="157" t="s">
        <v>194</v>
      </c>
      <c r="AU777" s="157" t="s">
        <v>84</v>
      </c>
      <c r="AV777" s="13" t="s">
        <v>84</v>
      </c>
      <c r="AW777" s="13" t="s">
        <v>37</v>
      </c>
      <c r="AX777" s="13" t="s">
        <v>75</v>
      </c>
      <c r="AY777" s="157" t="s">
        <v>184</v>
      </c>
    </row>
    <row r="778" spans="2:65" s="13" customFormat="1" ht="11.25">
      <c r="B778" s="156"/>
      <c r="D778" s="150" t="s">
        <v>194</v>
      </c>
      <c r="E778" s="157" t="s">
        <v>19</v>
      </c>
      <c r="F778" s="158" t="s">
        <v>1218</v>
      </c>
      <c r="H778" s="159">
        <v>10.38</v>
      </c>
      <c r="I778" s="160"/>
      <c r="L778" s="156"/>
      <c r="M778" s="161"/>
      <c r="T778" s="162"/>
      <c r="AT778" s="157" t="s">
        <v>194</v>
      </c>
      <c r="AU778" s="157" t="s">
        <v>84</v>
      </c>
      <c r="AV778" s="13" t="s">
        <v>84</v>
      </c>
      <c r="AW778" s="13" t="s">
        <v>37</v>
      </c>
      <c r="AX778" s="13" t="s">
        <v>75</v>
      </c>
      <c r="AY778" s="157" t="s">
        <v>184</v>
      </c>
    </row>
    <row r="779" spans="2:65" s="13" customFormat="1" ht="11.25">
      <c r="B779" s="156"/>
      <c r="D779" s="150" t="s">
        <v>194</v>
      </c>
      <c r="E779" s="157" t="s">
        <v>19</v>
      </c>
      <c r="F779" s="158" t="s">
        <v>1513</v>
      </c>
      <c r="H779" s="159">
        <v>0.8</v>
      </c>
      <c r="I779" s="160"/>
      <c r="L779" s="156"/>
      <c r="M779" s="161"/>
      <c r="T779" s="162"/>
      <c r="AT779" s="157" t="s">
        <v>194</v>
      </c>
      <c r="AU779" s="157" t="s">
        <v>84</v>
      </c>
      <c r="AV779" s="13" t="s">
        <v>84</v>
      </c>
      <c r="AW779" s="13" t="s">
        <v>37</v>
      </c>
      <c r="AX779" s="13" t="s">
        <v>75</v>
      </c>
      <c r="AY779" s="157" t="s">
        <v>184</v>
      </c>
    </row>
    <row r="780" spans="2:65" s="13" customFormat="1" ht="11.25">
      <c r="B780" s="156"/>
      <c r="D780" s="150" t="s">
        <v>194</v>
      </c>
      <c r="E780" s="157" t="s">
        <v>19</v>
      </c>
      <c r="F780" s="158" t="s">
        <v>1493</v>
      </c>
      <c r="H780" s="159">
        <v>64.34</v>
      </c>
      <c r="I780" s="160"/>
      <c r="L780" s="156"/>
      <c r="M780" s="161"/>
      <c r="T780" s="162"/>
      <c r="AT780" s="157" t="s">
        <v>194</v>
      </c>
      <c r="AU780" s="157" t="s">
        <v>84</v>
      </c>
      <c r="AV780" s="13" t="s">
        <v>84</v>
      </c>
      <c r="AW780" s="13" t="s">
        <v>37</v>
      </c>
      <c r="AX780" s="13" t="s">
        <v>75</v>
      </c>
      <c r="AY780" s="157" t="s">
        <v>184</v>
      </c>
    </row>
    <row r="781" spans="2:65" s="14" customFormat="1" ht="11.25">
      <c r="B781" s="163"/>
      <c r="D781" s="150" t="s">
        <v>194</v>
      </c>
      <c r="E781" s="164" t="s">
        <v>712</v>
      </c>
      <c r="F781" s="165" t="s">
        <v>198</v>
      </c>
      <c r="H781" s="166">
        <v>352.17</v>
      </c>
      <c r="I781" s="167"/>
      <c r="L781" s="163"/>
      <c r="M781" s="168"/>
      <c r="T781" s="169"/>
      <c r="AT781" s="164" t="s">
        <v>194</v>
      </c>
      <c r="AU781" s="164" t="s">
        <v>84</v>
      </c>
      <c r="AV781" s="14" t="s">
        <v>127</v>
      </c>
      <c r="AW781" s="14" t="s">
        <v>37</v>
      </c>
      <c r="AX781" s="14" t="s">
        <v>82</v>
      </c>
      <c r="AY781" s="164" t="s">
        <v>184</v>
      </c>
    </row>
    <row r="782" spans="2:65" s="1" customFormat="1" ht="24.2" customHeight="1">
      <c r="B782" s="33"/>
      <c r="C782" s="170" t="s">
        <v>1514</v>
      </c>
      <c r="D782" s="170" t="s">
        <v>264</v>
      </c>
      <c r="E782" s="171" t="s">
        <v>1515</v>
      </c>
      <c r="F782" s="172" t="s">
        <v>1516</v>
      </c>
      <c r="G782" s="173" t="s">
        <v>217</v>
      </c>
      <c r="H782" s="174">
        <v>404.99599999999998</v>
      </c>
      <c r="I782" s="175"/>
      <c r="J782" s="176">
        <f>ROUND(I782*H782,2)</f>
        <v>0</v>
      </c>
      <c r="K782" s="172" t="s">
        <v>19</v>
      </c>
      <c r="L782" s="177"/>
      <c r="M782" s="178" t="s">
        <v>19</v>
      </c>
      <c r="N782" s="179" t="s">
        <v>46</v>
      </c>
      <c r="P782" s="141">
        <f>O782*H782</f>
        <v>0</v>
      </c>
      <c r="Q782" s="141">
        <v>2.5000000000000001E-2</v>
      </c>
      <c r="R782" s="141">
        <f>Q782*H782</f>
        <v>10.1249</v>
      </c>
      <c r="S782" s="141">
        <v>0</v>
      </c>
      <c r="T782" s="142">
        <f>S782*H782</f>
        <v>0</v>
      </c>
      <c r="AR782" s="143" t="s">
        <v>409</v>
      </c>
      <c r="AT782" s="143" t="s">
        <v>264</v>
      </c>
      <c r="AU782" s="143" t="s">
        <v>84</v>
      </c>
      <c r="AY782" s="18" t="s">
        <v>184</v>
      </c>
      <c r="BE782" s="144">
        <f>IF(N782="základní",J782,0)</f>
        <v>0</v>
      </c>
      <c r="BF782" s="144">
        <f>IF(N782="snížená",J782,0)</f>
        <v>0</v>
      </c>
      <c r="BG782" s="144">
        <f>IF(N782="zákl. přenesená",J782,0)</f>
        <v>0</v>
      </c>
      <c r="BH782" s="144">
        <f>IF(N782="sníž. přenesená",J782,0)</f>
        <v>0</v>
      </c>
      <c r="BI782" s="144">
        <f>IF(N782="nulová",J782,0)</f>
        <v>0</v>
      </c>
      <c r="BJ782" s="18" t="s">
        <v>82</v>
      </c>
      <c r="BK782" s="144">
        <f>ROUND(I782*H782,2)</f>
        <v>0</v>
      </c>
      <c r="BL782" s="18" t="s">
        <v>287</v>
      </c>
      <c r="BM782" s="143" t="s">
        <v>1517</v>
      </c>
    </row>
    <row r="783" spans="2:65" s="1" customFormat="1" ht="19.5">
      <c r="B783" s="33"/>
      <c r="D783" s="150" t="s">
        <v>1000</v>
      </c>
      <c r="F783" s="191" t="s">
        <v>1518</v>
      </c>
      <c r="I783" s="147"/>
      <c r="L783" s="33"/>
      <c r="M783" s="148"/>
      <c r="T783" s="54"/>
      <c r="AT783" s="18" t="s">
        <v>1000</v>
      </c>
      <c r="AU783" s="18" t="s">
        <v>84</v>
      </c>
    </row>
    <row r="784" spans="2:65" s="13" customFormat="1" ht="11.25">
      <c r="B784" s="156"/>
      <c r="D784" s="150" t="s">
        <v>194</v>
      </c>
      <c r="E784" s="157" t="s">
        <v>19</v>
      </c>
      <c r="F784" s="158" t="s">
        <v>712</v>
      </c>
      <c r="H784" s="159">
        <v>352.17</v>
      </c>
      <c r="I784" s="160"/>
      <c r="L784" s="156"/>
      <c r="M784" s="161"/>
      <c r="T784" s="162"/>
      <c r="AT784" s="157" t="s">
        <v>194</v>
      </c>
      <c r="AU784" s="157" t="s">
        <v>84</v>
      </c>
      <c r="AV784" s="13" t="s">
        <v>84</v>
      </c>
      <c r="AW784" s="13" t="s">
        <v>37</v>
      </c>
      <c r="AX784" s="13" t="s">
        <v>82</v>
      </c>
      <c r="AY784" s="157" t="s">
        <v>184</v>
      </c>
    </row>
    <row r="785" spans="2:65" s="13" customFormat="1" ht="11.25">
      <c r="B785" s="156"/>
      <c r="D785" s="150" t="s">
        <v>194</v>
      </c>
      <c r="F785" s="158" t="s">
        <v>1519</v>
      </c>
      <c r="H785" s="159">
        <v>404.99599999999998</v>
      </c>
      <c r="I785" s="160"/>
      <c r="L785" s="156"/>
      <c r="M785" s="161"/>
      <c r="T785" s="162"/>
      <c r="AT785" s="157" t="s">
        <v>194</v>
      </c>
      <c r="AU785" s="157" t="s">
        <v>84</v>
      </c>
      <c r="AV785" s="13" t="s">
        <v>84</v>
      </c>
      <c r="AW785" s="13" t="s">
        <v>4</v>
      </c>
      <c r="AX785" s="13" t="s">
        <v>82</v>
      </c>
      <c r="AY785" s="157" t="s">
        <v>184</v>
      </c>
    </row>
    <row r="786" spans="2:65" s="1" customFormat="1" ht="24.2" customHeight="1">
      <c r="B786" s="33"/>
      <c r="C786" s="132" t="s">
        <v>1520</v>
      </c>
      <c r="D786" s="132" t="s">
        <v>186</v>
      </c>
      <c r="E786" s="133" t="s">
        <v>1521</v>
      </c>
      <c r="F786" s="134" t="s">
        <v>1522</v>
      </c>
      <c r="G786" s="135" t="s">
        <v>217</v>
      </c>
      <c r="H786" s="136">
        <v>54.015000000000001</v>
      </c>
      <c r="I786" s="137"/>
      <c r="J786" s="138">
        <f>ROUND(I786*H786,2)</f>
        <v>0</v>
      </c>
      <c r="K786" s="134" t="s">
        <v>190</v>
      </c>
      <c r="L786" s="33"/>
      <c r="M786" s="139" t="s">
        <v>19</v>
      </c>
      <c r="N786" s="140" t="s">
        <v>46</v>
      </c>
      <c r="P786" s="141">
        <f>O786*H786</f>
        <v>0</v>
      </c>
      <c r="Q786" s="141">
        <v>5.9959999999999996E-3</v>
      </c>
      <c r="R786" s="141">
        <f>Q786*H786</f>
        <v>0.32387393999999997</v>
      </c>
      <c r="S786" s="141">
        <v>0</v>
      </c>
      <c r="T786" s="142">
        <f>S786*H786</f>
        <v>0</v>
      </c>
      <c r="AR786" s="143" t="s">
        <v>287</v>
      </c>
      <c r="AT786" s="143" t="s">
        <v>186</v>
      </c>
      <c r="AU786" s="143" t="s">
        <v>84</v>
      </c>
      <c r="AY786" s="18" t="s">
        <v>184</v>
      </c>
      <c r="BE786" s="144">
        <f>IF(N786="základní",J786,0)</f>
        <v>0</v>
      </c>
      <c r="BF786" s="144">
        <f>IF(N786="snížená",J786,0)</f>
        <v>0</v>
      </c>
      <c r="BG786" s="144">
        <f>IF(N786="zákl. přenesená",J786,0)</f>
        <v>0</v>
      </c>
      <c r="BH786" s="144">
        <f>IF(N786="sníž. přenesená",J786,0)</f>
        <v>0</v>
      </c>
      <c r="BI786" s="144">
        <f>IF(N786="nulová",J786,0)</f>
        <v>0</v>
      </c>
      <c r="BJ786" s="18" t="s">
        <v>82</v>
      </c>
      <c r="BK786" s="144">
        <f>ROUND(I786*H786,2)</f>
        <v>0</v>
      </c>
      <c r="BL786" s="18" t="s">
        <v>287</v>
      </c>
      <c r="BM786" s="143" t="s">
        <v>1523</v>
      </c>
    </row>
    <row r="787" spans="2:65" s="1" customFormat="1" ht="11.25">
      <c r="B787" s="33"/>
      <c r="D787" s="145" t="s">
        <v>192</v>
      </c>
      <c r="F787" s="146" t="s">
        <v>1524</v>
      </c>
      <c r="I787" s="147"/>
      <c r="L787" s="33"/>
      <c r="M787" s="148"/>
      <c r="T787" s="54"/>
      <c r="AT787" s="18" t="s">
        <v>192</v>
      </c>
      <c r="AU787" s="18" t="s">
        <v>84</v>
      </c>
    </row>
    <row r="788" spans="2:65" s="12" customFormat="1" ht="11.25">
      <c r="B788" s="149"/>
      <c r="D788" s="150" t="s">
        <v>194</v>
      </c>
      <c r="E788" s="151" t="s">
        <v>19</v>
      </c>
      <c r="F788" s="152" t="s">
        <v>249</v>
      </c>
      <c r="H788" s="151" t="s">
        <v>19</v>
      </c>
      <c r="I788" s="153"/>
      <c r="L788" s="149"/>
      <c r="M788" s="154"/>
      <c r="T788" s="155"/>
      <c r="AT788" s="151" t="s">
        <v>194</v>
      </c>
      <c r="AU788" s="151" t="s">
        <v>84</v>
      </c>
      <c r="AV788" s="12" t="s">
        <v>82</v>
      </c>
      <c r="AW788" s="12" t="s">
        <v>37</v>
      </c>
      <c r="AX788" s="12" t="s">
        <v>75</v>
      </c>
      <c r="AY788" s="151" t="s">
        <v>184</v>
      </c>
    </row>
    <row r="789" spans="2:65" s="13" customFormat="1" ht="11.25">
      <c r="B789" s="156"/>
      <c r="D789" s="150" t="s">
        <v>194</v>
      </c>
      <c r="E789" s="157" t="s">
        <v>19</v>
      </c>
      <c r="F789" s="158" t="s">
        <v>1525</v>
      </c>
      <c r="H789" s="159">
        <v>28.16</v>
      </c>
      <c r="I789" s="160"/>
      <c r="L789" s="156"/>
      <c r="M789" s="161"/>
      <c r="T789" s="162"/>
      <c r="AT789" s="157" t="s">
        <v>194</v>
      </c>
      <c r="AU789" s="157" t="s">
        <v>84</v>
      </c>
      <c r="AV789" s="13" t="s">
        <v>84</v>
      </c>
      <c r="AW789" s="13" t="s">
        <v>37</v>
      </c>
      <c r="AX789" s="13" t="s">
        <v>75</v>
      </c>
      <c r="AY789" s="157" t="s">
        <v>184</v>
      </c>
    </row>
    <row r="790" spans="2:65" s="13" customFormat="1" ht="11.25">
      <c r="B790" s="156"/>
      <c r="D790" s="150" t="s">
        <v>194</v>
      </c>
      <c r="E790" s="157" t="s">
        <v>19</v>
      </c>
      <c r="F790" s="158" t="s">
        <v>1526</v>
      </c>
      <c r="H790" s="159">
        <v>12.09</v>
      </c>
      <c r="I790" s="160"/>
      <c r="L790" s="156"/>
      <c r="M790" s="161"/>
      <c r="T790" s="162"/>
      <c r="AT790" s="157" t="s">
        <v>194</v>
      </c>
      <c r="AU790" s="157" t="s">
        <v>84</v>
      </c>
      <c r="AV790" s="13" t="s">
        <v>84</v>
      </c>
      <c r="AW790" s="13" t="s">
        <v>37</v>
      </c>
      <c r="AX790" s="13" t="s">
        <v>75</v>
      </c>
      <c r="AY790" s="157" t="s">
        <v>184</v>
      </c>
    </row>
    <row r="791" spans="2:65" s="13" customFormat="1" ht="11.25">
      <c r="B791" s="156"/>
      <c r="D791" s="150" t="s">
        <v>194</v>
      </c>
      <c r="E791" s="157" t="s">
        <v>19</v>
      </c>
      <c r="F791" s="158" t="s">
        <v>1527</v>
      </c>
      <c r="H791" s="159">
        <v>7.46</v>
      </c>
      <c r="I791" s="160"/>
      <c r="L791" s="156"/>
      <c r="M791" s="161"/>
      <c r="T791" s="162"/>
      <c r="AT791" s="157" t="s">
        <v>194</v>
      </c>
      <c r="AU791" s="157" t="s">
        <v>84</v>
      </c>
      <c r="AV791" s="13" t="s">
        <v>84</v>
      </c>
      <c r="AW791" s="13" t="s">
        <v>37</v>
      </c>
      <c r="AX791" s="13" t="s">
        <v>75</v>
      </c>
      <c r="AY791" s="157" t="s">
        <v>184</v>
      </c>
    </row>
    <row r="792" spans="2:65" s="13" customFormat="1" ht="11.25">
      <c r="B792" s="156"/>
      <c r="D792" s="150" t="s">
        <v>194</v>
      </c>
      <c r="E792" s="157" t="s">
        <v>19</v>
      </c>
      <c r="F792" s="158" t="s">
        <v>1269</v>
      </c>
      <c r="H792" s="159">
        <v>2.48</v>
      </c>
      <c r="I792" s="160"/>
      <c r="L792" s="156"/>
      <c r="M792" s="161"/>
      <c r="T792" s="162"/>
      <c r="AT792" s="157" t="s">
        <v>194</v>
      </c>
      <c r="AU792" s="157" t="s">
        <v>84</v>
      </c>
      <c r="AV792" s="13" t="s">
        <v>84</v>
      </c>
      <c r="AW792" s="13" t="s">
        <v>37</v>
      </c>
      <c r="AX792" s="13" t="s">
        <v>75</v>
      </c>
      <c r="AY792" s="157" t="s">
        <v>184</v>
      </c>
    </row>
    <row r="793" spans="2:65" s="13" customFormat="1" ht="11.25">
      <c r="B793" s="156"/>
      <c r="D793" s="150" t="s">
        <v>194</v>
      </c>
      <c r="E793" s="157" t="s">
        <v>19</v>
      </c>
      <c r="F793" s="158" t="s">
        <v>1528</v>
      </c>
      <c r="H793" s="159">
        <v>2.02</v>
      </c>
      <c r="I793" s="160"/>
      <c r="L793" s="156"/>
      <c r="M793" s="161"/>
      <c r="T793" s="162"/>
      <c r="AT793" s="157" t="s">
        <v>194</v>
      </c>
      <c r="AU793" s="157" t="s">
        <v>84</v>
      </c>
      <c r="AV793" s="13" t="s">
        <v>84</v>
      </c>
      <c r="AW793" s="13" t="s">
        <v>37</v>
      </c>
      <c r="AX793" s="13" t="s">
        <v>75</v>
      </c>
      <c r="AY793" s="157" t="s">
        <v>184</v>
      </c>
    </row>
    <row r="794" spans="2:65" s="13" customFormat="1" ht="11.25">
      <c r="B794" s="156"/>
      <c r="D794" s="150" t="s">
        <v>194</v>
      </c>
      <c r="E794" s="157" t="s">
        <v>19</v>
      </c>
      <c r="F794" s="158" t="s">
        <v>1529</v>
      </c>
      <c r="H794" s="159">
        <v>1.4</v>
      </c>
      <c r="I794" s="160"/>
      <c r="L794" s="156"/>
      <c r="M794" s="161"/>
      <c r="T794" s="162"/>
      <c r="AT794" s="157" t="s">
        <v>194</v>
      </c>
      <c r="AU794" s="157" t="s">
        <v>84</v>
      </c>
      <c r="AV794" s="13" t="s">
        <v>84</v>
      </c>
      <c r="AW794" s="13" t="s">
        <v>37</v>
      </c>
      <c r="AX794" s="13" t="s">
        <v>75</v>
      </c>
      <c r="AY794" s="157" t="s">
        <v>184</v>
      </c>
    </row>
    <row r="795" spans="2:65" s="13" customFormat="1" ht="11.25">
      <c r="B795" s="156"/>
      <c r="D795" s="150" t="s">
        <v>194</v>
      </c>
      <c r="E795" s="157" t="s">
        <v>19</v>
      </c>
      <c r="F795" s="158" t="s">
        <v>1530</v>
      </c>
      <c r="H795" s="159">
        <v>0.40500000000000003</v>
      </c>
      <c r="I795" s="160"/>
      <c r="L795" s="156"/>
      <c r="M795" s="161"/>
      <c r="T795" s="162"/>
      <c r="AT795" s="157" t="s">
        <v>194</v>
      </c>
      <c r="AU795" s="157" t="s">
        <v>84</v>
      </c>
      <c r="AV795" s="13" t="s">
        <v>84</v>
      </c>
      <c r="AW795" s="13" t="s">
        <v>37</v>
      </c>
      <c r="AX795" s="13" t="s">
        <v>75</v>
      </c>
      <c r="AY795" s="157" t="s">
        <v>184</v>
      </c>
    </row>
    <row r="796" spans="2:65" s="14" customFormat="1" ht="11.25">
      <c r="B796" s="163"/>
      <c r="D796" s="150" t="s">
        <v>194</v>
      </c>
      <c r="E796" s="164" t="s">
        <v>715</v>
      </c>
      <c r="F796" s="165" t="s">
        <v>198</v>
      </c>
      <c r="H796" s="166">
        <v>54.015000000000001</v>
      </c>
      <c r="I796" s="167"/>
      <c r="L796" s="163"/>
      <c r="M796" s="168"/>
      <c r="T796" s="169"/>
      <c r="AT796" s="164" t="s">
        <v>194</v>
      </c>
      <c r="AU796" s="164" t="s">
        <v>84</v>
      </c>
      <c r="AV796" s="14" t="s">
        <v>127</v>
      </c>
      <c r="AW796" s="14" t="s">
        <v>37</v>
      </c>
      <c r="AX796" s="14" t="s">
        <v>82</v>
      </c>
      <c r="AY796" s="164" t="s">
        <v>184</v>
      </c>
    </row>
    <row r="797" spans="2:65" s="1" customFormat="1" ht="21.75" customHeight="1">
      <c r="B797" s="33"/>
      <c r="C797" s="170" t="s">
        <v>1531</v>
      </c>
      <c r="D797" s="170" t="s">
        <v>264</v>
      </c>
      <c r="E797" s="171" t="s">
        <v>1532</v>
      </c>
      <c r="F797" s="172" t="s">
        <v>1533</v>
      </c>
      <c r="G797" s="173" t="s">
        <v>217</v>
      </c>
      <c r="H797" s="174">
        <v>59.417000000000002</v>
      </c>
      <c r="I797" s="175"/>
      <c r="J797" s="176">
        <f>ROUND(I797*H797,2)</f>
        <v>0</v>
      </c>
      <c r="K797" s="172" t="s">
        <v>190</v>
      </c>
      <c r="L797" s="177"/>
      <c r="M797" s="178" t="s">
        <v>19</v>
      </c>
      <c r="N797" s="179" t="s">
        <v>46</v>
      </c>
      <c r="P797" s="141">
        <f>O797*H797</f>
        <v>0</v>
      </c>
      <c r="Q797" s="141">
        <v>2.1999999999999999E-2</v>
      </c>
      <c r="R797" s="141">
        <f>Q797*H797</f>
        <v>1.3071740000000001</v>
      </c>
      <c r="S797" s="141">
        <v>0</v>
      </c>
      <c r="T797" s="142">
        <f>S797*H797</f>
        <v>0</v>
      </c>
      <c r="AR797" s="143" t="s">
        <v>409</v>
      </c>
      <c r="AT797" s="143" t="s">
        <v>264</v>
      </c>
      <c r="AU797" s="143" t="s">
        <v>84</v>
      </c>
      <c r="AY797" s="18" t="s">
        <v>184</v>
      </c>
      <c r="BE797" s="144">
        <f>IF(N797="základní",J797,0)</f>
        <v>0</v>
      </c>
      <c r="BF797" s="144">
        <f>IF(N797="snížená",J797,0)</f>
        <v>0</v>
      </c>
      <c r="BG797" s="144">
        <f>IF(N797="zákl. přenesená",J797,0)</f>
        <v>0</v>
      </c>
      <c r="BH797" s="144">
        <f>IF(N797="sníž. přenesená",J797,0)</f>
        <v>0</v>
      </c>
      <c r="BI797" s="144">
        <f>IF(N797="nulová",J797,0)</f>
        <v>0</v>
      </c>
      <c r="BJ797" s="18" t="s">
        <v>82</v>
      </c>
      <c r="BK797" s="144">
        <f>ROUND(I797*H797,2)</f>
        <v>0</v>
      </c>
      <c r="BL797" s="18" t="s">
        <v>287</v>
      </c>
      <c r="BM797" s="143" t="s">
        <v>1534</v>
      </c>
    </row>
    <row r="798" spans="2:65" s="1" customFormat="1" ht="19.5">
      <c r="B798" s="33"/>
      <c r="D798" s="150" t="s">
        <v>1000</v>
      </c>
      <c r="F798" s="191" t="s">
        <v>1535</v>
      </c>
      <c r="I798" s="147"/>
      <c r="L798" s="33"/>
      <c r="M798" s="148"/>
      <c r="T798" s="54"/>
      <c r="AT798" s="18" t="s">
        <v>1000</v>
      </c>
      <c r="AU798" s="18" t="s">
        <v>84</v>
      </c>
    </row>
    <row r="799" spans="2:65" s="13" customFormat="1" ht="11.25">
      <c r="B799" s="156"/>
      <c r="D799" s="150" t="s">
        <v>194</v>
      </c>
      <c r="E799" s="157" t="s">
        <v>19</v>
      </c>
      <c r="F799" s="158" t="s">
        <v>715</v>
      </c>
      <c r="H799" s="159">
        <v>54.015000000000001</v>
      </c>
      <c r="I799" s="160"/>
      <c r="L799" s="156"/>
      <c r="M799" s="161"/>
      <c r="T799" s="162"/>
      <c r="AT799" s="157" t="s">
        <v>194</v>
      </c>
      <c r="AU799" s="157" t="s">
        <v>84</v>
      </c>
      <c r="AV799" s="13" t="s">
        <v>84</v>
      </c>
      <c r="AW799" s="13" t="s">
        <v>37</v>
      </c>
      <c r="AX799" s="13" t="s">
        <v>82</v>
      </c>
      <c r="AY799" s="157" t="s">
        <v>184</v>
      </c>
    </row>
    <row r="800" spans="2:65" s="13" customFormat="1" ht="11.25">
      <c r="B800" s="156"/>
      <c r="D800" s="150" t="s">
        <v>194</v>
      </c>
      <c r="F800" s="158" t="s">
        <v>1536</v>
      </c>
      <c r="H800" s="159">
        <v>59.417000000000002</v>
      </c>
      <c r="I800" s="160"/>
      <c r="L800" s="156"/>
      <c r="M800" s="161"/>
      <c r="T800" s="162"/>
      <c r="AT800" s="157" t="s">
        <v>194</v>
      </c>
      <c r="AU800" s="157" t="s">
        <v>84</v>
      </c>
      <c r="AV800" s="13" t="s">
        <v>84</v>
      </c>
      <c r="AW800" s="13" t="s">
        <v>4</v>
      </c>
      <c r="AX800" s="13" t="s">
        <v>82</v>
      </c>
      <c r="AY800" s="157" t="s">
        <v>184</v>
      </c>
    </row>
    <row r="801" spans="2:65" s="1" customFormat="1" ht="24.2" customHeight="1">
      <c r="B801" s="33"/>
      <c r="C801" s="132" t="s">
        <v>1537</v>
      </c>
      <c r="D801" s="132" t="s">
        <v>186</v>
      </c>
      <c r="E801" s="133" t="s">
        <v>1538</v>
      </c>
      <c r="F801" s="134" t="s">
        <v>1539</v>
      </c>
      <c r="G801" s="135" t="s">
        <v>217</v>
      </c>
      <c r="H801" s="136">
        <v>12.332000000000001</v>
      </c>
      <c r="I801" s="137"/>
      <c r="J801" s="138">
        <f>ROUND(I801*H801,2)</f>
        <v>0</v>
      </c>
      <c r="K801" s="134" t="s">
        <v>190</v>
      </c>
      <c r="L801" s="33"/>
      <c r="M801" s="139" t="s">
        <v>19</v>
      </c>
      <c r="N801" s="140" t="s">
        <v>46</v>
      </c>
      <c r="P801" s="141">
        <f>O801*H801</f>
        <v>0</v>
      </c>
      <c r="Q801" s="141">
        <v>5.7600000000000004E-3</v>
      </c>
      <c r="R801" s="141">
        <f>Q801*H801</f>
        <v>7.103232000000001E-2</v>
      </c>
      <c r="S801" s="141">
        <v>0</v>
      </c>
      <c r="T801" s="142">
        <f>S801*H801</f>
        <v>0</v>
      </c>
      <c r="AR801" s="143" t="s">
        <v>287</v>
      </c>
      <c r="AT801" s="143" t="s">
        <v>186</v>
      </c>
      <c r="AU801" s="143" t="s">
        <v>84</v>
      </c>
      <c r="AY801" s="18" t="s">
        <v>184</v>
      </c>
      <c r="BE801" s="144">
        <f>IF(N801="základní",J801,0)</f>
        <v>0</v>
      </c>
      <c r="BF801" s="144">
        <f>IF(N801="snížená",J801,0)</f>
        <v>0</v>
      </c>
      <c r="BG801" s="144">
        <f>IF(N801="zákl. přenesená",J801,0)</f>
        <v>0</v>
      </c>
      <c r="BH801" s="144">
        <f>IF(N801="sníž. přenesená",J801,0)</f>
        <v>0</v>
      </c>
      <c r="BI801" s="144">
        <f>IF(N801="nulová",J801,0)</f>
        <v>0</v>
      </c>
      <c r="BJ801" s="18" t="s">
        <v>82</v>
      </c>
      <c r="BK801" s="144">
        <f>ROUND(I801*H801,2)</f>
        <v>0</v>
      </c>
      <c r="BL801" s="18" t="s">
        <v>287</v>
      </c>
      <c r="BM801" s="143" t="s">
        <v>1540</v>
      </c>
    </row>
    <row r="802" spans="2:65" s="1" customFormat="1" ht="11.25">
      <c r="B802" s="33"/>
      <c r="D802" s="145" t="s">
        <v>192</v>
      </c>
      <c r="F802" s="146" t="s">
        <v>1541</v>
      </c>
      <c r="I802" s="147"/>
      <c r="L802" s="33"/>
      <c r="M802" s="148"/>
      <c r="T802" s="54"/>
      <c r="AT802" s="18" t="s">
        <v>192</v>
      </c>
      <c r="AU802" s="18" t="s">
        <v>84</v>
      </c>
    </row>
    <row r="803" spans="2:65" s="12" customFormat="1" ht="11.25">
      <c r="B803" s="149"/>
      <c r="D803" s="150" t="s">
        <v>194</v>
      </c>
      <c r="E803" s="151" t="s">
        <v>19</v>
      </c>
      <c r="F803" s="152" t="s">
        <v>249</v>
      </c>
      <c r="H803" s="151" t="s">
        <v>19</v>
      </c>
      <c r="I803" s="153"/>
      <c r="L803" s="149"/>
      <c r="M803" s="154"/>
      <c r="T803" s="155"/>
      <c r="AT803" s="151" t="s">
        <v>194</v>
      </c>
      <c r="AU803" s="151" t="s">
        <v>84</v>
      </c>
      <c r="AV803" s="12" t="s">
        <v>82</v>
      </c>
      <c r="AW803" s="12" t="s">
        <v>37</v>
      </c>
      <c r="AX803" s="12" t="s">
        <v>75</v>
      </c>
      <c r="AY803" s="151" t="s">
        <v>184</v>
      </c>
    </row>
    <row r="804" spans="2:65" s="13" customFormat="1" ht="11.25">
      <c r="B804" s="156"/>
      <c r="D804" s="150" t="s">
        <v>194</v>
      </c>
      <c r="E804" s="157" t="s">
        <v>19</v>
      </c>
      <c r="F804" s="158" t="s">
        <v>1542</v>
      </c>
      <c r="H804" s="159">
        <v>2.1019999999999999</v>
      </c>
      <c r="I804" s="160"/>
      <c r="L804" s="156"/>
      <c r="M804" s="161"/>
      <c r="T804" s="162"/>
      <c r="AT804" s="157" t="s">
        <v>194</v>
      </c>
      <c r="AU804" s="157" t="s">
        <v>84</v>
      </c>
      <c r="AV804" s="13" t="s">
        <v>84</v>
      </c>
      <c r="AW804" s="13" t="s">
        <v>37</v>
      </c>
      <c r="AX804" s="13" t="s">
        <v>75</v>
      </c>
      <c r="AY804" s="157" t="s">
        <v>184</v>
      </c>
    </row>
    <row r="805" spans="2:65" s="13" customFormat="1" ht="11.25">
      <c r="B805" s="156"/>
      <c r="D805" s="150" t="s">
        <v>194</v>
      </c>
      <c r="E805" s="157" t="s">
        <v>19</v>
      </c>
      <c r="F805" s="158" t="s">
        <v>1543</v>
      </c>
      <c r="H805" s="159">
        <v>3.15</v>
      </c>
      <c r="I805" s="160"/>
      <c r="L805" s="156"/>
      <c r="M805" s="161"/>
      <c r="T805" s="162"/>
      <c r="AT805" s="157" t="s">
        <v>194</v>
      </c>
      <c r="AU805" s="157" t="s">
        <v>84</v>
      </c>
      <c r="AV805" s="13" t="s">
        <v>84</v>
      </c>
      <c r="AW805" s="13" t="s">
        <v>37</v>
      </c>
      <c r="AX805" s="13" t="s">
        <v>75</v>
      </c>
      <c r="AY805" s="157" t="s">
        <v>184</v>
      </c>
    </row>
    <row r="806" spans="2:65" s="13" customFormat="1" ht="11.25">
      <c r="B806" s="156"/>
      <c r="D806" s="150" t="s">
        <v>194</v>
      </c>
      <c r="E806" s="157" t="s">
        <v>19</v>
      </c>
      <c r="F806" s="158" t="s">
        <v>1544</v>
      </c>
      <c r="H806" s="159">
        <v>3.78</v>
      </c>
      <c r="I806" s="160"/>
      <c r="L806" s="156"/>
      <c r="M806" s="161"/>
      <c r="T806" s="162"/>
      <c r="AT806" s="157" t="s">
        <v>194</v>
      </c>
      <c r="AU806" s="157" t="s">
        <v>84</v>
      </c>
      <c r="AV806" s="13" t="s">
        <v>84</v>
      </c>
      <c r="AW806" s="13" t="s">
        <v>37</v>
      </c>
      <c r="AX806" s="13" t="s">
        <v>75</v>
      </c>
      <c r="AY806" s="157" t="s">
        <v>184</v>
      </c>
    </row>
    <row r="807" spans="2:65" s="13" customFormat="1" ht="11.25">
      <c r="B807" s="156"/>
      <c r="D807" s="150" t="s">
        <v>194</v>
      </c>
      <c r="E807" s="157" t="s">
        <v>19</v>
      </c>
      <c r="F807" s="158" t="s">
        <v>1545</v>
      </c>
      <c r="H807" s="159">
        <v>3.3</v>
      </c>
      <c r="I807" s="160"/>
      <c r="L807" s="156"/>
      <c r="M807" s="161"/>
      <c r="T807" s="162"/>
      <c r="AT807" s="157" t="s">
        <v>194</v>
      </c>
      <c r="AU807" s="157" t="s">
        <v>84</v>
      </c>
      <c r="AV807" s="13" t="s">
        <v>84</v>
      </c>
      <c r="AW807" s="13" t="s">
        <v>37</v>
      </c>
      <c r="AX807" s="13" t="s">
        <v>75</v>
      </c>
      <c r="AY807" s="157" t="s">
        <v>184</v>
      </c>
    </row>
    <row r="808" spans="2:65" s="14" customFormat="1" ht="11.25">
      <c r="B808" s="163"/>
      <c r="D808" s="150" t="s">
        <v>194</v>
      </c>
      <c r="E808" s="164" t="s">
        <v>718</v>
      </c>
      <c r="F808" s="165" t="s">
        <v>198</v>
      </c>
      <c r="H808" s="166">
        <v>12.332000000000001</v>
      </c>
      <c r="I808" s="167"/>
      <c r="L808" s="163"/>
      <c r="M808" s="168"/>
      <c r="T808" s="169"/>
      <c r="AT808" s="164" t="s">
        <v>194</v>
      </c>
      <c r="AU808" s="164" t="s">
        <v>84</v>
      </c>
      <c r="AV808" s="14" t="s">
        <v>127</v>
      </c>
      <c r="AW808" s="14" t="s">
        <v>37</v>
      </c>
      <c r="AX808" s="14" t="s">
        <v>82</v>
      </c>
      <c r="AY808" s="164" t="s">
        <v>184</v>
      </c>
    </row>
    <row r="809" spans="2:65" s="1" customFormat="1" ht="16.5" customHeight="1">
      <c r="B809" s="33"/>
      <c r="C809" s="170" t="s">
        <v>1546</v>
      </c>
      <c r="D809" s="170" t="s">
        <v>264</v>
      </c>
      <c r="E809" s="171" t="s">
        <v>1547</v>
      </c>
      <c r="F809" s="172" t="s">
        <v>1548</v>
      </c>
      <c r="G809" s="173" t="s">
        <v>217</v>
      </c>
      <c r="H809" s="174">
        <v>13.565</v>
      </c>
      <c r="I809" s="175"/>
      <c r="J809" s="176">
        <f>ROUND(I809*H809,2)</f>
        <v>0</v>
      </c>
      <c r="K809" s="172" t="s">
        <v>19</v>
      </c>
      <c r="L809" s="177"/>
      <c r="M809" s="178" t="s">
        <v>19</v>
      </c>
      <c r="N809" s="179" t="s">
        <v>46</v>
      </c>
      <c r="P809" s="141">
        <f>O809*H809</f>
        <v>0</v>
      </c>
      <c r="Q809" s="141">
        <v>1.9300000000000001E-3</v>
      </c>
      <c r="R809" s="141">
        <f>Q809*H809</f>
        <v>2.6180450000000001E-2</v>
      </c>
      <c r="S809" s="141">
        <v>0</v>
      </c>
      <c r="T809" s="142">
        <f>S809*H809</f>
        <v>0</v>
      </c>
      <c r="AR809" s="143" t="s">
        <v>409</v>
      </c>
      <c r="AT809" s="143" t="s">
        <v>264</v>
      </c>
      <c r="AU809" s="143" t="s">
        <v>84</v>
      </c>
      <c r="AY809" s="18" t="s">
        <v>184</v>
      </c>
      <c r="BE809" s="144">
        <f>IF(N809="základní",J809,0)</f>
        <v>0</v>
      </c>
      <c r="BF809" s="144">
        <f>IF(N809="snížená",J809,0)</f>
        <v>0</v>
      </c>
      <c r="BG809" s="144">
        <f>IF(N809="zákl. přenesená",J809,0)</f>
        <v>0</v>
      </c>
      <c r="BH809" s="144">
        <f>IF(N809="sníž. přenesená",J809,0)</f>
        <v>0</v>
      </c>
      <c r="BI809" s="144">
        <f>IF(N809="nulová",J809,0)</f>
        <v>0</v>
      </c>
      <c r="BJ809" s="18" t="s">
        <v>82</v>
      </c>
      <c r="BK809" s="144">
        <f>ROUND(I809*H809,2)</f>
        <v>0</v>
      </c>
      <c r="BL809" s="18" t="s">
        <v>287</v>
      </c>
      <c r="BM809" s="143" t="s">
        <v>1549</v>
      </c>
    </row>
    <row r="810" spans="2:65" s="1" customFormat="1" ht="19.5">
      <c r="B810" s="33"/>
      <c r="D810" s="150" t="s">
        <v>1000</v>
      </c>
      <c r="F810" s="191" t="s">
        <v>1550</v>
      </c>
      <c r="I810" s="147"/>
      <c r="L810" s="33"/>
      <c r="M810" s="148"/>
      <c r="T810" s="54"/>
      <c r="AT810" s="18" t="s">
        <v>1000</v>
      </c>
      <c r="AU810" s="18" t="s">
        <v>84</v>
      </c>
    </row>
    <row r="811" spans="2:65" s="13" customFormat="1" ht="11.25">
      <c r="B811" s="156"/>
      <c r="D811" s="150" t="s">
        <v>194</v>
      </c>
      <c r="E811" s="157" t="s">
        <v>19</v>
      </c>
      <c r="F811" s="158" t="s">
        <v>718</v>
      </c>
      <c r="H811" s="159">
        <v>12.332000000000001</v>
      </c>
      <c r="I811" s="160"/>
      <c r="L811" s="156"/>
      <c r="M811" s="161"/>
      <c r="T811" s="162"/>
      <c r="AT811" s="157" t="s">
        <v>194</v>
      </c>
      <c r="AU811" s="157" t="s">
        <v>84</v>
      </c>
      <c r="AV811" s="13" t="s">
        <v>84</v>
      </c>
      <c r="AW811" s="13" t="s">
        <v>37</v>
      </c>
      <c r="AX811" s="13" t="s">
        <v>82</v>
      </c>
      <c r="AY811" s="157" t="s">
        <v>184</v>
      </c>
    </row>
    <row r="812" spans="2:65" s="13" customFormat="1" ht="11.25">
      <c r="B812" s="156"/>
      <c r="D812" s="150" t="s">
        <v>194</v>
      </c>
      <c r="F812" s="158" t="s">
        <v>1551</v>
      </c>
      <c r="H812" s="159">
        <v>13.565</v>
      </c>
      <c r="I812" s="160"/>
      <c r="L812" s="156"/>
      <c r="M812" s="161"/>
      <c r="T812" s="162"/>
      <c r="AT812" s="157" t="s">
        <v>194</v>
      </c>
      <c r="AU812" s="157" t="s">
        <v>84</v>
      </c>
      <c r="AV812" s="13" t="s">
        <v>84</v>
      </c>
      <c r="AW812" s="13" t="s">
        <v>4</v>
      </c>
      <c r="AX812" s="13" t="s">
        <v>82</v>
      </c>
      <c r="AY812" s="157" t="s">
        <v>184</v>
      </c>
    </row>
    <row r="813" spans="2:65" s="1" customFormat="1" ht="16.5" customHeight="1">
      <c r="B813" s="33"/>
      <c r="C813" s="132" t="s">
        <v>1552</v>
      </c>
      <c r="D813" s="132" t="s">
        <v>186</v>
      </c>
      <c r="E813" s="133" t="s">
        <v>1553</v>
      </c>
      <c r="F813" s="134" t="s">
        <v>1554</v>
      </c>
      <c r="G813" s="135" t="s">
        <v>217</v>
      </c>
      <c r="H813" s="136">
        <v>111.28</v>
      </c>
      <c r="I813" s="137"/>
      <c r="J813" s="138">
        <f>ROUND(I813*H813,2)</f>
        <v>0</v>
      </c>
      <c r="K813" s="134" t="s">
        <v>190</v>
      </c>
      <c r="L813" s="33"/>
      <c r="M813" s="139" t="s">
        <v>19</v>
      </c>
      <c r="N813" s="140" t="s">
        <v>46</v>
      </c>
      <c r="P813" s="141">
        <f>O813*H813</f>
        <v>0</v>
      </c>
      <c r="Q813" s="141">
        <v>1.5E-3</v>
      </c>
      <c r="R813" s="141">
        <f>Q813*H813</f>
        <v>0.16692000000000001</v>
      </c>
      <c r="S813" s="141">
        <v>0</v>
      </c>
      <c r="T813" s="142">
        <f>S813*H813</f>
        <v>0</v>
      </c>
      <c r="AR813" s="143" t="s">
        <v>287</v>
      </c>
      <c r="AT813" s="143" t="s">
        <v>186</v>
      </c>
      <c r="AU813" s="143" t="s">
        <v>84</v>
      </c>
      <c r="AY813" s="18" t="s">
        <v>184</v>
      </c>
      <c r="BE813" s="144">
        <f>IF(N813="základní",J813,0)</f>
        <v>0</v>
      </c>
      <c r="BF813" s="144">
        <f>IF(N813="snížená",J813,0)</f>
        <v>0</v>
      </c>
      <c r="BG813" s="144">
        <f>IF(N813="zákl. přenesená",J813,0)</f>
        <v>0</v>
      </c>
      <c r="BH813" s="144">
        <f>IF(N813="sníž. přenesená",J813,0)</f>
        <v>0</v>
      </c>
      <c r="BI813" s="144">
        <f>IF(N813="nulová",J813,0)</f>
        <v>0</v>
      </c>
      <c r="BJ813" s="18" t="s">
        <v>82</v>
      </c>
      <c r="BK813" s="144">
        <f>ROUND(I813*H813,2)</f>
        <v>0</v>
      </c>
      <c r="BL813" s="18" t="s">
        <v>287</v>
      </c>
      <c r="BM813" s="143" t="s">
        <v>1555</v>
      </c>
    </row>
    <row r="814" spans="2:65" s="1" customFormat="1" ht="11.25">
      <c r="B814" s="33"/>
      <c r="D814" s="145" t="s">
        <v>192</v>
      </c>
      <c r="F814" s="146" t="s">
        <v>1556</v>
      </c>
      <c r="I814" s="147"/>
      <c r="L814" s="33"/>
      <c r="M814" s="148"/>
      <c r="T814" s="54"/>
      <c r="AT814" s="18" t="s">
        <v>192</v>
      </c>
      <c r="AU814" s="18" t="s">
        <v>84</v>
      </c>
    </row>
    <row r="815" spans="2:65" s="12" customFormat="1" ht="11.25">
      <c r="B815" s="149"/>
      <c r="D815" s="150" t="s">
        <v>194</v>
      </c>
      <c r="E815" s="151" t="s">
        <v>19</v>
      </c>
      <c r="F815" s="152" t="s">
        <v>249</v>
      </c>
      <c r="H815" s="151" t="s">
        <v>19</v>
      </c>
      <c r="I815" s="153"/>
      <c r="L815" s="149"/>
      <c r="M815" s="154"/>
      <c r="T815" s="155"/>
      <c r="AT815" s="151" t="s">
        <v>194</v>
      </c>
      <c r="AU815" s="151" t="s">
        <v>84</v>
      </c>
      <c r="AV815" s="12" t="s">
        <v>82</v>
      </c>
      <c r="AW815" s="12" t="s">
        <v>37</v>
      </c>
      <c r="AX815" s="12" t="s">
        <v>75</v>
      </c>
      <c r="AY815" s="151" t="s">
        <v>184</v>
      </c>
    </row>
    <row r="816" spans="2:65" s="13" customFormat="1" ht="11.25">
      <c r="B816" s="156"/>
      <c r="D816" s="150" t="s">
        <v>194</v>
      </c>
      <c r="E816" s="157" t="s">
        <v>19</v>
      </c>
      <c r="F816" s="158" t="s">
        <v>1557</v>
      </c>
      <c r="H816" s="159">
        <v>3.61</v>
      </c>
      <c r="I816" s="160"/>
      <c r="L816" s="156"/>
      <c r="M816" s="161"/>
      <c r="T816" s="162"/>
      <c r="AT816" s="157" t="s">
        <v>194</v>
      </c>
      <c r="AU816" s="157" t="s">
        <v>84</v>
      </c>
      <c r="AV816" s="13" t="s">
        <v>84</v>
      </c>
      <c r="AW816" s="13" t="s">
        <v>37</v>
      </c>
      <c r="AX816" s="13" t="s">
        <v>75</v>
      </c>
      <c r="AY816" s="157" t="s">
        <v>184</v>
      </c>
    </row>
    <row r="817" spans="2:65" s="13" customFormat="1" ht="11.25">
      <c r="B817" s="156"/>
      <c r="D817" s="150" t="s">
        <v>194</v>
      </c>
      <c r="E817" s="157" t="s">
        <v>19</v>
      </c>
      <c r="F817" s="158" t="s">
        <v>1558</v>
      </c>
      <c r="H817" s="159">
        <v>2.02</v>
      </c>
      <c r="I817" s="160"/>
      <c r="L817" s="156"/>
      <c r="M817" s="161"/>
      <c r="T817" s="162"/>
      <c r="AT817" s="157" t="s">
        <v>194</v>
      </c>
      <c r="AU817" s="157" t="s">
        <v>84</v>
      </c>
      <c r="AV817" s="13" t="s">
        <v>84</v>
      </c>
      <c r="AW817" s="13" t="s">
        <v>37</v>
      </c>
      <c r="AX817" s="13" t="s">
        <v>75</v>
      </c>
      <c r="AY817" s="157" t="s">
        <v>184</v>
      </c>
    </row>
    <row r="818" spans="2:65" s="13" customFormat="1" ht="11.25">
      <c r="B818" s="156"/>
      <c r="D818" s="150" t="s">
        <v>194</v>
      </c>
      <c r="E818" s="157" t="s">
        <v>19</v>
      </c>
      <c r="F818" s="158" t="s">
        <v>1559</v>
      </c>
      <c r="H818" s="159">
        <v>1.4</v>
      </c>
      <c r="I818" s="160"/>
      <c r="L818" s="156"/>
      <c r="M818" s="161"/>
      <c r="T818" s="162"/>
      <c r="AT818" s="157" t="s">
        <v>194</v>
      </c>
      <c r="AU818" s="157" t="s">
        <v>84</v>
      </c>
      <c r="AV818" s="13" t="s">
        <v>84</v>
      </c>
      <c r="AW818" s="13" t="s">
        <v>37</v>
      </c>
      <c r="AX818" s="13" t="s">
        <v>75</v>
      </c>
      <c r="AY818" s="157" t="s">
        <v>184</v>
      </c>
    </row>
    <row r="819" spans="2:65" s="13" customFormat="1" ht="11.25">
      <c r="B819" s="156"/>
      <c r="D819" s="150" t="s">
        <v>194</v>
      </c>
      <c r="E819" s="157" t="s">
        <v>19</v>
      </c>
      <c r="F819" s="158" t="s">
        <v>1560</v>
      </c>
      <c r="H819" s="159">
        <v>28.16</v>
      </c>
      <c r="I819" s="160"/>
      <c r="L819" s="156"/>
      <c r="M819" s="161"/>
      <c r="T819" s="162"/>
      <c r="AT819" s="157" t="s">
        <v>194</v>
      </c>
      <c r="AU819" s="157" t="s">
        <v>84</v>
      </c>
      <c r="AV819" s="13" t="s">
        <v>84</v>
      </c>
      <c r="AW819" s="13" t="s">
        <v>37</v>
      </c>
      <c r="AX819" s="13" t="s">
        <v>75</v>
      </c>
      <c r="AY819" s="157" t="s">
        <v>184</v>
      </c>
    </row>
    <row r="820" spans="2:65" s="13" customFormat="1" ht="11.25">
      <c r="B820" s="156"/>
      <c r="D820" s="150" t="s">
        <v>194</v>
      </c>
      <c r="E820" s="157" t="s">
        <v>19</v>
      </c>
      <c r="F820" s="158" t="s">
        <v>1216</v>
      </c>
      <c r="H820" s="159">
        <v>29.16</v>
      </c>
      <c r="I820" s="160"/>
      <c r="L820" s="156"/>
      <c r="M820" s="161"/>
      <c r="T820" s="162"/>
      <c r="AT820" s="157" t="s">
        <v>194</v>
      </c>
      <c r="AU820" s="157" t="s">
        <v>84</v>
      </c>
      <c r="AV820" s="13" t="s">
        <v>84</v>
      </c>
      <c r="AW820" s="13" t="s">
        <v>37</v>
      </c>
      <c r="AX820" s="13" t="s">
        <v>75</v>
      </c>
      <c r="AY820" s="157" t="s">
        <v>184</v>
      </c>
    </row>
    <row r="821" spans="2:65" s="13" customFormat="1" ht="11.25">
      <c r="B821" s="156"/>
      <c r="D821" s="150" t="s">
        <v>194</v>
      </c>
      <c r="E821" s="157" t="s">
        <v>19</v>
      </c>
      <c r="F821" s="158" t="s">
        <v>1217</v>
      </c>
      <c r="H821" s="159">
        <v>7.86</v>
      </c>
      <c r="I821" s="160"/>
      <c r="L821" s="156"/>
      <c r="M821" s="161"/>
      <c r="T821" s="162"/>
      <c r="AT821" s="157" t="s">
        <v>194</v>
      </c>
      <c r="AU821" s="157" t="s">
        <v>84</v>
      </c>
      <c r="AV821" s="13" t="s">
        <v>84</v>
      </c>
      <c r="AW821" s="13" t="s">
        <v>37</v>
      </c>
      <c r="AX821" s="13" t="s">
        <v>75</v>
      </c>
      <c r="AY821" s="157" t="s">
        <v>184</v>
      </c>
    </row>
    <row r="822" spans="2:65" s="13" customFormat="1" ht="11.25">
      <c r="B822" s="156"/>
      <c r="D822" s="150" t="s">
        <v>194</v>
      </c>
      <c r="E822" s="157" t="s">
        <v>19</v>
      </c>
      <c r="F822" s="158" t="s">
        <v>1561</v>
      </c>
      <c r="H822" s="159">
        <v>12.09</v>
      </c>
      <c r="I822" s="160"/>
      <c r="L822" s="156"/>
      <c r="M822" s="161"/>
      <c r="T822" s="162"/>
      <c r="AT822" s="157" t="s">
        <v>194</v>
      </c>
      <c r="AU822" s="157" t="s">
        <v>84</v>
      </c>
      <c r="AV822" s="13" t="s">
        <v>84</v>
      </c>
      <c r="AW822" s="13" t="s">
        <v>37</v>
      </c>
      <c r="AX822" s="13" t="s">
        <v>75</v>
      </c>
      <c r="AY822" s="157" t="s">
        <v>184</v>
      </c>
    </row>
    <row r="823" spans="2:65" s="13" customFormat="1" ht="11.25">
      <c r="B823" s="156"/>
      <c r="D823" s="150" t="s">
        <v>194</v>
      </c>
      <c r="E823" s="157" t="s">
        <v>19</v>
      </c>
      <c r="F823" s="158" t="s">
        <v>1562</v>
      </c>
      <c r="H823" s="159">
        <v>10.38</v>
      </c>
      <c r="I823" s="160"/>
      <c r="L823" s="156"/>
      <c r="M823" s="161"/>
      <c r="T823" s="162"/>
      <c r="AT823" s="157" t="s">
        <v>194</v>
      </c>
      <c r="AU823" s="157" t="s">
        <v>84</v>
      </c>
      <c r="AV823" s="13" t="s">
        <v>84</v>
      </c>
      <c r="AW823" s="13" t="s">
        <v>37</v>
      </c>
      <c r="AX823" s="13" t="s">
        <v>75</v>
      </c>
      <c r="AY823" s="157" t="s">
        <v>184</v>
      </c>
    </row>
    <row r="824" spans="2:65" s="13" customFormat="1" ht="11.25">
      <c r="B824" s="156"/>
      <c r="D824" s="150" t="s">
        <v>194</v>
      </c>
      <c r="E824" s="157" t="s">
        <v>19</v>
      </c>
      <c r="F824" s="158" t="s">
        <v>1563</v>
      </c>
      <c r="H824" s="159">
        <v>7.46</v>
      </c>
      <c r="I824" s="160"/>
      <c r="L824" s="156"/>
      <c r="M824" s="161"/>
      <c r="T824" s="162"/>
      <c r="AT824" s="157" t="s">
        <v>194</v>
      </c>
      <c r="AU824" s="157" t="s">
        <v>84</v>
      </c>
      <c r="AV824" s="13" t="s">
        <v>84</v>
      </c>
      <c r="AW824" s="13" t="s">
        <v>37</v>
      </c>
      <c r="AX824" s="13" t="s">
        <v>75</v>
      </c>
      <c r="AY824" s="157" t="s">
        <v>184</v>
      </c>
    </row>
    <row r="825" spans="2:65" s="13" customFormat="1" ht="11.25">
      <c r="B825" s="156"/>
      <c r="D825" s="150" t="s">
        <v>194</v>
      </c>
      <c r="E825" s="157" t="s">
        <v>19</v>
      </c>
      <c r="F825" s="158" t="s">
        <v>1564</v>
      </c>
      <c r="H825" s="159">
        <v>8.34</v>
      </c>
      <c r="I825" s="160"/>
      <c r="L825" s="156"/>
      <c r="M825" s="161"/>
      <c r="T825" s="162"/>
      <c r="AT825" s="157" t="s">
        <v>194</v>
      </c>
      <c r="AU825" s="157" t="s">
        <v>84</v>
      </c>
      <c r="AV825" s="13" t="s">
        <v>84</v>
      </c>
      <c r="AW825" s="13" t="s">
        <v>37</v>
      </c>
      <c r="AX825" s="13" t="s">
        <v>75</v>
      </c>
      <c r="AY825" s="157" t="s">
        <v>184</v>
      </c>
    </row>
    <row r="826" spans="2:65" s="13" customFormat="1" ht="11.25">
      <c r="B826" s="156"/>
      <c r="D826" s="150" t="s">
        <v>194</v>
      </c>
      <c r="E826" s="157" t="s">
        <v>19</v>
      </c>
      <c r="F826" s="158" t="s">
        <v>1565</v>
      </c>
      <c r="H826" s="159">
        <v>0.8</v>
      </c>
      <c r="I826" s="160"/>
      <c r="L826" s="156"/>
      <c r="M826" s="161"/>
      <c r="T826" s="162"/>
      <c r="AT826" s="157" t="s">
        <v>194</v>
      </c>
      <c r="AU826" s="157" t="s">
        <v>84</v>
      </c>
      <c r="AV826" s="13" t="s">
        <v>84</v>
      </c>
      <c r="AW826" s="13" t="s">
        <v>37</v>
      </c>
      <c r="AX826" s="13" t="s">
        <v>75</v>
      </c>
      <c r="AY826" s="157" t="s">
        <v>184</v>
      </c>
    </row>
    <row r="827" spans="2:65" s="14" customFormat="1" ht="11.25">
      <c r="B827" s="163"/>
      <c r="D827" s="150" t="s">
        <v>194</v>
      </c>
      <c r="E827" s="164" t="s">
        <v>19</v>
      </c>
      <c r="F827" s="165" t="s">
        <v>198</v>
      </c>
      <c r="H827" s="166">
        <v>111.28</v>
      </c>
      <c r="I827" s="167"/>
      <c r="L827" s="163"/>
      <c r="M827" s="168"/>
      <c r="T827" s="169"/>
      <c r="AT827" s="164" t="s">
        <v>194</v>
      </c>
      <c r="AU827" s="164" t="s">
        <v>84</v>
      </c>
      <c r="AV827" s="14" t="s">
        <v>127</v>
      </c>
      <c r="AW827" s="14" t="s">
        <v>37</v>
      </c>
      <c r="AX827" s="14" t="s">
        <v>82</v>
      </c>
      <c r="AY827" s="164" t="s">
        <v>184</v>
      </c>
    </row>
    <row r="828" spans="2:65" s="1" customFormat="1" ht="16.5" customHeight="1">
      <c r="B828" s="33"/>
      <c r="C828" s="132" t="s">
        <v>1566</v>
      </c>
      <c r="D828" s="132" t="s">
        <v>186</v>
      </c>
      <c r="E828" s="133" t="s">
        <v>1567</v>
      </c>
      <c r="F828" s="134" t="s">
        <v>1568</v>
      </c>
      <c r="G828" s="135" t="s">
        <v>246</v>
      </c>
      <c r="H828" s="136">
        <v>198.03</v>
      </c>
      <c r="I828" s="137"/>
      <c r="J828" s="138">
        <f>ROUND(I828*H828,2)</f>
        <v>0</v>
      </c>
      <c r="K828" s="134" t="s">
        <v>190</v>
      </c>
      <c r="L828" s="33"/>
      <c r="M828" s="139" t="s">
        <v>19</v>
      </c>
      <c r="N828" s="140" t="s">
        <v>46</v>
      </c>
      <c r="P828" s="141">
        <f>O828*H828</f>
        <v>0</v>
      </c>
      <c r="Q828" s="141">
        <v>9.0000000000000006E-5</v>
      </c>
      <c r="R828" s="141">
        <f>Q828*H828</f>
        <v>1.78227E-2</v>
      </c>
      <c r="S828" s="141">
        <v>0</v>
      </c>
      <c r="T828" s="142">
        <f>S828*H828</f>
        <v>0</v>
      </c>
      <c r="AR828" s="143" t="s">
        <v>287</v>
      </c>
      <c r="AT828" s="143" t="s">
        <v>186</v>
      </c>
      <c r="AU828" s="143" t="s">
        <v>84</v>
      </c>
      <c r="AY828" s="18" t="s">
        <v>184</v>
      </c>
      <c r="BE828" s="144">
        <f>IF(N828="základní",J828,0)</f>
        <v>0</v>
      </c>
      <c r="BF828" s="144">
        <f>IF(N828="snížená",J828,0)</f>
        <v>0</v>
      </c>
      <c r="BG828" s="144">
        <f>IF(N828="zákl. přenesená",J828,0)</f>
        <v>0</v>
      </c>
      <c r="BH828" s="144">
        <f>IF(N828="sníž. přenesená",J828,0)</f>
        <v>0</v>
      </c>
      <c r="BI828" s="144">
        <f>IF(N828="nulová",J828,0)</f>
        <v>0</v>
      </c>
      <c r="BJ828" s="18" t="s">
        <v>82</v>
      </c>
      <c r="BK828" s="144">
        <f>ROUND(I828*H828,2)</f>
        <v>0</v>
      </c>
      <c r="BL828" s="18" t="s">
        <v>287</v>
      </c>
      <c r="BM828" s="143" t="s">
        <v>1569</v>
      </c>
    </row>
    <row r="829" spans="2:65" s="1" customFormat="1" ht="11.25">
      <c r="B829" s="33"/>
      <c r="D829" s="145" t="s">
        <v>192</v>
      </c>
      <c r="F829" s="146" t="s">
        <v>1570</v>
      </c>
      <c r="I829" s="147"/>
      <c r="L829" s="33"/>
      <c r="M829" s="148"/>
      <c r="T829" s="54"/>
      <c r="AT829" s="18" t="s">
        <v>192</v>
      </c>
      <c r="AU829" s="18" t="s">
        <v>84</v>
      </c>
    </row>
    <row r="830" spans="2:65" s="12" customFormat="1" ht="11.25">
      <c r="B830" s="149"/>
      <c r="D830" s="150" t="s">
        <v>194</v>
      </c>
      <c r="E830" s="151" t="s">
        <v>19</v>
      </c>
      <c r="F830" s="152" t="s">
        <v>249</v>
      </c>
      <c r="H830" s="151" t="s">
        <v>19</v>
      </c>
      <c r="I830" s="153"/>
      <c r="L830" s="149"/>
      <c r="M830" s="154"/>
      <c r="T830" s="155"/>
      <c r="AT830" s="151" t="s">
        <v>194</v>
      </c>
      <c r="AU830" s="151" t="s">
        <v>84</v>
      </c>
      <c r="AV830" s="12" t="s">
        <v>82</v>
      </c>
      <c r="AW830" s="12" t="s">
        <v>37</v>
      </c>
      <c r="AX830" s="12" t="s">
        <v>75</v>
      </c>
      <c r="AY830" s="151" t="s">
        <v>184</v>
      </c>
    </row>
    <row r="831" spans="2:65" s="13" customFormat="1" ht="11.25">
      <c r="B831" s="156"/>
      <c r="D831" s="150" t="s">
        <v>194</v>
      </c>
      <c r="E831" s="157" t="s">
        <v>19</v>
      </c>
      <c r="F831" s="158" t="s">
        <v>1571</v>
      </c>
      <c r="H831" s="159">
        <v>5.96</v>
      </c>
      <c r="I831" s="160"/>
      <c r="L831" s="156"/>
      <c r="M831" s="161"/>
      <c r="T831" s="162"/>
      <c r="AT831" s="157" t="s">
        <v>194</v>
      </c>
      <c r="AU831" s="157" t="s">
        <v>84</v>
      </c>
      <c r="AV831" s="13" t="s">
        <v>84</v>
      </c>
      <c r="AW831" s="13" t="s">
        <v>37</v>
      </c>
      <c r="AX831" s="13" t="s">
        <v>75</v>
      </c>
      <c r="AY831" s="157" t="s">
        <v>184</v>
      </c>
    </row>
    <row r="832" spans="2:65" s="13" customFormat="1" ht="11.25">
      <c r="B832" s="156"/>
      <c r="D832" s="150" t="s">
        <v>194</v>
      </c>
      <c r="E832" s="157" t="s">
        <v>19</v>
      </c>
      <c r="F832" s="158" t="s">
        <v>1501</v>
      </c>
      <c r="H832" s="159">
        <v>26.2</v>
      </c>
      <c r="I832" s="160"/>
      <c r="L832" s="156"/>
      <c r="M832" s="161"/>
      <c r="T832" s="162"/>
      <c r="AT832" s="157" t="s">
        <v>194</v>
      </c>
      <c r="AU832" s="157" t="s">
        <v>84</v>
      </c>
      <c r="AV832" s="13" t="s">
        <v>84</v>
      </c>
      <c r="AW832" s="13" t="s">
        <v>37</v>
      </c>
      <c r="AX832" s="13" t="s">
        <v>75</v>
      </c>
      <c r="AY832" s="157" t="s">
        <v>184</v>
      </c>
    </row>
    <row r="833" spans="2:65" s="13" customFormat="1" ht="11.25">
      <c r="B833" s="156"/>
      <c r="D833" s="150" t="s">
        <v>194</v>
      </c>
      <c r="E833" s="157" t="s">
        <v>19</v>
      </c>
      <c r="F833" s="158" t="s">
        <v>1572</v>
      </c>
      <c r="H833" s="159">
        <v>6.8</v>
      </c>
      <c r="I833" s="160"/>
      <c r="L833" s="156"/>
      <c r="M833" s="161"/>
      <c r="T833" s="162"/>
      <c r="AT833" s="157" t="s">
        <v>194</v>
      </c>
      <c r="AU833" s="157" t="s">
        <v>84</v>
      </c>
      <c r="AV833" s="13" t="s">
        <v>84</v>
      </c>
      <c r="AW833" s="13" t="s">
        <v>37</v>
      </c>
      <c r="AX833" s="13" t="s">
        <v>75</v>
      </c>
      <c r="AY833" s="157" t="s">
        <v>184</v>
      </c>
    </row>
    <row r="834" spans="2:65" s="13" customFormat="1" ht="11.25">
      <c r="B834" s="156"/>
      <c r="D834" s="150" t="s">
        <v>194</v>
      </c>
      <c r="E834" s="157" t="s">
        <v>19</v>
      </c>
      <c r="F834" s="158" t="s">
        <v>1502</v>
      </c>
      <c r="H834" s="159">
        <v>26.9</v>
      </c>
      <c r="I834" s="160"/>
      <c r="L834" s="156"/>
      <c r="M834" s="161"/>
      <c r="T834" s="162"/>
      <c r="AT834" s="157" t="s">
        <v>194</v>
      </c>
      <c r="AU834" s="157" t="s">
        <v>84</v>
      </c>
      <c r="AV834" s="13" t="s">
        <v>84</v>
      </c>
      <c r="AW834" s="13" t="s">
        <v>37</v>
      </c>
      <c r="AX834" s="13" t="s">
        <v>75</v>
      </c>
      <c r="AY834" s="157" t="s">
        <v>184</v>
      </c>
    </row>
    <row r="835" spans="2:65" s="13" customFormat="1" ht="11.25">
      <c r="B835" s="156"/>
      <c r="D835" s="150" t="s">
        <v>194</v>
      </c>
      <c r="E835" s="157" t="s">
        <v>19</v>
      </c>
      <c r="F835" s="158" t="s">
        <v>1573</v>
      </c>
      <c r="H835" s="159">
        <v>3.3</v>
      </c>
      <c r="I835" s="160"/>
      <c r="L835" s="156"/>
      <c r="M835" s="161"/>
      <c r="T835" s="162"/>
      <c r="AT835" s="157" t="s">
        <v>194</v>
      </c>
      <c r="AU835" s="157" t="s">
        <v>84</v>
      </c>
      <c r="AV835" s="13" t="s">
        <v>84</v>
      </c>
      <c r="AW835" s="13" t="s">
        <v>37</v>
      </c>
      <c r="AX835" s="13" t="s">
        <v>75</v>
      </c>
      <c r="AY835" s="157" t="s">
        <v>184</v>
      </c>
    </row>
    <row r="836" spans="2:65" s="13" customFormat="1" ht="11.25">
      <c r="B836" s="156"/>
      <c r="D836" s="150" t="s">
        <v>194</v>
      </c>
      <c r="E836" s="157" t="s">
        <v>19</v>
      </c>
      <c r="F836" s="158" t="s">
        <v>1574</v>
      </c>
      <c r="H836" s="159">
        <v>4.0999999999999996</v>
      </c>
      <c r="I836" s="160"/>
      <c r="L836" s="156"/>
      <c r="M836" s="161"/>
      <c r="T836" s="162"/>
      <c r="AT836" s="157" t="s">
        <v>194</v>
      </c>
      <c r="AU836" s="157" t="s">
        <v>84</v>
      </c>
      <c r="AV836" s="13" t="s">
        <v>84</v>
      </c>
      <c r="AW836" s="13" t="s">
        <v>37</v>
      </c>
      <c r="AX836" s="13" t="s">
        <v>75</v>
      </c>
      <c r="AY836" s="157" t="s">
        <v>184</v>
      </c>
    </row>
    <row r="837" spans="2:65" s="13" customFormat="1" ht="11.25">
      <c r="B837" s="156"/>
      <c r="D837" s="150" t="s">
        <v>194</v>
      </c>
      <c r="E837" s="157" t="s">
        <v>19</v>
      </c>
      <c r="F837" s="158" t="s">
        <v>1575</v>
      </c>
      <c r="H837" s="159">
        <v>20.6</v>
      </c>
      <c r="I837" s="160"/>
      <c r="L837" s="156"/>
      <c r="M837" s="161"/>
      <c r="T837" s="162"/>
      <c r="AT837" s="157" t="s">
        <v>194</v>
      </c>
      <c r="AU837" s="157" t="s">
        <v>84</v>
      </c>
      <c r="AV837" s="13" t="s">
        <v>84</v>
      </c>
      <c r="AW837" s="13" t="s">
        <v>37</v>
      </c>
      <c r="AX837" s="13" t="s">
        <v>75</v>
      </c>
      <c r="AY837" s="157" t="s">
        <v>184</v>
      </c>
    </row>
    <row r="838" spans="2:65" s="13" customFormat="1" ht="11.25">
      <c r="B838" s="156"/>
      <c r="D838" s="150" t="s">
        <v>194</v>
      </c>
      <c r="E838" s="157" t="s">
        <v>19</v>
      </c>
      <c r="F838" s="158" t="s">
        <v>1576</v>
      </c>
      <c r="H838" s="159">
        <v>36.74</v>
      </c>
      <c r="I838" s="160"/>
      <c r="L838" s="156"/>
      <c r="M838" s="161"/>
      <c r="T838" s="162"/>
      <c r="AT838" s="157" t="s">
        <v>194</v>
      </c>
      <c r="AU838" s="157" t="s">
        <v>84</v>
      </c>
      <c r="AV838" s="13" t="s">
        <v>84</v>
      </c>
      <c r="AW838" s="13" t="s">
        <v>37</v>
      </c>
      <c r="AX838" s="13" t="s">
        <v>75</v>
      </c>
      <c r="AY838" s="157" t="s">
        <v>184</v>
      </c>
    </row>
    <row r="839" spans="2:65" s="13" customFormat="1" ht="11.25">
      <c r="B839" s="156"/>
      <c r="D839" s="150" t="s">
        <v>194</v>
      </c>
      <c r="E839" s="157" t="s">
        <v>19</v>
      </c>
      <c r="F839" s="158" t="s">
        <v>1577</v>
      </c>
      <c r="H839" s="159">
        <v>18.25</v>
      </c>
      <c r="I839" s="160"/>
      <c r="L839" s="156"/>
      <c r="M839" s="161"/>
      <c r="T839" s="162"/>
      <c r="AT839" s="157" t="s">
        <v>194</v>
      </c>
      <c r="AU839" s="157" t="s">
        <v>84</v>
      </c>
      <c r="AV839" s="13" t="s">
        <v>84</v>
      </c>
      <c r="AW839" s="13" t="s">
        <v>37</v>
      </c>
      <c r="AX839" s="13" t="s">
        <v>75</v>
      </c>
      <c r="AY839" s="157" t="s">
        <v>184</v>
      </c>
    </row>
    <row r="840" spans="2:65" s="13" customFormat="1" ht="11.25">
      <c r="B840" s="156"/>
      <c r="D840" s="150" t="s">
        <v>194</v>
      </c>
      <c r="E840" s="157" t="s">
        <v>19</v>
      </c>
      <c r="F840" s="158" t="s">
        <v>1578</v>
      </c>
      <c r="H840" s="159">
        <v>14.04</v>
      </c>
      <c r="I840" s="160"/>
      <c r="L840" s="156"/>
      <c r="M840" s="161"/>
      <c r="T840" s="162"/>
      <c r="AT840" s="157" t="s">
        <v>194</v>
      </c>
      <c r="AU840" s="157" t="s">
        <v>84</v>
      </c>
      <c r="AV840" s="13" t="s">
        <v>84</v>
      </c>
      <c r="AW840" s="13" t="s">
        <v>37</v>
      </c>
      <c r="AX840" s="13" t="s">
        <v>75</v>
      </c>
      <c r="AY840" s="157" t="s">
        <v>184</v>
      </c>
    </row>
    <row r="841" spans="2:65" s="13" customFormat="1" ht="11.25">
      <c r="B841" s="156"/>
      <c r="D841" s="150" t="s">
        <v>194</v>
      </c>
      <c r="E841" s="157" t="s">
        <v>19</v>
      </c>
      <c r="F841" s="158" t="s">
        <v>1579</v>
      </c>
      <c r="H841" s="159">
        <v>22.04</v>
      </c>
      <c r="I841" s="160"/>
      <c r="L841" s="156"/>
      <c r="M841" s="161"/>
      <c r="T841" s="162"/>
      <c r="AT841" s="157" t="s">
        <v>194</v>
      </c>
      <c r="AU841" s="157" t="s">
        <v>84</v>
      </c>
      <c r="AV841" s="13" t="s">
        <v>84</v>
      </c>
      <c r="AW841" s="13" t="s">
        <v>37</v>
      </c>
      <c r="AX841" s="13" t="s">
        <v>75</v>
      </c>
      <c r="AY841" s="157" t="s">
        <v>184</v>
      </c>
    </row>
    <row r="842" spans="2:65" s="13" customFormat="1" ht="11.25">
      <c r="B842" s="156"/>
      <c r="D842" s="150" t="s">
        <v>194</v>
      </c>
      <c r="E842" s="157" t="s">
        <v>19</v>
      </c>
      <c r="F842" s="158" t="s">
        <v>1580</v>
      </c>
      <c r="H842" s="159">
        <v>10.3</v>
      </c>
      <c r="I842" s="160"/>
      <c r="L842" s="156"/>
      <c r="M842" s="161"/>
      <c r="T842" s="162"/>
      <c r="AT842" s="157" t="s">
        <v>194</v>
      </c>
      <c r="AU842" s="157" t="s">
        <v>84</v>
      </c>
      <c r="AV842" s="13" t="s">
        <v>84</v>
      </c>
      <c r="AW842" s="13" t="s">
        <v>37</v>
      </c>
      <c r="AX842" s="13" t="s">
        <v>75</v>
      </c>
      <c r="AY842" s="157" t="s">
        <v>184</v>
      </c>
    </row>
    <row r="843" spans="2:65" s="13" customFormat="1" ht="11.25">
      <c r="B843" s="156"/>
      <c r="D843" s="150" t="s">
        <v>194</v>
      </c>
      <c r="E843" s="157" t="s">
        <v>19</v>
      </c>
      <c r="F843" s="158" t="s">
        <v>1581</v>
      </c>
      <c r="H843" s="159">
        <v>2.8</v>
      </c>
      <c r="I843" s="160"/>
      <c r="L843" s="156"/>
      <c r="M843" s="161"/>
      <c r="T843" s="162"/>
      <c r="AT843" s="157" t="s">
        <v>194</v>
      </c>
      <c r="AU843" s="157" t="s">
        <v>84</v>
      </c>
      <c r="AV843" s="13" t="s">
        <v>84</v>
      </c>
      <c r="AW843" s="13" t="s">
        <v>37</v>
      </c>
      <c r="AX843" s="13" t="s">
        <v>75</v>
      </c>
      <c r="AY843" s="157" t="s">
        <v>184</v>
      </c>
    </row>
    <row r="844" spans="2:65" s="14" customFormat="1" ht="11.25">
      <c r="B844" s="163"/>
      <c r="D844" s="150" t="s">
        <v>194</v>
      </c>
      <c r="E844" s="164" t="s">
        <v>19</v>
      </c>
      <c r="F844" s="165" t="s">
        <v>198</v>
      </c>
      <c r="H844" s="166">
        <v>198.03</v>
      </c>
      <c r="I844" s="167"/>
      <c r="L844" s="163"/>
      <c r="M844" s="168"/>
      <c r="T844" s="169"/>
      <c r="AT844" s="164" t="s">
        <v>194</v>
      </c>
      <c r="AU844" s="164" t="s">
        <v>84</v>
      </c>
      <c r="AV844" s="14" t="s">
        <v>127</v>
      </c>
      <c r="AW844" s="14" t="s">
        <v>37</v>
      </c>
      <c r="AX844" s="14" t="s">
        <v>82</v>
      </c>
      <c r="AY844" s="164" t="s">
        <v>184</v>
      </c>
    </row>
    <row r="845" spans="2:65" s="1" customFormat="1" ht="16.5" customHeight="1">
      <c r="B845" s="33"/>
      <c r="C845" s="132" t="s">
        <v>1582</v>
      </c>
      <c r="D845" s="132" t="s">
        <v>186</v>
      </c>
      <c r="E845" s="133" t="s">
        <v>1583</v>
      </c>
      <c r="F845" s="134" t="s">
        <v>1584</v>
      </c>
      <c r="G845" s="135" t="s">
        <v>246</v>
      </c>
      <c r="H845" s="136">
        <v>429.58</v>
      </c>
      <c r="I845" s="137"/>
      <c r="J845" s="138">
        <f>ROUND(I845*H845,2)</f>
        <v>0</v>
      </c>
      <c r="K845" s="134" t="s">
        <v>190</v>
      </c>
      <c r="L845" s="33"/>
      <c r="M845" s="139" t="s">
        <v>19</v>
      </c>
      <c r="N845" s="140" t="s">
        <v>46</v>
      </c>
      <c r="P845" s="141">
        <f>O845*H845</f>
        <v>0</v>
      </c>
      <c r="Q845" s="141">
        <v>1E-4</v>
      </c>
      <c r="R845" s="141">
        <f>Q845*H845</f>
        <v>4.2958000000000003E-2</v>
      </c>
      <c r="S845" s="141">
        <v>0</v>
      </c>
      <c r="T845" s="142">
        <f>S845*H845</f>
        <v>0</v>
      </c>
      <c r="AR845" s="143" t="s">
        <v>287</v>
      </c>
      <c r="AT845" s="143" t="s">
        <v>186</v>
      </c>
      <c r="AU845" s="143" t="s">
        <v>84</v>
      </c>
      <c r="AY845" s="18" t="s">
        <v>184</v>
      </c>
      <c r="BE845" s="144">
        <f>IF(N845="základní",J845,0)</f>
        <v>0</v>
      </c>
      <c r="BF845" s="144">
        <f>IF(N845="snížená",J845,0)</f>
        <v>0</v>
      </c>
      <c r="BG845" s="144">
        <f>IF(N845="zákl. přenesená",J845,0)</f>
        <v>0</v>
      </c>
      <c r="BH845" s="144">
        <f>IF(N845="sníž. přenesená",J845,0)</f>
        <v>0</v>
      </c>
      <c r="BI845" s="144">
        <f>IF(N845="nulová",J845,0)</f>
        <v>0</v>
      </c>
      <c r="BJ845" s="18" t="s">
        <v>82</v>
      </c>
      <c r="BK845" s="144">
        <f>ROUND(I845*H845,2)</f>
        <v>0</v>
      </c>
      <c r="BL845" s="18" t="s">
        <v>287</v>
      </c>
      <c r="BM845" s="143" t="s">
        <v>1585</v>
      </c>
    </row>
    <row r="846" spans="2:65" s="1" customFormat="1" ht="11.25">
      <c r="B846" s="33"/>
      <c r="D846" s="145" t="s">
        <v>192</v>
      </c>
      <c r="F846" s="146" t="s">
        <v>1586</v>
      </c>
      <c r="I846" s="147"/>
      <c r="L846" s="33"/>
      <c r="M846" s="148"/>
      <c r="T846" s="54"/>
      <c r="AT846" s="18" t="s">
        <v>192</v>
      </c>
      <c r="AU846" s="18" t="s">
        <v>84</v>
      </c>
    </row>
    <row r="847" spans="2:65" s="12" customFormat="1" ht="11.25">
      <c r="B847" s="149"/>
      <c r="D847" s="150" t="s">
        <v>194</v>
      </c>
      <c r="E847" s="151" t="s">
        <v>19</v>
      </c>
      <c r="F847" s="152" t="s">
        <v>249</v>
      </c>
      <c r="H847" s="151" t="s">
        <v>19</v>
      </c>
      <c r="I847" s="153"/>
      <c r="L847" s="149"/>
      <c r="M847" s="154"/>
      <c r="T847" s="155"/>
      <c r="AT847" s="151" t="s">
        <v>194</v>
      </c>
      <c r="AU847" s="151" t="s">
        <v>84</v>
      </c>
      <c r="AV847" s="12" t="s">
        <v>82</v>
      </c>
      <c r="AW847" s="12" t="s">
        <v>37</v>
      </c>
      <c r="AX847" s="12" t="s">
        <v>75</v>
      </c>
      <c r="AY847" s="151" t="s">
        <v>184</v>
      </c>
    </row>
    <row r="848" spans="2:65" s="13" customFormat="1" ht="11.25">
      <c r="B848" s="156"/>
      <c r="D848" s="150" t="s">
        <v>194</v>
      </c>
      <c r="E848" s="157" t="s">
        <v>19</v>
      </c>
      <c r="F848" s="158" t="s">
        <v>1587</v>
      </c>
      <c r="H848" s="159">
        <v>90.48</v>
      </c>
      <c r="I848" s="160"/>
      <c r="L848" s="156"/>
      <c r="M848" s="161"/>
      <c r="T848" s="162"/>
      <c r="AT848" s="157" t="s">
        <v>194</v>
      </c>
      <c r="AU848" s="157" t="s">
        <v>84</v>
      </c>
      <c r="AV848" s="13" t="s">
        <v>84</v>
      </c>
      <c r="AW848" s="13" t="s">
        <v>37</v>
      </c>
      <c r="AX848" s="13" t="s">
        <v>75</v>
      </c>
      <c r="AY848" s="157" t="s">
        <v>184</v>
      </c>
    </row>
    <row r="849" spans="2:65" s="13" customFormat="1" ht="11.25">
      <c r="B849" s="156"/>
      <c r="D849" s="150" t="s">
        <v>194</v>
      </c>
      <c r="E849" s="157" t="s">
        <v>19</v>
      </c>
      <c r="F849" s="158" t="s">
        <v>1588</v>
      </c>
      <c r="H849" s="159">
        <v>201.7</v>
      </c>
      <c r="I849" s="160"/>
      <c r="L849" s="156"/>
      <c r="M849" s="161"/>
      <c r="T849" s="162"/>
      <c r="AT849" s="157" t="s">
        <v>194</v>
      </c>
      <c r="AU849" s="157" t="s">
        <v>84</v>
      </c>
      <c r="AV849" s="13" t="s">
        <v>84</v>
      </c>
      <c r="AW849" s="13" t="s">
        <v>37</v>
      </c>
      <c r="AX849" s="13" t="s">
        <v>75</v>
      </c>
      <c r="AY849" s="157" t="s">
        <v>184</v>
      </c>
    </row>
    <row r="850" spans="2:65" s="13" customFormat="1" ht="11.25">
      <c r="B850" s="156"/>
      <c r="D850" s="150" t="s">
        <v>194</v>
      </c>
      <c r="E850" s="157" t="s">
        <v>19</v>
      </c>
      <c r="F850" s="158" t="s">
        <v>1589</v>
      </c>
      <c r="H850" s="159">
        <v>132</v>
      </c>
      <c r="I850" s="160"/>
      <c r="L850" s="156"/>
      <c r="M850" s="161"/>
      <c r="T850" s="162"/>
      <c r="AT850" s="157" t="s">
        <v>194</v>
      </c>
      <c r="AU850" s="157" t="s">
        <v>84</v>
      </c>
      <c r="AV850" s="13" t="s">
        <v>84</v>
      </c>
      <c r="AW850" s="13" t="s">
        <v>37</v>
      </c>
      <c r="AX850" s="13" t="s">
        <v>75</v>
      </c>
      <c r="AY850" s="157" t="s">
        <v>184</v>
      </c>
    </row>
    <row r="851" spans="2:65" s="13" customFormat="1" ht="11.25">
      <c r="B851" s="156"/>
      <c r="D851" s="150" t="s">
        <v>194</v>
      </c>
      <c r="E851" s="157" t="s">
        <v>19</v>
      </c>
      <c r="F851" s="158" t="s">
        <v>1590</v>
      </c>
      <c r="H851" s="159">
        <v>5.4</v>
      </c>
      <c r="I851" s="160"/>
      <c r="L851" s="156"/>
      <c r="M851" s="161"/>
      <c r="T851" s="162"/>
      <c r="AT851" s="157" t="s">
        <v>194</v>
      </c>
      <c r="AU851" s="157" t="s">
        <v>84</v>
      </c>
      <c r="AV851" s="13" t="s">
        <v>84</v>
      </c>
      <c r="AW851" s="13" t="s">
        <v>37</v>
      </c>
      <c r="AX851" s="13" t="s">
        <v>75</v>
      </c>
      <c r="AY851" s="157" t="s">
        <v>184</v>
      </c>
    </row>
    <row r="852" spans="2:65" s="14" customFormat="1" ht="11.25">
      <c r="B852" s="163"/>
      <c r="D852" s="150" t="s">
        <v>194</v>
      </c>
      <c r="E852" s="164" t="s">
        <v>19</v>
      </c>
      <c r="F852" s="165" t="s">
        <v>198</v>
      </c>
      <c r="H852" s="166">
        <v>429.58</v>
      </c>
      <c r="I852" s="167"/>
      <c r="L852" s="163"/>
      <c r="M852" s="168"/>
      <c r="T852" s="169"/>
      <c r="AT852" s="164" t="s">
        <v>194</v>
      </c>
      <c r="AU852" s="164" t="s">
        <v>84</v>
      </c>
      <c r="AV852" s="14" t="s">
        <v>127</v>
      </c>
      <c r="AW852" s="14" t="s">
        <v>37</v>
      </c>
      <c r="AX852" s="14" t="s">
        <v>82</v>
      </c>
      <c r="AY852" s="164" t="s">
        <v>184</v>
      </c>
    </row>
    <row r="853" spans="2:65" s="1" customFormat="1" ht="16.5" customHeight="1">
      <c r="B853" s="33"/>
      <c r="C853" s="132" t="s">
        <v>1591</v>
      </c>
      <c r="D853" s="132" t="s">
        <v>186</v>
      </c>
      <c r="E853" s="133" t="s">
        <v>1592</v>
      </c>
      <c r="F853" s="134" t="s">
        <v>1593</v>
      </c>
      <c r="G853" s="135" t="s">
        <v>368</v>
      </c>
      <c r="H853" s="136">
        <v>67</v>
      </c>
      <c r="I853" s="137"/>
      <c r="J853" s="138">
        <f>ROUND(I853*H853,2)</f>
        <v>0</v>
      </c>
      <c r="K853" s="134" t="s">
        <v>190</v>
      </c>
      <c r="L853" s="33"/>
      <c r="M853" s="139" t="s">
        <v>19</v>
      </c>
      <c r="N853" s="140" t="s">
        <v>46</v>
      </c>
      <c r="P853" s="141">
        <f>O853*H853</f>
        <v>0</v>
      </c>
      <c r="Q853" s="141">
        <v>2.1000000000000001E-4</v>
      </c>
      <c r="R853" s="141">
        <f>Q853*H853</f>
        <v>1.4070000000000001E-2</v>
      </c>
      <c r="S853" s="141">
        <v>0</v>
      </c>
      <c r="T853" s="142">
        <f>S853*H853</f>
        <v>0</v>
      </c>
      <c r="AR853" s="143" t="s">
        <v>287</v>
      </c>
      <c r="AT853" s="143" t="s">
        <v>186</v>
      </c>
      <c r="AU853" s="143" t="s">
        <v>84</v>
      </c>
      <c r="AY853" s="18" t="s">
        <v>184</v>
      </c>
      <c r="BE853" s="144">
        <f>IF(N853="základní",J853,0)</f>
        <v>0</v>
      </c>
      <c r="BF853" s="144">
        <f>IF(N853="snížená",J853,0)</f>
        <v>0</v>
      </c>
      <c r="BG853" s="144">
        <f>IF(N853="zákl. přenesená",J853,0)</f>
        <v>0</v>
      </c>
      <c r="BH853" s="144">
        <f>IF(N853="sníž. přenesená",J853,0)</f>
        <v>0</v>
      </c>
      <c r="BI853" s="144">
        <f>IF(N853="nulová",J853,0)</f>
        <v>0</v>
      </c>
      <c r="BJ853" s="18" t="s">
        <v>82</v>
      </c>
      <c r="BK853" s="144">
        <f>ROUND(I853*H853,2)</f>
        <v>0</v>
      </c>
      <c r="BL853" s="18" t="s">
        <v>287</v>
      </c>
      <c r="BM853" s="143" t="s">
        <v>1594</v>
      </c>
    </row>
    <row r="854" spans="2:65" s="1" customFormat="1" ht="11.25">
      <c r="B854" s="33"/>
      <c r="D854" s="145" t="s">
        <v>192</v>
      </c>
      <c r="F854" s="146" t="s">
        <v>1595</v>
      </c>
      <c r="I854" s="147"/>
      <c r="L854" s="33"/>
      <c r="M854" s="148"/>
      <c r="T854" s="54"/>
      <c r="AT854" s="18" t="s">
        <v>192</v>
      </c>
      <c r="AU854" s="18" t="s">
        <v>84</v>
      </c>
    </row>
    <row r="855" spans="2:65" s="12" customFormat="1" ht="11.25">
      <c r="B855" s="149"/>
      <c r="D855" s="150" t="s">
        <v>194</v>
      </c>
      <c r="E855" s="151" t="s">
        <v>19</v>
      </c>
      <c r="F855" s="152" t="s">
        <v>249</v>
      </c>
      <c r="H855" s="151" t="s">
        <v>19</v>
      </c>
      <c r="I855" s="153"/>
      <c r="L855" s="149"/>
      <c r="M855" s="154"/>
      <c r="T855" s="155"/>
      <c r="AT855" s="151" t="s">
        <v>194</v>
      </c>
      <c r="AU855" s="151" t="s">
        <v>84</v>
      </c>
      <c r="AV855" s="12" t="s">
        <v>82</v>
      </c>
      <c r="AW855" s="12" t="s">
        <v>37</v>
      </c>
      <c r="AX855" s="12" t="s">
        <v>75</v>
      </c>
      <c r="AY855" s="151" t="s">
        <v>184</v>
      </c>
    </row>
    <row r="856" spans="2:65" s="13" customFormat="1" ht="11.25">
      <c r="B856" s="156"/>
      <c r="D856" s="150" t="s">
        <v>194</v>
      </c>
      <c r="E856" s="157" t="s">
        <v>19</v>
      </c>
      <c r="F856" s="158" t="s">
        <v>1596</v>
      </c>
      <c r="H856" s="159">
        <v>4</v>
      </c>
      <c r="I856" s="160"/>
      <c r="L856" s="156"/>
      <c r="M856" s="161"/>
      <c r="T856" s="162"/>
      <c r="AT856" s="157" t="s">
        <v>194</v>
      </c>
      <c r="AU856" s="157" t="s">
        <v>84</v>
      </c>
      <c r="AV856" s="13" t="s">
        <v>84</v>
      </c>
      <c r="AW856" s="13" t="s">
        <v>37</v>
      </c>
      <c r="AX856" s="13" t="s">
        <v>75</v>
      </c>
      <c r="AY856" s="157" t="s">
        <v>184</v>
      </c>
    </row>
    <row r="857" spans="2:65" s="13" customFormat="1" ht="11.25">
      <c r="B857" s="156"/>
      <c r="D857" s="150" t="s">
        <v>194</v>
      </c>
      <c r="E857" s="157" t="s">
        <v>19</v>
      </c>
      <c r="F857" s="158" t="s">
        <v>1597</v>
      </c>
      <c r="H857" s="159">
        <v>3</v>
      </c>
      <c r="I857" s="160"/>
      <c r="L857" s="156"/>
      <c r="M857" s="161"/>
      <c r="T857" s="162"/>
      <c r="AT857" s="157" t="s">
        <v>194</v>
      </c>
      <c r="AU857" s="157" t="s">
        <v>84</v>
      </c>
      <c r="AV857" s="13" t="s">
        <v>84</v>
      </c>
      <c r="AW857" s="13" t="s">
        <v>37</v>
      </c>
      <c r="AX857" s="13" t="s">
        <v>75</v>
      </c>
      <c r="AY857" s="157" t="s">
        <v>184</v>
      </c>
    </row>
    <row r="858" spans="2:65" s="13" customFormat="1" ht="11.25">
      <c r="B858" s="156"/>
      <c r="D858" s="150" t="s">
        <v>194</v>
      </c>
      <c r="E858" s="157" t="s">
        <v>19</v>
      </c>
      <c r="F858" s="158" t="s">
        <v>1598</v>
      </c>
      <c r="H858" s="159">
        <v>3</v>
      </c>
      <c r="I858" s="160"/>
      <c r="L858" s="156"/>
      <c r="M858" s="161"/>
      <c r="T858" s="162"/>
      <c r="AT858" s="157" t="s">
        <v>194</v>
      </c>
      <c r="AU858" s="157" t="s">
        <v>84</v>
      </c>
      <c r="AV858" s="13" t="s">
        <v>84</v>
      </c>
      <c r="AW858" s="13" t="s">
        <v>37</v>
      </c>
      <c r="AX858" s="13" t="s">
        <v>75</v>
      </c>
      <c r="AY858" s="157" t="s">
        <v>184</v>
      </c>
    </row>
    <row r="859" spans="2:65" s="13" customFormat="1" ht="11.25">
      <c r="B859" s="156"/>
      <c r="D859" s="150" t="s">
        <v>194</v>
      </c>
      <c r="E859" s="157" t="s">
        <v>19</v>
      </c>
      <c r="F859" s="158" t="s">
        <v>1599</v>
      </c>
      <c r="H859" s="159">
        <v>6</v>
      </c>
      <c r="I859" s="160"/>
      <c r="L859" s="156"/>
      <c r="M859" s="161"/>
      <c r="T859" s="162"/>
      <c r="AT859" s="157" t="s">
        <v>194</v>
      </c>
      <c r="AU859" s="157" t="s">
        <v>84</v>
      </c>
      <c r="AV859" s="13" t="s">
        <v>84</v>
      </c>
      <c r="AW859" s="13" t="s">
        <v>37</v>
      </c>
      <c r="AX859" s="13" t="s">
        <v>75</v>
      </c>
      <c r="AY859" s="157" t="s">
        <v>184</v>
      </c>
    </row>
    <row r="860" spans="2:65" s="13" customFormat="1" ht="11.25">
      <c r="B860" s="156"/>
      <c r="D860" s="150" t="s">
        <v>194</v>
      </c>
      <c r="E860" s="157" t="s">
        <v>19</v>
      </c>
      <c r="F860" s="158" t="s">
        <v>1600</v>
      </c>
      <c r="H860" s="159">
        <v>12</v>
      </c>
      <c r="I860" s="160"/>
      <c r="L860" s="156"/>
      <c r="M860" s="161"/>
      <c r="T860" s="162"/>
      <c r="AT860" s="157" t="s">
        <v>194</v>
      </c>
      <c r="AU860" s="157" t="s">
        <v>84</v>
      </c>
      <c r="AV860" s="13" t="s">
        <v>84</v>
      </c>
      <c r="AW860" s="13" t="s">
        <v>37</v>
      </c>
      <c r="AX860" s="13" t="s">
        <v>75</v>
      </c>
      <c r="AY860" s="157" t="s">
        <v>184</v>
      </c>
    </row>
    <row r="861" spans="2:65" s="13" customFormat="1" ht="11.25">
      <c r="B861" s="156"/>
      <c r="D861" s="150" t="s">
        <v>194</v>
      </c>
      <c r="E861" s="157" t="s">
        <v>19</v>
      </c>
      <c r="F861" s="158" t="s">
        <v>1601</v>
      </c>
      <c r="H861" s="159">
        <v>12</v>
      </c>
      <c r="I861" s="160"/>
      <c r="L861" s="156"/>
      <c r="M861" s="161"/>
      <c r="T861" s="162"/>
      <c r="AT861" s="157" t="s">
        <v>194</v>
      </c>
      <c r="AU861" s="157" t="s">
        <v>84</v>
      </c>
      <c r="AV861" s="13" t="s">
        <v>84</v>
      </c>
      <c r="AW861" s="13" t="s">
        <v>37</v>
      </c>
      <c r="AX861" s="13" t="s">
        <v>75</v>
      </c>
      <c r="AY861" s="157" t="s">
        <v>184</v>
      </c>
    </row>
    <row r="862" spans="2:65" s="13" customFormat="1" ht="11.25">
      <c r="B862" s="156"/>
      <c r="D862" s="150" t="s">
        <v>194</v>
      </c>
      <c r="E862" s="157" t="s">
        <v>19</v>
      </c>
      <c r="F862" s="158" t="s">
        <v>1602</v>
      </c>
      <c r="H862" s="159">
        <v>4</v>
      </c>
      <c r="I862" s="160"/>
      <c r="L862" s="156"/>
      <c r="M862" s="161"/>
      <c r="T862" s="162"/>
      <c r="AT862" s="157" t="s">
        <v>194</v>
      </c>
      <c r="AU862" s="157" t="s">
        <v>84</v>
      </c>
      <c r="AV862" s="13" t="s">
        <v>84</v>
      </c>
      <c r="AW862" s="13" t="s">
        <v>37</v>
      </c>
      <c r="AX862" s="13" t="s">
        <v>75</v>
      </c>
      <c r="AY862" s="157" t="s">
        <v>184</v>
      </c>
    </row>
    <row r="863" spans="2:65" s="13" customFormat="1" ht="11.25">
      <c r="B863" s="156"/>
      <c r="D863" s="150" t="s">
        <v>194</v>
      </c>
      <c r="E863" s="157" t="s">
        <v>19</v>
      </c>
      <c r="F863" s="158" t="s">
        <v>1603</v>
      </c>
      <c r="H863" s="159">
        <v>12</v>
      </c>
      <c r="I863" s="160"/>
      <c r="L863" s="156"/>
      <c r="M863" s="161"/>
      <c r="T863" s="162"/>
      <c r="AT863" s="157" t="s">
        <v>194</v>
      </c>
      <c r="AU863" s="157" t="s">
        <v>84</v>
      </c>
      <c r="AV863" s="13" t="s">
        <v>84</v>
      </c>
      <c r="AW863" s="13" t="s">
        <v>37</v>
      </c>
      <c r="AX863" s="13" t="s">
        <v>75</v>
      </c>
      <c r="AY863" s="157" t="s">
        <v>184</v>
      </c>
    </row>
    <row r="864" spans="2:65" s="13" customFormat="1" ht="11.25">
      <c r="B864" s="156"/>
      <c r="D864" s="150" t="s">
        <v>194</v>
      </c>
      <c r="E864" s="157" t="s">
        <v>19</v>
      </c>
      <c r="F864" s="158" t="s">
        <v>1604</v>
      </c>
      <c r="H864" s="159">
        <v>5</v>
      </c>
      <c r="I864" s="160"/>
      <c r="L864" s="156"/>
      <c r="M864" s="161"/>
      <c r="T864" s="162"/>
      <c r="AT864" s="157" t="s">
        <v>194</v>
      </c>
      <c r="AU864" s="157" t="s">
        <v>84</v>
      </c>
      <c r="AV864" s="13" t="s">
        <v>84</v>
      </c>
      <c r="AW864" s="13" t="s">
        <v>37</v>
      </c>
      <c r="AX864" s="13" t="s">
        <v>75</v>
      </c>
      <c r="AY864" s="157" t="s">
        <v>184</v>
      </c>
    </row>
    <row r="865" spans="2:65" s="13" customFormat="1" ht="11.25">
      <c r="B865" s="156"/>
      <c r="D865" s="150" t="s">
        <v>194</v>
      </c>
      <c r="E865" s="157" t="s">
        <v>19</v>
      </c>
      <c r="F865" s="158" t="s">
        <v>1605</v>
      </c>
      <c r="H865" s="159">
        <v>4</v>
      </c>
      <c r="I865" s="160"/>
      <c r="L865" s="156"/>
      <c r="M865" s="161"/>
      <c r="T865" s="162"/>
      <c r="AT865" s="157" t="s">
        <v>194</v>
      </c>
      <c r="AU865" s="157" t="s">
        <v>84</v>
      </c>
      <c r="AV865" s="13" t="s">
        <v>84</v>
      </c>
      <c r="AW865" s="13" t="s">
        <v>37</v>
      </c>
      <c r="AX865" s="13" t="s">
        <v>75</v>
      </c>
      <c r="AY865" s="157" t="s">
        <v>184</v>
      </c>
    </row>
    <row r="866" spans="2:65" s="13" customFormat="1" ht="11.25">
      <c r="B866" s="156"/>
      <c r="D866" s="150" t="s">
        <v>194</v>
      </c>
      <c r="E866" s="157" t="s">
        <v>19</v>
      </c>
      <c r="F866" s="158" t="s">
        <v>1606</v>
      </c>
      <c r="H866" s="159">
        <v>2</v>
      </c>
      <c r="I866" s="160"/>
      <c r="L866" s="156"/>
      <c r="M866" s="161"/>
      <c r="T866" s="162"/>
      <c r="AT866" s="157" t="s">
        <v>194</v>
      </c>
      <c r="AU866" s="157" t="s">
        <v>84</v>
      </c>
      <c r="AV866" s="13" t="s">
        <v>84</v>
      </c>
      <c r="AW866" s="13" t="s">
        <v>37</v>
      </c>
      <c r="AX866" s="13" t="s">
        <v>75</v>
      </c>
      <c r="AY866" s="157" t="s">
        <v>184</v>
      </c>
    </row>
    <row r="867" spans="2:65" s="14" customFormat="1" ht="11.25">
      <c r="B867" s="163"/>
      <c r="D867" s="150" t="s">
        <v>194</v>
      </c>
      <c r="E867" s="164" t="s">
        <v>19</v>
      </c>
      <c r="F867" s="165" t="s">
        <v>198</v>
      </c>
      <c r="H867" s="166">
        <v>67</v>
      </c>
      <c r="I867" s="167"/>
      <c r="L867" s="163"/>
      <c r="M867" s="168"/>
      <c r="T867" s="169"/>
      <c r="AT867" s="164" t="s">
        <v>194</v>
      </c>
      <c r="AU867" s="164" t="s">
        <v>84</v>
      </c>
      <c r="AV867" s="14" t="s">
        <v>127</v>
      </c>
      <c r="AW867" s="14" t="s">
        <v>37</v>
      </c>
      <c r="AX867" s="14" t="s">
        <v>82</v>
      </c>
      <c r="AY867" s="164" t="s">
        <v>184</v>
      </c>
    </row>
    <row r="868" spans="2:65" s="1" customFormat="1" ht="16.5" customHeight="1">
      <c r="B868" s="33"/>
      <c r="C868" s="132" t="s">
        <v>1607</v>
      </c>
      <c r="D868" s="132" t="s">
        <v>186</v>
      </c>
      <c r="E868" s="133" t="s">
        <v>1608</v>
      </c>
      <c r="F868" s="134" t="s">
        <v>1609</v>
      </c>
      <c r="G868" s="135" t="s">
        <v>368</v>
      </c>
      <c r="H868" s="136">
        <v>36</v>
      </c>
      <c r="I868" s="137"/>
      <c r="J868" s="138">
        <f>ROUND(I868*H868,2)</f>
        <v>0</v>
      </c>
      <c r="K868" s="134" t="s">
        <v>190</v>
      </c>
      <c r="L868" s="33"/>
      <c r="M868" s="139" t="s">
        <v>19</v>
      </c>
      <c r="N868" s="140" t="s">
        <v>46</v>
      </c>
      <c r="P868" s="141">
        <f>O868*H868</f>
        <v>0</v>
      </c>
      <c r="Q868" s="141">
        <v>2.0000000000000001E-4</v>
      </c>
      <c r="R868" s="141">
        <f>Q868*H868</f>
        <v>7.2000000000000007E-3</v>
      </c>
      <c r="S868" s="141">
        <v>0</v>
      </c>
      <c r="T868" s="142">
        <f>S868*H868</f>
        <v>0</v>
      </c>
      <c r="AR868" s="143" t="s">
        <v>287</v>
      </c>
      <c r="AT868" s="143" t="s">
        <v>186</v>
      </c>
      <c r="AU868" s="143" t="s">
        <v>84</v>
      </c>
      <c r="AY868" s="18" t="s">
        <v>184</v>
      </c>
      <c r="BE868" s="144">
        <f>IF(N868="základní",J868,0)</f>
        <v>0</v>
      </c>
      <c r="BF868" s="144">
        <f>IF(N868="snížená",J868,0)</f>
        <v>0</v>
      </c>
      <c r="BG868" s="144">
        <f>IF(N868="zákl. přenesená",J868,0)</f>
        <v>0</v>
      </c>
      <c r="BH868" s="144">
        <f>IF(N868="sníž. přenesená",J868,0)</f>
        <v>0</v>
      </c>
      <c r="BI868" s="144">
        <f>IF(N868="nulová",J868,0)</f>
        <v>0</v>
      </c>
      <c r="BJ868" s="18" t="s">
        <v>82</v>
      </c>
      <c r="BK868" s="144">
        <f>ROUND(I868*H868,2)</f>
        <v>0</v>
      </c>
      <c r="BL868" s="18" t="s">
        <v>287</v>
      </c>
      <c r="BM868" s="143" t="s">
        <v>1610</v>
      </c>
    </row>
    <row r="869" spans="2:65" s="1" customFormat="1" ht="11.25">
      <c r="B869" s="33"/>
      <c r="D869" s="145" t="s">
        <v>192</v>
      </c>
      <c r="F869" s="146" t="s">
        <v>1611</v>
      </c>
      <c r="I869" s="147"/>
      <c r="L869" s="33"/>
      <c r="M869" s="148"/>
      <c r="T869" s="54"/>
      <c r="AT869" s="18" t="s">
        <v>192</v>
      </c>
      <c r="AU869" s="18" t="s">
        <v>84</v>
      </c>
    </row>
    <row r="870" spans="2:65" s="12" customFormat="1" ht="11.25">
      <c r="B870" s="149"/>
      <c r="D870" s="150" t="s">
        <v>194</v>
      </c>
      <c r="E870" s="151" t="s">
        <v>19</v>
      </c>
      <c r="F870" s="152" t="s">
        <v>249</v>
      </c>
      <c r="H870" s="151" t="s">
        <v>19</v>
      </c>
      <c r="I870" s="153"/>
      <c r="L870" s="149"/>
      <c r="M870" s="154"/>
      <c r="T870" s="155"/>
      <c r="AT870" s="151" t="s">
        <v>194</v>
      </c>
      <c r="AU870" s="151" t="s">
        <v>84</v>
      </c>
      <c r="AV870" s="12" t="s">
        <v>82</v>
      </c>
      <c r="AW870" s="12" t="s">
        <v>37</v>
      </c>
      <c r="AX870" s="12" t="s">
        <v>75</v>
      </c>
      <c r="AY870" s="151" t="s">
        <v>184</v>
      </c>
    </row>
    <row r="871" spans="2:65" s="13" customFormat="1" ht="11.25">
      <c r="B871" s="156"/>
      <c r="D871" s="150" t="s">
        <v>194</v>
      </c>
      <c r="E871" s="157" t="s">
        <v>19</v>
      </c>
      <c r="F871" s="158" t="s">
        <v>1612</v>
      </c>
      <c r="H871" s="159">
        <v>1</v>
      </c>
      <c r="I871" s="160"/>
      <c r="L871" s="156"/>
      <c r="M871" s="161"/>
      <c r="T871" s="162"/>
      <c r="AT871" s="157" t="s">
        <v>194</v>
      </c>
      <c r="AU871" s="157" t="s">
        <v>84</v>
      </c>
      <c r="AV871" s="13" t="s">
        <v>84</v>
      </c>
      <c r="AW871" s="13" t="s">
        <v>37</v>
      </c>
      <c r="AX871" s="13" t="s">
        <v>75</v>
      </c>
      <c r="AY871" s="157" t="s">
        <v>184</v>
      </c>
    </row>
    <row r="872" spans="2:65" s="13" customFormat="1" ht="11.25">
      <c r="B872" s="156"/>
      <c r="D872" s="150" t="s">
        <v>194</v>
      </c>
      <c r="E872" s="157" t="s">
        <v>19</v>
      </c>
      <c r="F872" s="158" t="s">
        <v>1613</v>
      </c>
      <c r="H872" s="159">
        <v>1</v>
      </c>
      <c r="I872" s="160"/>
      <c r="L872" s="156"/>
      <c r="M872" s="161"/>
      <c r="T872" s="162"/>
      <c r="AT872" s="157" t="s">
        <v>194</v>
      </c>
      <c r="AU872" s="157" t="s">
        <v>84</v>
      </c>
      <c r="AV872" s="13" t="s">
        <v>84</v>
      </c>
      <c r="AW872" s="13" t="s">
        <v>37</v>
      </c>
      <c r="AX872" s="13" t="s">
        <v>75</v>
      </c>
      <c r="AY872" s="157" t="s">
        <v>184</v>
      </c>
    </row>
    <row r="873" spans="2:65" s="13" customFormat="1" ht="11.25">
      <c r="B873" s="156"/>
      <c r="D873" s="150" t="s">
        <v>194</v>
      </c>
      <c r="E873" s="157" t="s">
        <v>19</v>
      </c>
      <c r="F873" s="158" t="s">
        <v>1614</v>
      </c>
      <c r="H873" s="159">
        <v>2</v>
      </c>
      <c r="I873" s="160"/>
      <c r="L873" s="156"/>
      <c r="M873" s="161"/>
      <c r="T873" s="162"/>
      <c r="AT873" s="157" t="s">
        <v>194</v>
      </c>
      <c r="AU873" s="157" t="s">
        <v>84</v>
      </c>
      <c r="AV873" s="13" t="s">
        <v>84</v>
      </c>
      <c r="AW873" s="13" t="s">
        <v>37</v>
      </c>
      <c r="AX873" s="13" t="s">
        <v>75</v>
      </c>
      <c r="AY873" s="157" t="s">
        <v>184</v>
      </c>
    </row>
    <row r="874" spans="2:65" s="13" customFormat="1" ht="11.25">
      <c r="B874" s="156"/>
      <c r="D874" s="150" t="s">
        <v>194</v>
      </c>
      <c r="E874" s="157" t="s">
        <v>19</v>
      </c>
      <c r="F874" s="158" t="s">
        <v>1615</v>
      </c>
      <c r="H874" s="159">
        <v>15</v>
      </c>
      <c r="I874" s="160"/>
      <c r="L874" s="156"/>
      <c r="M874" s="161"/>
      <c r="T874" s="162"/>
      <c r="AT874" s="157" t="s">
        <v>194</v>
      </c>
      <c r="AU874" s="157" t="s">
        <v>84</v>
      </c>
      <c r="AV874" s="13" t="s">
        <v>84</v>
      </c>
      <c r="AW874" s="13" t="s">
        <v>37</v>
      </c>
      <c r="AX874" s="13" t="s">
        <v>75</v>
      </c>
      <c r="AY874" s="157" t="s">
        <v>184</v>
      </c>
    </row>
    <row r="875" spans="2:65" s="13" customFormat="1" ht="11.25">
      <c r="B875" s="156"/>
      <c r="D875" s="150" t="s">
        <v>194</v>
      </c>
      <c r="E875" s="157" t="s">
        <v>19</v>
      </c>
      <c r="F875" s="158" t="s">
        <v>1616</v>
      </c>
      <c r="H875" s="159">
        <v>8</v>
      </c>
      <c r="I875" s="160"/>
      <c r="L875" s="156"/>
      <c r="M875" s="161"/>
      <c r="T875" s="162"/>
      <c r="AT875" s="157" t="s">
        <v>194</v>
      </c>
      <c r="AU875" s="157" t="s">
        <v>84</v>
      </c>
      <c r="AV875" s="13" t="s">
        <v>84</v>
      </c>
      <c r="AW875" s="13" t="s">
        <v>37</v>
      </c>
      <c r="AX875" s="13" t="s">
        <v>75</v>
      </c>
      <c r="AY875" s="157" t="s">
        <v>184</v>
      </c>
    </row>
    <row r="876" spans="2:65" s="13" customFormat="1" ht="11.25">
      <c r="B876" s="156"/>
      <c r="D876" s="150" t="s">
        <v>194</v>
      </c>
      <c r="E876" s="157" t="s">
        <v>19</v>
      </c>
      <c r="F876" s="158" t="s">
        <v>1617</v>
      </c>
      <c r="H876" s="159">
        <v>8</v>
      </c>
      <c r="I876" s="160"/>
      <c r="L876" s="156"/>
      <c r="M876" s="161"/>
      <c r="T876" s="162"/>
      <c r="AT876" s="157" t="s">
        <v>194</v>
      </c>
      <c r="AU876" s="157" t="s">
        <v>84</v>
      </c>
      <c r="AV876" s="13" t="s">
        <v>84</v>
      </c>
      <c r="AW876" s="13" t="s">
        <v>37</v>
      </c>
      <c r="AX876" s="13" t="s">
        <v>75</v>
      </c>
      <c r="AY876" s="157" t="s">
        <v>184</v>
      </c>
    </row>
    <row r="877" spans="2:65" s="13" customFormat="1" ht="11.25">
      <c r="B877" s="156"/>
      <c r="D877" s="150" t="s">
        <v>194</v>
      </c>
      <c r="E877" s="157" t="s">
        <v>19</v>
      </c>
      <c r="F877" s="158" t="s">
        <v>1618</v>
      </c>
      <c r="H877" s="159">
        <v>1</v>
      </c>
      <c r="I877" s="160"/>
      <c r="L877" s="156"/>
      <c r="M877" s="161"/>
      <c r="T877" s="162"/>
      <c r="AT877" s="157" t="s">
        <v>194</v>
      </c>
      <c r="AU877" s="157" t="s">
        <v>84</v>
      </c>
      <c r="AV877" s="13" t="s">
        <v>84</v>
      </c>
      <c r="AW877" s="13" t="s">
        <v>37</v>
      </c>
      <c r="AX877" s="13" t="s">
        <v>75</v>
      </c>
      <c r="AY877" s="157" t="s">
        <v>184</v>
      </c>
    </row>
    <row r="878" spans="2:65" s="14" customFormat="1" ht="11.25">
      <c r="B878" s="163"/>
      <c r="D878" s="150" t="s">
        <v>194</v>
      </c>
      <c r="E878" s="164" t="s">
        <v>19</v>
      </c>
      <c r="F878" s="165" t="s">
        <v>198</v>
      </c>
      <c r="H878" s="166">
        <v>36</v>
      </c>
      <c r="I878" s="167"/>
      <c r="L878" s="163"/>
      <c r="M878" s="168"/>
      <c r="T878" s="169"/>
      <c r="AT878" s="164" t="s">
        <v>194</v>
      </c>
      <c r="AU878" s="164" t="s">
        <v>84</v>
      </c>
      <c r="AV878" s="14" t="s">
        <v>127</v>
      </c>
      <c r="AW878" s="14" t="s">
        <v>37</v>
      </c>
      <c r="AX878" s="14" t="s">
        <v>82</v>
      </c>
      <c r="AY878" s="164" t="s">
        <v>184</v>
      </c>
    </row>
    <row r="879" spans="2:65" s="1" customFormat="1" ht="16.5" customHeight="1">
      <c r="B879" s="33"/>
      <c r="C879" s="132" t="s">
        <v>1619</v>
      </c>
      <c r="D879" s="132" t="s">
        <v>186</v>
      </c>
      <c r="E879" s="133" t="s">
        <v>1620</v>
      </c>
      <c r="F879" s="134" t="s">
        <v>1621</v>
      </c>
      <c r="G879" s="135" t="s">
        <v>368</v>
      </c>
      <c r="H879" s="136">
        <v>13</v>
      </c>
      <c r="I879" s="137"/>
      <c r="J879" s="138">
        <f>ROUND(I879*H879,2)</f>
        <v>0</v>
      </c>
      <c r="K879" s="134" t="s">
        <v>190</v>
      </c>
      <c r="L879" s="33"/>
      <c r="M879" s="139" t="s">
        <v>19</v>
      </c>
      <c r="N879" s="140" t="s">
        <v>46</v>
      </c>
      <c r="P879" s="141">
        <f>O879*H879</f>
        <v>0</v>
      </c>
      <c r="Q879" s="141">
        <v>1.7799999999999999E-4</v>
      </c>
      <c r="R879" s="141">
        <f>Q879*H879</f>
        <v>2.3140000000000001E-3</v>
      </c>
      <c r="S879" s="141">
        <v>0</v>
      </c>
      <c r="T879" s="142">
        <f>S879*H879</f>
        <v>0</v>
      </c>
      <c r="AR879" s="143" t="s">
        <v>287</v>
      </c>
      <c r="AT879" s="143" t="s">
        <v>186</v>
      </c>
      <c r="AU879" s="143" t="s">
        <v>84</v>
      </c>
      <c r="AY879" s="18" t="s">
        <v>184</v>
      </c>
      <c r="BE879" s="144">
        <f>IF(N879="základní",J879,0)</f>
        <v>0</v>
      </c>
      <c r="BF879" s="144">
        <f>IF(N879="snížená",J879,0)</f>
        <v>0</v>
      </c>
      <c r="BG879" s="144">
        <f>IF(N879="zákl. přenesená",J879,0)</f>
        <v>0</v>
      </c>
      <c r="BH879" s="144">
        <f>IF(N879="sníž. přenesená",J879,0)</f>
        <v>0</v>
      </c>
      <c r="BI879" s="144">
        <f>IF(N879="nulová",J879,0)</f>
        <v>0</v>
      </c>
      <c r="BJ879" s="18" t="s">
        <v>82</v>
      </c>
      <c r="BK879" s="144">
        <f>ROUND(I879*H879,2)</f>
        <v>0</v>
      </c>
      <c r="BL879" s="18" t="s">
        <v>287</v>
      </c>
      <c r="BM879" s="143" t="s">
        <v>1622</v>
      </c>
    </row>
    <row r="880" spans="2:65" s="1" customFormat="1" ht="11.25">
      <c r="B880" s="33"/>
      <c r="D880" s="145" t="s">
        <v>192</v>
      </c>
      <c r="F880" s="146" t="s">
        <v>1623</v>
      </c>
      <c r="I880" s="147"/>
      <c r="L880" s="33"/>
      <c r="M880" s="148"/>
      <c r="T880" s="54"/>
      <c r="AT880" s="18" t="s">
        <v>192</v>
      </c>
      <c r="AU880" s="18" t="s">
        <v>84</v>
      </c>
    </row>
    <row r="881" spans="2:65" s="12" customFormat="1" ht="11.25">
      <c r="B881" s="149"/>
      <c r="D881" s="150" t="s">
        <v>194</v>
      </c>
      <c r="E881" s="151" t="s">
        <v>19</v>
      </c>
      <c r="F881" s="152" t="s">
        <v>249</v>
      </c>
      <c r="H881" s="151" t="s">
        <v>19</v>
      </c>
      <c r="I881" s="153"/>
      <c r="L881" s="149"/>
      <c r="M881" s="154"/>
      <c r="T881" s="155"/>
      <c r="AT881" s="151" t="s">
        <v>194</v>
      </c>
      <c r="AU881" s="151" t="s">
        <v>84</v>
      </c>
      <c r="AV881" s="12" t="s">
        <v>82</v>
      </c>
      <c r="AW881" s="12" t="s">
        <v>37</v>
      </c>
      <c r="AX881" s="12" t="s">
        <v>75</v>
      </c>
      <c r="AY881" s="151" t="s">
        <v>184</v>
      </c>
    </row>
    <row r="882" spans="2:65" s="13" customFormat="1" ht="11.25">
      <c r="B882" s="156"/>
      <c r="D882" s="150" t="s">
        <v>194</v>
      </c>
      <c r="E882" s="157" t="s">
        <v>19</v>
      </c>
      <c r="F882" s="158" t="s">
        <v>1624</v>
      </c>
      <c r="H882" s="159">
        <v>5</v>
      </c>
      <c r="I882" s="160"/>
      <c r="L882" s="156"/>
      <c r="M882" s="161"/>
      <c r="T882" s="162"/>
      <c r="AT882" s="157" t="s">
        <v>194</v>
      </c>
      <c r="AU882" s="157" t="s">
        <v>84</v>
      </c>
      <c r="AV882" s="13" t="s">
        <v>84</v>
      </c>
      <c r="AW882" s="13" t="s">
        <v>37</v>
      </c>
      <c r="AX882" s="13" t="s">
        <v>75</v>
      </c>
      <c r="AY882" s="157" t="s">
        <v>184</v>
      </c>
    </row>
    <row r="883" spans="2:65" s="13" customFormat="1" ht="11.25">
      <c r="B883" s="156"/>
      <c r="D883" s="150" t="s">
        <v>194</v>
      </c>
      <c r="E883" s="157" t="s">
        <v>19</v>
      </c>
      <c r="F883" s="158" t="s">
        <v>1625</v>
      </c>
      <c r="H883" s="159">
        <v>3</v>
      </c>
      <c r="I883" s="160"/>
      <c r="L883" s="156"/>
      <c r="M883" s="161"/>
      <c r="T883" s="162"/>
      <c r="AT883" s="157" t="s">
        <v>194</v>
      </c>
      <c r="AU883" s="157" t="s">
        <v>84</v>
      </c>
      <c r="AV883" s="13" t="s">
        <v>84</v>
      </c>
      <c r="AW883" s="13" t="s">
        <v>37</v>
      </c>
      <c r="AX883" s="13" t="s">
        <v>75</v>
      </c>
      <c r="AY883" s="157" t="s">
        <v>184</v>
      </c>
    </row>
    <row r="884" spans="2:65" s="13" customFormat="1" ht="11.25">
      <c r="B884" s="156"/>
      <c r="D884" s="150" t="s">
        <v>194</v>
      </c>
      <c r="E884" s="157" t="s">
        <v>19</v>
      </c>
      <c r="F884" s="158" t="s">
        <v>1626</v>
      </c>
      <c r="H884" s="159">
        <v>4</v>
      </c>
      <c r="I884" s="160"/>
      <c r="L884" s="156"/>
      <c r="M884" s="161"/>
      <c r="T884" s="162"/>
      <c r="AT884" s="157" t="s">
        <v>194</v>
      </c>
      <c r="AU884" s="157" t="s">
        <v>84</v>
      </c>
      <c r="AV884" s="13" t="s">
        <v>84</v>
      </c>
      <c r="AW884" s="13" t="s">
        <v>37</v>
      </c>
      <c r="AX884" s="13" t="s">
        <v>75</v>
      </c>
      <c r="AY884" s="157" t="s">
        <v>184</v>
      </c>
    </row>
    <row r="885" spans="2:65" s="13" customFormat="1" ht="11.25">
      <c r="B885" s="156"/>
      <c r="D885" s="150" t="s">
        <v>194</v>
      </c>
      <c r="E885" s="157" t="s">
        <v>19</v>
      </c>
      <c r="F885" s="158" t="s">
        <v>829</v>
      </c>
      <c r="H885" s="159">
        <v>1</v>
      </c>
      <c r="I885" s="160"/>
      <c r="L885" s="156"/>
      <c r="M885" s="161"/>
      <c r="T885" s="162"/>
      <c r="AT885" s="157" t="s">
        <v>194</v>
      </c>
      <c r="AU885" s="157" t="s">
        <v>84</v>
      </c>
      <c r="AV885" s="13" t="s">
        <v>84</v>
      </c>
      <c r="AW885" s="13" t="s">
        <v>37</v>
      </c>
      <c r="AX885" s="13" t="s">
        <v>75</v>
      </c>
      <c r="AY885" s="157" t="s">
        <v>184</v>
      </c>
    </row>
    <row r="886" spans="2:65" s="14" customFormat="1" ht="11.25">
      <c r="B886" s="163"/>
      <c r="D886" s="150" t="s">
        <v>194</v>
      </c>
      <c r="E886" s="164" t="s">
        <v>19</v>
      </c>
      <c r="F886" s="165" t="s">
        <v>198</v>
      </c>
      <c r="H886" s="166">
        <v>13</v>
      </c>
      <c r="I886" s="167"/>
      <c r="L886" s="163"/>
      <c r="M886" s="168"/>
      <c r="T886" s="169"/>
      <c r="AT886" s="164" t="s">
        <v>194</v>
      </c>
      <c r="AU886" s="164" t="s">
        <v>84</v>
      </c>
      <c r="AV886" s="14" t="s">
        <v>127</v>
      </c>
      <c r="AW886" s="14" t="s">
        <v>37</v>
      </c>
      <c r="AX886" s="14" t="s">
        <v>82</v>
      </c>
      <c r="AY886" s="164" t="s">
        <v>184</v>
      </c>
    </row>
    <row r="887" spans="2:65" s="1" customFormat="1" ht="16.5" customHeight="1">
      <c r="B887" s="33"/>
      <c r="C887" s="132" t="s">
        <v>1627</v>
      </c>
      <c r="D887" s="132" t="s">
        <v>186</v>
      </c>
      <c r="E887" s="133" t="s">
        <v>1628</v>
      </c>
      <c r="F887" s="134" t="s">
        <v>1629</v>
      </c>
      <c r="G887" s="135" t="s">
        <v>246</v>
      </c>
      <c r="H887" s="136">
        <v>150.57</v>
      </c>
      <c r="I887" s="137"/>
      <c r="J887" s="138">
        <f>ROUND(I887*H887,2)</f>
        <v>0</v>
      </c>
      <c r="K887" s="134" t="s">
        <v>190</v>
      </c>
      <c r="L887" s="33"/>
      <c r="M887" s="139" t="s">
        <v>19</v>
      </c>
      <c r="N887" s="140" t="s">
        <v>46</v>
      </c>
      <c r="P887" s="141">
        <f>O887*H887</f>
        <v>0</v>
      </c>
      <c r="Q887" s="141">
        <v>1.4245E-3</v>
      </c>
      <c r="R887" s="141">
        <f>Q887*H887</f>
        <v>0.214486965</v>
      </c>
      <c r="S887" s="141">
        <v>0</v>
      </c>
      <c r="T887" s="142">
        <f>S887*H887</f>
        <v>0</v>
      </c>
      <c r="AR887" s="143" t="s">
        <v>287</v>
      </c>
      <c r="AT887" s="143" t="s">
        <v>186</v>
      </c>
      <c r="AU887" s="143" t="s">
        <v>84</v>
      </c>
      <c r="AY887" s="18" t="s">
        <v>184</v>
      </c>
      <c r="BE887" s="144">
        <f>IF(N887="základní",J887,0)</f>
        <v>0</v>
      </c>
      <c r="BF887" s="144">
        <f>IF(N887="snížená",J887,0)</f>
        <v>0</v>
      </c>
      <c r="BG887" s="144">
        <f>IF(N887="zákl. přenesená",J887,0)</f>
        <v>0</v>
      </c>
      <c r="BH887" s="144">
        <f>IF(N887="sníž. přenesená",J887,0)</f>
        <v>0</v>
      </c>
      <c r="BI887" s="144">
        <f>IF(N887="nulová",J887,0)</f>
        <v>0</v>
      </c>
      <c r="BJ887" s="18" t="s">
        <v>82</v>
      </c>
      <c r="BK887" s="144">
        <f>ROUND(I887*H887,2)</f>
        <v>0</v>
      </c>
      <c r="BL887" s="18" t="s">
        <v>287</v>
      </c>
      <c r="BM887" s="143" t="s">
        <v>1630</v>
      </c>
    </row>
    <row r="888" spans="2:65" s="1" customFormat="1" ht="11.25">
      <c r="B888" s="33"/>
      <c r="D888" s="145" t="s">
        <v>192</v>
      </c>
      <c r="F888" s="146" t="s">
        <v>1631</v>
      </c>
      <c r="I888" s="147"/>
      <c r="L888" s="33"/>
      <c r="M888" s="148"/>
      <c r="T888" s="54"/>
      <c r="AT888" s="18" t="s">
        <v>192</v>
      </c>
      <c r="AU888" s="18" t="s">
        <v>84</v>
      </c>
    </row>
    <row r="889" spans="2:65" s="12" customFormat="1" ht="11.25">
      <c r="B889" s="149"/>
      <c r="D889" s="150" t="s">
        <v>194</v>
      </c>
      <c r="E889" s="151" t="s">
        <v>19</v>
      </c>
      <c r="F889" s="152" t="s">
        <v>249</v>
      </c>
      <c r="H889" s="151" t="s">
        <v>19</v>
      </c>
      <c r="I889" s="153"/>
      <c r="L889" s="149"/>
      <c r="M889" s="154"/>
      <c r="T889" s="155"/>
      <c r="AT889" s="151" t="s">
        <v>194</v>
      </c>
      <c r="AU889" s="151" t="s">
        <v>84</v>
      </c>
      <c r="AV889" s="12" t="s">
        <v>82</v>
      </c>
      <c r="AW889" s="12" t="s">
        <v>37</v>
      </c>
      <c r="AX889" s="12" t="s">
        <v>75</v>
      </c>
      <c r="AY889" s="151" t="s">
        <v>184</v>
      </c>
    </row>
    <row r="890" spans="2:65" s="13" customFormat="1" ht="11.25">
      <c r="B890" s="156"/>
      <c r="D890" s="150" t="s">
        <v>194</v>
      </c>
      <c r="E890" s="157" t="s">
        <v>19</v>
      </c>
      <c r="F890" s="158" t="s">
        <v>1572</v>
      </c>
      <c r="H890" s="159">
        <v>6.8</v>
      </c>
      <c r="I890" s="160"/>
      <c r="L890" s="156"/>
      <c r="M890" s="161"/>
      <c r="T890" s="162"/>
      <c r="AT890" s="157" t="s">
        <v>194</v>
      </c>
      <c r="AU890" s="157" t="s">
        <v>84</v>
      </c>
      <c r="AV890" s="13" t="s">
        <v>84</v>
      </c>
      <c r="AW890" s="13" t="s">
        <v>37</v>
      </c>
      <c r="AX890" s="13" t="s">
        <v>75</v>
      </c>
      <c r="AY890" s="157" t="s">
        <v>184</v>
      </c>
    </row>
    <row r="891" spans="2:65" s="13" customFormat="1" ht="11.25">
      <c r="B891" s="156"/>
      <c r="D891" s="150" t="s">
        <v>194</v>
      </c>
      <c r="E891" s="157" t="s">
        <v>19</v>
      </c>
      <c r="F891" s="158" t="s">
        <v>1573</v>
      </c>
      <c r="H891" s="159">
        <v>3.3</v>
      </c>
      <c r="I891" s="160"/>
      <c r="L891" s="156"/>
      <c r="M891" s="161"/>
      <c r="T891" s="162"/>
      <c r="AT891" s="157" t="s">
        <v>194</v>
      </c>
      <c r="AU891" s="157" t="s">
        <v>84</v>
      </c>
      <c r="AV891" s="13" t="s">
        <v>84</v>
      </c>
      <c r="AW891" s="13" t="s">
        <v>37</v>
      </c>
      <c r="AX891" s="13" t="s">
        <v>75</v>
      </c>
      <c r="AY891" s="157" t="s">
        <v>184</v>
      </c>
    </row>
    <row r="892" spans="2:65" s="13" customFormat="1" ht="11.25">
      <c r="B892" s="156"/>
      <c r="D892" s="150" t="s">
        <v>194</v>
      </c>
      <c r="E892" s="157" t="s">
        <v>19</v>
      </c>
      <c r="F892" s="158" t="s">
        <v>1574</v>
      </c>
      <c r="H892" s="159">
        <v>4.0999999999999996</v>
      </c>
      <c r="I892" s="160"/>
      <c r="L892" s="156"/>
      <c r="M892" s="161"/>
      <c r="T892" s="162"/>
      <c r="AT892" s="157" t="s">
        <v>194</v>
      </c>
      <c r="AU892" s="157" t="s">
        <v>84</v>
      </c>
      <c r="AV892" s="13" t="s">
        <v>84</v>
      </c>
      <c r="AW892" s="13" t="s">
        <v>37</v>
      </c>
      <c r="AX892" s="13" t="s">
        <v>75</v>
      </c>
      <c r="AY892" s="157" t="s">
        <v>184</v>
      </c>
    </row>
    <row r="893" spans="2:65" s="13" customFormat="1" ht="11.25">
      <c r="B893" s="156"/>
      <c r="D893" s="150" t="s">
        <v>194</v>
      </c>
      <c r="E893" s="157" t="s">
        <v>19</v>
      </c>
      <c r="F893" s="158" t="s">
        <v>1575</v>
      </c>
      <c r="H893" s="159">
        <v>20.6</v>
      </c>
      <c r="I893" s="160"/>
      <c r="L893" s="156"/>
      <c r="M893" s="161"/>
      <c r="T893" s="162"/>
      <c r="AT893" s="157" t="s">
        <v>194</v>
      </c>
      <c r="AU893" s="157" t="s">
        <v>84</v>
      </c>
      <c r="AV893" s="13" t="s">
        <v>84</v>
      </c>
      <c r="AW893" s="13" t="s">
        <v>37</v>
      </c>
      <c r="AX893" s="13" t="s">
        <v>75</v>
      </c>
      <c r="AY893" s="157" t="s">
        <v>184</v>
      </c>
    </row>
    <row r="894" spans="2:65" s="13" customFormat="1" ht="11.25">
      <c r="B894" s="156"/>
      <c r="D894" s="150" t="s">
        <v>194</v>
      </c>
      <c r="E894" s="157" t="s">
        <v>19</v>
      </c>
      <c r="F894" s="158" t="s">
        <v>1576</v>
      </c>
      <c r="H894" s="159">
        <v>36.74</v>
      </c>
      <c r="I894" s="160"/>
      <c r="L894" s="156"/>
      <c r="M894" s="161"/>
      <c r="T894" s="162"/>
      <c r="AT894" s="157" t="s">
        <v>194</v>
      </c>
      <c r="AU894" s="157" t="s">
        <v>84</v>
      </c>
      <c r="AV894" s="13" t="s">
        <v>84</v>
      </c>
      <c r="AW894" s="13" t="s">
        <v>37</v>
      </c>
      <c r="AX894" s="13" t="s">
        <v>75</v>
      </c>
      <c r="AY894" s="157" t="s">
        <v>184</v>
      </c>
    </row>
    <row r="895" spans="2:65" s="13" customFormat="1" ht="11.25">
      <c r="B895" s="156"/>
      <c r="D895" s="150" t="s">
        <v>194</v>
      </c>
      <c r="E895" s="157" t="s">
        <v>19</v>
      </c>
      <c r="F895" s="158" t="s">
        <v>1577</v>
      </c>
      <c r="H895" s="159">
        <v>18.25</v>
      </c>
      <c r="I895" s="160"/>
      <c r="L895" s="156"/>
      <c r="M895" s="161"/>
      <c r="T895" s="162"/>
      <c r="AT895" s="157" t="s">
        <v>194</v>
      </c>
      <c r="AU895" s="157" t="s">
        <v>84</v>
      </c>
      <c r="AV895" s="13" t="s">
        <v>84</v>
      </c>
      <c r="AW895" s="13" t="s">
        <v>37</v>
      </c>
      <c r="AX895" s="13" t="s">
        <v>75</v>
      </c>
      <c r="AY895" s="157" t="s">
        <v>184</v>
      </c>
    </row>
    <row r="896" spans="2:65" s="13" customFormat="1" ht="11.25">
      <c r="B896" s="156"/>
      <c r="D896" s="150" t="s">
        <v>194</v>
      </c>
      <c r="E896" s="157" t="s">
        <v>19</v>
      </c>
      <c r="F896" s="158" t="s">
        <v>1578</v>
      </c>
      <c r="H896" s="159">
        <v>14.04</v>
      </c>
      <c r="I896" s="160"/>
      <c r="L896" s="156"/>
      <c r="M896" s="161"/>
      <c r="T896" s="162"/>
      <c r="AT896" s="157" t="s">
        <v>194</v>
      </c>
      <c r="AU896" s="157" t="s">
        <v>84</v>
      </c>
      <c r="AV896" s="13" t="s">
        <v>84</v>
      </c>
      <c r="AW896" s="13" t="s">
        <v>37</v>
      </c>
      <c r="AX896" s="13" t="s">
        <v>75</v>
      </c>
      <c r="AY896" s="157" t="s">
        <v>184</v>
      </c>
    </row>
    <row r="897" spans="2:65" s="13" customFormat="1" ht="11.25">
      <c r="B897" s="156"/>
      <c r="D897" s="150" t="s">
        <v>194</v>
      </c>
      <c r="E897" s="157" t="s">
        <v>19</v>
      </c>
      <c r="F897" s="158" t="s">
        <v>1579</v>
      </c>
      <c r="H897" s="159">
        <v>22.04</v>
      </c>
      <c r="I897" s="160"/>
      <c r="L897" s="156"/>
      <c r="M897" s="161"/>
      <c r="T897" s="162"/>
      <c r="AT897" s="157" t="s">
        <v>194</v>
      </c>
      <c r="AU897" s="157" t="s">
        <v>84</v>
      </c>
      <c r="AV897" s="13" t="s">
        <v>84</v>
      </c>
      <c r="AW897" s="13" t="s">
        <v>37</v>
      </c>
      <c r="AX897" s="13" t="s">
        <v>75</v>
      </c>
      <c r="AY897" s="157" t="s">
        <v>184</v>
      </c>
    </row>
    <row r="898" spans="2:65" s="13" customFormat="1" ht="11.25">
      <c r="B898" s="156"/>
      <c r="D898" s="150" t="s">
        <v>194</v>
      </c>
      <c r="E898" s="157" t="s">
        <v>19</v>
      </c>
      <c r="F898" s="158" t="s">
        <v>1580</v>
      </c>
      <c r="H898" s="159">
        <v>10.3</v>
      </c>
      <c r="I898" s="160"/>
      <c r="L898" s="156"/>
      <c r="M898" s="161"/>
      <c r="T898" s="162"/>
      <c r="AT898" s="157" t="s">
        <v>194</v>
      </c>
      <c r="AU898" s="157" t="s">
        <v>84</v>
      </c>
      <c r="AV898" s="13" t="s">
        <v>84</v>
      </c>
      <c r="AW898" s="13" t="s">
        <v>37</v>
      </c>
      <c r="AX898" s="13" t="s">
        <v>75</v>
      </c>
      <c r="AY898" s="157" t="s">
        <v>184</v>
      </c>
    </row>
    <row r="899" spans="2:65" s="13" customFormat="1" ht="11.25">
      <c r="B899" s="156"/>
      <c r="D899" s="150" t="s">
        <v>194</v>
      </c>
      <c r="E899" s="157" t="s">
        <v>19</v>
      </c>
      <c r="F899" s="158" t="s">
        <v>1632</v>
      </c>
      <c r="H899" s="159">
        <v>11.6</v>
      </c>
      <c r="I899" s="160"/>
      <c r="L899" s="156"/>
      <c r="M899" s="161"/>
      <c r="T899" s="162"/>
      <c r="AT899" s="157" t="s">
        <v>194</v>
      </c>
      <c r="AU899" s="157" t="s">
        <v>84</v>
      </c>
      <c r="AV899" s="13" t="s">
        <v>84</v>
      </c>
      <c r="AW899" s="13" t="s">
        <v>37</v>
      </c>
      <c r="AX899" s="13" t="s">
        <v>75</v>
      </c>
      <c r="AY899" s="157" t="s">
        <v>184</v>
      </c>
    </row>
    <row r="900" spans="2:65" s="13" customFormat="1" ht="11.25">
      <c r="B900" s="156"/>
      <c r="D900" s="150" t="s">
        <v>194</v>
      </c>
      <c r="E900" s="157" t="s">
        <v>19</v>
      </c>
      <c r="F900" s="158" t="s">
        <v>1581</v>
      </c>
      <c r="H900" s="159">
        <v>2.8</v>
      </c>
      <c r="I900" s="160"/>
      <c r="L900" s="156"/>
      <c r="M900" s="161"/>
      <c r="T900" s="162"/>
      <c r="AT900" s="157" t="s">
        <v>194</v>
      </c>
      <c r="AU900" s="157" t="s">
        <v>84</v>
      </c>
      <c r="AV900" s="13" t="s">
        <v>84</v>
      </c>
      <c r="AW900" s="13" t="s">
        <v>37</v>
      </c>
      <c r="AX900" s="13" t="s">
        <v>75</v>
      </c>
      <c r="AY900" s="157" t="s">
        <v>184</v>
      </c>
    </row>
    <row r="901" spans="2:65" s="14" customFormat="1" ht="11.25">
      <c r="B901" s="163"/>
      <c r="D901" s="150" t="s">
        <v>194</v>
      </c>
      <c r="E901" s="164" t="s">
        <v>19</v>
      </c>
      <c r="F901" s="165" t="s">
        <v>198</v>
      </c>
      <c r="H901" s="166">
        <v>150.57</v>
      </c>
      <c r="I901" s="167"/>
      <c r="L901" s="163"/>
      <c r="M901" s="168"/>
      <c r="T901" s="169"/>
      <c r="AT901" s="164" t="s">
        <v>194</v>
      </c>
      <c r="AU901" s="164" t="s">
        <v>84</v>
      </c>
      <c r="AV901" s="14" t="s">
        <v>127</v>
      </c>
      <c r="AW901" s="14" t="s">
        <v>37</v>
      </c>
      <c r="AX901" s="14" t="s">
        <v>82</v>
      </c>
      <c r="AY901" s="164" t="s">
        <v>184</v>
      </c>
    </row>
    <row r="902" spans="2:65" s="1" customFormat="1" ht="16.5" customHeight="1">
      <c r="B902" s="33"/>
      <c r="C902" s="132" t="s">
        <v>1633</v>
      </c>
      <c r="D902" s="132" t="s">
        <v>186</v>
      </c>
      <c r="E902" s="133" t="s">
        <v>1634</v>
      </c>
      <c r="F902" s="134" t="s">
        <v>1635</v>
      </c>
      <c r="G902" s="135" t="s">
        <v>217</v>
      </c>
      <c r="H902" s="136">
        <v>418.517</v>
      </c>
      <c r="I902" s="137"/>
      <c r="J902" s="138">
        <f>ROUND(I902*H902,2)</f>
        <v>0</v>
      </c>
      <c r="K902" s="134" t="s">
        <v>190</v>
      </c>
      <c r="L902" s="33"/>
      <c r="M902" s="139" t="s">
        <v>19</v>
      </c>
      <c r="N902" s="140" t="s">
        <v>46</v>
      </c>
      <c r="P902" s="141">
        <f>O902*H902</f>
        <v>0</v>
      </c>
      <c r="Q902" s="141">
        <v>4.5000000000000003E-5</v>
      </c>
      <c r="R902" s="141">
        <f>Q902*H902</f>
        <v>1.8833265000000002E-2</v>
      </c>
      <c r="S902" s="141">
        <v>0</v>
      </c>
      <c r="T902" s="142">
        <f>S902*H902</f>
        <v>0</v>
      </c>
      <c r="AR902" s="143" t="s">
        <v>287</v>
      </c>
      <c r="AT902" s="143" t="s">
        <v>186</v>
      </c>
      <c r="AU902" s="143" t="s">
        <v>84</v>
      </c>
      <c r="AY902" s="18" t="s">
        <v>184</v>
      </c>
      <c r="BE902" s="144">
        <f>IF(N902="základní",J902,0)</f>
        <v>0</v>
      </c>
      <c r="BF902" s="144">
        <f>IF(N902="snížená",J902,0)</f>
        <v>0</v>
      </c>
      <c r="BG902" s="144">
        <f>IF(N902="zákl. přenesená",J902,0)</f>
        <v>0</v>
      </c>
      <c r="BH902" s="144">
        <f>IF(N902="sníž. přenesená",J902,0)</f>
        <v>0</v>
      </c>
      <c r="BI902" s="144">
        <f>IF(N902="nulová",J902,0)</f>
        <v>0</v>
      </c>
      <c r="BJ902" s="18" t="s">
        <v>82</v>
      </c>
      <c r="BK902" s="144">
        <f>ROUND(I902*H902,2)</f>
        <v>0</v>
      </c>
      <c r="BL902" s="18" t="s">
        <v>287</v>
      </c>
      <c r="BM902" s="143" t="s">
        <v>1636</v>
      </c>
    </row>
    <row r="903" spans="2:65" s="1" customFormat="1" ht="11.25">
      <c r="B903" s="33"/>
      <c r="D903" s="145" t="s">
        <v>192</v>
      </c>
      <c r="F903" s="146" t="s">
        <v>1637</v>
      </c>
      <c r="I903" s="147"/>
      <c r="L903" s="33"/>
      <c r="M903" s="148"/>
      <c r="T903" s="54"/>
      <c r="AT903" s="18" t="s">
        <v>192</v>
      </c>
      <c r="AU903" s="18" t="s">
        <v>84</v>
      </c>
    </row>
    <row r="904" spans="2:65" s="13" customFormat="1" ht="11.25">
      <c r="B904" s="156"/>
      <c r="D904" s="150" t="s">
        <v>194</v>
      </c>
      <c r="E904" s="157" t="s">
        <v>19</v>
      </c>
      <c r="F904" s="158" t="s">
        <v>1477</v>
      </c>
      <c r="H904" s="159">
        <v>418.517</v>
      </c>
      <c r="I904" s="160"/>
      <c r="L904" s="156"/>
      <c r="M904" s="161"/>
      <c r="T904" s="162"/>
      <c r="AT904" s="157" t="s">
        <v>194</v>
      </c>
      <c r="AU904" s="157" t="s">
        <v>84</v>
      </c>
      <c r="AV904" s="13" t="s">
        <v>84</v>
      </c>
      <c r="AW904" s="13" t="s">
        <v>37</v>
      </c>
      <c r="AX904" s="13" t="s">
        <v>82</v>
      </c>
      <c r="AY904" s="157" t="s">
        <v>184</v>
      </c>
    </row>
    <row r="905" spans="2:65" s="1" customFormat="1" ht="24.2" customHeight="1">
      <c r="B905" s="33"/>
      <c r="C905" s="132" t="s">
        <v>1638</v>
      </c>
      <c r="D905" s="132" t="s">
        <v>186</v>
      </c>
      <c r="E905" s="133" t="s">
        <v>1639</v>
      </c>
      <c r="F905" s="134" t="s">
        <v>1640</v>
      </c>
      <c r="G905" s="135" t="s">
        <v>234</v>
      </c>
      <c r="H905" s="136">
        <v>18.306000000000001</v>
      </c>
      <c r="I905" s="137"/>
      <c r="J905" s="138">
        <f>ROUND(I905*H905,2)</f>
        <v>0</v>
      </c>
      <c r="K905" s="134" t="s">
        <v>190</v>
      </c>
      <c r="L905" s="33"/>
      <c r="M905" s="139" t="s">
        <v>19</v>
      </c>
      <c r="N905" s="140" t="s">
        <v>46</v>
      </c>
      <c r="P905" s="141">
        <f>O905*H905</f>
        <v>0</v>
      </c>
      <c r="Q905" s="141">
        <v>0</v>
      </c>
      <c r="R905" s="141">
        <f>Q905*H905</f>
        <v>0</v>
      </c>
      <c r="S905" s="141">
        <v>0</v>
      </c>
      <c r="T905" s="142">
        <f>S905*H905</f>
        <v>0</v>
      </c>
      <c r="AR905" s="143" t="s">
        <v>287</v>
      </c>
      <c r="AT905" s="143" t="s">
        <v>186</v>
      </c>
      <c r="AU905" s="143" t="s">
        <v>84</v>
      </c>
      <c r="AY905" s="18" t="s">
        <v>184</v>
      </c>
      <c r="BE905" s="144">
        <f>IF(N905="základní",J905,0)</f>
        <v>0</v>
      </c>
      <c r="BF905" s="144">
        <f>IF(N905="snížená",J905,0)</f>
        <v>0</v>
      </c>
      <c r="BG905" s="144">
        <f>IF(N905="zákl. přenesená",J905,0)</f>
        <v>0</v>
      </c>
      <c r="BH905" s="144">
        <f>IF(N905="sníž. přenesená",J905,0)</f>
        <v>0</v>
      </c>
      <c r="BI905" s="144">
        <f>IF(N905="nulová",J905,0)</f>
        <v>0</v>
      </c>
      <c r="BJ905" s="18" t="s">
        <v>82</v>
      </c>
      <c r="BK905" s="144">
        <f>ROUND(I905*H905,2)</f>
        <v>0</v>
      </c>
      <c r="BL905" s="18" t="s">
        <v>287</v>
      </c>
      <c r="BM905" s="143" t="s">
        <v>1641</v>
      </c>
    </row>
    <row r="906" spans="2:65" s="1" customFormat="1" ht="11.25">
      <c r="B906" s="33"/>
      <c r="D906" s="145" t="s">
        <v>192</v>
      </c>
      <c r="F906" s="146" t="s">
        <v>1642</v>
      </c>
      <c r="I906" s="147"/>
      <c r="L906" s="33"/>
      <c r="M906" s="148"/>
      <c r="T906" s="54"/>
      <c r="AT906" s="18" t="s">
        <v>192</v>
      </c>
      <c r="AU906" s="18" t="s">
        <v>84</v>
      </c>
    </row>
    <row r="907" spans="2:65" s="11" customFormat="1" ht="22.9" customHeight="1">
      <c r="B907" s="120"/>
      <c r="D907" s="121" t="s">
        <v>74</v>
      </c>
      <c r="E907" s="130" t="s">
        <v>1643</v>
      </c>
      <c r="F907" s="130" t="s">
        <v>1644</v>
      </c>
      <c r="I907" s="123"/>
      <c r="J907" s="131">
        <f>BK907</f>
        <v>0</v>
      </c>
      <c r="L907" s="120"/>
      <c r="M907" s="125"/>
      <c r="P907" s="126">
        <f>SUM(P908:P915)</f>
        <v>0</v>
      </c>
      <c r="R907" s="126">
        <f>SUM(R908:R915)</f>
        <v>1.9332000000000004E-3</v>
      </c>
      <c r="T907" s="127">
        <f>SUM(T908:T915)</f>
        <v>0</v>
      </c>
      <c r="AR907" s="121" t="s">
        <v>84</v>
      </c>
      <c r="AT907" s="128" t="s">
        <v>74</v>
      </c>
      <c r="AU907" s="128" t="s">
        <v>82</v>
      </c>
      <c r="AY907" s="121" t="s">
        <v>184</v>
      </c>
      <c r="BK907" s="129">
        <f>SUM(BK908:BK915)</f>
        <v>0</v>
      </c>
    </row>
    <row r="908" spans="2:65" s="1" customFormat="1" ht="16.5" customHeight="1">
      <c r="B908" s="33"/>
      <c r="C908" s="132" t="s">
        <v>1645</v>
      </c>
      <c r="D908" s="132" t="s">
        <v>186</v>
      </c>
      <c r="E908" s="133" t="s">
        <v>1646</v>
      </c>
      <c r="F908" s="134" t="s">
        <v>1647</v>
      </c>
      <c r="G908" s="135" t="s">
        <v>246</v>
      </c>
      <c r="H908" s="136">
        <v>9</v>
      </c>
      <c r="I908" s="137"/>
      <c r="J908" s="138">
        <f>ROUND(I908*H908,2)</f>
        <v>0</v>
      </c>
      <c r="K908" s="134" t="s">
        <v>190</v>
      </c>
      <c r="L908" s="33"/>
      <c r="M908" s="139" t="s">
        <v>19</v>
      </c>
      <c r="N908" s="140" t="s">
        <v>46</v>
      </c>
      <c r="P908" s="141">
        <f>O908*H908</f>
        <v>0</v>
      </c>
      <c r="Q908" s="141">
        <v>4.1999999999999998E-5</v>
      </c>
      <c r="R908" s="141">
        <f>Q908*H908</f>
        <v>3.7799999999999997E-4</v>
      </c>
      <c r="S908" s="141">
        <v>0</v>
      </c>
      <c r="T908" s="142">
        <f>S908*H908</f>
        <v>0</v>
      </c>
      <c r="AR908" s="143" t="s">
        <v>287</v>
      </c>
      <c r="AT908" s="143" t="s">
        <v>186</v>
      </c>
      <c r="AU908" s="143" t="s">
        <v>84</v>
      </c>
      <c r="AY908" s="18" t="s">
        <v>184</v>
      </c>
      <c r="BE908" s="144">
        <f>IF(N908="základní",J908,0)</f>
        <v>0</v>
      </c>
      <c r="BF908" s="144">
        <f>IF(N908="snížená",J908,0)</f>
        <v>0</v>
      </c>
      <c r="BG908" s="144">
        <f>IF(N908="zákl. přenesená",J908,0)</f>
        <v>0</v>
      </c>
      <c r="BH908" s="144">
        <f>IF(N908="sníž. přenesená",J908,0)</f>
        <v>0</v>
      </c>
      <c r="BI908" s="144">
        <f>IF(N908="nulová",J908,0)</f>
        <v>0</v>
      </c>
      <c r="BJ908" s="18" t="s">
        <v>82</v>
      </c>
      <c r="BK908" s="144">
        <f>ROUND(I908*H908,2)</f>
        <v>0</v>
      </c>
      <c r="BL908" s="18" t="s">
        <v>287</v>
      </c>
      <c r="BM908" s="143" t="s">
        <v>1648</v>
      </c>
    </row>
    <row r="909" spans="2:65" s="1" customFormat="1" ht="11.25">
      <c r="B909" s="33"/>
      <c r="D909" s="145" t="s">
        <v>192</v>
      </c>
      <c r="F909" s="146" t="s">
        <v>1649</v>
      </c>
      <c r="I909" s="147"/>
      <c r="L909" s="33"/>
      <c r="M909" s="148"/>
      <c r="T909" s="54"/>
      <c r="AT909" s="18" t="s">
        <v>192</v>
      </c>
      <c r="AU909" s="18" t="s">
        <v>84</v>
      </c>
    </row>
    <row r="910" spans="2:65" s="13" customFormat="1" ht="11.25">
      <c r="B910" s="156"/>
      <c r="D910" s="150" t="s">
        <v>194</v>
      </c>
      <c r="E910" s="157" t="s">
        <v>19</v>
      </c>
      <c r="F910" s="158" t="s">
        <v>1650</v>
      </c>
      <c r="H910" s="159">
        <v>9</v>
      </c>
      <c r="I910" s="160"/>
      <c r="L910" s="156"/>
      <c r="M910" s="161"/>
      <c r="T910" s="162"/>
      <c r="AT910" s="157" t="s">
        <v>194</v>
      </c>
      <c r="AU910" s="157" t="s">
        <v>84</v>
      </c>
      <c r="AV910" s="13" t="s">
        <v>84</v>
      </c>
      <c r="AW910" s="13" t="s">
        <v>37</v>
      </c>
      <c r="AX910" s="13" t="s">
        <v>82</v>
      </c>
      <c r="AY910" s="157" t="s">
        <v>184</v>
      </c>
    </row>
    <row r="911" spans="2:65" s="1" customFormat="1" ht="16.5" customHeight="1">
      <c r="B911" s="33"/>
      <c r="C911" s="170" t="s">
        <v>1651</v>
      </c>
      <c r="D911" s="170" t="s">
        <v>264</v>
      </c>
      <c r="E911" s="171" t="s">
        <v>1652</v>
      </c>
      <c r="F911" s="172" t="s">
        <v>1653</v>
      </c>
      <c r="G911" s="173" t="s">
        <v>246</v>
      </c>
      <c r="H911" s="174">
        <v>9.7200000000000006</v>
      </c>
      <c r="I911" s="175"/>
      <c r="J911" s="176">
        <f>ROUND(I911*H911,2)</f>
        <v>0</v>
      </c>
      <c r="K911" s="172" t="s">
        <v>190</v>
      </c>
      <c r="L911" s="177"/>
      <c r="M911" s="178" t="s">
        <v>19</v>
      </c>
      <c r="N911" s="179" t="s">
        <v>46</v>
      </c>
      <c r="P911" s="141">
        <f>O911*H911</f>
        <v>0</v>
      </c>
      <c r="Q911" s="141">
        <v>1.6000000000000001E-4</v>
      </c>
      <c r="R911" s="141">
        <f>Q911*H911</f>
        <v>1.5552000000000003E-3</v>
      </c>
      <c r="S911" s="141">
        <v>0</v>
      </c>
      <c r="T911" s="142">
        <f>S911*H911</f>
        <v>0</v>
      </c>
      <c r="AR911" s="143" t="s">
        <v>409</v>
      </c>
      <c r="AT911" s="143" t="s">
        <v>264</v>
      </c>
      <c r="AU911" s="143" t="s">
        <v>84</v>
      </c>
      <c r="AY911" s="18" t="s">
        <v>184</v>
      </c>
      <c r="BE911" s="144">
        <f>IF(N911="základní",J911,0)</f>
        <v>0</v>
      </c>
      <c r="BF911" s="144">
        <f>IF(N911="snížená",J911,0)</f>
        <v>0</v>
      </c>
      <c r="BG911" s="144">
        <f>IF(N911="zákl. přenesená",J911,0)</f>
        <v>0</v>
      </c>
      <c r="BH911" s="144">
        <f>IF(N911="sníž. přenesená",J911,0)</f>
        <v>0</v>
      </c>
      <c r="BI911" s="144">
        <f>IF(N911="nulová",J911,0)</f>
        <v>0</v>
      </c>
      <c r="BJ911" s="18" t="s">
        <v>82</v>
      </c>
      <c r="BK911" s="144">
        <f>ROUND(I911*H911,2)</f>
        <v>0</v>
      </c>
      <c r="BL911" s="18" t="s">
        <v>287</v>
      </c>
      <c r="BM911" s="143" t="s">
        <v>1654</v>
      </c>
    </row>
    <row r="912" spans="2:65" s="13" customFormat="1" ht="11.25">
      <c r="B912" s="156"/>
      <c r="D912" s="150" t="s">
        <v>194</v>
      </c>
      <c r="E912" s="157" t="s">
        <v>19</v>
      </c>
      <c r="F912" s="158" t="s">
        <v>1650</v>
      </c>
      <c r="H912" s="159">
        <v>9</v>
      </c>
      <c r="I912" s="160"/>
      <c r="L912" s="156"/>
      <c r="M912" s="161"/>
      <c r="T912" s="162"/>
      <c r="AT912" s="157" t="s">
        <v>194</v>
      </c>
      <c r="AU912" s="157" t="s">
        <v>84</v>
      </c>
      <c r="AV912" s="13" t="s">
        <v>84</v>
      </c>
      <c r="AW912" s="13" t="s">
        <v>37</v>
      </c>
      <c r="AX912" s="13" t="s">
        <v>82</v>
      </c>
      <c r="AY912" s="157" t="s">
        <v>184</v>
      </c>
    </row>
    <row r="913" spans="2:65" s="13" customFormat="1" ht="11.25">
      <c r="B913" s="156"/>
      <c r="D913" s="150" t="s">
        <v>194</v>
      </c>
      <c r="F913" s="158" t="s">
        <v>1655</v>
      </c>
      <c r="H913" s="159">
        <v>9.7200000000000006</v>
      </c>
      <c r="I913" s="160"/>
      <c r="L913" s="156"/>
      <c r="M913" s="161"/>
      <c r="T913" s="162"/>
      <c r="AT913" s="157" t="s">
        <v>194</v>
      </c>
      <c r="AU913" s="157" t="s">
        <v>84</v>
      </c>
      <c r="AV913" s="13" t="s">
        <v>84</v>
      </c>
      <c r="AW913" s="13" t="s">
        <v>4</v>
      </c>
      <c r="AX913" s="13" t="s">
        <v>82</v>
      </c>
      <c r="AY913" s="157" t="s">
        <v>184</v>
      </c>
    </row>
    <row r="914" spans="2:65" s="1" customFormat="1" ht="24.2" customHeight="1">
      <c r="B914" s="33"/>
      <c r="C914" s="132" t="s">
        <v>1656</v>
      </c>
      <c r="D914" s="132" t="s">
        <v>186</v>
      </c>
      <c r="E914" s="133" t="s">
        <v>1657</v>
      </c>
      <c r="F914" s="134" t="s">
        <v>1658</v>
      </c>
      <c r="G914" s="135" t="s">
        <v>234</v>
      </c>
      <c r="H914" s="136">
        <v>2E-3</v>
      </c>
      <c r="I914" s="137"/>
      <c r="J914" s="138">
        <f>ROUND(I914*H914,2)</f>
        <v>0</v>
      </c>
      <c r="K914" s="134" t="s">
        <v>190</v>
      </c>
      <c r="L914" s="33"/>
      <c r="M914" s="139" t="s">
        <v>19</v>
      </c>
      <c r="N914" s="140" t="s">
        <v>46</v>
      </c>
      <c r="P914" s="141">
        <f>O914*H914</f>
        <v>0</v>
      </c>
      <c r="Q914" s="141">
        <v>0</v>
      </c>
      <c r="R914" s="141">
        <f>Q914*H914</f>
        <v>0</v>
      </c>
      <c r="S914" s="141">
        <v>0</v>
      </c>
      <c r="T914" s="142">
        <f>S914*H914</f>
        <v>0</v>
      </c>
      <c r="AR914" s="143" t="s">
        <v>287</v>
      </c>
      <c r="AT914" s="143" t="s">
        <v>186</v>
      </c>
      <c r="AU914" s="143" t="s">
        <v>84</v>
      </c>
      <c r="AY914" s="18" t="s">
        <v>184</v>
      </c>
      <c r="BE914" s="144">
        <f>IF(N914="základní",J914,0)</f>
        <v>0</v>
      </c>
      <c r="BF914" s="144">
        <f>IF(N914="snížená",J914,0)</f>
        <v>0</v>
      </c>
      <c r="BG914" s="144">
        <f>IF(N914="zákl. přenesená",J914,0)</f>
        <v>0</v>
      </c>
      <c r="BH914" s="144">
        <f>IF(N914="sníž. přenesená",J914,0)</f>
        <v>0</v>
      </c>
      <c r="BI914" s="144">
        <f>IF(N914="nulová",J914,0)</f>
        <v>0</v>
      </c>
      <c r="BJ914" s="18" t="s">
        <v>82</v>
      </c>
      <c r="BK914" s="144">
        <f>ROUND(I914*H914,2)</f>
        <v>0</v>
      </c>
      <c r="BL914" s="18" t="s">
        <v>287</v>
      </c>
      <c r="BM914" s="143" t="s">
        <v>1659</v>
      </c>
    </row>
    <row r="915" spans="2:65" s="1" customFormat="1" ht="11.25">
      <c r="B915" s="33"/>
      <c r="D915" s="145" t="s">
        <v>192</v>
      </c>
      <c r="F915" s="146" t="s">
        <v>1660</v>
      </c>
      <c r="I915" s="147"/>
      <c r="L915" s="33"/>
      <c r="M915" s="148"/>
      <c r="T915" s="54"/>
      <c r="AT915" s="18" t="s">
        <v>192</v>
      </c>
      <c r="AU915" s="18" t="s">
        <v>84</v>
      </c>
    </row>
    <row r="916" spans="2:65" s="11" customFormat="1" ht="22.9" customHeight="1">
      <c r="B916" s="120"/>
      <c r="D916" s="121" t="s">
        <v>74</v>
      </c>
      <c r="E916" s="130" t="s">
        <v>651</v>
      </c>
      <c r="F916" s="130" t="s">
        <v>652</v>
      </c>
      <c r="I916" s="123"/>
      <c r="J916" s="131">
        <f>BK916</f>
        <v>0</v>
      </c>
      <c r="L916" s="120"/>
      <c r="M916" s="125"/>
      <c r="P916" s="126">
        <f>SUM(P917:P946)</f>
        <v>0</v>
      </c>
      <c r="R916" s="126">
        <f>SUM(R917:R946)</f>
        <v>0.29488304459999998</v>
      </c>
      <c r="T916" s="127">
        <f>SUM(T917:T946)</f>
        <v>0</v>
      </c>
      <c r="AR916" s="121" t="s">
        <v>84</v>
      </c>
      <c r="AT916" s="128" t="s">
        <v>74</v>
      </c>
      <c r="AU916" s="128" t="s">
        <v>82</v>
      </c>
      <c r="AY916" s="121" t="s">
        <v>184</v>
      </c>
      <c r="BK916" s="129">
        <f>SUM(BK917:BK946)</f>
        <v>0</v>
      </c>
    </row>
    <row r="917" spans="2:65" s="1" customFormat="1" ht="16.5" customHeight="1">
      <c r="B917" s="33"/>
      <c r="C917" s="132" t="s">
        <v>1661</v>
      </c>
      <c r="D917" s="132" t="s">
        <v>186</v>
      </c>
      <c r="E917" s="133" t="s">
        <v>1662</v>
      </c>
      <c r="F917" s="134" t="s">
        <v>1663</v>
      </c>
      <c r="G917" s="135" t="s">
        <v>217</v>
      </c>
      <c r="H917" s="136">
        <v>24.41</v>
      </c>
      <c r="I917" s="137"/>
      <c r="J917" s="138">
        <f>ROUND(I917*H917,2)</f>
        <v>0</v>
      </c>
      <c r="K917" s="134" t="s">
        <v>190</v>
      </c>
      <c r="L917" s="33"/>
      <c r="M917" s="139" t="s">
        <v>19</v>
      </c>
      <c r="N917" s="140" t="s">
        <v>46</v>
      </c>
      <c r="P917" s="141">
        <f>O917*H917</f>
        <v>0</v>
      </c>
      <c r="Q917" s="141">
        <v>0</v>
      </c>
      <c r="R917" s="141">
        <f>Q917*H917</f>
        <v>0</v>
      </c>
      <c r="S917" s="141">
        <v>0</v>
      </c>
      <c r="T917" s="142">
        <f>S917*H917</f>
        <v>0</v>
      </c>
      <c r="AR917" s="143" t="s">
        <v>287</v>
      </c>
      <c r="AT917" s="143" t="s">
        <v>186</v>
      </c>
      <c r="AU917" s="143" t="s">
        <v>84</v>
      </c>
      <c r="AY917" s="18" t="s">
        <v>184</v>
      </c>
      <c r="BE917" s="144">
        <f>IF(N917="základní",J917,0)</f>
        <v>0</v>
      </c>
      <c r="BF917" s="144">
        <f>IF(N917="snížená",J917,0)</f>
        <v>0</v>
      </c>
      <c r="BG917" s="144">
        <f>IF(N917="zákl. přenesená",J917,0)</f>
        <v>0</v>
      </c>
      <c r="BH917" s="144">
        <f>IF(N917="sníž. přenesená",J917,0)</f>
        <v>0</v>
      </c>
      <c r="BI917" s="144">
        <f>IF(N917="nulová",J917,0)</f>
        <v>0</v>
      </c>
      <c r="BJ917" s="18" t="s">
        <v>82</v>
      </c>
      <c r="BK917" s="144">
        <f>ROUND(I917*H917,2)</f>
        <v>0</v>
      </c>
      <c r="BL917" s="18" t="s">
        <v>287</v>
      </c>
      <c r="BM917" s="143" t="s">
        <v>1664</v>
      </c>
    </row>
    <row r="918" spans="2:65" s="1" customFormat="1" ht="11.25">
      <c r="B918" s="33"/>
      <c r="D918" s="145" t="s">
        <v>192</v>
      </c>
      <c r="F918" s="146" t="s">
        <v>1665</v>
      </c>
      <c r="I918" s="147"/>
      <c r="L918" s="33"/>
      <c r="M918" s="148"/>
      <c r="T918" s="54"/>
      <c r="AT918" s="18" t="s">
        <v>192</v>
      </c>
      <c r="AU918" s="18" t="s">
        <v>84</v>
      </c>
    </row>
    <row r="919" spans="2:65" s="13" customFormat="1" ht="11.25">
      <c r="B919" s="156"/>
      <c r="D919" s="150" t="s">
        <v>194</v>
      </c>
      <c r="E919" s="157" t="s">
        <v>19</v>
      </c>
      <c r="F919" s="158" t="s">
        <v>721</v>
      </c>
      <c r="H919" s="159">
        <v>24.41</v>
      </c>
      <c r="I919" s="160"/>
      <c r="L919" s="156"/>
      <c r="M919" s="161"/>
      <c r="T919" s="162"/>
      <c r="AT919" s="157" t="s">
        <v>194</v>
      </c>
      <c r="AU919" s="157" t="s">
        <v>84</v>
      </c>
      <c r="AV919" s="13" t="s">
        <v>84</v>
      </c>
      <c r="AW919" s="13" t="s">
        <v>37</v>
      </c>
      <c r="AX919" s="13" t="s">
        <v>82</v>
      </c>
      <c r="AY919" s="157" t="s">
        <v>184</v>
      </c>
    </row>
    <row r="920" spans="2:65" s="1" customFormat="1" ht="16.5" customHeight="1">
      <c r="B920" s="33"/>
      <c r="C920" s="132" t="s">
        <v>1666</v>
      </c>
      <c r="D920" s="132" t="s">
        <v>186</v>
      </c>
      <c r="E920" s="133" t="s">
        <v>1667</v>
      </c>
      <c r="F920" s="134" t="s">
        <v>1668</v>
      </c>
      <c r="G920" s="135" t="s">
        <v>217</v>
      </c>
      <c r="H920" s="136">
        <v>24.41</v>
      </c>
      <c r="I920" s="137"/>
      <c r="J920" s="138">
        <f>ROUND(I920*H920,2)</f>
        <v>0</v>
      </c>
      <c r="K920" s="134" t="s">
        <v>190</v>
      </c>
      <c r="L920" s="33"/>
      <c r="M920" s="139" t="s">
        <v>19</v>
      </c>
      <c r="N920" s="140" t="s">
        <v>46</v>
      </c>
      <c r="P920" s="141">
        <f>O920*H920</f>
        <v>0</v>
      </c>
      <c r="Q920" s="141">
        <v>2.0000000000000001E-4</v>
      </c>
      <c r="R920" s="141">
        <f>Q920*H920</f>
        <v>4.8820000000000001E-3</v>
      </c>
      <c r="S920" s="141">
        <v>0</v>
      </c>
      <c r="T920" s="142">
        <f>S920*H920</f>
        <v>0</v>
      </c>
      <c r="AR920" s="143" t="s">
        <v>287</v>
      </c>
      <c r="AT920" s="143" t="s">
        <v>186</v>
      </c>
      <c r="AU920" s="143" t="s">
        <v>84</v>
      </c>
      <c r="AY920" s="18" t="s">
        <v>184</v>
      </c>
      <c r="BE920" s="144">
        <f>IF(N920="základní",J920,0)</f>
        <v>0</v>
      </c>
      <c r="BF920" s="144">
        <f>IF(N920="snížená",J920,0)</f>
        <v>0</v>
      </c>
      <c r="BG920" s="144">
        <f>IF(N920="zákl. přenesená",J920,0)</f>
        <v>0</v>
      </c>
      <c r="BH920" s="144">
        <f>IF(N920="sníž. přenesená",J920,0)</f>
        <v>0</v>
      </c>
      <c r="BI920" s="144">
        <f>IF(N920="nulová",J920,0)</f>
        <v>0</v>
      </c>
      <c r="BJ920" s="18" t="s">
        <v>82</v>
      </c>
      <c r="BK920" s="144">
        <f>ROUND(I920*H920,2)</f>
        <v>0</v>
      </c>
      <c r="BL920" s="18" t="s">
        <v>287</v>
      </c>
      <c r="BM920" s="143" t="s">
        <v>1669</v>
      </c>
    </row>
    <row r="921" spans="2:65" s="1" customFormat="1" ht="11.25">
      <c r="B921" s="33"/>
      <c r="D921" s="145" t="s">
        <v>192</v>
      </c>
      <c r="F921" s="146" t="s">
        <v>1670</v>
      </c>
      <c r="I921" s="147"/>
      <c r="L921" s="33"/>
      <c r="M921" s="148"/>
      <c r="T921" s="54"/>
      <c r="AT921" s="18" t="s">
        <v>192</v>
      </c>
      <c r="AU921" s="18" t="s">
        <v>84</v>
      </c>
    </row>
    <row r="922" spans="2:65" s="13" customFormat="1" ht="11.25">
      <c r="B922" s="156"/>
      <c r="D922" s="150" t="s">
        <v>194</v>
      </c>
      <c r="E922" s="157" t="s">
        <v>19</v>
      </c>
      <c r="F922" s="158" t="s">
        <v>721</v>
      </c>
      <c r="H922" s="159">
        <v>24.41</v>
      </c>
      <c r="I922" s="160"/>
      <c r="L922" s="156"/>
      <c r="M922" s="161"/>
      <c r="T922" s="162"/>
      <c r="AT922" s="157" t="s">
        <v>194</v>
      </c>
      <c r="AU922" s="157" t="s">
        <v>84</v>
      </c>
      <c r="AV922" s="13" t="s">
        <v>84</v>
      </c>
      <c r="AW922" s="13" t="s">
        <v>37</v>
      </c>
      <c r="AX922" s="13" t="s">
        <v>82</v>
      </c>
      <c r="AY922" s="157" t="s">
        <v>184</v>
      </c>
    </row>
    <row r="923" spans="2:65" s="1" customFormat="1" ht="24.2" customHeight="1">
      <c r="B923" s="33"/>
      <c r="C923" s="132" t="s">
        <v>1671</v>
      </c>
      <c r="D923" s="132" t="s">
        <v>186</v>
      </c>
      <c r="E923" s="133" t="s">
        <v>1672</v>
      </c>
      <c r="F923" s="134" t="s">
        <v>1673</v>
      </c>
      <c r="G923" s="135" t="s">
        <v>217</v>
      </c>
      <c r="H923" s="136">
        <v>24.41</v>
      </c>
      <c r="I923" s="137"/>
      <c r="J923" s="138">
        <f>ROUND(I923*H923,2)</f>
        <v>0</v>
      </c>
      <c r="K923" s="134" t="s">
        <v>190</v>
      </c>
      <c r="L923" s="33"/>
      <c r="M923" s="139" t="s">
        <v>19</v>
      </c>
      <c r="N923" s="140" t="s">
        <v>46</v>
      </c>
      <c r="P923" s="141">
        <f>O923*H923</f>
        <v>0</v>
      </c>
      <c r="Q923" s="141">
        <v>7.5820000000000002E-3</v>
      </c>
      <c r="R923" s="141">
        <f>Q923*H923</f>
        <v>0.18507662</v>
      </c>
      <c r="S923" s="141">
        <v>0</v>
      </c>
      <c r="T923" s="142">
        <f>S923*H923</f>
        <v>0</v>
      </c>
      <c r="AR923" s="143" t="s">
        <v>287</v>
      </c>
      <c r="AT923" s="143" t="s">
        <v>186</v>
      </c>
      <c r="AU923" s="143" t="s">
        <v>84</v>
      </c>
      <c r="AY923" s="18" t="s">
        <v>184</v>
      </c>
      <c r="BE923" s="144">
        <f>IF(N923="základní",J923,0)</f>
        <v>0</v>
      </c>
      <c r="BF923" s="144">
        <f>IF(N923="snížená",J923,0)</f>
        <v>0</v>
      </c>
      <c r="BG923" s="144">
        <f>IF(N923="zákl. přenesená",J923,0)</f>
        <v>0</v>
      </c>
      <c r="BH923" s="144">
        <f>IF(N923="sníž. přenesená",J923,0)</f>
        <v>0</v>
      </c>
      <c r="BI923" s="144">
        <f>IF(N923="nulová",J923,0)</f>
        <v>0</v>
      </c>
      <c r="BJ923" s="18" t="s">
        <v>82</v>
      </c>
      <c r="BK923" s="144">
        <f>ROUND(I923*H923,2)</f>
        <v>0</v>
      </c>
      <c r="BL923" s="18" t="s">
        <v>287</v>
      </c>
      <c r="BM923" s="143" t="s">
        <v>1674</v>
      </c>
    </row>
    <row r="924" spans="2:65" s="1" customFormat="1" ht="11.25">
      <c r="B924" s="33"/>
      <c r="D924" s="145" t="s">
        <v>192</v>
      </c>
      <c r="F924" s="146" t="s">
        <v>1675</v>
      </c>
      <c r="I924" s="147"/>
      <c r="L924" s="33"/>
      <c r="M924" s="148"/>
      <c r="T924" s="54"/>
      <c r="AT924" s="18" t="s">
        <v>192</v>
      </c>
      <c r="AU924" s="18" t="s">
        <v>84</v>
      </c>
    </row>
    <row r="925" spans="2:65" s="13" customFormat="1" ht="11.25">
      <c r="B925" s="156"/>
      <c r="D925" s="150" t="s">
        <v>194</v>
      </c>
      <c r="E925" s="157" t="s">
        <v>19</v>
      </c>
      <c r="F925" s="158" t="s">
        <v>721</v>
      </c>
      <c r="H925" s="159">
        <v>24.41</v>
      </c>
      <c r="I925" s="160"/>
      <c r="L925" s="156"/>
      <c r="M925" s="161"/>
      <c r="T925" s="162"/>
      <c r="AT925" s="157" t="s">
        <v>194</v>
      </c>
      <c r="AU925" s="157" t="s">
        <v>84</v>
      </c>
      <c r="AV925" s="13" t="s">
        <v>84</v>
      </c>
      <c r="AW925" s="13" t="s">
        <v>37</v>
      </c>
      <c r="AX925" s="13" t="s">
        <v>82</v>
      </c>
      <c r="AY925" s="157" t="s">
        <v>184</v>
      </c>
    </row>
    <row r="926" spans="2:65" s="1" customFormat="1" ht="16.5" customHeight="1">
      <c r="B926" s="33"/>
      <c r="C926" s="132" t="s">
        <v>1676</v>
      </c>
      <c r="D926" s="132" t="s">
        <v>186</v>
      </c>
      <c r="E926" s="133" t="s">
        <v>1677</v>
      </c>
      <c r="F926" s="134" t="s">
        <v>1678</v>
      </c>
      <c r="G926" s="135" t="s">
        <v>217</v>
      </c>
      <c r="H926" s="136">
        <v>24.41</v>
      </c>
      <c r="I926" s="137"/>
      <c r="J926" s="138">
        <f>ROUND(I926*H926,2)</f>
        <v>0</v>
      </c>
      <c r="K926" s="134" t="s">
        <v>190</v>
      </c>
      <c r="L926" s="33"/>
      <c r="M926" s="139" t="s">
        <v>19</v>
      </c>
      <c r="N926" s="140" t="s">
        <v>46</v>
      </c>
      <c r="P926" s="141">
        <f>O926*H926</f>
        <v>0</v>
      </c>
      <c r="Q926" s="141">
        <v>2.9999999999999997E-4</v>
      </c>
      <c r="R926" s="141">
        <f>Q926*H926</f>
        <v>7.3229999999999996E-3</v>
      </c>
      <c r="S926" s="141">
        <v>0</v>
      </c>
      <c r="T926" s="142">
        <f>S926*H926</f>
        <v>0</v>
      </c>
      <c r="AR926" s="143" t="s">
        <v>287</v>
      </c>
      <c r="AT926" s="143" t="s">
        <v>186</v>
      </c>
      <c r="AU926" s="143" t="s">
        <v>84</v>
      </c>
      <c r="AY926" s="18" t="s">
        <v>184</v>
      </c>
      <c r="BE926" s="144">
        <f>IF(N926="základní",J926,0)</f>
        <v>0</v>
      </c>
      <c r="BF926" s="144">
        <f>IF(N926="snížená",J926,0)</f>
        <v>0</v>
      </c>
      <c r="BG926" s="144">
        <f>IF(N926="zákl. přenesená",J926,0)</f>
        <v>0</v>
      </c>
      <c r="BH926" s="144">
        <f>IF(N926="sníž. přenesená",J926,0)</f>
        <v>0</v>
      </c>
      <c r="BI926" s="144">
        <f>IF(N926="nulová",J926,0)</f>
        <v>0</v>
      </c>
      <c r="BJ926" s="18" t="s">
        <v>82</v>
      </c>
      <c r="BK926" s="144">
        <f>ROUND(I926*H926,2)</f>
        <v>0</v>
      </c>
      <c r="BL926" s="18" t="s">
        <v>287</v>
      </c>
      <c r="BM926" s="143" t="s">
        <v>1679</v>
      </c>
    </row>
    <row r="927" spans="2:65" s="1" customFormat="1" ht="11.25">
      <c r="B927" s="33"/>
      <c r="D927" s="145" t="s">
        <v>192</v>
      </c>
      <c r="F927" s="146" t="s">
        <v>1680</v>
      </c>
      <c r="I927" s="147"/>
      <c r="L927" s="33"/>
      <c r="M927" s="148"/>
      <c r="T927" s="54"/>
      <c r="AT927" s="18" t="s">
        <v>192</v>
      </c>
      <c r="AU927" s="18" t="s">
        <v>84</v>
      </c>
    </row>
    <row r="928" spans="2:65" s="12" customFormat="1" ht="11.25">
      <c r="B928" s="149"/>
      <c r="D928" s="150" t="s">
        <v>194</v>
      </c>
      <c r="E928" s="151" t="s">
        <v>19</v>
      </c>
      <c r="F928" s="152" t="s">
        <v>249</v>
      </c>
      <c r="H928" s="151" t="s">
        <v>19</v>
      </c>
      <c r="I928" s="153"/>
      <c r="L928" s="149"/>
      <c r="M928" s="154"/>
      <c r="T928" s="155"/>
      <c r="AT928" s="151" t="s">
        <v>194</v>
      </c>
      <c r="AU928" s="151" t="s">
        <v>84</v>
      </c>
      <c r="AV928" s="12" t="s">
        <v>82</v>
      </c>
      <c r="AW928" s="12" t="s">
        <v>37</v>
      </c>
      <c r="AX928" s="12" t="s">
        <v>75</v>
      </c>
      <c r="AY928" s="151" t="s">
        <v>184</v>
      </c>
    </row>
    <row r="929" spans="2:65" s="13" customFormat="1" ht="11.25">
      <c r="B929" s="156"/>
      <c r="D929" s="150" t="s">
        <v>194</v>
      </c>
      <c r="E929" s="157" t="s">
        <v>19</v>
      </c>
      <c r="F929" s="158" t="s">
        <v>1681</v>
      </c>
      <c r="H929" s="159">
        <v>10</v>
      </c>
      <c r="I929" s="160"/>
      <c r="L929" s="156"/>
      <c r="M929" s="161"/>
      <c r="T929" s="162"/>
      <c r="AT929" s="157" t="s">
        <v>194</v>
      </c>
      <c r="AU929" s="157" t="s">
        <v>84</v>
      </c>
      <c r="AV929" s="13" t="s">
        <v>84</v>
      </c>
      <c r="AW929" s="13" t="s">
        <v>37</v>
      </c>
      <c r="AX929" s="13" t="s">
        <v>75</v>
      </c>
      <c r="AY929" s="157" t="s">
        <v>184</v>
      </c>
    </row>
    <row r="930" spans="2:65" s="13" customFormat="1" ht="11.25">
      <c r="B930" s="156"/>
      <c r="D930" s="150" t="s">
        <v>194</v>
      </c>
      <c r="E930" s="157" t="s">
        <v>19</v>
      </c>
      <c r="F930" s="158" t="s">
        <v>1682</v>
      </c>
      <c r="H930" s="159">
        <v>5.48</v>
      </c>
      <c r="I930" s="160"/>
      <c r="L930" s="156"/>
      <c r="M930" s="161"/>
      <c r="T930" s="162"/>
      <c r="AT930" s="157" t="s">
        <v>194</v>
      </c>
      <c r="AU930" s="157" t="s">
        <v>84</v>
      </c>
      <c r="AV930" s="13" t="s">
        <v>84</v>
      </c>
      <c r="AW930" s="13" t="s">
        <v>37</v>
      </c>
      <c r="AX930" s="13" t="s">
        <v>75</v>
      </c>
      <c r="AY930" s="157" t="s">
        <v>184</v>
      </c>
    </row>
    <row r="931" spans="2:65" s="13" customFormat="1" ht="11.25">
      <c r="B931" s="156"/>
      <c r="D931" s="150" t="s">
        <v>194</v>
      </c>
      <c r="E931" s="157" t="s">
        <v>19</v>
      </c>
      <c r="F931" s="158" t="s">
        <v>1683</v>
      </c>
      <c r="H931" s="159">
        <v>5.32</v>
      </c>
      <c r="I931" s="160"/>
      <c r="L931" s="156"/>
      <c r="M931" s="161"/>
      <c r="T931" s="162"/>
      <c r="AT931" s="157" t="s">
        <v>194</v>
      </c>
      <c r="AU931" s="157" t="s">
        <v>84</v>
      </c>
      <c r="AV931" s="13" t="s">
        <v>84</v>
      </c>
      <c r="AW931" s="13" t="s">
        <v>37</v>
      </c>
      <c r="AX931" s="13" t="s">
        <v>75</v>
      </c>
      <c r="AY931" s="157" t="s">
        <v>184</v>
      </c>
    </row>
    <row r="932" spans="2:65" s="13" customFormat="1" ht="11.25">
      <c r="B932" s="156"/>
      <c r="D932" s="150" t="s">
        <v>194</v>
      </c>
      <c r="E932" s="157" t="s">
        <v>19</v>
      </c>
      <c r="F932" s="158" t="s">
        <v>664</v>
      </c>
      <c r="H932" s="159">
        <v>3.61</v>
      </c>
      <c r="I932" s="160"/>
      <c r="L932" s="156"/>
      <c r="M932" s="161"/>
      <c r="T932" s="162"/>
      <c r="AT932" s="157" t="s">
        <v>194</v>
      </c>
      <c r="AU932" s="157" t="s">
        <v>84</v>
      </c>
      <c r="AV932" s="13" t="s">
        <v>84</v>
      </c>
      <c r="AW932" s="13" t="s">
        <v>37</v>
      </c>
      <c r="AX932" s="13" t="s">
        <v>75</v>
      </c>
      <c r="AY932" s="157" t="s">
        <v>184</v>
      </c>
    </row>
    <row r="933" spans="2:65" s="14" customFormat="1" ht="11.25">
      <c r="B933" s="163"/>
      <c r="D933" s="150" t="s">
        <v>194</v>
      </c>
      <c r="E933" s="164" t="s">
        <v>721</v>
      </c>
      <c r="F933" s="165" t="s">
        <v>198</v>
      </c>
      <c r="H933" s="166">
        <v>24.41</v>
      </c>
      <c r="I933" s="167"/>
      <c r="L933" s="163"/>
      <c r="M933" s="168"/>
      <c r="T933" s="169"/>
      <c r="AT933" s="164" t="s">
        <v>194</v>
      </c>
      <c r="AU933" s="164" t="s">
        <v>84</v>
      </c>
      <c r="AV933" s="14" t="s">
        <v>127</v>
      </c>
      <c r="AW933" s="14" t="s">
        <v>37</v>
      </c>
      <c r="AX933" s="14" t="s">
        <v>82</v>
      </c>
      <c r="AY933" s="164" t="s">
        <v>184</v>
      </c>
    </row>
    <row r="934" spans="2:65" s="1" customFormat="1" ht="33" customHeight="1">
      <c r="B934" s="33"/>
      <c r="C934" s="170" t="s">
        <v>1684</v>
      </c>
      <c r="D934" s="170" t="s">
        <v>264</v>
      </c>
      <c r="E934" s="171" t="s">
        <v>1685</v>
      </c>
      <c r="F934" s="172" t="s">
        <v>1686</v>
      </c>
      <c r="G934" s="173" t="s">
        <v>217</v>
      </c>
      <c r="H934" s="174">
        <v>30.215</v>
      </c>
      <c r="I934" s="175"/>
      <c r="J934" s="176">
        <f>ROUND(I934*H934,2)</f>
        <v>0</v>
      </c>
      <c r="K934" s="172" t="s">
        <v>190</v>
      </c>
      <c r="L934" s="177"/>
      <c r="M934" s="178" t="s">
        <v>19</v>
      </c>
      <c r="N934" s="179" t="s">
        <v>46</v>
      </c>
      <c r="P934" s="141">
        <f>O934*H934</f>
        <v>0</v>
      </c>
      <c r="Q934" s="141">
        <v>3.2000000000000002E-3</v>
      </c>
      <c r="R934" s="141">
        <f>Q934*H934</f>
        <v>9.668800000000001E-2</v>
      </c>
      <c r="S934" s="141">
        <v>0</v>
      </c>
      <c r="T934" s="142">
        <f>S934*H934</f>
        <v>0</v>
      </c>
      <c r="AR934" s="143" t="s">
        <v>409</v>
      </c>
      <c r="AT934" s="143" t="s">
        <v>264</v>
      </c>
      <c r="AU934" s="143" t="s">
        <v>84</v>
      </c>
      <c r="AY934" s="18" t="s">
        <v>184</v>
      </c>
      <c r="BE934" s="144">
        <f>IF(N934="základní",J934,0)</f>
        <v>0</v>
      </c>
      <c r="BF934" s="144">
        <f>IF(N934="snížená",J934,0)</f>
        <v>0</v>
      </c>
      <c r="BG934" s="144">
        <f>IF(N934="zákl. přenesená",J934,0)</f>
        <v>0</v>
      </c>
      <c r="BH934" s="144">
        <f>IF(N934="sníž. přenesená",J934,0)</f>
        <v>0</v>
      </c>
      <c r="BI934" s="144">
        <f>IF(N934="nulová",J934,0)</f>
        <v>0</v>
      </c>
      <c r="BJ934" s="18" t="s">
        <v>82</v>
      </c>
      <c r="BK934" s="144">
        <f>ROUND(I934*H934,2)</f>
        <v>0</v>
      </c>
      <c r="BL934" s="18" t="s">
        <v>287</v>
      </c>
      <c r="BM934" s="143" t="s">
        <v>1687</v>
      </c>
    </row>
    <row r="935" spans="2:65" s="13" customFormat="1" ht="11.25">
      <c r="B935" s="156"/>
      <c r="D935" s="150" t="s">
        <v>194</v>
      </c>
      <c r="E935" s="157" t="s">
        <v>19</v>
      </c>
      <c r="F935" s="158" t="s">
        <v>1688</v>
      </c>
      <c r="H935" s="159">
        <v>27.468</v>
      </c>
      <c r="I935" s="160"/>
      <c r="L935" s="156"/>
      <c r="M935" s="161"/>
      <c r="T935" s="162"/>
      <c r="AT935" s="157" t="s">
        <v>194</v>
      </c>
      <c r="AU935" s="157" t="s">
        <v>84</v>
      </c>
      <c r="AV935" s="13" t="s">
        <v>84</v>
      </c>
      <c r="AW935" s="13" t="s">
        <v>37</v>
      </c>
      <c r="AX935" s="13" t="s">
        <v>82</v>
      </c>
      <c r="AY935" s="157" t="s">
        <v>184</v>
      </c>
    </row>
    <row r="936" spans="2:65" s="13" customFormat="1" ht="11.25">
      <c r="B936" s="156"/>
      <c r="D936" s="150" t="s">
        <v>194</v>
      </c>
      <c r="F936" s="158" t="s">
        <v>1689</v>
      </c>
      <c r="H936" s="159">
        <v>30.215</v>
      </c>
      <c r="I936" s="160"/>
      <c r="L936" s="156"/>
      <c r="M936" s="161"/>
      <c r="T936" s="162"/>
      <c r="AT936" s="157" t="s">
        <v>194</v>
      </c>
      <c r="AU936" s="157" t="s">
        <v>84</v>
      </c>
      <c r="AV936" s="13" t="s">
        <v>84</v>
      </c>
      <c r="AW936" s="13" t="s">
        <v>4</v>
      </c>
      <c r="AX936" s="13" t="s">
        <v>82</v>
      </c>
      <c r="AY936" s="157" t="s">
        <v>184</v>
      </c>
    </row>
    <row r="937" spans="2:65" s="1" customFormat="1" ht="16.5" customHeight="1">
      <c r="B937" s="33"/>
      <c r="C937" s="132" t="s">
        <v>1690</v>
      </c>
      <c r="D937" s="132" t="s">
        <v>186</v>
      </c>
      <c r="E937" s="133" t="s">
        <v>1691</v>
      </c>
      <c r="F937" s="134" t="s">
        <v>1692</v>
      </c>
      <c r="G937" s="135" t="s">
        <v>246</v>
      </c>
      <c r="H937" s="136">
        <v>30.58</v>
      </c>
      <c r="I937" s="137"/>
      <c r="J937" s="138">
        <f>ROUND(I937*H937,2)</f>
        <v>0</v>
      </c>
      <c r="K937" s="134" t="s">
        <v>190</v>
      </c>
      <c r="L937" s="33"/>
      <c r="M937" s="139" t="s">
        <v>19</v>
      </c>
      <c r="N937" s="140" t="s">
        <v>46</v>
      </c>
      <c r="P937" s="141">
        <f>O937*H937</f>
        <v>0</v>
      </c>
      <c r="Q937" s="141">
        <v>2.987E-5</v>
      </c>
      <c r="R937" s="141">
        <f>Q937*H937</f>
        <v>9.1342459999999991E-4</v>
      </c>
      <c r="S937" s="141">
        <v>0</v>
      </c>
      <c r="T937" s="142">
        <f>S937*H937</f>
        <v>0</v>
      </c>
      <c r="AR937" s="143" t="s">
        <v>287</v>
      </c>
      <c r="AT937" s="143" t="s">
        <v>186</v>
      </c>
      <c r="AU937" s="143" t="s">
        <v>84</v>
      </c>
      <c r="AY937" s="18" t="s">
        <v>184</v>
      </c>
      <c r="BE937" s="144">
        <f>IF(N937="základní",J937,0)</f>
        <v>0</v>
      </c>
      <c r="BF937" s="144">
        <f>IF(N937="snížená",J937,0)</f>
        <v>0</v>
      </c>
      <c r="BG937" s="144">
        <f>IF(N937="zákl. přenesená",J937,0)</f>
        <v>0</v>
      </c>
      <c r="BH937" s="144">
        <f>IF(N937="sníž. přenesená",J937,0)</f>
        <v>0</v>
      </c>
      <c r="BI937" s="144">
        <f>IF(N937="nulová",J937,0)</f>
        <v>0</v>
      </c>
      <c r="BJ937" s="18" t="s">
        <v>82</v>
      </c>
      <c r="BK937" s="144">
        <f>ROUND(I937*H937,2)</f>
        <v>0</v>
      </c>
      <c r="BL937" s="18" t="s">
        <v>287</v>
      </c>
      <c r="BM937" s="143" t="s">
        <v>1693</v>
      </c>
    </row>
    <row r="938" spans="2:65" s="1" customFormat="1" ht="11.25">
      <c r="B938" s="33"/>
      <c r="D938" s="145" t="s">
        <v>192</v>
      </c>
      <c r="F938" s="146" t="s">
        <v>1694</v>
      </c>
      <c r="I938" s="147"/>
      <c r="L938" s="33"/>
      <c r="M938" s="148"/>
      <c r="T938" s="54"/>
      <c r="AT938" s="18" t="s">
        <v>192</v>
      </c>
      <c r="AU938" s="18" t="s">
        <v>84</v>
      </c>
    </row>
    <row r="939" spans="2:65" s="12" customFormat="1" ht="11.25">
      <c r="B939" s="149"/>
      <c r="D939" s="150" t="s">
        <v>194</v>
      </c>
      <c r="E939" s="151" t="s">
        <v>19</v>
      </c>
      <c r="F939" s="152" t="s">
        <v>249</v>
      </c>
      <c r="H939" s="151" t="s">
        <v>19</v>
      </c>
      <c r="I939" s="153"/>
      <c r="L939" s="149"/>
      <c r="M939" s="154"/>
      <c r="T939" s="155"/>
      <c r="AT939" s="151" t="s">
        <v>194</v>
      </c>
      <c r="AU939" s="151" t="s">
        <v>84</v>
      </c>
      <c r="AV939" s="12" t="s">
        <v>82</v>
      </c>
      <c r="AW939" s="12" t="s">
        <v>37</v>
      </c>
      <c r="AX939" s="12" t="s">
        <v>75</v>
      </c>
      <c r="AY939" s="151" t="s">
        <v>184</v>
      </c>
    </row>
    <row r="940" spans="2:65" s="13" customFormat="1" ht="11.25">
      <c r="B940" s="156"/>
      <c r="D940" s="150" t="s">
        <v>194</v>
      </c>
      <c r="E940" s="157" t="s">
        <v>19</v>
      </c>
      <c r="F940" s="158" t="s">
        <v>1695</v>
      </c>
      <c r="H940" s="159">
        <v>8.8000000000000007</v>
      </c>
      <c r="I940" s="160"/>
      <c r="L940" s="156"/>
      <c r="M940" s="161"/>
      <c r="T940" s="162"/>
      <c r="AT940" s="157" t="s">
        <v>194</v>
      </c>
      <c r="AU940" s="157" t="s">
        <v>84</v>
      </c>
      <c r="AV940" s="13" t="s">
        <v>84</v>
      </c>
      <c r="AW940" s="13" t="s">
        <v>37</v>
      </c>
      <c r="AX940" s="13" t="s">
        <v>75</v>
      </c>
      <c r="AY940" s="157" t="s">
        <v>184</v>
      </c>
    </row>
    <row r="941" spans="2:65" s="13" customFormat="1" ht="11.25">
      <c r="B941" s="156"/>
      <c r="D941" s="150" t="s">
        <v>194</v>
      </c>
      <c r="E941" s="157" t="s">
        <v>19</v>
      </c>
      <c r="F941" s="158" t="s">
        <v>1696</v>
      </c>
      <c r="H941" s="159">
        <v>8.6199999999999992</v>
      </c>
      <c r="I941" s="160"/>
      <c r="L941" s="156"/>
      <c r="M941" s="161"/>
      <c r="T941" s="162"/>
      <c r="AT941" s="157" t="s">
        <v>194</v>
      </c>
      <c r="AU941" s="157" t="s">
        <v>84</v>
      </c>
      <c r="AV941" s="13" t="s">
        <v>84</v>
      </c>
      <c r="AW941" s="13" t="s">
        <v>37</v>
      </c>
      <c r="AX941" s="13" t="s">
        <v>75</v>
      </c>
      <c r="AY941" s="157" t="s">
        <v>184</v>
      </c>
    </row>
    <row r="942" spans="2:65" s="13" customFormat="1" ht="11.25">
      <c r="B942" s="156"/>
      <c r="D942" s="150" t="s">
        <v>194</v>
      </c>
      <c r="E942" s="157" t="s">
        <v>19</v>
      </c>
      <c r="F942" s="158" t="s">
        <v>1697</v>
      </c>
      <c r="H942" s="159">
        <v>8.36</v>
      </c>
      <c r="I942" s="160"/>
      <c r="L942" s="156"/>
      <c r="M942" s="161"/>
      <c r="T942" s="162"/>
      <c r="AT942" s="157" t="s">
        <v>194</v>
      </c>
      <c r="AU942" s="157" t="s">
        <v>84</v>
      </c>
      <c r="AV942" s="13" t="s">
        <v>84</v>
      </c>
      <c r="AW942" s="13" t="s">
        <v>37</v>
      </c>
      <c r="AX942" s="13" t="s">
        <v>75</v>
      </c>
      <c r="AY942" s="157" t="s">
        <v>184</v>
      </c>
    </row>
    <row r="943" spans="2:65" s="13" customFormat="1" ht="11.25">
      <c r="B943" s="156"/>
      <c r="D943" s="150" t="s">
        <v>194</v>
      </c>
      <c r="E943" s="157" t="s">
        <v>19</v>
      </c>
      <c r="F943" s="158" t="s">
        <v>1698</v>
      </c>
      <c r="H943" s="159">
        <v>4.8</v>
      </c>
      <c r="I943" s="160"/>
      <c r="L943" s="156"/>
      <c r="M943" s="161"/>
      <c r="T943" s="162"/>
      <c r="AT943" s="157" t="s">
        <v>194</v>
      </c>
      <c r="AU943" s="157" t="s">
        <v>84</v>
      </c>
      <c r="AV943" s="13" t="s">
        <v>84</v>
      </c>
      <c r="AW943" s="13" t="s">
        <v>37</v>
      </c>
      <c r="AX943" s="13" t="s">
        <v>75</v>
      </c>
      <c r="AY943" s="157" t="s">
        <v>184</v>
      </c>
    </row>
    <row r="944" spans="2:65" s="14" customFormat="1" ht="11.25">
      <c r="B944" s="163"/>
      <c r="D944" s="150" t="s">
        <v>194</v>
      </c>
      <c r="E944" s="164" t="s">
        <v>724</v>
      </c>
      <c r="F944" s="165" t="s">
        <v>198</v>
      </c>
      <c r="H944" s="166">
        <v>30.58</v>
      </c>
      <c r="I944" s="167"/>
      <c r="L944" s="163"/>
      <c r="M944" s="168"/>
      <c r="T944" s="169"/>
      <c r="AT944" s="164" t="s">
        <v>194</v>
      </c>
      <c r="AU944" s="164" t="s">
        <v>84</v>
      </c>
      <c r="AV944" s="14" t="s">
        <v>127</v>
      </c>
      <c r="AW944" s="14" t="s">
        <v>37</v>
      </c>
      <c r="AX944" s="14" t="s">
        <v>82</v>
      </c>
      <c r="AY944" s="164" t="s">
        <v>184</v>
      </c>
    </row>
    <row r="945" spans="2:65" s="1" customFormat="1" ht="24.2" customHeight="1">
      <c r="B945" s="33"/>
      <c r="C945" s="132" t="s">
        <v>1699</v>
      </c>
      <c r="D945" s="132" t="s">
        <v>186</v>
      </c>
      <c r="E945" s="133" t="s">
        <v>1700</v>
      </c>
      <c r="F945" s="134" t="s">
        <v>1701</v>
      </c>
      <c r="G945" s="135" t="s">
        <v>234</v>
      </c>
      <c r="H945" s="136">
        <v>0.29499999999999998</v>
      </c>
      <c r="I945" s="137"/>
      <c r="J945" s="138">
        <f>ROUND(I945*H945,2)</f>
        <v>0</v>
      </c>
      <c r="K945" s="134" t="s">
        <v>190</v>
      </c>
      <c r="L945" s="33"/>
      <c r="M945" s="139" t="s">
        <v>19</v>
      </c>
      <c r="N945" s="140" t="s">
        <v>46</v>
      </c>
      <c r="P945" s="141">
        <f>O945*H945</f>
        <v>0</v>
      </c>
      <c r="Q945" s="141">
        <v>0</v>
      </c>
      <c r="R945" s="141">
        <f>Q945*H945</f>
        <v>0</v>
      </c>
      <c r="S945" s="141">
        <v>0</v>
      </c>
      <c r="T945" s="142">
        <f>S945*H945</f>
        <v>0</v>
      </c>
      <c r="AR945" s="143" t="s">
        <v>287</v>
      </c>
      <c r="AT945" s="143" t="s">
        <v>186</v>
      </c>
      <c r="AU945" s="143" t="s">
        <v>84</v>
      </c>
      <c r="AY945" s="18" t="s">
        <v>184</v>
      </c>
      <c r="BE945" s="144">
        <f>IF(N945="základní",J945,0)</f>
        <v>0</v>
      </c>
      <c r="BF945" s="144">
        <f>IF(N945="snížená",J945,0)</f>
        <v>0</v>
      </c>
      <c r="BG945" s="144">
        <f>IF(N945="zákl. přenesená",J945,0)</f>
        <v>0</v>
      </c>
      <c r="BH945" s="144">
        <f>IF(N945="sníž. přenesená",J945,0)</f>
        <v>0</v>
      </c>
      <c r="BI945" s="144">
        <f>IF(N945="nulová",J945,0)</f>
        <v>0</v>
      </c>
      <c r="BJ945" s="18" t="s">
        <v>82</v>
      </c>
      <c r="BK945" s="144">
        <f>ROUND(I945*H945,2)</f>
        <v>0</v>
      </c>
      <c r="BL945" s="18" t="s">
        <v>287</v>
      </c>
      <c r="BM945" s="143" t="s">
        <v>1702</v>
      </c>
    </row>
    <row r="946" spans="2:65" s="1" customFormat="1" ht="11.25">
      <c r="B946" s="33"/>
      <c r="D946" s="145" t="s">
        <v>192</v>
      </c>
      <c r="F946" s="146" t="s">
        <v>1703</v>
      </c>
      <c r="I946" s="147"/>
      <c r="L946" s="33"/>
      <c r="M946" s="148"/>
      <c r="T946" s="54"/>
      <c r="AT946" s="18" t="s">
        <v>192</v>
      </c>
      <c r="AU946" s="18" t="s">
        <v>84</v>
      </c>
    </row>
    <row r="947" spans="2:65" s="11" customFormat="1" ht="22.9" customHeight="1">
      <c r="B947" s="120"/>
      <c r="D947" s="121" t="s">
        <v>74</v>
      </c>
      <c r="E947" s="130" t="s">
        <v>678</v>
      </c>
      <c r="F947" s="130" t="s">
        <v>679</v>
      </c>
      <c r="I947" s="123"/>
      <c r="J947" s="131">
        <f>BK947</f>
        <v>0</v>
      </c>
      <c r="L947" s="120"/>
      <c r="M947" s="125"/>
      <c r="P947" s="126">
        <f>SUM(P948:P1075)</f>
        <v>0</v>
      </c>
      <c r="R947" s="126">
        <f>SUM(R948:R1075)</f>
        <v>9.7055955042000015</v>
      </c>
      <c r="T947" s="127">
        <f>SUM(T948:T1075)</f>
        <v>0</v>
      </c>
      <c r="AR947" s="121" t="s">
        <v>84</v>
      </c>
      <c r="AT947" s="128" t="s">
        <v>74</v>
      </c>
      <c r="AU947" s="128" t="s">
        <v>82</v>
      </c>
      <c r="AY947" s="121" t="s">
        <v>184</v>
      </c>
      <c r="BK947" s="129">
        <f>SUM(BK948:BK1075)</f>
        <v>0</v>
      </c>
    </row>
    <row r="948" spans="2:65" s="1" customFormat="1" ht="24.2" customHeight="1">
      <c r="B948" s="33"/>
      <c r="C948" s="132" t="s">
        <v>1704</v>
      </c>
      <c r="D948" s="132" t="s">
        <v>186</v>
      </c>
      <c r="E948" s="133" t="s">
        <v>1705</v>
      </c>
      <c r="F948" s="134" t="s">
        <v>1706</v>
      </c>
      <c r="G948" s="135" t="s">
        <v>246</v>
      </c>
      <c r="H948" s="136">
        <v>122.54</v>
      </c>
      <c r="I948" s="137"/>
      <c r="J948" s="138">
        <f>ROUND(I948*H948,2)</f>
        <v>0</v>
      </c>
      <c r="K948" s="134" t="s">
        <v>19</v>
      </c>
      <c r="L948" s="33"/>
      <c r="M948" s="139" t="s">
        <v>19</v>
      </c>
      <c r="N948" s="140" t="s">
        <v>46</v>
      </c>
      <c r="P948" s="141">
        <f>O948*H948</f>
        <v>0</v>
      </c>
      <c r="Q948" s="141">
        <v>3.1E-4</v>
      </c>
      <c r="R948" s="141">
        <f>Q948*H948</f>
        <v>3.7987400000000004E-2</v>
      </c>
      <c r="S948" s="141">
        <v>0</v>
      </c>
      <c r="T948" s="142">
        <f>S948*H948</f>
        <v>0</v>
      </c>
      <c r="AR948" s="143" t="s">
        <v>287</v>
      </c>
      <c r="AT948" s="143" t="s">
        <v>186</v>
      </c>
      <c r="AU948" s="143" t="s">
        <v>84</v>
      </c>
      <c r="AY948" s="18" t="s">
        <v>184</v>
      </c>
      <c r="BE948" s="144">
        <f>IF(N948="základní",J948,0)</f>
        <v>0</v>
      </c>
      <c r="BF948" s="144">
        <f>IF(N948="snížená",J948,0)</f>
        <v>0</v>
      </c>
      <c r="BG948" s="144">
        <f>IF(N948="zákl. přenesená",J948,0)</f>
        <v>0</v>
      </c>
      <c r="BH948" s="144">
        <f>IF(N948="sníž. přenesená",J948,0)</f>
        <v>0</v>
      </c>
      <c r="BI948" s="144">
        <f>IF(N948="nulová",J948,0)</f>
        <v>0</v>
      </c>
      <c r="BJ948" s="18" t="s">
        <v>82</v>
      </c>
      <c r="BK948" s="144">
        <f>ROUND(I948*H948,2)</f>
        <v>0</v>
      </c>
      <c r="BL948" s="18" t="s">
        <v>287</v>
      </c>
      <c r="BM948" s="143" t="s">
        <v>1707</v>
      </c>
    </row>
    <row r="949" spans="2:65" s="13" customFormat="1" ht="11.25">
      <c r="B949" s="156"/>
      <c r="D949" s="150" t="s">
        <v>194</v>
      </c>
      <c r="E949" s="157" t="s">
        <v>19</v>
      </c>
      <c r="F949" s="158" t="s">
        <v>1708</v>
      </c>
      <c r="H949" s="159">
        <v>5.04</v>
      </c>
      <c r="I949" s="160"/>
      <c r="L949" s="156"/>
      <c r="M949" s="161"/>
      <c r="T949" s="162"/>
      <c r="AT949" s="157" t="s">
        <v>194</v>
      </c>
      <c r="AU949" s="157" t="s">
        <v>84</v>
      </c>
      <c r="AV949" s="13" t="s">
        <v>84</v>
      </c>
      <c r="AW949" s="13" t="s">
        <v>37</v>
      </c>
      <c r="AX949" s="13" t="s">
        <v>75</v>
      </c>
      <c r="AY949" s="157" t="s">
        <v>184</v>
      </c>
    </row>
    <row r="950" spans="2:65" s="13" customFormat="1" ht="11.25">
      <c r="B950" s="156"/>
      <c r="D950" s="150" t="s">
        <v>194</v>
      </c>
      <c r="E950" s="157" t="s">
        <v>19</v>
      </c>
      <c r="F950" s="158" t="s">
        <v>1709</v>
      </c>
      <c r="H950" s="159">
        <v>5</v>
      </c>
      <c r="I950" s="160"/>
      <c r="L950" s="156"/>
      <c r="M950" s="161"/>
      <c r="T950" s="162"/>
      <c r="AT950" s="157" t="s">
        <v>194</v>
      </c>
      <c r="AU950" s="157" t="s">
        <v>84</v>
      </c>
      <c r="AV950" s="13" t="s">
        <v>84</v>
      </c>
      <c r="AW950" s="13" t="s">
        <v>37</v>
      </c>
      <c r="AX950" s="13" t="s">
        <v>75</v>
      </c>
      <c r="AY950" s="157" t="s">
        <v>184</v>
      </c>
    </row>
    <row r="951" spans="2:65" s="13" customFormat="1" ht="11.25">
      <c r="B951" s="156"/>
      <c r="D951" s="150" t="s">
        <v>194</v>
      </c>
      <c r="E951" s="157" t="s">
        <v>19</v>
      </c>
      <c r="F951" s="158" t="s">
        <v>1710</v>
      </c>
      <c r="H951" s="159">
        <v>2.4</v>
      </c>
      <c r="I951" s="160"/>
      <c r="L951" s="156"/>
      <c r="M951" s="161"/>
      <c r="T951" s="162"/>
      <c r="AT951" s="157" t="s">
        <v>194</v>
      </c>
      <c r="AU951" s="157" t="s">
        <v>84</v>
      </c>
      <c r="AV951" s="13" t="s">
        <v>84</v>
      </c>
      <c r="AW951" s="13" t="s">
        <v>37</v>
      </c>
      <c r="AX951" s="13" t="s">
        <v>75</v>
      </c>
      <c r="AY951" s="157" t="s">
        <v>184</v>
      </c>
    </row>
    <row r="952" spans="2:65" s="13" customFormat="1" ht="11.25">
      <c r="B952" s="156"/>
      <c r="D952" s="150" t="s">
        <v>194</v>
      </c>
      <c r="E952" s="157" t="s">
        <v>19</v>
      </c>
      <c r="F952" s="158" t="s">
        <v>1711</v>
      </c>
      <c r="H952" s="159">
        <v>2.4</v>
      </c>
      <c r="I952" s="160"/>
      <c r="L952" s="156"/>
      <c r="M952" s="161"/>
      <c r="T952" s="162"/>
      <c r="AT952" s="157" t="s">
        <v>194</v>
      </c>
      <c r="AU952" s="157" t="s">
        <v>84</v>
      </c>
      <c r="AV952" s="13" t="s">
        <v>84</v>
      </c>
      <c r="AW952" s="13" t="s">
        <v>37</v>
      </c>
      <c r="AX952" s="13" t="s">
        <v>75</v>
      </c>
      <c r="AY952" s="157" t="s">
        <v>184</v>
      </c>
    </row>
    <row r="953" spans="2:65" s="13" customFormat="1" ht="11.25">
      <c r="B953" s="156"/>
      <c r="D953" s="150" t="s">
        <v>194</v>
      </c>
      <c r="E953" s="157" t="s">
        <v>19</v>
      </c>
      <c r="F953" s="158" t="s">
        <v>1712</v>
      </c>
      <c r="H953" s="159">
        <v>2.4</v>
      </c>
      <c r="I953" s="160"/>
      <c r="L953" s="156"/>
      <c r="M953" s="161"/>
      <c r="T953" s="162"/>
      <c r="AT953" s="157" t="s">
        <v>194</v>
      </c>
      <c r="AU953" s="157" t="s">
        <v>84</v>
      </c>
      <c r="AV953" s="13" t="s">
        <v>84</v>
      </c>
      <c r="AW953" s="13" t="s">
        <v>37</v>
      </c>
      <c r="AX953" s="13" t="s">
        <v>75</v>
      </c>
      <c r="AY953" s="157" t="s">
        <v>184</v>
      </c>
    </row>
    <row r="954" spans="2:65" s="13" customFormat="1" ht="11.25">
      <c r="B954" s="156"/>
      <c r="D954" s="150" t="s">
        <v>194</v>
      </c>
      <c r="E954" s="157" t="s">
        <v>19</v>
      </c>
      <c r="F954" s="158" t="s">
        <v>1713</v>
      </c>
      <c r="H954" s="159">
        <v>56.16</v>
      </c>
      <c r="I954" s="160"/>
      <c r="L954" s="156"/>
      <c r="M954" s="161"/>
      <c r="T954" s="162"/>
      <c r="AT954" s="157" t="s">
        <v>194</v>
      </c>
      <c r="AU954" s="157" t="s">
        <v>84</v>
      </c>
      <c r="AV954" s="13" t="s">
        <v>84</v>
      </c>
      <c r="AW954" s="13" t="s">
        <v>37</v>
      </c>
      <c r="AX954" s="13" t="s">
        <v>75</v>
      </c>
      <c r="AY954" s="157" t="s">
        <v>184</v>
      </c>
    </row>
    <row r="955" spans="2:65" s="13" customFormat="1" ht="11.25">
      <c r="B955" s="156"/>
      <c r="D955" s="150" t="s">
        <v>194</v>
      </c>
      <c r="E955" s="157" t="s">
        <v>19</v>
      </c>
      <c r="F955" s="158" t="s">
        <v>1714</v>
      </c>
      <c r="H955" s="159">
        <v>21.06</v>
      </c>
      <c r="I955" s="160"/>
      <c r="L955" s="156"/>
      <c r="M955" s="161"/>
      <c r="T955" s="162"/>
      <c r="AT955" s="157" t="s">
        <v>194</v>
      </c>
      <c r="AU955" s="157" t="s">
        <v>84</v>
      </c>
      <c r="AV955" s="13" t="s">
        <v>84</v>
      </c>
      <c r="AW955" s="13" t="s">
        <v>37</v>
      </c>
      <c r="AX955" s="13" t="s">
        <v>75</v>
      </c>
      <c r="AY955" s="157" t="s">
        <v>184</v>
      </c>
    </row>
    <row r="956" spans="2:65" s="13" customFormat="1" ht="11.25">
      <c r="B956" s="156"/>
      <c r="D956" s="150" t="s">
        <v>194</v>
      </c>
      <c r="E956" s="157" t="s">
        <v>19</v>
      </c>
      <c r="F956" s="158" t="s">
        <v>1715</v>
      </c>
      <c r="H956" s="159">
        <v>28.08</v>
      </c>
      <c r="I956" s="160"/>
      <c r="L956" s="156"/>
      <c r="M956" s="161"/>
      <c r="T956" s="162"/>
      <c r="AT956" s="157" t="s">
        <v>194</v>
      </c>
      <c r="AU956" s="157" t="s">
        <v>84</v>
      </c>
      <c r="AV956" s="13" t="s">
        <v>84</v>
      </c>
      <c r="AW956" s="13" t="s">
        <v>37</v>
      </c>
      <c r="AX956" s="13" t="s">
        <v>75</v>
      </c>
      <c r="AY956" s="157" t="s">
        <v>184</v>
      </c>
    </row>
    <row r="957" spans="2:65" s="14" customFormat="1" ht="11.25">
      <c r="B957" s="163"/>
      <c r="D957" s="150" t="s">
        <v>194</v>
      </c>
      <c r="E957" s="164" t="s">
        <v>19</v>
      </c>
      <c r="F957" s="165" t="s">
        <v>198</v>
      </c>
      <c r="H957" s="166">
        <v>122.54</v>
      </c>
      <c r="I957" s="167"/>
      <c r="L957" s="163"/>
      <c r="M957" s="168"/>
      <c r="T957" s="169"/>
      <c r="AT957" s="164" t="s">
        <v>194</v>
      </c>
      <c r="AU957" s="164" t="s">
        <v>84</v>
      </c>
      <c r="AV957" s="14" t="s">
        <v>127</v>
      </c>
      <c r="AW957" s="14" t="s">
        <v>37</v>
      </c>
      <c r="AX957" s="14" t="s">
        <v>82</v>
      </c>
      <c r="AY957" s="164" t="s">
        <v>184</v>
      </c>
    </row>
    <row r="958" spans="2:65" s="1" customFormat="1" ht="16.5" customHeight="1">
      <c r="B958" s="33"/>
      <c r="C958" s="132" t="s">
        <v>1716</v>
      </c>
      <c r="D958" s="132" t="s">
        <v>186</v>
      </c>
      <c r="E958" s="133" t="s">
        <v>1717</v>
      </c>
      <c r="F958" s="134" t="s">
        <v>1718</v>
      </c>
      <c r="G958" s="135" t="s">
        <v>217</v>
      </c>
      <c r="H958" s="136">
        <v>35.875</v>
      </c>
      <c r="I958" s="137"/>
      <c r="J958" s="138">
        <f>ROUND(I958*H958,2)</f>
        <v>0</v>
      </c>
      <c r="K958" s="134" t="s">
        <v>1208</v>
      </c>
      <c r="L958" s="33"/>
      <c r="M958" s="139" t="s">
        <v>19</v>
      </c>
      <c r="N958" s="140" t="s">
        <v>46</v>
      </c>
      <c r="P958" s="141">
        <f>O958*H958</f>
        <v>0</v>
      </c>
      <c r="Q958" s="141">
        <v>5.0000000000000002E-5</v>
      </c>
      <c r="R958" s="141">
        <f>Q958*H958</f>
        <v>1.79375E-3</v>
      </c>
      <c r="S958" s="141">
        <v>0</v>
      </c>
      <c r="T958" s="142">
        <f>S958*H958</f>
        <v>0</v>
      </c>
      <c r="AR958" s="143" t="s">
        <v>287</v>
      </c>
      <c r="AT958" s="143" t="s">
        <v>186</v>
      </c>
      <c r="AU958" s="143" t="s">
        <v>84</v>
      </c>
      <c r="AY958" s="18" t="s">
        <v>184</v>
      </c>
      <c r="BE958" s="144">
        <f>IF(N958="základní",J958,0)</f>
        <v>0</v>
      </c>
      <c r="BF958" s="144">
        <f>IF(N958="snížená",J958,0)</f>
        <v>0</v>
      </c>
      <c r="BG958" s="144">
        <f>IF(N958="zákl. přenesená",J958,0)</f>
        <v>0</v>
      </c>
      <c r="BH958" s="144">
        <f>IF(N958="sníž. přenesená",J958,0)</f>
        <v>0</v>
      </c>
      <c r="BI958" s="144">
        <f>IF(N958="nulová",J958,0)</f>
        <v>0</v>
      </c>
      <c r="BJ958" s="18" t="s">
        <v>82</v>
      </c>
      <c r="BK958" s="144">
        <f>ROUND(I958*H958,2)</f>
        <v>0</v>
      </c>
      <c r="BL958" s="18" t="s">
        <v>287</v>
      </c>
      <c r="BM958" s="143" t="s">
        <v>1719</v>
      </c>
    </row>
    <row r="959" spans="2:65" s="1" customFormat="1" ht="11.25">
      <c r="B959" s="33"/>
      <c r="D959" s="145" t="s">
        <v>192</v>
      </c>
      <c r="F959" s="146" t="s">
        <v>1720</v>
      </c>
      <c r="I959" s="147"/>
      <c r="L959" s="33"/>
      <c r="M959" s="148"/>
      <c r="T959" s="54"/>
      <c r="AT959" s="18" t="s">
        <v>192</v>
      </c>
      <c r="AU959" s="18" t="s">
        <v>84</v>
      </c>
    </row>
    <row r="960" spans="2:65" s="13" customFormat="1" ht="11.25">
      <c r="B960" s="156"/>
      <c r="D960" s="150" t="s">
        <v>194</v>
      </c>
      <c r="E960" s="157" t="s">
        <v>19</v>
      </c>
      <c r="F960" s="158" t="s">
        <v>1721</v>
      </c>
      <c r="H960" s="159">
        <v>32.479999999999997</v>
      </c>
      <c r="I960" s="160"/>
      <c r="L960" s="156"/>
      <c r="M960" s="161"/>
      <c r="T960" s="162"/>
      <c r="AT960" s="157" t="s">
        <v>194</v>
      </c>
      <c r="AU960" s="157" t="s">
        <v>84</v>
      </c>
      <c r="AV960" s="13" t="s">
        <v>84</v>
      </c>
      <c r="AW960" s="13" t="s">
        <v>37</v>
      </c>
      <c r="AX960" s="13" t="s">
        <v>75</v>
      </c>
      <c r="AY960" s="157" t="s">
        <v>184</v>
      </c>
    </row>
    <row r="961" spans="2:65" s="13" customFormat="1" ht="11.25">
      <c r="B961" s="156"/>
      <c r="D961" s="150" t="s">
        <v>194</v>
      </c>
      <c r="E961" s="157" t="s">
        <v>19</v>
      </c>
      <c r="F961" s="158" t="s">
        <v>1722</v>
      </c>
      <c r="H961" s="159">
        <v>3.395</v>
      </c>
      <c r="I961" s="160"/>
      <c r="L961" s="156"/>
      <c r="M961" s="161"/>
      <c r="T961" s="162"/>
      <c r="AT961" s="157" t="s">
        <v>194</v>
      </c>
      <c r="AU961" s="157" t="s">
        <v>84</v>
      </c>
      <c r="AV961" s="13" t="s">
        <v>84</v>
      </c>
      <c r="AW961" s="13" t="s">
        <v>37</v>
      </c>
      <c r="AX961" s="13" t="s">
        <v>75</v>
      </c>
      <c r="AY961" s="157" t="s">
        <v>184</v>
      </c>
    </row>
    <row r="962" spans="2:65" s="14" customFormat="1" ht="11.25">
      <c r="B962" s="163"/>
      <c r="D962" s="150" t="s">
        <v>194</v>
      </c>
      <c r="E962" s="164" t="s">
        <v>19</v>
      </c>
      <c r="F962" s="165" t="s">
        <v>198</v>
      </c>
      <c r="H962" s="166">
        <v>35.875</v>
      </c>
      <c r="I962" s="167"/>
      <c r="L962" s="163"/>
      <c r="M962" s="168"/>
      <c r="T962" s="169"/>
      <c r="AT962" s="164" t="s">
        <v>194</v>
      </c>
      <c r="AU962" s="164" t="s">
        <v>84</v>
      </c>
      <c r="AV962" s="14" t="s">
        <v>127</v>
      </c>
      <c r="AW962" s="14" t="s">
        <v>37</v>
      </c>
      <c r="AX962" s="14" t="s">
        <v>82</v>
      </c>
      <c r="AY962" s="164" t="s">
        <v>184</v>
      </c>
    </row>
    <row r="963" spans="2:65" s="1" customFormat="1" ht="16.5" customHeight="1">
      <c r="B963" s="33"/>
      <c r="C963" s="132" t="s">
        <v>1723</v>
      </c>
      <c r="D963" s="132" t="s">
        <v>186</v>
      </c>
      <c r="E963" s="133" t="s">
        <v>1724</v>
      </c>
      <c r="F963" s="134" t="s">
        <v>1725</v>
      </c>
      <c r="G963" s="135" t="s">
        <v>217</v>
      </c>
      <c r="H963" s="136">
        <v>266.08100000000002</v>
      </c>
      <c r="I963" s="137"/>
      <c r="J963" s="138">
        <f>ROUND(I963*H963,2)</f>
        <v>0</v>
      </c>
      <c r="K963" s="134" t="s">
        <v>190</v>
      </c>
      <c r="L963" s="33"/>
      <c r="M963" s="139" t="s">
        <v>19</v>
      </c>
      <c r="N963" s="140" t="s">
        <v>46</v>
      </c>
      <c r="P963" s="141">
        <f>O963*H963</f>
        <v>0</v>
      </c>
      <c r="Q963" s="141">
        <v>0</v>
      </c>
      <c r="R963" s="141">
        <f>Q963*H963</f>
        <v>0</v>
      </c>
      <c r="S963" s="141">
        <v>0</v>
      </c>
      <c r="T963" s="142">
        <f>S963*H963</f>
        <v>0</v>
      </c>
      <c r="AR963" s="143" t="s">
        <v>287</v>
      </c>
      <c r="AT963" s="143" t="s">
        <v>186</v>
      </c>
      <c r="AU963" s="143" t="s">
        <v>84</v>
      </c>
      <c r="AY963" s="18" t="s">
        <v>184</v>
      </c>
      <c r="BE963" s="144">
        <f>IF(N963="základní",J963,0)</f>
        <v>0</v>
      </c>
      <c r="BF963" s="144">
        <f>IF(N963="snížená",J963,0)</f>
        <v>0</v>
      </c>
      <c r="BG963" s="144">
        <f>IF(N963="zákl. přenesená",J963,0)</f>
        <v>0</v>
      </c>
      <c r="BH963" s="144">
        <f>IF(N963="sníž. přenesená",J963,0)</f>
        <v>0</v>
      </c>
      <c r="BI963" s="144">
        <f>IF(N963="nulová",J963,0)</f>
        <v>0</v>
      </c>
      <c r="BJ963" s="18" t="s">
        <v>82</v>
      </c>
      <c r="BK963" s="144">
        <f>ROUND(I963*H963,2)</f>
        <v>0</v>
      </c>
      <c r="BL963" s="18" t="s">
        <v>287</v>
      </c>
      <c r="BM963" s="143" t="s">
        <v>1726</v>
      </c>
    </row>
    <row r="964" spans="2:65" s="1" customFormat="1" ht="11.25">
      <c r="B964" s="33"/>
      <c r="D964" s="145" t="s">
        <v>192</v>
      </c>
      <c r="F964" s="146" t="s">
        <v>1727</v>
      </c>
      <c r="I964" s="147"/>
      <c r="L964" s="33"/>
      <c r="M964" s="148"/>
      <c r="T964" s="54"/>
      <c r="AT964" s="18" t="s">
        <v>192</v>
      </c>
      <c r="AU964" s="18" t="s">
        <v>84</v>
      </c>
    </row>
    <row r="965" spans="2:65" s="13" customFormat="1" ht="11.25">
      <c r="B965" s="156"/>
      <c r="D965" s="150" t="s">
        <v>194</v>
      </c>
      <c r="E965" s="157" t="s">
        <v>19</v>
      </c>
      <c r="F965" s="158" t="s">
        <v>1728</v>
      </c>
      <c r="H965" s="159">
        <v>266.08100000000002</v>
      </c>
      <c r="I965" s="160"/>
      <c r="L965" s="156"/>
      <c r="M965" s="161"/>
      <c r="T965" s="162"/>
      <c r="AT965" s="157" t="s">
        <v>194</v>
      </c>
      <c r="AU965" s="157" t="s">
        <v>84</v>
      </c>
      <c r="AV965" s="13" t="s">
        <v>84</v>
      </c>
      <c r="AW965" s="13" t="s">
        <v>37</v>
      </c>
      <c r="AX965" s="13" t="s">
        <v>82</v>
      </c>
      <c r="AY965" s="157" t="s">
        <v>184</v>
      </c>
    </row>
    <row r="966" spans="2:65" s="1" customFormat="1" ht="16.5" customHeight="1">
      <c r="B966" s="33"/>
      <c r="C966" s="132" t="s">
        <v>1729</v>
      </c>
      <c r="D966" s="132" t="s">
        <v>186</v>
      </c>
      <c r="E966" s="133" t="s">
        <v>1730</v>
      </c>
      <c r="F966" s="134" t="s">
        <v>1731</v>
      </c>
      <c r="G966" s="135" t="s">
        <v>217</v>
      </c>
      <c r="H966" s="136">
        <v>219.13</v>
      </c>
      <c r="I966" s="137"/>
      <c r="J966" s="138">
        <f>ROUND(I966*H966,2)</f>
        <v>0</v>
      </c>
      <c r="K966" s="134" t="s">
        <v>190</v>
      </c>
      <c r="L966" s="33"/>
      <c r="M966" s="139" t="s">
        <v>19</v>
      </c>
      <c r="N966" s="140" t="s">
        <v>46</v>
      </c>
      <c r="P966" s="141">
        <f>O966*H966</f>
        <v>0</v>
      </c>
      <c r="Q966" s="141">
        <v>1.5E-3</v>
      </c>
      <c r="R966" s="141">
        <f>Q966*H966</f>
        <v>0.32869500000000001</v>
      </c>
      <c r="S966" s="141">
        <v>0</v>
      </c>
      <c r="T966" s="142">
        <f>S966*H966</f>
        <v>0</v>
      </c>
      <c r="AR966" s="143" t="s">
        <v>287</v>
      </c>
      <c r="AT966" s="143" t="s">
        <v>186</v>
      </c>
      <c r="AU966" s="143" t="s">
        <v>84</v>
      </c>
      <c r="AY966" s="18" t="s">
        <v>184</v>
      </c>
      <c r="BE966" s="144">
        <f>IF(N966="základní",J966,0)</f>
        <v>0</v>
      </c>
      <c r="BF966" s="144">
        <f>IF(N966="snížená",J966,0)</f>
        <v>0</v>
      </c>
      <c r="BG966" s="144">
        <f>IF(N966="zákl. přenesená",J966,0)</f>
        <v>0</v>
      </c>
      <c r="BH966" s="144">
        <f>IF(N966="sníž. přenesená",J966,0)</f>
        <v>0</v>
      </c>
      <c r="BI966" s="144">
        <f>IF(N966="nulová",J966,0)</f>
        <v>0</v>
      </c>
      <c r="BJ966" s="18" t="s">
        <v>82</v>
      </c>
      <c r="BK966" s="144">
        <f>ROUND(I966*H966,2)</f>
        <v>0</v>
      </c>
      <c r="BL966" s="18" t="s">
        <v>287</v>
      </c>
      <c r="BM966" s="143" t="s">
        <v>1732</v>
      </c>
    </row>
    <row r="967" spans="2:65" s="1" customFormat="1" ht="11.25">
      <c r="B967" s="33"/>
      <c r="D967" s="145" t="s">
        <v>192</v>
      </c>
      <c r="F967" s="146" t="s">
        <v>1733</v>
      </c>
      <c r="I967" s="147"/>
      <c r="L967" s="33"/>
      <c r="M967" s="148"/>
      <c r="T967" s="54"/>
      <c r="AT967" s="18" t="s">
        <v>192</v>
      </c>
      <c r="AU967" s="18" t="s">
        <v>84</v>
      </c>
    </row>
    <row r="968" spans="2:65" s="13" customFormat="1" ht="11.25">
      <c r="B968" s="156"/>
      <c r="D968" s="150" t="s">
        <v>194</v>
      </c>
      <c r="E968" s="157" t="s">
        <v>19</v>
      </c>
      <c r="F968" s="158" t="s">
        <v>1734</v>
      </c>
      <c r="H968" s="159">
        <v>16.600000000000001</v>
      </c>
      <c r="I968" s="160"/>
      <c r="L968" s="156"/>
      <c r="M968" s="161"/>
      <c r="T968" s="162"/>
      <c r="AT968" s="157" t="s">
        <v>194</v>
      </c>
      <c r="AU968" s="157" t="s">
        <v>84</v>
      </c>
      <c r="AV968" s="13" t="s">
        <v>84</v>
      </c>
      <c r="AW968" s="13" t="s">
        <v>37</v>
      </c>
      <c r="AX968" s="13" t="s">
        <v>75</v>
      </c>
      <c r="AY968" s="157" t="s">
        <v>184</v>
      </c>
    </row>
    <row r="969" spans="2:65" s="13" customFormat="1" ht="11.25">
      <c r="B969" s="156"/>
      <c r="D969" s="150" t="s">
        <v>194</v>
      </c>
      <c r="E969" s="157" t="s">
        <v>19</v>
      </c>
      <c r="F969" s="158" t="s">
        <v>1735</v>
      </c>
      <c r="H969" s="159">
        <v>8.48</v>
      </c>
      <c r="I969" s="160"/>
      <c r="L969" s="156"/>
      <c r="M969" s="161"/>
      <c r="T969" s="162"/>
      <c r="AT969" s="157" t="s">
        <v>194</v>
      </c>
      <c r="AU969" s="157" t="s">
        <v>84</v>
      </c>
      <c r="AV969" s="13" t="s">
        <v>84</v>
      </c>
      <c r="AW969" s="13" t="s">
        <v>37</v>
      </c>
      <c r="AX969" s="13" t="s">
        <v>75</v>
      </c>
      <c r="AY969" s="157" t="s">
        <v>184</v>
      </c>
    </row>
    <row r="970" spans="2:65" s="13" customFormat="1" ht="11.25">
      <c r="B970" s="156"/>
      <c r="D970" s="150" t="s">
        <v>194</v>
      </c>
      <c r="E970" s="157" t="s">
        <v>19</v>
      </c>
      <c r="F970" s="158" t="s">
        <v>1736</v>
      </c>
      <c r="H970" s="159">
        <v>9.84</v>
      </c>
      <c r="I970" s="160"/>
      <c r="L970" s="156"/>
      <c r="M970" s="161"/>
      <c r="T970" s="162"/>
      <c r="AT970" s="157" t="s">
        <v>194</v>
      </c>
      <c r="AU970" s="157" t="s">
        <v>84</v>
      </c>
      <c r="AV970" s="13" t="s">
        <v>84</v>
      </c>
      <c r="AW970" s="13" t="s">
        <v>37</v>
      </c>
      <c r="AX970" s="13" t="s">
        <v>75</v>
      </c>
      <c r="AY970" s="157" t="s">
        <v>184</v>
      </c>
    </row>
    <row r="971" spans="2:65" s="13" customFormat="1" ht="22.5">
      <c r="B971" s="156"/>
      <c r="D971" s="150" t="s">
        <v>194</v>
      </c>
      <c r="E971" s="157" t="s">
        <v>19</v>
      </c>
      <c r="F971" s="158" t="s">
        <v>1737</v>
      </c>
      <c r="H971" s="159">
        <v>49.093000000000004</v>
      </c>
      <c r="I971" s="160"/>
      <c r="L971" s="156"/>
      <c r="M971" s="161"/>
      <c r="T971" s="162"/>
      <c r="AT971" s="157" t="s">
        <v>194</v>
      </c>
      <c r="AU971" s="157" t="s">
        <v>84</v>
      </c>
      <c r="AV971" s="13" t="s">
        <v>84</v>
      </c>
      <c r="AW971" s="13" t="s">
        <v>37</v>
      </c>
      <c r="AX971" s="13" t="s">
        <v>75</v>
      </c>
      <c r="AY971" s="157" t="s">
        <v>184</v>
      </c>
    </row>
    <row r="972" spans="2:65" s="13" customFormat="1" ht="11.25">
      <c r="B972" s="156"/>
      <c r="D972" s="150" t="s">
        <v>194</v>
      </c>
      <c r="E972" s="157" t="s">
        <v>19</v>
      </c>
      <c r="F972" s="158" t="s">
        <v>1738</v>
      </c>
      <c r="H972" s="159">
        <v>38.052</v>
      </c>
      <c r="I972" s="160"/>
      <c r="L972" s="156"/>
      <c r="M972" s="161"/>
      <c r="T972" s="162"/>
      <c r="AT972" s="157" t="s">
        <v>194</v>
      </c>
      <c r="AU972" s="157" t="s">
        <v>84</v>
      </c>
      <c r="AV972" s="13" t="s">
        <v>84</v>
      </c>
      <c r="AW972" s="13" t="s">
        <v>37</v>
      </c>
      <c r="AX972" s="13" t="s">
        <v>75</v>
      </c>
      <c r="AY972" s="157" t="s">
        <v>184</v>
      </c>
    </row>
    <row r="973" spans="2:65" s="13" customFormat="1" ht="11.25">
      <c r="B973" s="156"/>
      <c r="D973" s="150" t="s">
        <v>194</v>
      </c>
      <c r="E973" s="157" t="s">
        <v>19</v>
      </c>
      <c r="F973" s="158" t="s">
        <v>1739</v>
      </c>
      <c r="H973" s="159">
        <v>44.100999999999999</v>
      </c>
      <c r="I973" s="160"/>
      <c r="L973" s="156"/>
      <c r="M973" s="161"/>
      <c r="T973" s="162"/>
      <c r="AT973" s="157" t="s">
        <v>194</v>
      </c>
      <c r="AU973" s="157" t="s">
        <v>84</v>
      </c>
      <c r="AV973" s="13" t="s">
        <v>84</v>
      </c>
      <c r="AW973" s="13" t="s">
        <v>37</v>
      </c>
      <c r="AX973" s="13" t="s">
        <v>75</v>
      </c>
      <c r="AY973" s="157" t="s">
        <v>184</v>
      </c>
    </row>
    <row r="974" spans="2:65" s="13" customFormat="1" ht="11.25">
      <c r="B974" s="156"/>
      <c r="D974" s="150" t="s">
        <v>194</v>
      </c>
      <c r="E974" s="157" t="s">
        <v>19</v>
      </c>
      <c r="F974" s="158" t="s">
        <v>1740</v>
      </c>
      <c r="H974" s="159">
        <v>15.444000000000001</v>
      </c>
      <c r="I974" s="160"/>
      <c r="L974" s="156"/>
      <c r="M974" s="161"/>
      <c r="T974" s="162"/>
      <c r="AT974" s="157" t="s">
        <v>194</v>
      </c>
      <c r="AU974" s="157" t="s">
        <v>84</v>
      </c>
      <c r="AV974" s="13" t="s">
        <v>84</v>
      </c>
      <c r="AW974" s="13" t="s">
        <v>37</v>
      </c>
      <c r="AX974" s="13" t="s">
        <v>75</v>
      </c>
      <c r="AY974" s="157" t="s">
        <v>184</v>
      </c>
    </row>
    <row r="975" spans="2:65" s="13" customFormat="1" ht="11.25">
      <c r="B975" s="156"/>
      <c r="D975" s="150" t="s">
        <v>194</v>
      </c>
      <c r="E975" s="157" t="s">
        <v>19</v>
      </c>
      <c r="F975" s="158" t="s">
        <v>1721</v>
      </c>
      <c r="H975" s="159">
        <v>32.479999999999997</v>
      </c>
      <c r="I975" s="160"/>
      <c r="L975" s="156"/>
      <c r="M975" s="161"/>
      <c r="T975" s="162"/>
      <c r="AT975" s="157" t="s">
        <v>194</v>
      </c>
      <c r="AU975" s="157" t="s">
        <v>84</v>
      </c>
      <c r="AV975" s="13" t="s">
        <v>84</v>
      </c>
      <c r="AW975" s="13" t="s">
        <v>37</v>
      </c>
      <c r="AX975" s="13" t="s">
        <v>75</v>
      </c>
      <c r="AY975" s="157" t="s">
        <v>184</v>
      </c>
    </row>
    <row r="976" spans="2:65" s="13" customFormat="1" ht="11.25">
      <c r="B976" s="156"/>
      <c r="D976" s="150" t="s">
        <v>194</v>
      </c>
      <c r="E976" s="157" t="s">
        <v>19</v>
      </c>
      <c r="F976" s="158" t="s">
        <v>1708</v>
      </c>
      <c r="H976" s="159">
        <v>5.04</v>
      </c>
      <c r="I976" s="160"/>
      <c r="L976" s="156"/>
      <c r="M976" s="161"/>
      <c r="T976" s="162"/>
      <c r="AT976" s="157" t="s">
        <v>194</v>
      </c>
      <c r="AU976" s="157" t="s">
        <v>84</v>
      </c>
      <c r="AV976" s="13" t="s">
        <v>84</v>
      </c>
      <c r="AW976" s="13" t="s">
        <v>37</v>
      </c>
      <c r="AX976" s="13" t="s">
        <v>75</v>
      </c>
      <c r="AY976" s="157" t="s">
        <v>184</v>
      </c>
    </row>
    <row r="977" spans="2:65" s="14" customFormat="1" ht="11.25">
      <c r="B977" s="163"/>
      <c r="D977" s="150" t="s">
        <v>194</v>
      </c>
      <c r="E977" s="164" t="s">
        <v>19</v>
      </c>
      <c r="F977" s="165" t="s">
        <v>198</v>
      </c>
      <c r="H977" s="166">
        <v>219.13</v>
      </c>
      <c r="I977" s="167"/>
      <c r="L977" s="163"/>
      <c r="M977" s="168"/>
      <c r="T977" s="169"/>
      <c r="AT977" s="164" t="s">
        <v>194</v>
      </c>
      <c r="AU977" s="164" t="s">
        <v>84</v>
      </c>
      <c r="AV977" s="14" t="s">
        <v>127</v>
      </c>
      <c r="AW977" s="14" t="s">
        <v>37</v>
      </c>
      <c r="AX977" s="14" t="s">
        <v>82</v>
      </c>
      <c r="AY977" s="164" t="s">
        <v>184</v>
      </c>
    </row>
    <row r="978" spans="2:65" s="1" customFormat="1" ht="16.5" customHeight="1">
      <c r="B978" s="33"/>
      <c r="C978" s="132" t="s">
        <v>1741</v>
      </c>
      <c r="D978" s="132" t="s">
        <v>186</v>
      </c>
      <c r="E978" s="133" t="s">
        <v>1742</v>
      </c>
      <c r="F978" s="134" t="s">
        <v>1743</v>
      </c>
      <c r="G978" s="135" t="s">
        <v>246</v>
      </c>
      <c r="H978" s="136">
        <v>136.32</v>
      </c>
      <c r="I978" s="137"/>
      <c r="J978" s="138">
        <f>ROUND(I978*H978,2)</f>
        <v>0</v>
      </c>
      <c r="K978" s="134" t="s">
        <v>190</v>
      </c>
      <c r="L978" s="33"/>
      <c r="M978" s="139" t="s">
        <v>19</v>
      </c>
      <c r="N978" s="140" t="s">
        <v>46</v>
      </c>
      <c r="P978" s="141">
        <f>O978*H978</f>
        <v>0</v>
      </c>
      <c r="Q978" s="141">
        <v>2.7500000000000002E-4</v>
      </c>
      <c r="R978" s="141">
        <f>Q978*H978</f>
        <v>3.7488E-2</v>
      </c>
      <c r="S978" s="141">
        <v>0</v>
      </c>
      <c r="T978" s="142">
        <f>S978*H978</f>
        <v>0</v>
      </c>
      <c r="AR978" s="143" t="s">
        <v>287</v>
      </c>
      <c r="AT978" s="143" t="s">
        <v>186</v>
      </c>
      <c r="AU978" s="143" t="s">
        <v>84</v>
      </c>
      <c r="AY978" s="18" t="s">
        <v>184</v>
      </c>
      <c r="BE978" s="144">
        <f>IF(N978="základní",J978,0)</f>
        <v>0</v>
      </c>
      <c r="BF978" s="144">
        <f>IF(N978="snížená",J978,0)</f>
        <v>0</v>
      </c>
      <c r="BG978" s="144">
        <f>IF(N978="zákl. přenesená",J978,0)</f>
        <v>0</v>
      </c>
      <c r="BH978" s="144">
        <f>IF(N978="sníž. přenesená",J978,0)</f>
        <v>0</v>
      </c>
      <c r="BI978" s="144">
        <f>IF(N978="nulová",J978,0)</f>
        <v>0</v>
      </c>
      <c r="BJ978" s="18" t="s">
        <v>82</v>
      </c>
      <c r="BK978" s="144">
        <f>ROUND(I978*H978,2)</f>
        <v>0</v>
      </c>
      <c r="BL978" s="18" t="s">
        <v>287</v>
      </c>
      <c r="BM978" s="143" t="s">
        <v>1744</v>
      </c>
    </row>
    <row r="979" spans="2:65" s="1" customFormat="1" ht="11.25">
      <c r="B979" s="33"/>
      <c r="D979" s="145" t="s">
        <v>192</v>
      </c>
      <c r="F979" s="146" t="s">
        <v>1745</v>
      </c>
      <c r="I979" s="147"/>
      <c r="L979" s="33"/>
      <c r="M979" s="148"/>
      <c r="T979" s="54"/>
      <c r="AT979" s="18" t="s">
        <v>192</v>
      </c>
      <c r="AU979" s="18" t="s">
        <v>84</v>
      </c>
    </row>
    <row r="980" spans="2:65" s="13" customFormat="1" ht="11.25">
      <c r="B980" s="156"/>
      <c r="D980" s="150" t="s">
        <v>194</v>
      </c>
      <c r="E980" s="157" t="s">
        <v>19</v>
      </c>
      <c r="F980" s="158" t="s">
        <v>1746</v>
      </c>
      <c r="H980" s="159">
        <v>9.6</v>
      </c>
      <c r="I980" s="160"/>
      <c r="L980" s="156"/>
      <c r="M980" s="161"/>
      <c r="T980" s="162"/>
      <c r="AT980" s="157" t="s">
        <v>194</v>
      </c>
      <c r="AU980" s="157" t="s">
        <v>84</v>
      </c>
      <c r="AV980" s="13" t="s">
        <v>84</v>
      </c>
      <c r="AW980" s="13" t="s">
        <v>37</v>
      </c>
      <c r="AX980" s="13" t="s">
        <v>75</v>
      </c>
      <c r="AY980" s="157" t="s">
        <v>184</v>
      </c>
    </row>
    <row r="981" spans="2:65" s="13" customFormat="1" ht="11.25">
      <c r="B981" s="156"/>
      <c r="D981" s="150" t="s">
        <v>194</v>
      </c>
      <c r="E981" s="157" t="s">
        <v>19</v>
      </c>
      <c r="F981" s="158" t="s">
        <v>1747</v>
      </c>
      <c r="H981" s="159">
        <v>7.2</v>
      </c>
      <c r="I981" s="160"/>
      <c r="L981" s="156"/>
      <c r="M981" s="161"/>
      <c r="T981" s="162"/>
      <c r="AT981" s="157" t="s">
        <v>194</v>
      </c>
      <c r="AU981" s="157" t="s">
        <v>84</v>
      </c>
      <c r="AV981" s="13" t="s">
        <v>84</v>
      </c>
      <c r="AW981" s="13" t="s">
        <v>37</v>
      </c>
      <c r="AX981" s="13" t="s">
        <v>75</v>
      </c>
      <c r="AY981" s="157" t="s">
        <v>184</v>
      </c>
    </row>
    <row r="982" spans="2:65" s="13" customFormat="1" ht="11.25">
      <c r="B982" s="156"/>
      <c r="D982" s="150" t="s">
        <v>194</v>
      </c>
      <c r="E982" s="157" t="s">
        <v>19</v>
      </c>
      <c r="F982" s="158" t="s">
        <v>1748</v>
      </c>
      <c r="H982" s="159">
        <v>7.2</v>
      </c>
      <c r="I982" s="160"/>
      <c r="L982" s="156"/>
      <c r="M982" s="161"/>
      <c r="T982" s="162"/>
      <c r="AT982" s="157" t="s">
        <v>194</v>
      </c>
      <c r="AU982" s="157" t="s">
        <v>84</v>
      </c>
      <c r="AV982" s="13" t="s">
        <v>84</v>
      </c>
      <c r="AW982" s="13" t="s">
        <v>37</v>
      </c>
      <c r="AX982" s="13" t="s">
        <v>75</v>
      </c>
      <c r="AY982" s="157" t="s">
        <v>184</v>
      </c>
    </row>
    <row r="983" spans="2:65" s="13" customFormat="1" ht="11.25">
      <c r="B983" s="156"/>
      <c r="D983" s="150" t="s">
        <v>194</v>
      </c>
      <c r="E983" s="157" t="s">
        <v>19</v>
      </c>
      <c r="F983" s="158" t="s">
        <v>1749</v>
      </c>
      <c r="H983" s="159">
        <v>37.44</v>
      </c>
      <c r="I983" s="160"/>
      <c r="L983" s="156"/>
      <c r="M983" s="161"/>
      <c r="T983" s="162"/>
      <c r="AT983" s="157" t="s">
        <v>194</v>
      </c>
      <c r="AU983" s="157" t="s">
        <v>84</v>
      </c>
      <c r="AV983" s="13" t="s">
        <v>84</v>
      </c>
      <c r="AW983" s="13" t="s">
        <v>37</v>
      </c>
      <c r="AX983" s="13" t="s">
        <v>75</v>
      </c>
      <c r="AY983" s="157" t="s">
        <v>184</v>
      </c>
    </row>
    <row r="984" spans="2:65" s="13" customFormat="1" ht="11.25">
      <c r="B984" s="156"/>
      <c r="D984" s="150" t="s">
        <v>194</v>
      </c>
      <c r="E984" s="157" t="s">
        <v>19</v>
      </c>
      <c r="F984" s="158" t="s">
        <v>1750</v>
      </c>
      <c r="H984" s="159">
        <v>28.08</v>
      </c>
      <c r="I984" s="160"/>
      <c r="L984" s="156"/>
      <c r="M984" s="161"/>
      <c r="T984" s="162"/>
      <c r="AT984" s="157" t="s">
        <v>194</v>
      </c>
      <c r="AU984" s="157" t="s">
        <v>84</v>
      </c>
      <c r="AV984" s="13" t="s">
        <v>84</v>
      </c>
      <c r="AW984" s="13" t="s">
        <v>37</v>
      </c>
      <c r="AX984" s="13" t="s">
        <v>75</v>
      </c>
      <c r="AY984" s="157" t="s">
        <v>184</v>
      </c>
    </row>
    <row r="985" spans="2:65" s="13" customFormat="1" ht="11.25">
      <c r="B985" s="156"/>
      <c r="D985" s="150" t="s">
        <v>194</v>
      </c>
      <c r="E985" s="157" t="s">
        <v>19</v>
      </c>
      <c r="F985" s="158" t="s">
        <v>1715</v>
      </c>
      <c r="H985" s="159">
        <v>28.08</v>
      </c>
      <c r="I985" s="160"/>
      <c r="L985" s="156"/>
      <c r="M985" s="161"/>
      <c r="T985" s="162"/>
      <c r="AT985" s="157" t="s">
        <v>194</v>
      </c>
      <c r="AU985" s="157" t="s">
        <v>84</v>
      </c>
      <c r="AV985" s="13" t="s">
        <v>84</v>
      </c>
      <c r="AW985" s="13" t="s">
        <v>37</v>
      </c>
      <c r="AX985" s="13" t="s">
        <v>75</v>
      </c>
      <c r="AY985" s="157" t="s">
        <v>184</v>
      </c>
    </row>
    <row r="986" spans="2:65" s="13" customFormat="1" ht="11.25">
      <c r="B986" s="156"/>
      <c r="D986" s="150" t="s">
        <v>194</v>
      </c>
      <c r="E986" s="157" t="s">
        <v>19</v>
      </c>
      <c r="F986" s="158" t="s">
        <v>1751</v>
      </c>
      <c r="H986" s="159">
        <v>4.68</v>
      </c>
      <c r="I986" s="160"/>
      <c r="L986" s="156"/>
      <c r="M986" s="161"/>
      <c r="T986" s="162"/>
      <c r="AT986" s="157" t="s">
        <v>194</v>
      </c>
      <c r="AU986" s="157" t="s">
        <v>84</v>
      </c>
      <c r="AV986" s="13" t="s">
        <v>84</v>
      </c>
      <c r="AW986" s="13" t="s">
        <v>37</v>
      </c>
      <c r="AX986" s="13" t="s">
        <v>75</v>
      </c>
      <c r="AY986" s="157" t="s">
        <v>184</v>
      </c>
    </row>
    <row r="987" spans="2:65" s="13" customFormat="1" ht="11.25">
      <c r="B987" s="156"/>
      <c r="D987" s="150" t="s">
        <v>194</v>
      </c>
      <c r="E987" s="157" t="s">
        <v>19</v>
      </c>
      <c r="F987" s="158" t="s">
        <v>1752</v>
      </c>
      <c r="H987" s="159">
        <v>9.36</v>
      </c>
      <c r="I987" s="160"/>
      <c r="L987" s="156"/>
      <c r="M987" s="161"/>
      <c r="T987" s="162"/>
      <c r="AT987" s="157" t="s">
        <v>194</v>
      </c>
      <c r="AU987" s="157" t="s">
        <v>84</v>
      </c>
      <c r="AV987" s="13" t="s">
        <v>84</v>
      </c>
      <c r="AW987" s="13" t="s">
        <v>37</v>
      </c>
      <c r="AX987" s="13" t="s">
        <v>75</v>
      </c>
      <c r="AY987" s="157" t="s">
        <v>184</v>
      </c>
    </row>
    <row r="988" spans="2:65" s="13" customFormat="1" ht="11.25">
      <c r="B988" s="156"/>
      <c r="D988" s="150" t="s">
        <v>194</v>
      </c>
      <c r="E988" s="157" t="s">
        <v>19</v>
      </c>
      <c r="F988" s="158" t="s">
        <v>1753</v>
      </c>
      <c r="H988" s="159">
        <v>4.68</v>
      </c>
      <c r="I988" s="160"/>
      <c r="L988" s="156"/>
      <c r="M988" s="161"/>
      <c r="T988" s="162"/>
      <c r="AT988" s="157" t="s">
        <v>194</v>
      </c>
      <c r="AU988" s="157" t="s">
        <v>84</v>
      </c>
      <c r="AV988" s="13" t="s">
        <v>84</v>
      </c>
      <c r="AW988" s="13" t="s">
        <v>37</v>
      </c>
      <c r="AX988" s="13" t="s">
        <v>75</v>
      </c>
      <c r="AY988" s="157" t="s">
        <v>184</v>
      </c>
    </row>
    <row r="989" spans="2:65" s="14" customFormat="1" ht="11.25">
      <c r="B989" s="163"/>
      <c r="D989" s="150" t="s">
        <v>194</v>
      </c>
      <c r="E989" s="164" t="s">
        <v>19</v>
      </c>
      <c r="F989" s="165" t="s">
        <v>198</v>
      </c>
      <c r="H989" s="166">
        <v>136.32</v>
      </c>
      <c r="I989" s="167"/>
      <c r="L989" s="163"/>
      <c r="M989" s="168"/>
      <c r="T989" s="169"/>
      <c r="AT989" s="164" t="s">
        <v>194</v>
      </c>
      <c r="AU989" s="164" t="s">
        <v>84</v>
      </c>
      <c r="AV989" s="14" t="s">
        <v>127</v>
      </c>
      <c r="AW989" s="14" t="s">
        <v>37</v>
      </c>
      <c r="AX989" s="14" t="s">
        <v>82</v>
      </c>
      <c r="AY989" s="164" t="s">
        <v>184</v>
      </c>
    </row>
    <row r="990" spans="2:65" s="1" customFormat="1" ht="21.75" customHeight="1">
      <c r="B990" s="33"/>
      <c r="C990" s="132" t="s">
        <v>1754</v>
      </c>
      <c r="D990" s="132" t="s">
        <v>186</v>
      </c>
      <c r="E990" s="133" t="s">
        <v>1755</v>
      </c>
      <c r="F990" s="134" t="s">
        <v>1756</v>
      </c>
      <c r="G990" s="135" t="s">
        <v>217</v>
      </c>
      <c r="H990" s="136">
        <v>34.268000000000001</v>
      </c>
      <c r="I990" s="137"/>
      <c r="J990" s="138">
        <f>ROUND(I990*H990,2)</f>
        <v>0</v>
      </c>
      <c r="K990" s="134" t="s">
        <v>190</v>
      </c>
      <c r="L990" s="33"/>
      <c r="M990" s="139" t="s">
        <v>19</v>
      </c>
      <c r="N990" s="140" t="s">
        <v>46</v>
      </c>
      <c r="P990" s="141">
        <f>O990*H990</f>
        <v>0</v>
      </c>
      <c r="Q990" s="141">
        <v>5.9959999999999996E-3</v>
      </c>
      <c r="R990" s="141">
        <f>Q990*H990</f>
        <v>0.205470928</v>
      </c>
      <c r="S990" s="141">
        <v>0</v>
      </c>
      <c r="T990" s="142">
        <f>S990*H990</f>
        <v>0</v>
      </c>
      <c r="AR990" s="143" t="s">
        <v>287</v>
      </c>
      <c r="AT990" s="143" t="s">
        <v>186</v>
      </c>
      <c r="AU990" s="143" t="s">
        <v>84</v>
      </c>
      <c r="AY990" s="18" t="s">
        <v>184</v>
      </c>
      <c r="BE990" s="144">
        <f>IF(N990="základní",J990,0)</f>
        <v>0</v>
      </c>
      <c r="BF990" s="144">
        <f>IF(N990="snížená",J990,0)</f>
        <v>0</v>
      </c>
      <c r="BG990" s="144">
        <f>IF(N990="zákl. přenesená",J990,0)</f>
        <v>0</v>
      </c>
      <c r="BH990" s="144">
        <f>IF(N990="sníž. přenesená",J990,0)</f>
        <v>0</v>
      </c>
      <c r="BI990" s="144">
        <f>IF(N990="nulová",J990,0)</f>
        <v>0</v>
      </c>
      <c r="BJ990" s="18" t="s">
        <v>82</v>
      </c>
      <c r="BK990" s="144">
        <f>ROUND(I990*H990,2)</f>
        <v>0</v>
      </c>
      <c r="BL990" s="18" t="s">
        <v>287</v>
      </c>
      <c r="BM990" s="143" t="s">
        <v>1757</v>
      </c>
    </row>
    <row r="991" spans="2:65" s="1" customFormat="1" ht="11.25">
      <c r="B991" s="33"/>
      <c r="D991" s="145" t="s">
        <v>192</v>
      </c>
      <c r="F991" s="146" t="s">
        <v>1758</v>
      </c>
      <c r="I991" s="147"/>
      <c r="L991" s="33"/>
      <c r="M991" s="148"/>
      <c r="T991" s="54"/>
      <c r="AT991" s="18" t="s">
        <v>192</v>
      </c>
      <c r="AU991" s="18" t="s">
        <v>84</v>
      </c>
    </row>
    <row r="992" spans="2:65" s="13" customFormat="1" ht="11.25">
      <c r="B992" s="156"/>
      <c r="D992" s="150" t="s">
        <v>194</v>
      </c>
      <c r="E992" s="157" t="s">
        <v>19</v>
      </c>
      <c r="F992" s="158" t="s">
        <v>1759</v>
      </c>
      <c r="H992" s="159">
        <v>10.907999999999999</v>
      </c>
      <c r="I992" s="160"/>
      <c r="L992" s="156"/>
      <c r="M992" s="161"/>
      <c r="T992" s="162"/>
      <c r="AT992" s="157" t="s">
        <v>194</v>
      </c>
      <c r="AU992" s="157" t="s">
        <v>84</v>
      </c>
      <c r="AV992" s="13" t="s">
        <v>84</v>
      </c>
      <c r="AW992" s="13" t="s">
        <v>37</v>
      </c>
      <c r="AX992" s="13" t="s">
        <v>75</v>
      </c>
      <c r="AY992" s="157" t="s">
        <v>184</v>
      </c>
    </row>
    <row r="993" spans="2:65" s="13" customFormat="1" ht="11.25">
      <c r="B993" s="156"/>
      <c r="D993" s="150" t="s">
        <v>194</v>
      </c>
      <c r="E993" s="157" t="s">
        <v>19</v>
      </c>
      <c r="F993" s="158" t="s">
        <v>1708</v>
      </c>
      <c r="H993" s="159">
        <v>5.04</v>
      </c>
      <c r="I993" s="160"/>
      <c r="L993" s="156"/>
      <c r="M993" s="161"/>
      <c r="T993" s="162"/>
      <c r="AT993" s="157" t="s">
        <v>194</v>
      </c>
      <c r="AU993" s="157" t="s">
        <v>84</v>
      </c>
      <c r="AV993" s="13" t="s">
        <v>84</v>
      </c>
      <c r="AW993" s="13" t="s">
        <v>37</v>
      </c>
      <c r="AX993" s="13" t="s">
        <v>75</v>
      </c>
      <c r="AY993" s="157" t="s">
        <v>184</v>
      </c>
    </row>
    <row r="994" spans="2:65" s="13" customFormat="1" ht="11.25">
      <c r="B994" s="156"/>
      <c r="D994" s="150" t="s">
        <v>194</v>
      </c>
      <c r="E994" s="157" t="s">
        <v>19</v>
      </c>
      <c r="F994" s="158" t="s">
        <v>1735</v>
      </c>
      <c r="H994" s="159">
        <v>8.48</v>
      </c>
      <c r="I994" s="160"/>
      <c r="L994" s="156"/>
      <c r="M994" s="161"/>
      <c r="T994" s="162"/>
      <c r="AT994" s="157" t="s">
        <v>194</v>
      </c>
      <c r="AU994" s="157" t="s">
        <v>84</v>
      </c>
      <c r="AV994" s="13" t="s">
        <v>84</v>
      </c>
      <c r="AW994" s="13" t="s">
        <v>37</v>
      </c>
      <c r="AX994" s="13" t="s">
        <v>75</v>
      </c>
      <c r="AY994" s="157" t="s">
        <v>184</v>
      </c>
    </row>
    <row r="995" spans="2:65" s="13" customFormat="1" ht="11.25">
      <c r="B995" s="156"/>
      <c r="D995" s="150" t="s">
        <v>194</v>
      </c>
      <c r="E995" s="157" t="s">
        <v>19</v>
      </c>
      <c r="F995" s="158" t="s">
        <v>1760</v>
      </c>
      <c r="H995" s="159">
        <v>9.84</v>
      </c>
      <c r="I995" s="160"/>
      <c r="L995" s="156"/>
      <c r="M995" s="161"/>
      <c r="T995" s="162"/>
      <c r="AT995" s="157" t="s">
        <v>194</v>
      </c>
      <c r="AU995" s="157" t="s">
        <v>84</v>
      </c>
      <c r="AV995" s="13" t="s">
        <v>84</v>
      </c>
      <c r="AW995" s="13" t="s">
        <v>37</v>
      </c>
      <c r="AX995" s="13" t="s">
        <v>75</v>
      </c>
      <c r="AY995" s="157" t="s">
        <v>184</v>
      </c>
    </row>
    <row r="996" spans="2:65" s="14" customFormat="1" ht="11.25">
      <c r="B996" s="163"/>
      <c r="D996" s="150" t="s">
        <v>194</v>
      </c>
      <c r="E996" s="164" t="s">
        <v>728</v>
      </c>
      <c r="F996" s="165" t="s">
        <v>198</v>
      </c>
      <c r="H996" s="166">
        <v>34.268000000000001</v>
      </c>
      <c r="I996" s="167"/>
      <c r="L996" s="163"/>
      <c r="M996" s="168"/>
      <c r="T996" s="169"/>
      <c r="AT996" s="164" t="s">
        <v>194</v>
      </c>
      <c r="AU996" s="164" t="s">
        <v>84</v>
      </c>
      <c r="AV996" s="14" t="s">
        <v>127</v>
      </c>
      <c r="AW996" s="14" t="s">
        <v>37</v>
      </c>
      <c r="AX996" s="14" t="s">
        <v>82</v>
      </c>
      <c r="AY996" s="164" t="s">
        <v>184</v>
      </c>
    </row>
    <row r="997" spans="2:65" s="1" customFormat="1" ht="16.5" customHeight="1">
      <c r="B997" s="33"/>
      <c r="C997" s="170" t="s">
        <v>1761</v>
      </c>
      <c r="D997" s="170" t="s">
        <v>264</v>
      </c>
      <c r="E997" s="171" t="s">
        <v>1762</v>
      </c>
      <c r="F997" s="172" t="s">
        <v>1763</v>
      </c>
      <c r="G997" s="173" t="s">
        <v>217</v>
      </c>
      <c r="H997" s="174">
        <v>37.695</v>
      </c>
      <c r="I997" s="175"/>
      <c r="J997" s="176">
        <f>ROUND(I997*H997,2)</f>
        <v>0</v>
      </c>
      <c r="K997" s="172" t="s">
        <v>190</v>
      </c>
      <c r="L997" s="177"/>
      <c r="M997" s="178" t="s">
        <v>19</v>
      </c>
      <c r="N997" s="179" t="s">
        <v>46</v>
      </c>
      <c r="P997" s="141">
        <f>O997*H997</f>
        <v>0</v>
      </c>
      <c r="Q997" s="141">
        <v>1.771E-2</v>
      </c>
      <c r="R997" s="141">
        <f>Q997*H997</f>
        <v>0.66757845000000005</v>
      </c>
      <c r="S997" s="141">
        <v>0</v>
      </c>
      <c r="T997" s="142">
        <f>S997*H997</f>
        <v>0</v>
      </c>
      <c r="AR997" s="143" t="s">
        <v>409</v>
      </c>
      <c r="AT997" s="143" t="s">
        <v>264</v>
      </c>
      <c r="AU997" s="143" t="s">
        <v>84</v>
      </c>
      <c r="AY997" s="18" t="s">
        <v>184</v>
      </c>
      <c r="BE997" s="144">
        <f>IF(N997="základní",J997,0)</f>
        <v>0</v>
      </c>
      <c r="BF997" s="144">
        <f>IF(N997="snížená",J997,0)</f>
        <v>0</v>
      </c>
      <c r="BG997" s="144">
        <f>IF(N997="zákl. přenesená",J997,0)</f>
        <v>0</v>
      </c>
      <c r="BH997" s="144">
        <f>IF(N997="sníž. přenesená",J997,0)</f>
        <v>0</v>
      </c>
      <c r="BI997" s="144">
        <f>IF(N997="nulová",J997,0)</f>
        <v>0</v>
      </c>
      <c r="BJ997" s="18" t="s">
        <v>82</v>
      </c>
      <c r="BK997" s="144">
        <f>ROUND(I997*H997,2)</f>
        <v>0</v>
      </c>
      <c r="BL997" s="18" t="s">
        <v>287</v>
      </c>
      <c r="BM997" s="143" t="s">
        <v>1764</v>
      </c>
    </row>
    <row r="998" spans="2:65" s="1" customFormat="1" ht="19.5">
      <c r="B998" s="33"/>
      <c r="D998" s="150" t="s">
        <v>1000</v>
      </c>
      <c r="F998" s="191" t="s">
        <v>1765</v>
      </c>
      <c r="I998" s="147"/>
      <c r="L998" s="33"/>
      <c r="M998" s="148"/>
      <c r="T998" s="54"/>
      <c r="AT998" s="18" t="s">
        <v>1000</v>
      </c>
      <c r="AU998" s="18" t="s">
        <v>84</v>
      </c>
    </row>
    <row r="999" spans="2:65" s="13" customFormat="1" ht="11.25">
      <c r="B999" s="156"/>
      <c r="D999" s="150" t="s">
        <v>194</v>
      </c>
      <c r="E999" s="157" t="s">
        <v>19</v>
      </c>
      <c r="F999" s="158" t="s">
        <v>728</v>
      </c>
      <c r="H999" s="159">
        <v>34.268000000000001</v>
      </c>
      <c r="I999" s="160"/>
      <c r="L999" s="156"/>
      <c r="M999" s="161"/>
      <c r="T999" s="162"/>
      <c r="AT999" s="157" t="s">
        <v>194</v>
      </c>
      <c r="AU999" s="157" t="s">
        <v>84</v>
      </c>
      <c r="AV999" s="13" t="s">
        <v>84</v>
      </c>
      <c r="AW999" s="13" t="s">
        <v>37</v>
      </c>
      <c r="AX999" s="13" t="s">
        <v>82</v>
      </c>
      <c r="AY999" s="157" t="s">
        <v>184</v>
      </c>
    </row>
    <row r="1000" spans="2:65" s="13" customFormat="1" ht="11.25">
      <c r="B1000" s="156"/>
      <c r="D1000" s="150" t="s">
        <v>194</v>
      </c>
      <c r="F1000" s="158" t="s">
        <v>1766</v>
      </c>
      <c r="H1000" s="159">
        <v>37.695</v>
      </c>
      <c r="I1000" s="160"/>
      <c r="L1000" s="156"/>
      <c r="M1000" s="161"/>
      <c r="T1000" s="162"/>
      <c r="AT1000" s="157" t="s">
        <v>194</v>
      </c>
      <c r="AU1000" s="157" t="s">
        <v>84</v>
      </c>
      <c r="AV1000" s="13" t="s">
        <v>84</v>
      </c>
      <c r="AW1000" s="13" t="s">
        <v>4</v>
      </c>
      <c r="AX1000" s="13" t="s">
        <v>82</v>
      </c>
      <c r="AY1000" s="157" t="s">
        <v>184</v>
      </c>
    </row>
    <row r="1001" spans="2:65" s="1" customFormat="1" ht="21.75" customHeight="1">
      <c r="B1001" s="33"/>
      <c r="C1001" s="132" t="s">
        <v>1767</v>
      </c>
      <c r="D1001" s="132" t="s">
        <v>186</v>
      </c>
      <c r="E1001" s="133" t="s">
        <v>1768</v>
      </c>
      <c r="F1001" s="134" t="s">
        <v>1769</v>
      </c>
      <c r="G1001" s="135" t="s">
        <v>217</v>
      </c>
      <c r="H1001" s="136">
        <v>60.414999999999999</v>
      </c>
      <c r="I1001" s="137"/>
      <c r="J1001" s="138">
        <f>ROUND(I1001*H1001,2)</f>
        <v>0</v>
      </c>
      <c r="K1001" s="134" t="s">
        <v>190</v>
      </c>
      <c r="L1001" s="33"/>
      <c r="M1001" s="139" t="s">
        <v>19</v>
      </c>
      <c r="N1001" s="140" t="s">
        <v>46</v>
      </c>
      <c r="P1001" s="141">
        <f>O1001*H1001</f>
        <v>0</v>
      </c>
      <c r="Q1001" s="141">
        <v>9.0279999999999996E-3</v>
      </c>
      <c r="R1001" s="141">
        <f>Q1001*H1001</f>
        <v>0.54542661999999997</v>
      </c>
      <c r="S1001" s="141">
        <v>0</v>
      </c>
      <c r="T1001" s="142">
        <f>S1001*H1001</f>
        <v>0</v>
      </c>
      <c r="AR1001" s="143" t="s">
        <v>287</v>
      </c>
      <c r="AT1001" s="143" t="s">
        <v>186</v>
      </c>
      <c r="AU1001" s="143" t="s">
        <v>84</v>
      </c>
      <c r="AY1001" s="18" t="s">
        <v>184</v>
      </c>
      <c r="BE1001" s="144">
        <f>IF(N1001="základní",J1001,0)</f>
        <v>0</v>
      </c>
      <c r="BF1001" s="144">
        <f>IF(N1001="snížená",J1001,0)</f>
        <v>0</v>
      </c>
      <c r="BG1001" s="144">
        <f>IF(N1001="zákl. přenesená",J1001,0)</f>
        <v>0</v>
      </c>
      <c r="BH1001" s="144">
        <f>IF(N1001="sníž. přenesená",J1001,0)</f>
        <v>0</v>
      </c>
      <c r="BI1001" s="144">
        <f>IF(N1001="nulová",J1001,0)</f>
        <v>0</v>
      </c>
      <c r="BJ1001" s="18" t="s">
        <v>82</v>
      </c>
      <c r="BK1001" s="144">
        <f>ROUND(I1001*H1001,2)</f>
        <v>0</v>
      </c>
      <c r="BL1001" s="18" t="s">
        <v>287</v>
      </c>
      <c r="BM1001" s="143" t="s">
        <v>1770</v>
      </c>
    </row>
    <row r="1002" spans="2:65" s="1" customFormat="1" ht="11.25">
      <c r="B1002" s="33"/>
      <c r="D1002" s="145" t="s">
        <v>192</v>
      </c>
      <c r="F1002" s="146" t="s">
        <v>1771</v>
      </c>
      <c r="I1002" s="147"/>
      <c r="L1002" s="33"/>
      <c r="M1002" s="148"/>
      <c r="T1002" s="54"/>
      <c r="AT1002" s="18" t="s">
        <v>192</v>
      </c>
      <c r="AU1002" s="18" t="s">
        <v>84</v>
      </c>
    </row>
    <row r="1003" spans="2:65" s="13" customFormat="1" ht="11.25">
      <c r="B1003" s="156"/>
      <c r="D1003" s="150" t="s">
        <v>194</v>
      </c>
      <c r="E1003" s="157" t="s">
        <v>19</v>
      </c>
      <c r="F1003" s="158" t="s">
        <v>1772</v>
      </c>
      <c r="H1003" s="159">
        <v>30.344999999999999</v>
      </c>
      <c r="I1003" s="160"/>
      <c r="L1003" s="156"/>
      <c r="M1003" s="161"/>
      <c r="T1003" s="162"/>
      <c r="AT1003" s="157" t="s">
        <v>194</v>
      </c>
      <c r="AU1003" s="157" t="s">
        <v>84</v>
      </c>
      <c r="AV1003" s="13" t="s">
        <v>84</v>
      </c>
      <c r="AW1003" s="13" t="s">
        <v>37</v>
      </c>
      <c r="AX1003" s="13" t="s">
        <v>75</v>
      </c>
      <c r="AY1003" s="157" t="s">
        <v>184</v>
      </c>
    </row>
    <row r="1004" spans="2:65" s="13" customFormat="1" ht="11.25">
      <c r="B1004" s="156"/>
      <c r="D1004" s="150" t="s">
        <v>194</v>
      </c>
      <c r="E1004" s="157" t="s">
        <v>19</v>
      </c>
      <c r="F1004" s="158" t="s">
        <v>1734</v>
      </c>
      <c r="H1004" s="159">
        <v>16.600000000000001</v>
      </c>
      <c r="I1004" s="160"/>
      <c r="L1004" s="156"/>
      <c r="M1004" s="161"/>
      <c r="T1004" s="162"/>
      <c r="AT1004" s="157" t="s">
        <v>194</v>
      </c>
      <c r="AU1004" s="157" t="s">
        <v>84</v>
      </c>
      <c r="AV1004" s="13" t="s">
        <v>84</v>
      </c>
      <c r="AW1004" s="13" t="s">
        <v>37</v>
      </c>
      <c r="AX1004" s="13" t="s">
        <v>75</v>
      </c>
      <c r="AY1004" s="157" t="s">
        <v>184</v>
      </c>
    </row>
    <row r="1005" spans="2:65" s="13" customFormat="1" ht="11.25">
      <c r="B1005" s="156"/>
      <c r="D1005" s="150" t="s">
        <v>194</v>
      </c>
      <c r="E1005" s="157" t="s">
        <v>19</v>
      </c>
      <c r="F1005" s="158" t="s">
        <v>1773</v>
      </c>
      <c r="H1005" s="159">
        <v>13.47</v>
      </c>
      <c r="I1005" s="160"/>
      <c r="L1005" s="156"/>
      <c r="M1005" s="161"/>
      <c r="T1005" s="162"/>
      <c r="AT1005" s="157" t="s">
        <v>194</v>
      </c>
      <c r="AU1005" s="157" t="s">
        <v>84</v>
      </c>
      <c r="AV1005" s="13" t="s">
        <v>84</v>
      </c>
      <c r="AW1005" s="13" t="s">
        <v>37</v>
      </c>
      <c r="AX1005" s="13" t="s">
        <v>75</v>
      </c>
      <c r="AY1005" s="157" t="s">
        <v>184</v>
      </c>
    </row>
    <row r="1006" spans="2:65" s="14" customFormat="1" ht="11.25">
      <c r="B1006" s="163"/>
      <c r="D1006" s="150" t="s">
        <v>194</v>
      </c>
      <c r="E1006" s="164" t="s">
        <v>731</v>
      </c>
      <c r="F1006" s="165" t="s">
        <v>198</v>
      </c>
      <c r="H1006" s="166">
        <v>60.414999999999999</v>
      </c>
      <c r="I1006" s="167"/>
      <c r="L1006" s="163"/>
      <c r="M1006" s="168"/>
      <c r="T1006" s="169"/>
      <c r="AT1006" s="164" t="s">
        <v>194</v>
      </c>
      <c r="AU1006" s="164" t="s">
        <v>84</v>
      </c>
      <c r="AV1006" s="14" t="s">
        <v>127</v>
      </c>
      <c r="AW1006" s="14" t="s">
        <v>37</v>
      </c>
      <c r="AX1006" s="14" t="s">
        <v>82</v>
      </c>
      <c r="AY1006" s="164" t="s">
        <v>184</v>
      </c>
    </row>
    <row r="1007" spans="2:65" s="1" customFormat="1" ht="16.5" customHeight="1">
      <c r="B1007" s="33"/>
      <c r="C1007" s="170" t="s">
        <v>1774</v>
      </c>
      <c r="D1007" s="170" t="s">
        <v>264</v>
      </c>
      <c r="E1007" s="171" t="s">
        <v>1775</v>
      </c>
      <c r="F1007" s="172" t="s">
        <v>1776</v>
      </c>
      <c r="G1007" s="173" t="s">
        <v>217</v>
      </c>
      <c r="H1007" s="174">
        <v>69.477000000000004</v>
      </c>
      <c r="I1007" s="175"/>
      <c r="J1007" s="176">
        <f>ROUND(I1007*H1007,2)</f>
        <v>0</v>
      </c>
      <c r="K1007" s="172" t="s">
        <v>190</v>
      </c>
      <c r="L1007" s="177"/>
      <c r="M1007" s="178" t="s">
        <v>19</v>
      </c>
      <c r="N1007" s="179" t="s">
        <v>46</v>
      </c>
      <c r="P1007" s="141">
        <f>O1007*H1007</f>
        <v>0</v>
      </c>
      <c r="Q1007" s="141">
        <v>2.01E-2</v>
      </c>
      <c r="R1007" s="141">
        <f>Q1007*H1007</f>
        <v>1.3964877</v>
      </c>
      <c r="S1007" s="141">
        <v>0</v>
      </c>
      <c r="T1007" s="142">
        <f>S1007*H1007</f>
        <v>0</v>
      </c>
      <c r="AR1007" s="143" t="s">
        <v>409</v>
      </c>
      <c r="AT1007" s="143" t="s">
        <v>264</v>
      </c>
      <c r="AU1007" s="143" t="s">
        <v>84</v>
      </c>
      <c r="AY1007" s="18" t="s">
        <v>184</v>
      </c>
      <c r="BE1007" s="144">
        <f>IF(N1007="základní",J1007,0)</f>
        <v>0</v>
      </c>
      <c r="BF1007" s="144">
        <f>IF(N1007="snížená",J1007,0)</f>
        <v>0</v>
      </c>
      <c r="BG1007" s="144">
        <f>IF(N1007="zákl. přenesená",J1007,0)</f>
        <v>0</v>
      </c>
      <c r="BH1007" s="144">
        <f>IF(N1007="sníž. přenesená",J1007,0)</f>
        <v>0</v>
      </c>
      <c r="BI1007" s="144">
        <f>IF(N1007="nulová",J1007,0)</f>
        <v>0</v>
      </c>
      <c r="BJ1007" s="18" t="s">
        <v>82</v>
      </c>
      <c r="BK1007" s="144">
        <f>ROUND(I1007*H1007,2)</f>
        <v>0</v>
      </c>
      <c r="BL1007" s="18" t="s">
        <v>287</v>
      </c>
      <c r="BM1007" s="143" t="s">
        <v>1777</v>
      </c>
    </row>
    <row r="1008" spans="2:65" s="1" customFormat="1" ht="19.5">
      <c r="B1008" s="33"/>
      <c r="D1008" s="150" t="s">
        <v>1000</v>
      </c>
      <c r="F1008" s="191" t="s">
        <v>1778</v>
      </c>
      <c r="I1008" s="147"/>
      <c r="L1008" s="33"/>
      <c r="M1008" s="148"/>
      <c r="T1008" s="54"/>
      <c r="AT1008" s="18" t="s">
        <v>1000</v>
      </c>
      <c r="AU1008" s="18" t="s">
        <v>84</v>
      </c>
    </row>
    <row r="1009" spans="2:65" s="13" customFormat="1" ht="11.25">
      <c r="B1009" s="156"/>
      <c r="D1009" s="150" t="s">
        <v>194</v>
      </c>
      <c r="E1009" s="157" t="s">
        <v>19</v>
      </c>
      <c r="F1009" s="158" t="s">
        <v>731</v>
      </c>
      <c r="H1009" s="159">
        <v>60.414999999999999</v>
      </c>
      <c r="I1009" s="160"/>
      <c r="L1009" s="156"/>
      <c r="M1009" s="161"/>
      <c r="T1009" s="162"/>
      <c r="AT1009" s="157" t="s">
        <v>194</v>
      </c>
      <c r="AU1009" s="157" t="s">
        <v>84</v>
      </c>
      <c r="AV1009" s="13" t="s">
        <v>84</v>
      </c>
      <c r="AW1009" s="13" t="s">
        <v>37</v>
      </c>
      <c r="AX1009" s="13" t="s">
        <v>82</v>
      </c>
      <c r="AY1009" s="157" t="s">
        <v>184</v>
      </c>
    </row>
    <row r="1010" spans="2:65" s="13" customFormat="1" ht="11.25">
      <c r="B1010" s="156"/>
      <c r="D1010" s="150" t="s">
        <v>194</v>
      </c>
      <c r="F1010" s="158" t="s">
        <v>1779</v>
      </c>
      <c r="H1010" s="159">
        <v>69.477000000000004</v>
      </c>
      <c r="I1010" s="160"/>
      <c r="L1010" s="156"/>
      <c r="M1010" s="161"/>
      <c r="T1010" s="162"/>
      <c r="AT1010" s="157" t="s">
        <v>194</v>
      </c>
      <c r="AU1010" s="157" t="s">
        <v>84</v>
      </c>
      <c r="AV1010" s="13" t="s">
        <v>84</v>
      </c>
      <c r="AW1010" s="13" t="s">
        <v>4</v>
      </c>
      <c r="AX1010" s="13" t="s">
        <v>82</v>
      </c>
      <c r="AY1010" s="157" t="s">
        <v>184</v>
      </c>
    </row>
    <row r="1011" spans="2:65" s="1" customFormat="1" ht="21.75" customHeight="1">
      <c r="B1011" s="33"/>
      <c r="C1011" s="132" t="s">
        <v>1780</v>
      </c>
      <c r="D1011" s="132" t="s">
        <v>186</v>
      </c>
      <c r="E1011" s="133" t="s">
        <v>1781</v>
      </c>
      <c r="F1011" s="134" t="s">
        <v>1782</v>
      </c>
      <c r="G1011" s="135" t="s">
        <v>217</v>
      </c>
      <c r="H1011" s="136">
        <v>171.398</v>
      </c>
      <c r="I1011" s="137"/>
      <c r="J1011" s="138">
        <f>ROUND(I1011*H1011,2)</f>
        <v>0</v>
      </c>
      <c r="K1011" s="134" t="s">
        <v>190</v>
      </c>
      <c r="L1011" s="33"/>
      <c r="M1011" s="139" t="s">
        <v>19</v>
      </c>
      <c r="N1011" s="140" t="s">
        <v>46</v>
      </c>
      <c r="P1011" s="141">
        <f>O1011*H1011</f>
        <v>0</v>
      </c>
      <c r="Q1011" s="141">
        <v>9.0880000000000006E-3</v>
      </c>
      <c r="R1011" s="141">
        <f>Q1011*H1011</f>
        <v>1.5576650240000001</v>
      </c>
      <c r="S1011" s="141">
        <v>0</v>
      </c>
      <c r="T1011" s="142">
        <f>S1011*H1011</f>
        <v>0</v>
      </c>
      <c r="AR1011" s="143" t="s">
        <v>287</v>
      </c>
      <c r="AT1011" s="143" t="s">
        <v>186</v>
      </c>
      <c r="AU1011" s="143" t="s">
        <v>84</v>
      </c>
      <c r="AY1011" s="18" t="s">
        <v>184</v>
      </c>
      <c r="BE1011" s="144">
        <f>IF(N1011="základní",J1011,0)</f>
        <v>0</v>
      </c>
      <c r="BF1011" s="144">
        <f>IF(N1011="snížená",J1011,0)</f>
        <v>0</v>
      </c>
      <c r="BG1011" s="144">
        <f>IF(N1011="zákl. přenesená",J1011,0)</f>
        <v>0</v>
      </c>
      <c r="BH1011" s="144">
        <f>IF(N1011="sníž. přenesená",J1011,0)</f>
        <v>0</v>
      </c>
      <c r="BI1011" s="144">
        <f>IF(N1011="nulová",J1011,0)</f>
        <v>0</v>
      </c>
      <c r="BJ1011" s="18" t="s">
        <v>82</v>
      </c>
      <c r="BK1011" s="144">
        <f>ROUND(I1011*H1011,2)</f>
        <v>0</v>
      </c>
      <c r="BL1011" s="18" t="s">
        <v>287</v>
      </c>
      <c r="BM1011" s="143" t="s">
        <v>1783</v>
      </c>
    </row>
    <row r="1012" spans="2:65" s="1" customFormat="1" ht="11.25">
      <c r="B1012" s="33"/>
      <c r="D1012" s="145" t="s">
        <v>192</v>
      </c>
      <c r="F1012" s="146" t="s">
        <v>1784</v>
      </c>
      <c r="I1012" s="147"/>
      <c r="L1012" s="33"/>
      <c r="M1012" s="148"/>
      <c r="T1012" s="54"/>
      <c r="AT1012" s="18" t="s">
        <v>192</v>
      </c>
      <c r="AU1012" s="18" t="s">
        <v>84</v>
      </c>
    </row>
    <row r="1013" spans="2:65" s="13" customFormat="1" ht="22.5">
      <c r="B1013" s="156"/>
      <c r="D1013" s="150" t="s">
        <v>194</v>
      </c>
      <c r="E1013" s="157" t="s">
        <v>19</v>
      </c>
      <c r="F1013" s="158" t="s">
        <v>1737</v>
      </c>
      <c r="H1013" s="159">
        <v>49.093000000000004</v>
      </c>
      <c r="I1013" s="160"/>
      <c r="L1013" s="156"/>
      <c r="M1013" s="161"/>
      <c r="T1013" s="162"/>
      <c r="AT1013" s="157" t="s">
        <v>194</v>
      </c>
      <c r="AU1013" s="157" t="s">
        <v>84</v>
      </c>
      <c r="AV1013" s="13" t="s">
        <v>84</v>
      </c>
      <c r="AW1013" s="13" t="s">
        <v>37</v>
      </c>
      <c r="AX1013" s="13" t="s">
        <v>75</v>
      </c>
      <c r="AY1013" s="157" t="s">
        <v>184</v>
      </c>
    </row>
    <row r="1014" spans="2:65" s="13" customFormat="1" ht="22.5">
      <c r="B1014" s="156"/>
      <c r="D1014" s="150" t="s">
        <v>194</v>
      </c>
      <c r="E1014" s="157" t="s">
        <v>19</v>
      </c>
      <c r="F1014" s="158" t="s">
        <v>1785</v>
      </c>
      <c r="H1014" s="159">
        <v>24.707999999999998</v>
      </c>
      <c r="I1014" s="160"/>
      <c r="L1014" s="156"/>
      <c r="M1014" s="161"/>
      <c r="T1014" s="162"/>
      <c r="AT1014" s="157" t="s">
        <v>194</v>
      </c>
      <c r="AU1014" s="157" t="s">
        <v>84</v>
      </c>
      <c r="AV1014" s="13" t="s">
        <v>84</v>
      </c>
      <c r="AW1014" s="13" t="s">
        <v>37</v>
      </c>
      <c r="AX1014" s="13" t="s">
        <v>75</v>
      </c>
      <c r="AY1014" s="157" t="s">
        <v>184</v>
      </c>
    </row>
    <row r="1015" spans="2:65" s="13" customFormat="1" ht="11.25">
      <c r="B1015" s="156"/>
      <c r="D1015" s="150" t="s">
        <v>194</v>
      </c>
      <c r="E1015" s="157" t="s">
        <v>19</v>
      </c>
      <c r="F1015" s="158" t="s">
        <v>1738</v>
      </c>
      <c r="H1015" s="159">
        <v>38.052</v>
      </c>
      <c r="I1015" s="160"/>
      <c r="L1015" s="156"/>
      <c r="M1015" s="161"/>
      <c r="T1015" s="162"/>
      <c r="AT1015" s="157" t="s">
        <v>194</v>
      </c>
      <c r="AU1015" s="157" t="s">
        <v>84</v>
      </c>
      <c r="AV1015" s="13" t="s">
        <v>84</v>
      </c>
      <c r="AW1015" s="13" t="s">
        <v>37</v>
      </c>
      <c r="AX1015" s="13" t="s">
        <v>75</v>
      </c>
      <c r="AY1015" s="157" t="s">
        <v>184</v>
      </c>
    </row>
    <row r="1016" spans="2:65" s="13" customFormat="1" ht="11.25">
      <c r="B1016" s="156"/>
      <c r="D1016" s="150" t="s">
        <v>194</v>
      </c>
      <c r="E1016" s="157" t="s">
        <v>19</v>
      </c>
      <c r="F1016" s="158" t="s">
        <v>1739</v>
      </c>
      <c r="H1016" s="159">
        <v>44.100999999999999</v>
      </c>
      <c r="I1016" s="160"/>
      <c r="L1016" s="156"/>
      <c r="M1016" s="161"/>
      <c r="T1016" s="162"/>
      <c r="AT1016" s="157" t="s">
        <v>194</v>
      </c>
      <c r="AU1016" s="157" t="s">
        <v>84</v>
      </c>
      <c r="AV1016" s="13" t="s">
        <v>84</v>
      </c>
      <c r="AW1016" s="13" t="s">
        <v>37</v>
      </c>
      <c r="AX1016" s="13" t="s">
        <v>75</v>
      </c>
      <c r="AY1016" s="157" t="s">
        <v>184</v>
      </c>
    </row>
    <row r="1017" spans="2:65" s="13" customFormat="1" ht="11.25">
      <c r="B1017" s="156"/>
      <c r="D1017" s="150" t="s">
        <v>194</v>
      </c>
      <c r="E1017" s="157" t="s">
        <v>19</v>
      </c>
      <c r="F1017" s="158" t="s">
        <v>1740</v>
      </c>
      <c r="H1017" s="159">
        <v>15.444000000000001</v>
      </c>
      <c r="I1017" s="160"/>
      <c r="L1017" s="156"/>
      <c r="M1017" s="161"/>
      <c r="T1017" s="162"/>
      <c r="AT1017" s="157" t="s">
        <v>194</v>
      </c>
      <c r="AU1017" s="157" t="s">
        <v>84</v>
      </c>
      <c r="AV1017" s="13" t="s">
        <v>84</v>
      </c>
      <c r="AW1017" s="13" t="s">
        <v>37</v>
      </c>
      <c r="AX1017" s="13" t="s">
        <v>75</v>
      </c>
      <c r="AY1017" s="157" t="s">
        <v>184</v>
      </c>
    </row>
    <row r="1018" spans="2:65" s="14" customFormat="1" ht="11.25">
      <c r="B1018" s="163"/>
      <c r="D1018" s="150" t="s">
        <v>194</v>
      </c>
      <c r="E1018" s="164" t="s">
        <v>734</v>
      </c>
      <c r="F1018" s="165" t="s">
        <v>198</v>
      </c>
      <c r="H1018" s="166">
        <v>171.398</v>
      </c>
      <c r="I1018" s="167"/>
      <c r="L1018" s="163"/>
      <c r="M1018" s="168"/>
      <c r="T1018" s="169"/>
      <c r="AT1018" s="164" t="s">
        <v>194</v>
      </c>
      <c r="AU1018" s="164" t="s">
        <v>84</v>
      </c>
      <c r="AV1018" s="14" t="s">
        <v>127</v>
      </c>
      <c r="AW1018" s="14" t="s">
        <v>37</v>
      </c>
      <c r="AX1018" s="14" t="s">
        <v>82</v>
      </c>
      <c r="AY1018" s="164" t="s">
        <v>184</v>
      </c>
    </row>
    <row r="1019" spans="2:65" s="1" customFormat="1" ht="16.5" customHeight="1">
      <c r="B1019" s="33"/>
      <c r="C1019" s="170" t="s">
        <v>1786</v>
      </c>
      <c r="D1019" s="170" t="s">
        <v>264</v>
      </c>
      <c r="E1019" s="171" t="s">
        <v>1787</v>
      </c>
      <c r="F1019" s="172" t="s">
        <v>1788</v>
      </c>
      <c r="G1019" s="173" t="s">
        <v>217</v>
      </c>
      <c r="H1019" s="174">
        <v>197.108</v>
      </c>
      <c r="I1019" s="175"/>
      <c r="J1019" s="176">
        <f>ROUND(I1019*H1019,2)</f>
        <v>0</v>
      </c>
      <c r="K1019" s="172" t="s">
        <v>190</v>
      </c>
      <c r="L1019" s="177"/>
      <c r="M1019" s="178" t="s">
        <v>19</v>
      </c>
      <c r="N1019" s="179" t="s">
        <v>46</v>
      </c>
      <c r="P1019" s="141">
        <f>O1019*H1019</f>
        <v>0</v>
      </c>
      <c r="Q1019" s="141">
        <v>1.9E-2</v>
      </c>
      <c r="R1019" s="141">
        <f>Q1019*H1019</f>
        <v>3.7450519999999998</v>
      </c>
      <c r="S1019" s="141">
        <v>0</v>
      </c>
      <c r="T1019" s="142">
        <f>S1019*H1019</f>
        <v>0</v>
      </c>
      <c r="AR1019" s="143" t="s">
        <v>409</v>
      </c>
      <c r="AT1019" s="143" t="s">
        <v>264</v>
      </c>
      <c r="AU1019" s="143" t="s">
        <v>84</v>
      </c>
      <c r="AY1019" s="18" t="s">
        <v>184</v>
      </c>
      <c r="BE1019" s="144">
        <f>IF(N1019="základní",J1019,0)</f>
        <v>0</v>
      </c>
      <c r="BF1019" s="144">
        <f>IF(N1019="snížená",J1019,0)</f>
        <v>0</v>
      </c>
      <c r="BG1019" s="144">
        <f>IF(N1019="zákl. přenesená",J1019,0)</f>
        <v>0</v>
      </c>
      <c r="BH1019" s="144">
        <f>IF(N1019="sníž. přenesená",J1019,0)</f>
        <v>0</v>
      </c>
      <c r="BI1019" s="144">
        <f>IF(N1019="nulová",J1019,0)</f>
        <v>0</v>
      </c>
      <c r="BJ1019" s="18" t="s">
        <v>82</v>
      </c>
      <c r="BK1019" s="144">
        <f>ROUND(I1019*H1019,2)</f>
        <v>0</v>
      </c>
      <c r="BL1019" s="18" t="s">
        <v>287</v>
      </c>
      <c r="BM1019" s="143" t="s">
        <v>1789</v>
      </c>
    </row>
    <row r="1020" spans="2:65" s="1" customFormat="1" ht="19.5">
      <c r="B1020" s="33"/>
      <c r="D1020" s="150" t="s">
        <v>1000</v>
      </c>
      <c r="F1020" s="191" t="s">
        <v>1790</v>
      </c>
      <c r="I1020" s="147"/>
      <c r="L1020" s="33"/>
      <c r="M1020" s="148"/>
      <c r="T1020" s="54"/>
      <c r="AT1020" s="18" t="s">
        <v>1000</v>
      </c>
      <c r="AU1020" s="18" t="s">
        <v>84</v>
      </c>
    </row>
    <row r="1021" spans="2:65" s="13" customFormat="1" ht="11.25">
      <c r="B1021" s="156"/>
      <c r="D1021" s="150" t="s">
        <v>194</v>
      </c>
      <c r="E1021" s="157" t="s">
        <v>19</v>
      </c>
      <c r="F1021" s="158" t="s">
        <v>734</v>
      </c>
      <c r="H1021" s="159">
        <v>171.398</v>
      </c>
      <c r="I1021" s="160"/>
      <c r="L1021" s="156"/>
      <c r="M1021" s="161"/>
      <c r="T1021" s="162"/>
      <c r="AT1021" s="157" t="s">
        <v>194</v>
      </c>
      <c r="AU1021" s="157" t="s">
        <v>84</v>
      </c>
      <c r="AV1021" s="13" t="s">
        <v>84</v>
      </c>
      <c r="AW1021" s="13" t="s">
        <v>37</v>
      </c>
      <c r="AX1021" s="13" t="s">
        <v>82</v>
      </c>
      <c r="AY1021" s="157" t="s">
        <v>184</v>
      </c>
    </row>
    <row r="1022" spans="2:65" s="13" customFormat="1" ht="11.25">
      <c r="B1022" s="156"/>
      <c r="D1022" s="150" t="s">
        <v>194</v>
      </c>
      <c r="F1022" s="158" t="s">
        <v>1791</v>
      </c>
      <c r="H1022" s="159">
        <v>197.108</v>
      </c>
      <c r="I1022" s="160"/>
      <c r="L1022" s="156"/>
      <c r="M1022" s="161"/>
      <c r="T1022" s="162"/>
      <c r="AT1022" s="157" t="s">
        <v>194</v>
      </c>
      <c r="AU1022" s="157" t="s">
        <v>84</v>
      </c>
      <c r="AV1022" s="13" t="s">
        <v>84</v>
      </c>
      <c r="AW1022" s="13" t="s">
        <v>4</v>
      </c>
      <c r="AX1022" s="13" t="s">
        <v>82</v>
      </c>
      <c r="AY1022" s="157" t="s">
        <v>184</v>
      </c>
    </row>
    <row r="1023" spans="2:65" s="1" customFormat="1" ht="24.2" customHeight="1">
      <c r="B1023" s="33"/>
      <c r="C1023" s="132" t="s">
        <v>1792</v>
      </c>
      <c r="D1023" s="132" t="s">
        <v>186</v>
      </c>
      <c r="E1023" s="133" t="s">
        <v>1793</v>
      </c>
      <c r="F1023" s="134" t="s">
        <v>1794</v>
      </c>
      <c r="G1023" s="135" t="s">
        <v>217</v>
      </c>
      <c r="H1023" s="136">
        <v>32.479999999999997</v>
      </c>
      <c r="I1023" s="137"/>
      <c r="J1023" s="138">
        <f>ROUND(I1023*H1023,2)</f>
        <v>0</v>
      </c>
      <c r="K1023" s="134" t="s">
        <v>190</v>
      </c>
      <c r="L1023" s="33"/>
      <c r="M1023" s="139" t="s">
        <v>19</v>
      </c>
      <c r="N1023" s="140" t="s">
        <v>46</v>
      </c>
      <c r="P1023" s="141">
        <f>O1023*H1023</f>
        <v>0</v>
      </c>
      <c r="Q1023" s="141">
        <v>5.1520000000000003E-3</v>
      </c>
      <c r="R1023" s="141">
        <f>Q1023*H1023</f>
        <v>0.16733696000000001</v>
      </c>
      <c r="S1023" s="141">
        <v>0</v>
      </c>
      <c r="T1023" s="142">
        <f>S1023*H1023</f>
        <v>0</v>
      </c>
      <c r="AR1023" s="143" t="s">
        <v>287</v>
      </c>
      <c r="AT1023" s="143" t="s">
        <v>186</v>
      </c>
      <c r="AU1023" s="143" t="s">
        <v>84</v>
      </c>
      <c r="AY1023" s="18" t="s">
        <v>184</v>
      </c>
      <c r="BE1023" s="144">
        <f>IF(N1023="základní",J1023,0)</f>
        <v>0</v>
      </c>
      <c r="BF1023" s="144">
        <f>IF(N1023="snížená",J1023,0)</f>
        <v>0</v>
      </c>
      <c r="BG1023" s="144">
        <f>IF(N1023="zákl. přenesená",J1023,0)</f>
        <v>0</v>
      </c>
      <c r="BH1023" s="144">
        <f>IF(N1023="sníž. přenesená",J1023,0)</f>
        <v>0</v>
      </c>
      <c r="BI1023" s="144">
        <f>IF(N1023="nulová",J1023,0)</f>
        <v>0</v>
      </c>
      <c r="BJ1023" s="18" t="s">
        <v>82</v>
      </c>
      <c r="BK1023" s="144">
        <f>ROUND(I1023*H1023,2)</f>
        <v>0</v>
      </c>
      <c r="BL1023" s="18" t="s">
        <v>287</v>
      </c>
      <c r="BM1023" s="143" t="s">
        <v>1795</v>
      </c>
    </row>
    <row r="1024" spans="2:65" s="1" customFormat="1" ht="11.25">
      <c r="B1024" s="33"/>
      <c r="D1024" s="145" t="s">
        <v>192</v>
      </c>
      <c r="F1024" s="146" t="s">
        <v>1796</v>
      </c>
      <c r="I1024" s="147"/>
      <c r="L1024" s="33"/>
      <c r="M1024" s="148"/>
      <c r="T1024" s="54"/>
      <c r="AT1024" s="18" t="s">
        <v>192</v>
      </c>
      <c r="AU1024" s="18" t="s">
        <v>84</v>
      </c>
    </row>
    <row r="1025" spans="2:65" s="12" customFormat="1" ht="11.25">
      <c r="B1025" s="149"/>
      <c r="D1025" s="150" t="s">
        <v>194</v>
      </c>
      <c r="E1025" s="151" t="s">
        <v>19</v>
      </c>
      <c r="F1025" s="152" t="s">
        <v>249</v>
      </c>
      <c r="H1025" s="151" t="s">
        <v>19</v>
      </c>
      <c r="I1025" s="153"/>
      <c r="L1025" s="149"/>
      <c r="M1025" s="154"/>
      <c r="T1025" s="155"/>
      <c r="AT1025" s="151" t="s">
        <v>194</v>
      </c>
      <c r="AU1025" s="151" t="s">
        <v>84</v>
      </c>
      <c r="AV1025" s="12" t="s">
        <v>82</v>
      </c>
      <c r="AW1025" s="12" t="s">
        <v>37</v>
      </c>
      <c r="AX1025" s="12" t="s">
        <v>75</v>
      </c>
      <c r="AY1025" s="151" t="s">
        <v>184</v>
      </c>
    </row>
    <row r="1026" spans="2:65" s="13" customFormat="1" ht="11.25">
      <c r="B1026" s="156"/>
      <c r="D1026" s="150" t="s">
        <v>194</v>
      </c>
      <c r="E1026" s="157" t="s">
        <v>737</v>
      </c>
      <c r="F1026" s="158" t="s">
        <v>1721</v>
      </c>
      <c r="H1026" s="159">
        <v>32.479999999999997</v>
      </c>
      <c r="I1026" s="160"/>
      <c r="L1026" s="156"/>
      <c r="M1026" s="161"/>
      <c r="T1026" s="162"/>
      <c r="AT1026" s="157" t="s">
        <v>194</v>
      </c>
      <c r="AU1026" s="157" t="s">
        <v>84</v>
      </c>
      <c r="AV1026" s="13" t="s">
        <v>84</v>
      </c>
      <c r="AW1026" s="13" t="s">
        <v>37</v>
      </c>
      <c r="AX1026" s="13" t="s">
        <v>82</v>
      </c>
      <c r="AY1026" s="157" t="s">
        <v>184</v>
      </c>
    </row>
    <row r="1027" spans="2:65" s="1" customFormat="1" ht="24.2" customHeight="1">
      <c r="B1027" s="33"/>
      <c r="C1027" s="170" t="s">
        <v>1797</v>
      </c>
      <c r="D1027" s="170" t="s">
        <v>264</v>
      </c>
      <c r="E1027" s="171" t="s">
        <v>1798</v>
      </c>
      <c r="F1027" s="172" t="s">
        <v>1799</v>
      </c>
      <c r="G1027" s="173" t="s">
        <v>368</v>
      </c>
      <c r="H1027" s="174">
        <v>506.68799999999999</v>
      </c>
      <c r="I1027" s="175"/>
      <c r="J1027" s="176">
        <f>ROUND(I1027*H1027,2)</f>
        <v>0</v>
      </c>
      <c r="K1027" s="172" t="s">
        <v>19</v>
      </c>
      <c r="L1027" s="177"/>
      <c r="M1027" s="178" t="s">
        <v>19</v>
      </c>
      <c r="N1027" s="179" t="s">
        <v>46</v>
      </c>
      <c r="P1027" s="141">
        <f>O1027*H1027</f>
        <v>0</v>
      </c>
      <c r="Q1027" s="141">
        <v>1.8699999999999999E-3</v>
      </c>
      <c r="R1027" s="141">
        <f>Q1027*H1027</f>
        <v>0.94750655999999989</v>
      </c>
      <c r="S1027" s="141">
        <v>0</v>
      </c>
      <c r="T1027" s="142">
        <f>S1027*H1027</f>
        <v>0</v>
      </c>
      <c r="AR1027" s="143" t="s">
        <v>409</v>
      </c>
      <c r="AT1027" s="143" t="s">
        <v>264</v>
      </c>
      <c r="AU1027" s="143" t="s">
        <v>84</v>
      </c>
      <c r="AY1027" s="18" t="s">
        <v>184</v>
      </c>
      <c r="BE1027" s="144">
        <f>IF(N1027="základní",J1027,0)</f>
        <v>0</v>
      </c>
      <c r="BF1027" s="144">
        <f>IF(N1027="snížená",J1027,0)</f>
        <v>0</v>
      </c>
      <c r="BG1027" s="144">
        <f>IF(N1027="zákl. přenesená",J1027,0)</f>
        <v>0</v>
      </c>
      <c r="BH1027" s="144">
        <f>IF(N1027="sníž. přenesená",J1027,0)</f>
        <v>0</v>
      </c>
      <c r="BI1027" s="144">
        <f>IF(N1027="nulová",J1027,0)</f>
        <v>0</v>
      </c>
      <c r="BJ1027" s="18" t="s">
        <v>82</v>
      </c>
      <c r="BK1027" s="144">
        <f>ROUND(I1027*H1027,2)</f>
        <v>0</v>
      </c>
      <c r="BL1027" s="18" t="s">
        <v>287</v>
      </c>
      <c r="BM1027" s="143" t="s">
        <v>1800</v>
      </c>
    </row>
    <row r="1028" spans="2:65" s="12" customFormat="1" ht="11.25">
      <c r="B1028" s="149"/>
      <c r="D1028" s="150" t="s">
        <v>194</v>
      </c>
      <c r="E1028" s="151" t="s">
        <v>19</v>
      </c>
      <c r="F1028" s="152" t="s">
        <v>1801</v>
      </c>
      <c r="H1028" s="151" t="s">
        <v>19</v>
      </c>
      <c r="I1028" s="153"/>
      <c r="L1028" s="149"/>
      <c r="M1028" s="154"/>
      <c r="T1028" s="155"/>
      <c r="AT1028" s="151" t="s">
        <v>194</v>
      </c>
      <c r="AU1028" s="151" t="s">
        <v>84</v>
      </c>
      <c r="AV1028" s="12" t="s">
        <v>82</v>
      </c>
      <c r="AW1028" s="12" t="s">
        <v>37</v>
      </c>
      <c r="AX1028" s="12" t="s">
        <v>75</v>
      </c>
      <c r="AY1028" s="151" t="s">
        <v>184</v>
      </c>
    </row>
    <row r="1029" spans="2:65" s="13" customFormat="1" ht="11.25">
      <c r="B1029" s="156"/>
      <c r="D1029" s="150" t="s">
        <v>194</v>
      </c>
      <c r="E1029" s="157" t="s">
        <v>19</v>
      </c>
      <c r="F1029" s="158" t="s">
        <v>1802</v>
      </c>
      <c r="H1029" s="159">
        <v>389.76</v>
      </c>
      <c r="I1029" s="160"/>
      <c r="L1029" s="156"/>
      <c r="M1029" s="161"/>
      <c r="T1029" s="162"/>
      <c r="AT1029" s="157" t="s">
        <v>194</v>
      </c>
      <c r="AU1029" s="157" t="s">
        <v>84</v>
      </c>
      <c r="AV1029" s="13" t="s">
        <v>84</v>
      </c>
      <c r="AW1029" s="13" t="s">
        <v>37</v>
      </c>
      <c r="AX1029" s="13" t="s">
        <v>82</v>
      </c>
      <c r="AY1029" s="157" t="s">
        <v>184</v>
      </c>
    </row>
    <row r="1030" spans="2:65" s="13" customFormat="1" ht="11.25">
      <c r="B1030" s="156"/>
      <c r="D1030" s="150" t="s">
        <v>194</v>
      </c>
      <c r="F1030" s="158" t="s">
        <v>1803</v>
      </c>
      <c r="H1030" s="159">
        <v>506.68799999999999</v>
      </c>
      <c r="I1030" s="160"/>
      <c r="L1030" s="156"/>
      <c r="M1030" s="161"/>
      <c r="T1030" s="162"/>
      <c r="AT1030" s="157" t="s">
        <v>194</v>
      </c>
      <c r="AU1030" s="157" t="s">
        <v>84</v>
      </c>
      <c r="AV1030" s="13" t="s">
        <v>84</v>
      </c>
      <c r="AW1030" s="13" t="s">
        <v>4</v>
      </c>
      <c r="AX1030" s="13" t="s">
        <v>82</v>
      </c>
      <c r="AY1030" s="157" t="s">
        <v>184</v>
      </c>
    </row>
    <row r="1031" spans="2:65" s="1" customFormat="1" ht="16.5" customHeight="1">
      <c r="B1031" s="33"/>
      <c r="C1031" s="132" t="s">
        <v>1804</v>
      </c>
      <c r="D1031" s="132" t="s">
        <v>186</v>
      </c>
      <c r="E1031" s="133" t="s">
        <v>1805</v>
      </c>
      <c r="F1031" s="134" t="s">
        <v>1806</v>
      </c>
      <c r="G1031" s="135" t="s">
        <v>217</v>
      </c>
      <c r="H1031" s="136">
        <v>2.88</v>
      </c>
      <c r="I1031" s="137"/>
      <c r="J1031" s="138">
        <f>ROUND(I1031*H1031,2)</f>
        <v>0</v>
      </c>
      <c r="K1031" s="134" t="s">
        <v>190</v>
      </c>
      <c r="L1031" s="33"/>
      <c r="M1031" s="139" t="s">
        <v>19</v>
      </c>
      <c r="N1031" s="140" t="s">
        <v>46</v>
      </c>
      <c r="P1031" s="141">
        <f>O1031*H1031</f>
        <v>0</v>
      </c>
      <c r="Q1031" s="141">
        <v>1.3054399999999999E-3</v>
      </c>
      <c r="R1031" s="141">
        <f>Q1031*H1031</f>
        <v>3.7596671999999996E-3</v>
      </c>
      <c r="S1031" s="141">
        <v>0</v>
      </c>
      <c r="T1031" s="142">
        <f>S1031*H1031</f>
        <v>0</v>
      </c>
      <c r="AR1031" s="143" t="s">
        <v>287</v>
      </c>
      <c r="AT1031" s="143" t="s">
        <v>186</v>
      </c>
      <c r="AU1031" s="143" t="s">
        <v>84</v>
      </c>
      <c r="AY1031" s="18" t="s">
        <v>184</v>
      </c>
      <c r="BE1031" s="144">
        <f>IF(N1031="základní",J1031,0)</f>
        <v>0</v>
      </c>
      <c r="BF1031" s="144">
        <f>IF(N1031="snížená",J1031,0)</f>
        <v>0</v>
      </c>
      <c r="BG1031" s="144">
        <f>IF(N1031="zákl. přenesená",J1031,0)</f>
        <v>0</v>
      </c>
      <c r="BH1031" s="144">
        <f>IF(N1031="sníž. přenesená",J1031,0)</f>
        <v>0</v>
      </c>
      <c r="BI1031" s="144">
        <f>IF(N1031="nulová",J1031,0)</f>
        <v>0</v>
      </c>
      <c r="BJ1031" s="18" t="s">
        <v>82</v>
      </c>
      <c r="BK1031" s="144">
        <f>ROUND(I1031*H1031,2)</f>
        <v>0</v>
      </c>
      <c r="BL1031" s="18" t="s">
        <v>287</v>
      </c>
      <c r="BM1031" s="143" t="s">
        <v>1807</v>
      </c>
    </row>
    <row r="1032" spans="2:65" s="1" customFormat="1" ht="11.25">
      <c r="B1032" s="33"/>
      <c r="D1032" s="145" t="s">
        <v>192</v>
      </c>
      <c r="F1032" s="146" t="s">
        <v>1808</v>
      </c>
      <c r="I1032" s="147"/>
      <c r="L1032" s="33"/>
      <c r="M1032" s="148"/>
      <c r="T1032" s="54"/>
      <c r="AT1032" s="18" t="s">
        <v>192</v>
      </c>
      <c r="AU1032" s="18" t="s">
        <v>84</v>
      </c>
    </row>
    <row r="1033" spans="2:65" s="12" customFormat="1" ht="11.25">
      <c r="B1033" s="149"/>
      <c r="D1033" s="150" t="s">
        <v>194</v>
      </c>
      <c r="E1033" s="151" t="s">
        <v>19</v>
      </c>
      <c r="F1033" s="152" t="s">
        <v>249</v>
      </c>
      <c r="H1033" s="151" t="s">
        <v>19</v>
      </c>
      <c r="I1033" s="153"/>
      <c r="L1033" s="149"/>
      <c r="M1033" s="154"/>
      <c r="T1033" s="155"/>
      <c r="AT1033" s="151" t="s">
        <v>194</v>
      </c>
      <c r="AU1033" s="151" t="s">
        <v>84</v>
      </c>
      <c r="AV1033" s="12" t="s">
        <v>82</v>
      </c>
      <c r="AW1033" s="12" t="s">
        <v>37</v>
      </c>
      <c r="AX1033" s="12" t="s">
        <v>75</v>
      </c>
      <c r="AY1033" s="151" t="s">
        <v>184</v>
      </c>
    </row>
    <row r="1034" spans="2:65" s="13" customFormat="1" ht="11.25">
      <c r="B1034" s="156"/>
      <c r="D1034" s="150" t="s">
        <v>194</v>
      </c>
      <c r="E1034" s="157" t="s">
        <v>19</v>
      </c>
      <c r="F1034" s="158" t="s">
        <v>1809</v>
      </c>
      <c r="H1034" s="159">
        <v>1.44</v>
      </c>
      <c r="I1034" s="160"/>
      <c r="L1034" s="156"/>
      <c r="M1034" s="161"/>
      <c r="T1034" s="162"/>
      <c r="AT1034" s="157" t="s">
        <v>194</v>
      </c>
      <c r="AU1034" s="157" t="s">
        <v>84</v>
      </c>
      <c r="AV1034" s="13" t="s">
        <v>84</v>
      </c>
      <c r="AW1034" s="13" t="s">
        <v>37</v>
      </c>
      <c r="AX1034" s="13" t="s">
        <v>75</v>
      </c>
      <c r="AY1034" s="157" t="s">
        <v>184</v>
      </c>
    </row>
    <row r="1035" spans="2:65" s="13" customFormat="1" ht="11.25">
      <c r="B1035" s="156"/>
      <c r="D1035" s="150" t="s">
        <v>194</v>
      </c>
      <c r="E1035" s="157" t="s">
        <v>19</v>
      </c>
      <c r="F1035" s="158" t="s">
        <v>1810</v>
      </c>
      <c r="H1035" s="159">
        <v>1.44</v>
      </c>
      <c r="I1035" s="160"/>
      <c r="L1035" s="156"/>
      <c r="M1035" s="161"/>
      <c r="T1035" s="162"/>
      <c r="AT1035" s="157" t="s">
        <v>194</v>
      </c>
      <c r="AU1035" s="157" t="s">
        <v>84</v>
      </c>
      <c r="AV1035" s="13" t="s">
        <v>84</v>
      </c>
      <c r="AW1035" s="13" t="s">
        <v>37</v>
      </c>
      <c r="AX1035" s="13" t="s">
        <v>75</v>
      </c>
      <c r="AY1035" s="157" t="s">
        <v>184</v>
      </c>
    </row>
    <row r="1036" spans="2:65" s="14" customFormat="1" ht="11.25">
      <c r="B1036" s="163"/>
      <c r="D1036" s="150" t="s">
        <v>194</v>
      </c>
      <c r="E1036" s="164" t="s">
        <v>19</v>
      </c>
      <c r="F1036" s="165" t="s">
        <v>198</v>
      </c>
      <c r="H1036" s="166">
        <v>2.88</v>
      </c>
      <c r="I1036" s="167"/>
      <c r="L1036" s="163"/>
      <c r="M1036" s="168"/>
      <c r="T1036" s="169"/>
      <c r="AT1036" s="164" t="s">
        <v>194</v>
      </c>
      <c r="AU1036" s="164" t="s">
        <v>84</v>
      </c>
      <c r="AV1036" s="14" t="s">
        <v>127</v>
      </c>
      <c r="AW1036" s="14" t="s">
        <v>37</v>
      </c>
      <c r="AX1036" s="14" t="s">
        <v>82</v>
      </c>
      <c r="AY1036" s="164" t="s">
        <v>184</v>
      </c>
    </row>
    <row r="1037" spans="2:65" s="1" customFormat="1" ht="16.5" customHeight="1">
      <c r="B1037" s="33"/>
      <c r="C1037" s="170" t="s">
        <v>1811</v>
      </c>
      <c r="D1037" s="170" t="s">
        <v>264</v>
      </c>
      <c r="E1037" s="171" t="s">
        <v>1812</v>
      </c>
      <c r="F1037" s="172" t="s">
        <v>1813</v>
      </c>
      <c r="G1037" s="173" t="s">
        <v>217</v>
      </c>
      <c r="H1037" s="174">
        <v>3.1680000000000001</v>
      </c>
      <c r="I1037" s="175"/>
      <c r="J1037" s="176">
        <f>ROUND(I1037*H1037,2)</f>
        <v>0</v>
      </c>
      <c r="K1037" s="172" t="s">
        <v>190</v>
      </c>
      <c r="L1037" s="177"/>
      <c r="M1037" s="178" t="s">
        <v>19</v>
      </c>
      <c r="N1037" s="179" t="s">
        <v>46</v>
      </c>
      <c r="P1037" s="141">
        <f>O1037*H1037</f>
        <v>0</v>
      </c>
      <c r="Q1037" s="141">
        <v>1.2E-2</v>
      </c>
      <c r="R1037" s="141">
        <f>Q1037*H1037</f>
        <v>3.8016000000000001E-2</v>
      </c>
      <c r="S1037" s="141">
        <v>0</v>
      </c>
      <c r="T1037" s="142">
        <f>S1037*H1037</f>
        <v>0</v>
      </c>
      <c r="AR1037" s="143" t="s">
        <v>409</v>
      </c>
      <c r="AT1037" s="143" t="s">
        <v>264</v>
      </c>
      <c r="AU1037" s="143" t="s">
        <v>84</v>
      </c>
      <c r="AY1037" s="18" t="s">
        <v>184</v>
      </c>
      <c r="BE1037" s="144">
        <f>IF(N1037="základní",J1037,0)</f>
        <v>0</v>
      </c>
      <c r="BF1037" s="144">
        <f>IF(N1037="snížená",J1037,0)</f>
        <v>0</v>
      </c>
      <c r="BG1037" s="144">
        <f>IF(N1037="zákl. přenesená",J1037,0)</f>
        <v>0</v>
      </c>
      <c r="BH1037" s="144">
        <f>IF(N1037="sníž. přenesená",J1037,0)</f>
        <v>0</v>
      </c>
      <c r="BI1037" s="144">
        <f>IF(N1037="nulová",J1037,0)</f>
        <v>0</v>
      </c>
      <c r="BJ1037" s="18" t="s">
        <v>82</v>
      </c>
      <c r="BK1037" s="144">
        <f>ROUND(I1037*H1037,2)</f>
        <v>0</v>
      </c>
      <c r="BL1037" s="18" t="s">
        <v>287</v>
      </c>
      <c r="BM1037" s="143" t="s">
        <v>1814</v>
      </c>
    </row>
    <row r="1038" spans="2:65" s="12" customFormat="1" ht="11.25">
      <c r="B1038" s="149"/>
      <c r="D1038" s="150" t="s">
        <v>194</v>
      </c>
      <c r="E1038" s="151" t="s">
        <v>19</v>
      </c>
      <c r="F1038" s="152" t="s">
        <v>249</v>
      </c>
      <c r="H1038" s="151" t="s">
        <v>19</v>
      </c>
      <c r="I1038" s="153"/>
      <c r="L1038" s="149"/>
      <c r="M1038" s="154"/>
      <c r="T1038" s="155"/>
      <c r="AT1038" s="151" t="s">
        <v>194</v>
      </c>
      <c r="AU1038" s="151" t="s">
        <v>84</v>
      </c>
      <c r="AV1038" s="12" t="s">
        <v>82</v>
      </c>
      <c r="AW1038" s="12" t="s">
        <v>37</v>
      </c>
      <c r="AX1038" s="12" t="s">
        <v>75</v>
      </c>
      <c r="AY1038" s="151" t="s">
        <v>184</v>
      </c>
    </row>
    <row r="1039" spans="2:65" s="13" customFormat="1" ht="11.25">
      <c r="B1039" s="156"/>
      <c r="D1039" s="150" t="s">
        <v>194</v>
      </c>
      <c r="E1039" s="157" t="s">
        <v>19</v>
      </c>
      <c r="F1039" s="158" t="s">
        <v>1809</v>
      </c>
      <c r="H1039" s="159">
        <v>1.44</v>
      </c>
      <c r="I1039" s="160"/>
      <c r="L1039" s="156"/>
      <c r="M1039" s="161"/>
      <c r="T1039" s="162"/>
      <c r="AT1039" s="157" t="s">
        <v>194</v>
      </c>
      <c r="AU1039" s="157" t="s">
        <v>84</v>
      </c>
      <c r="AV1039" s="13" t="s">
        <v>84</v>
      </c>
      <c r="AW1039" s="13" t="s">
        <v>37</v>
      </c>
      <c r="AX1039" s="13" t="s">
        <v>75</v>
      </c>
      <c r="AY1039" s="157" t="s">
        <v>184</v>
      </c>
    </row>
    <row r="1040" spans="2:65" s="13" customFormat="1" ht="11.25">
      <c r="B1040" s="156"/>
      <c r="D1040" s="150" t="s">
        <v>194</v>
      </c>
      <c r="E1040" s="157" t="s">
        <v>19</v>
      </c>
      <c r="F1040" s="158" t="s">
        <v>1810</v>
      </c>
      <c r="H1040" s="159">
        <v>1.44</v>
      </c>
      <c r="I1040" s="160"/>
      <c r="L1040" s="156"/>
      <c r="M1040" s="161"/>
      <c r="T1040" s="162"/>
      <c r="AT1040" s="157" t="s">
        <v>194</v>
      </c>
      <c r="AU1040" s="157" t="s">
        <v>84</v>
      </c>
      <c r="AV1040" s="13" t="s">
        <v>84</v>
      </c>
      <c r="AW1040" s="13" t="s">
        <v>37</v>
      </c>
      <c r="AX1040" s="13" t="s">
        <v>75</v>
      </c>
      <c r="AY1040" s="157" t="s">
        <v>184</v>
      </c>
    </row>
    <row r="1041" spans="2:65" s="14" customFormat="1" ht="11.25">
      <c r="B1041" s="163"/>
      <c r="D1041" s="150" t="s">
        <v>194</v>
      </c>
      <c r="E1041" s="164" t="s">
        <v>19</v>
      </c>
      <c r="F1041" s="165" t="s">
        <v>198</v>
      </c>
      <c r="H1041" s="166">
        <v>2.88</v>
      </c>
      <c r="I1041" s="167"/>
      <c r="L1041" s="163"/>
      <c r="M1041" s="168"/>
      <c r="T1041" s="169"/>
      <c r="AT1041" s="164" t="s">
        <v>194</v>
      </c>
      <c r="AU1041" s="164" t="s">
        <v>84</v>
      </c>
      <c r="AV1041" s="14" t="s">
        <v>127</v>
      </c>
      <c r="AW1041" s="14" t="s">
        <v>37</v>
      </c>
      <c r="AX1041" s="14" t="s">
        <v>82</v>
      </c>
      <c r="AY1041" s="164" t="s">
        <v>184</v>
      </c>
    </row>
    <row r="1042" spans="2:65" s="13" customFormat="1" ht="11.25">
      <c r="B1042" s="156"/>
      <c r="D1042" s="150" t="s">
        <v>194</v>
      </c>
      <c r="F1042" s="158" t="s">
        <v>1815</v>
      </c>
      <c r="H1042" s="159">
        <v>3.1680000000000001</v>
      </c>
      <c r="I1042" s="160"/>
      <c r="L1042" s="156"/>
      <c r="M1042" s="161"/>
      <c r="T1042" s="162"/>
      <c r="AT1042" s="157" t="s">
        <v>194</v>
      </c>
      <c r="AU1042" s="157" t="s">
        <v>84</v>
      </c>
      <c r="AV1042" s="13" t="s">
        <v>84</v>
      </c>
      <c r="AW1042" s="13" t="s">
        <v>4</v>
      </c>
      <c r="AX1042" s="13" t="s">
        <v>82</v>
      </c>
      <c r="AY1042" s="157" t="s">
        <v>184</v>
      </c>
    </row>
    <row r="1043" spans="2:65" s="1" customFormat="1" ht="16.5" customHeight="1">
      <c r="B1043" s="33"/>
      <c r="C1043" s="132" t="s">
        <v>1816</v>
      </c>
      <c r="D1043" s="132" t="s">
        <v>186</v>
      </c>
      <c r="E1043" s="133" t="s">
        <v>1817</v>
      </c>
      <c r="F1043" s="134" t="s">
        <v>1818</v>
      </c>
      <c r="G1043" s="135" t="s">
        <v>246</v>
      </c>
      <c r="H1043" s="136">
        <v>132.18</v>
      </c>
      <c r="I1043" s="137"/>
      <c r="J1043" s="138">
        <f>ROUND(I1043*H1043,2)</f>
        <v>0</v>
      </c>
      <c r="K1043" s="134" t="s">
        <v>190</v>
      </c>
      <c r="L1043" s="33"/>
      <c r="M1043" s="139" t="s">
        <v>19</v>
      </c>
      <c r="N1043" s="140" t="s">
        <v>46</v>
      </c>
      <c r="P1043" s="141">
        <f>O1043*H1043</f>
        <v>0</v>
      </c>
      <c r="Q1043" s="141">
        <v>9.0000000000000006E-5</v>
      </c>
      <c r="R1043" s="141">
        <f>Q1043*H1043</f>
        <v>1.1896200000000001E-2</v>
      </c>
      <c r="S1043" s="141">
        <v>0</v>
      </c>
      <c r="T1043" s="142">
        <f>S1043*H1043</f>
        <v>0</v>
      </c>
      <c r="AR1043" s="143" t="s">
        <v>287</v>
      </c>
      <c r="AT1043" s="143" t="s">
        <v>186</v>
      </c>
      <c r="AU1043" s="143" t="s">
        <v>84</v>
      </c>
      <c r="AY1043" s="18" t="s">
        <v>184</v>
      </c>
      <c r="BE1043" s="144">
        <f>IF(N1043="základní",J1043,0)</f>
        <v>0</v>
      </c>
      <c r="BF1043" s="144">
        <f>IF(N1043="snížená",J1043,0)</f>
        <v>0</v>
      </c>
      <c r="BG1043" s="144">
        <f>IF(N1043="zákl. přenesená",J1043,0)</f>
        <v>0</v>
      </c>
      <c r="BH1043" s="144">
        <f>IF(N1043="sníž. přenesená",J1043,0)</f>
        <v>0</v>
      </c>
      <c r="BI1043" s="144">
        <f>IF(N1043="nulová",J1043,0)</f>
        <v>0</v>
      </c>
      <c r="BJ1043" s="18" t="s">
        <v>82</v>
      </c>
      <c r="BK1043" s="144">
        <f>ROUND(I1043*H1043,2)</f>
        <v>0</v>
      </c>
      <c r="BL1043" s="18" t="s">
        <v>287</v>
      </c>
      <c r="BM1043" s="143" t="s">
        <v>1819</v>
      </c>
    </row>
    <row r="1044" spans="2:65" s="1" customFormat="1" ht="11.25">
      <c r="B1044" s="33"/>
      <c r="D1044" s="145" t="s">
        <v>192</v>
      </c>
      <c r="F1044" s="146" t="s">
        <v>1820</v>
      </c>
      <c r="I1044" s="147"/>
      <c r="L1044" s="33"/>
      <c r="M1044" s="148"/>
      <c r="T1044" s="54"/>
      <c r="AT1044" s="18" t="s">
        <v>192</v>
      </c>
      <c r="AU1044" s="18" t="s">
        <v>84</v>
      </c>
    </row>
    <row r="1045" spans="2:65" s="13" customFormat="1" ht="11.25">
      <c r="B1045" s="156"/>
      <c r="D1045" s="150" t="s">
        <v>194</v>
      </c>
      <c r="E1045" s="157" t="s">
        <v>19</v>
      </c>
      <c r="F1045" s="158" t="s">
        <v>1821</v>
      </c>
      <c r="H1045" s="159">
        <v>7.2</v>
      </c>
      <c r="I1045" s="160"/>
      <c r="L1045" s="156"/>
      <c r="M1045" s="161"/>
      <c r="T1045" s="162"/>
      <c r="AT1045" s="157" t="s">
        <v>194</v>
      </c>
      <c r="AU1045" s="157" t="s">
        <v>84</v>
      </c>
      <c r="AV1045" s="13" t="s">
        <v>84</v>
      </c>
      <c r="AW1045" s="13" t="s">
        <v>37</v>
      </c>
      <c r="AX1045" s="13" t="s">
        <v>75</v>
      </c>
      <c r="AY1045" s="157" t="s">
        <v>184</v>
      </c>
    </row>
    <row r="1046" spans="2:65" s="13" customFormat="1" ht="11.25">
      <c r="B1046" s="156"/>
      <c r="D1046" s="150" t="s">
        <v>194</v>
      </c>
      <c r="E1046" s="157" t="s">
        <v>19</v>
      </c>
      <c r="F1046" s="158" t="s">
        <v>1746</v>
      </c>
      <c r="H1046" s="159">
        <v>9.6</v>
      </c>
      <c r="I1046" s="160"/>
      <c r="L1046" s="156"/>
      <c r="M1046" s="161"/>
      <c r="T1046" s="162"/>
      <c r="AT1046" s="157" t="s">
        <v>194</v>
      </c>
      <c r="AU1046" s="157" t="s">
        <v>84</v>
      </c>
      <c r="AV1046" s="13" t="s">
        <v>84</v>
      </c>
      <c r="AW1046" s="13" t="s">
        <v>37</v>
      </c>
      <c r="AX1046" s="13" t="s">
        <v>75</v>
      </c>
      <c r="AY1046" s="157" t="s">
        <v>184</v>
      </c>
    </row>
    <row r="1047" spans="2:65" s="13" customFormat="1" ht="11.25">
      <c r="B1047" s="156"/>
      <c r="D1047" s="150" t="s">
        <v>194</v>
      </c>
      <c r="E1047" s="157" t="s">
        <v>19</v>
      </c>
      <c r="F1047" s="158" t="s">
        <v>1822</v>
      </c>
      <c r="H1047" s="159">
        <v>2.4</v>
      </c>
      <c r="I1047" s="160"/>
      <c r="L1047" s="156"/>
      <c r="M1047" s="161"/>
      <c r="T1047" s="162"/>
      <c r="AT1047" s="157" t="s">
        <v>194</v>
      </c>
      <c r="AU1047" s="157" t="s">
        <v>84</v>
      </c>
      <c r="AV1047" s="13" t="s">
        <v>84</v>
      </c>
      <c r="AW1047" s="13" t="s">
        <v>37</v>
      </c>
      <c r="AX1047" s="13" t="s">
        <v>75</v>
      </c>
      <c r="AY1047" s="157" t="s">
        <v>184</v>
      </c>
    </row>
    <row r="1048" spans="2:65" s="13" customFormat="1" ht="11.25">
      <c r="B1048" s="156"/>
      <c r="D1048" s="150" t="s">
        <v>194</v>
      </c>
      <c r="E1048" s="157" t="s">
        <v>19</v>
      </c>
      <c r="F1048" s="158" t="s">
        <v>1748</v>
      </c>
      <c r="H1048" s="159">
        <v>7.2</v>
      </c>
      <c r="I1048" s="160"/>
      <c r="L1048" s="156"/>
      <c r="M1048" s="161"/>
      <c r="T1048" s="162"/>
      <c r="AT1048" s="157" t="s">
        <v>194</v>
      </c>
      <c r="AU1048" s="157" t="s">
        <v>84</v>
      </c>
      <c r="AV1048" s="13" t="s">
        <v>84</v>
      </c>
      <c r="AW1048" s="13" t="s">
        <v>37</v>
      </c>
      <c r="AX1048" s="13" t="s">
        <v>75</v>
      </c>
      <c r="AY1048" s="157" t="s">
        <v>184</v>
      </c>
    </row>
    <row r="1049" spans="2:65" s="13" customFormat="1" ht="11.25">
      <c r="B1049" s="156"/>
      <c r="D1049" s="150" t="s">
        <v>194</v>
      </c>
      <c r="E1049" s="157" t="s">
        <v>19</v>
      </c>
      <c r="F1049" s="158" t="s">
        <v>1823</v>
      </c>
      <c r="H1049" s="159">
        <v>7.5</v>
      </c>
      <c r="I1049" s="160"/>
      <c r="L1049" s="156"/>
      <c r="M1049" s="161"/>
      <c r="T1049" s="162"/>
      <c r="AT1049" s="157" t="s">
        <v>194</v>
      </c>
      <c r="AU1049" s="157" t="s">
        <v>84</v>
      </c>
      <c r="AV1049" s="13" t="s">
        <v>84</v>
      </c>
      <c r="AW1049" s="13" t="s">
        <v>37</v>
      </c>
      <c r="AX1049" s="13" t="s">
        <v>75</v>
      </c>
      <c r="AY1049" s="157" t="s">
        <v>184</v>
      </c>
    </row>
    <row r="1050" spans="2:65" s="13" customFormat="1" ht="11.25">
      <c r="B1050" s="156"/>
      <c r="D1050" s="150" t="s">
        <v>194</v>
      </c>
      <c r="E1050" s="157" t="s">
        <v>19</v>
      </c>
      <c r="F1050" s="158" t="s">
        <v>1749</v>
      </c>
      <c r="H1050" s="159">
        <v>37.44</v>
      </c>
      <c r="I1050" s="160"/>
      <c r="L1050" s="156"/>
      <c r="M1050" s="161"/>
      <c r="T1050" s="162"/>
      <c r="AT1050" s="157" t="s">
        <v>194</v>
      </c>
      <c r="AU1050" s="157" t="s">
        <v>84</v>
      </c>
      <c r="AV1050" s="13" t="s">
        <v>84</v>
      </c>
      <c r="AW1050" s="13" t="s">
        <v>37</v>
      </c>
      <c r="AX1050" s="13" t="s">
        <v>75</v>
      </c>
      <c r="AY1050" s="157" t="s">
        <v>184</v>
      </c>
    </row>
    <row r="1051" spans="2:65" s="13" customFormat="1" ht="11.25">
      <c r="B1051" s="156"/>
      <c r="D1051" s="150" t="s">
        <v>194</v>
      </c>
      <c r="E1051" s="157" t="s">
        <v>19</v>
      </c>
      <c r="F1051" s="158" t="s">
        <v>1750</v>
      </c>
      <c r="H1051" s="159">
        <v>28.08</v>
      </c>
      <c r="I1051" s="160"/>
      <c r="L1051" s="156"/>
      <c r="M1051" s="161"/>
      <c r="T1051" s="162"/>
      <c r="AT1051" s="157" t="s">
        <v>194</v>
      </c>
      <c r="AU1051" s="157" t="s">
        <v>84</v>
      </c>
      <c r="AV1051" s="13" t="s">
        <v>84</v>
      </c>
      <c r="AW1051" s="13" t="s">
        <v>37</v>
      </c>
      <c r="AX1051" s="13" t="s">
        <v>75</v>
      </c>
      <c r="AY1051" s="157" t="s">
        <v>184</v>
      </c>
    </row>
    <row r="1052" spans="2:65" s="13" customFormat="1" ht="11.25">
      <c r="B1052" s="156"/>
      <c r="D1052" s="150" t="s">
        <v>194</v>
      </c>
      <c r="E1052" s="157" t="s">
        <v>19</v>
      </c>
      <c r="F1052" s="158" t="s">
        <v>1715</v>
      </c>
      <c r="H1052" s="159">
        <v>28.08</v>
      </c>
      <c r="I1052" s="160"/>
      <c r="L1052" s="156"/>
      <c r="M1052" s="161"/>
      <c r="T1052" s="162"/>
      <c r="AT1052" s="157" t="s">
        <v>194</v>
      </c>
      <c r="AU1052" s="157" t="s">
        <v>84</v>
      </c>
      <c r="AV1052" s="13" t="s">
        <v>84</v>
      </c>
      <c r="AW1052" s="13" t="s">
        <v>37</v>
      </c>
      <c r="AX1052" s="13" t="s">
        <v>75</v>
      </c>
      <c r="AY1052" s="157" t="s">
        <v>184</v>
      </c>
    </row>
    <row r="1053" spans="2:65" s="13" customFormat="1" ht="11.25">
      <c r="B1053" s="156"/>
      <c r="D1053" s="150" t="s">
        <v>194</v>
      </c>
      <c r="E1053" s="157" t="s">
        <v>19</v>
      </c>
      <c r="F1053" s="158" t="s">
        <v>1751</v>
      </c>
      <c r="H1053" s="159">
        <v>4.68</v>
      </c>
      <c r="I1053" s="160"/>
      <c r="L1053" s="156"/>
      <c r="M1053" s="161"/>
      <c r="T1053" s="162"/>
      <c r="AT1053" s="157" t="s">
        <v>194</v>
      </c>
      <c r="AU1053" s="157" t="s">
        <v>84</v>
      </c>
      <c r="AV1053" s="13" t="s">
        <v>84</v>
      </c>
      <c r="AW1053" s="13" t="s">
        <v>37</v>
      </c>
      <c r="AX1053" s="13" t="s">
        <v>75</v>
      </c>
      <c r="AY1053" s="157" t="s">
        <v>184</v>
      </c>
    </row>
    <row r="1054" spans="2:65" s="14" customFormat="1" ht="11.25">
      <c r="B1054" s="163"/>
      <c r="D1054" s="150" t="s">
        <v>194</v>
      </c>
      <c r="E1054" s="164" t="s">
        <v>19</v>
      </c>
      <c r="F1054" s="165" t="s">
        <v>198</v>
      </c>
      <c r="H1054" s="166">
        <v>132.18</v>
      </c>
      <c r="I1054" s="167"/>
      <c r="L1054" s="163"/>
      <c r="M1054" s="168"/>
      <c r="T1054" s="169"/>
      <c r="AT1054" s="164" t="s">
        <v>194</v>
      </c>
      <c r="AU1054" s="164" t="s">
        <v>84</v>
      </c>
      <c r="AV1054" s="14" t="s">
        <v>127</v>
      </c>
      <c r="AW1054" s="14" t="s">
        <v>37</v>
      </c>
      <c r="AX1054" s="14" t="s">
        <v>82</v>
      </c>
      <c r="AY1054" s="164" t="s">
        <v>184</v>
      </c>
    </row>
    <row r="1055" spans="2:65" s="1" customFormat="1" ht="16.5" customHeight="1">
      <c r="B1055" s="33"/>
      <c r="C1055" s="132" t="s">
        <v>1824</v>
      </c>
      <c r="D1055" s="132" t="s">
        <v>186</v>
      </c>
      <c r="E1055" s="133" t="s">
        <v>1825</v>
      </c>
      <c r="F1055" s="134" t="s">
        <v>1826</v>
      </c>
      <c r="G1055" s="135" t="s">
        <v>368</v>
      </c>
      <c r="H1055" s="136">
        <v>46</v>
      </c>
      <c r="I1055" s="137"/>
      <c r="J1055" s="138">
        <f>ROUND(I1055*H1055,2)</f>
        <v>0</v>
      </c>
      <c r="K1055" s="134" t="s">
        <v>190</v>
      </c>
      <c r="L1055" s="33"/>
      <c r="M1055" s="139" t="s">
        <v>19</v>
      </c>
      <c r="N1055" s="140" t="s">
        <v>46</v>
      </c>
      <c r="P1055" s="141">
        <f>O1055*H1055</f>
        <v>0</v>
      </c>
      <c r="Q1055" s="141">
        <v>0</v>
      </c>
      <c r="R1055" s="141">
        <f>Q1055*H1055</f>
        <v>0</v>
      </c>
      <c r="S1055" s="141">
        <v>0</v>
      </c>
      <c r="T1055" s="142">
        <f>S1055*H1055</f>
        <v>0</v>
      </c>
      <c r="AR1055" s="143" t="s">
        <v>287</v>
      </c>
      <c r="AT1055" s="143" t="s">
        <v>186</v>
      </c>
      <c r="AU1055" s="143" t="s">
        <v>84</v>
      </c>
      <c r="AY1055" s="18" t="s">
        <v>184</v>
      </c>
      <c r="BE1055" s="144">
        <f>IF(N1055="základní",J1055,0)</f>
        <v>0</v>
      </c>
      <c r="BF1055" s="144">
        <f>IF(N1055="snížená",J1055,0)</f>
        <v>0</v>
      </c>
      <c r="BG1055" s="144">
        <f>IF(N1055="zákl. přenesená",J1055,0)</f>
        <v>0</v>
      </c>
      <c r="BH1055" s="144">
        <f>IF(N1055="sníž. přenesená",J1055,0)</f>
        <v>0</v>
      </c>
      <c r="BI1055" s="144">
        <f>IF(N1055="nulová",J1055,0)</f>
        <v>0</v>
      </c>
      <c r="BJ1055" s="18" t="s">
        <v>82</v>
      </c>
      <c r="BK1055" s="144">
        <f>ROUND(I1055*H1055,2)</f>
        <v>0</v>
      </c>
      <c r="BL1055" s="18" t="s">
        <v>287</v>
      </c>
      <c r="BM1055" s="143" t="s">
        <v>1827</v>
      </c>
    </row>
    <row r="1056" spans="2:65" s="1" customFormat="1" ht="11.25">
      <c r="B1056" s="33"/>
      <c r="D1056" s="145" t="s">
        <v>192</v>
      </c>
      <c r="F1056" s="146" t="s">
        <v>1828</v>
      </c>
      <c r="I1056" s="147"/>
      <c r="L1056" s="33"/>
      <c r="M1056" s="148"/>
      <c r="T1056" s="54"/>
      <c r="AT1056" s="18" t="s">
        <v>192</v>
      </c>
      <c r="AU1056" s="18" t="s">
        <v>84</v>
      </c>
    </row>
    <row r="1057" spans="2:65" s="13" customFormat="1" ht="11.25">
      <c r="B1057" s="156"/>
      <c r="D1057" s="150" t="s">
        <v>194</v>
      </c>
      <c r="E1057" s="157" t="s">
        <v>19</v>
      </c>
      <c r="F1057" s="158" t="s">
        <v>1829</v>
      </c>
      <c r="H1057" s="159">
        <v>2</v>
      </c>
      <c r="I1057" s="160"/>
      <c r="L1057" s="156"/>
      <c r="M1057" s="161"/>
      <c r="T1057" s="162"/>
      <c r="AT1057" s="157" t="s">
        <v>194</v>
      </c>
      <c r="AU1057" s="157" t="s">
        <v>84</v>
      </c>
      <c r="AV1057" s="13" t="s">
        <v>84</v>
      </c>
      <c r="AW1057" s="13" t="s">
        <v>37</v>
      </c>
      <c r="AX1057" s="13" t="s">
        <v>75</v>
      </c>
      <c r="AY1057" s="157" t="s">
        <v>184</v>
      </c>
    </row>
    <row r="1058" spans="2:65" s="13" customFormat="1" ht="11.25">
      <c r="B1058" s="156"/>
      <c r="D1058" s="150" t="s">
        <v>194</v>
      </c>
      <c r="E1058" s="157" t="s">
        <v>19</v>
      </c>
      <c r="F1058" s="158" t="s">
        <v>1830</v>
      </c>
      <c r="H1058" s="159">
        <v>6</v>
      </c>
      <c r="I1058" s="160"/>
      <c r="L1058" s="156"/>
      <c r="M1058" s="161"/>
      <c r="T1058" s="162"/>
      <c r="AT1058" s="157" t="s">
        <v>194</v>
      </c>
      <c r="AU1058" s="157" t="s">
        <v>84</v>
      </c>
      <c r="AV1058" s="13" t="s">
        <v>84</v>
      </c>
      <c r="AW1058" s="13" t="s">
        <v>37</v>
      </c>
      <c r="AX1058" s="13" t="s">
        <v>75</v>
      </c>
      <c r="AY1058" s="157" t="s">
        <v>184</v>
      </c>
    </row>
    <row r="1059" spans="2:65" s="13" customFormat="1" ht="11.25">
      <c r="B1059" s="156"/>
      <c r="D1059" s="150" t="s">
        <v>194</v>
      </c>
      <c r="E1059" s="157" t="s">
        <v>19</v>
      </c>
      <c r="F1059" s="158" t="s">
        <v>1831</v>
      </c>
      <c r="H1059" s="159">
        <v>2</v>
      </c>
      <c r="I1059" s="160"/>
      <c r="L1059" s="156"/>
      <c r="M1059" s="161"/>
      <c r="T1059" s="162"/>
      <c r="AT1059" s="157" t="s">
        <v>194</v>
      </c>
      <c r="AU1059" s="157" t="s">
        <v>84</v>
      </c>
      <c r="AV1059" s="13" t="s">
        <v>84</v>
      </c>
      <c r="AW1059" s="13" t="s">
        <v>37</v>
      </c>
      <c r="AX1059" s="13" t="s">
        <v>75</v>
      </c>
      <c r="AY1059" s="157" t="s">
        <v>184</v>
      </c>
    </row>
    <row r="1060" spans="2:65" s="13" customFormat="1" ht="11.25">
      <c r="B1060" s="156"/>
      <c r="D1060" s="150" t="s">
        <v>194</v>
      </c>
      <c r="E1060" s="157" t="s">
        <v>19</v>
      </c>
      <c r="F1060" s="158" t="s">
        <v>1832</v>
      </c>
      <c r="H1060" s="159">
        <v>3</v>
      </c>
      <c r="I1060" s="160"/>
      <c r="L1060" s="156"/>
      <c r="M1060" s="161"/>
      <c r="T1060" s="162"/>
      <c r="AT1060" s="157" t="s">
        <v>194</v>
      </c>
      <c r="AU1060" s="157" t="s">
        <v>84</v>
      </c>
      <c r="AV1060" s="13" t="s">
        <v>84</v>
      </c>
      <c r="AW1060" s="13" t="s">
        <v>37</v>
      </c>
      <c r="AX1060" s="13" t="s">
        <v>75</v>
      </c>
      <c r="AY1060" s="157" t="s">
        <v>184</v>
      </c>
    </row>
    <row r="1061" spans="2:65" s="13" customFormat="1" ht="11.25">
      <c r="B1061" s="156"/>
      <c r="D1061" s="150" t="s">
        <v>194</v>
      </c>
      <c r="E1061" s="157" t="s">
        <v>19</v>
      </c>
      <c r="F1061" s="158" t="s">
        <v>1833</v>
      </c>
      <c r="H1061" s="159">
        <v>12</v>
      </c>
      <c r="I1061" s="160"/>
      <c r="L1061" s="156"/>
      <c r="M1061" s="161"/>
      <c r="T1061" s="162"/>
      <c r="AT1061" s="157" t="s">
        <v>194</v>
      </c>
      <c r="AU1061" s="157" t="s">
        <v>84</v>
      </c>
      <c r="AV1061" s="13" t="s">
        <v>84</v>
      </c>
      <c r="AW1061" s="13" t="s">
        <v>37</v>
      </c>
      <c r="AX1061" s="13" t="s">
        <v>75</v>
      </c>
      <c r="AY1061" s="157" t="s">
        <v>184</v>
      </c>
    </row>
    <row r="1062" spans="2:65" s="13" customFormat="1" ht="11.25">
      <c r="B1062" s="156"/>
      <c r="D1062" s="150" t="s">
        <v>194</v>
      </c>
      <c r="E1062" s="157" t="s">
        <v>19</v>
      </c>
      <c r="F1062" s="158" t="s">
        <v>1834</v>
      </c>
      <c r="H1062" s="159">
        <v>9</v>
      </c>
      <c r="I1062" s="160"/>
      <c r="L1062" s="156"/>
      <c r="M1062" s="161"/>
      <c r="T1062" s="162"/>
      <c r="AT1062" s="157" t="s">
        <v>194</v>
      </c>
      <c r="AU1062" s="157" t="s">
        <v>84</v>
      </c>
      <c r="AV1062" s="13" t="s">
        <v>84</v>
      </c>
      <c r="AW1062" s="13" t="s">
        <v>37</v>
      </c>
      <c r="AX1062" s="13" t="s">
        <v>75</v>
      </c>
      <c r="AY1062" s="157" t="s">
        <v>184</v>
      </c>
    </row>
    <row r="1063" spans="2:65" s="13" customFormat="1" ht="11.25">
      <c r="B1063" s="156"/>
      <c r="D1063" s="150" t="s">
        <v>194</v>
      </c>
      <c r="E1063" s="157" t="s">
        <v>19</v>
      </c>
      <c r="F1063" s="158" t="s">
        <v>1603</v>
      </c>
      <c r="H1063" s="159">
        <v>12</v>
      </c>
      <c r="I1063" s="160"/>
      <c r="L1063" s="156"/>
      <c r="M1063" s="161"/>
      <c r="T1063" s="162"/>
      <c r="AT1063" s="157" t="s">
        <v>194</v>
      </c>
      <c r="AU1063" s="157" t="s">
        <v>84</v>
      </c>
      <c r="AV1063" s="13" t="s">
        <v>84</v>
      </c>
      <c r="AW1063" s="13" t="s">
        <v>37</v>
      </c>
      <c r="AX1063" s="13" t="s">
        <v>75</v>
      </c>
      <c r="AY1063" s="157" t="s">
        <v>184</v>
      </c>
    </row>
    <row r="1064" spans="2:65" s="14" customFormat="1" ht="11.25">
      <c r="B1064" s="163"/>
      <c r="D1064" s="150" t="s">
        <v>194</v>
      </c>
      <c r="E1064" s="164" t="s">
        <v>19</v>
      </c>
      <c r="F1064" s="165" t="s">
        <v>198</v>
      </c>
      <c r="H1064" s="166">
        <v>46</v>
      </c>
      <c r="I1064" s="167"/>
      <c r="L1064" s="163"/>
      <c r="M1064" s="168"/>
      <c r="T1064" s="169"/>
      <c r="AT1064" s="164" t="s">
        <v>194</v>
      </c>
      <c r="AU1064" s="164" t="s">
        <v>84</v>
      </c>
      <c r="AV1064" s="14" t="s">
        <v>127</v>
      </c>
      <c r="AW1064" s="14" t="s">
        <v>37</v>
      </c>
      <c r="AX1064" s="14" t="s">
        <v>82</v>
      </c>
      <c r="AY1064" s="164" t="s">
        <v>184</v>
      </c>
    </row>
    <row r="1065" spans="2:65" s="1" customFormat="1" ht="16.5" customHeight="1">
      <c r="B1065" s="33"/>
      <c r="C1065" s="132" t="s">
        <v>1835</v>
      </c>
      <c r="D1065" s="132" t="s">
        <v>186</v>
      </c>
      <c r="E1065" s="133" t="s">
        <v>1836</v>
      </c>
      <c r="F1065" s="134" t="s">
        <v>1837</v>
      </c>
      <c r="G1065" s="135" t="s">
        <v>368</v>
      </c>
      <c r="H1065" s="136">
        <v>1</v>
      </c>
      <c r="I1065" s="137"/>
      <c r="J1065" s="138">
        <f>ROUND(I1065*H1065,2)</f>
        <v>0</v>
      </c>
      <c r="K1065" s="134" t="s">
        <v>190</v>
      </c>
      <c r="L1065" s="33"/>
      <c r="M1065" s="139" t="s">
        <v>19</v>
      </c>
      <c r="N1065" s="140" t="s">
        <v>46</v>
      </c>
      <c r="P1065" s="141">
        <f>O1065*H1065</f>
        <v>0</v>
      </c>
      <c r="Q1065" s="141">
        <v>0</v>
      </c>
      <c r="R1065" s="141">
        <f>Q1065*H1065</f>
        <v>0</v>
      </c>
      <c r="S1065" s="141">
        <v>0</v>
      </c>
      <c r="T1065" s="142">
        <f>S1065*H1065</f>
        <v>0</v>
      </c>
      <c r="AR1065" s="143" t="s">
        <v>287</v>
      </c>
      <c r="AT1065" s="143" t="s">
        <v>186</v>
      </c>
      <c r="AU1065" s="143" t="s">
        <v>84</v>
      </c>
      <c r="AY1065" s="18" t="s">
        <v>184</v>
      </c>
      <c r="BE1065" s="144">
        <f>IF(N1065="základní",J1065,0)</f>
        <v>0</v>
      </c>
      <c r="BF1065" s="144">
        <f>IF(N1065="snížená",J1065,0)</f>
        <v>0</v>
      </c>
      <c r="BG1065" s="144">
        <f>IF(N1065="zákl. přenesená",J1065,0)</f>
        <v>0</v>
      </c>
      <c r="BH1065" s="144">
        <f>IF(N1065="sníž. přenesená",J1065,0)</f>
        <v>0</v>
      </c>
      <c r="BI1065" s="144">
        <f>IF(N1065="nulová",J1065,0)</f>
        <v>0</v>
      </c>
      <c r="BJ1065" s="18" t="s">
        <v>82</v>
      </c>
      <c r="BK1065" s="144">
        <f>ROUND(I1065*H1065,2)</f>
        <v>0</v>
      </c>
      <c r="BL1065" s="18" t="s">
        <v>287</v>
      </c>
      <c r="BM1065" s="143" t="s">
        <v>1838</v>
      </c>
    </row>
    <row r="1066" spans="2:65" s="1" customFormat="1" ht="11.25">
      <c r="B1066" s="33"/>
      <c r="D1066" s="145" t="s">
        <v>192</v>
      </c>
      <c r="F1066" s="146" t="s">
        <v>1839</v>
      </c>
      <c r="I1066" s="147"/>
      <c r="L1066" s="33"/>
      <c r="M1066" s="148"/>
      <c r="T1066" s="54"/>
      <c r="AT1066" s="18" t="s">
        <v>192</v>
      </c>
      <c r="AU1066" s="18" t="s">
        <v>84</v>
      </c>
    </row>
    <row r="1067" spans="2:65" s="13" customFormat="1" ht="11.25">
      <c r="B1067" s="156"/>
      <c r="D1067" s="150" t="s">
        <v>194</v>
      </c>
      <c r="E1067" s="157" t="s">
        <v>19</v>
      </c>
      <c r="F1067" s="158" t="s">
        <v>1840</v>
      </c>
      <c r="H1067" s="159">
        <v>1</v>
      </c>
      <c r="I1067" s="160"/>
      <c r="L1067" s="156"/>
      <c r="M1067" s="161"/>
      <c r="T1067" s="162"/>
      <c r="AT1067" s="157" t="s">
        <v>194</v>
      </c>
      <c r="AU1067" s="157" t="s">
        <v>84</v>
      </c>
      <c r="AV1067" s="13" t="s">
        <v>84</v>
      </c>
      <c r="AW1067" s="13" t="s">
        <v>37</v>
      </c>
      <c r="AX1067" s="13" t="s">
        <v>82</v>
      </c>
      <c r="AY1067" s="157" t="s">
        <v>184</v>
      </c>
    </row>
    <row r="1068" spans="2:65" s="1" customFormat="1" ht="16.5" customHeight="1">
      <c r="B1068" s="33"/>
      <c r="C1068" s="132" t="s">
        <v>1841</v>
      </c>
      <c r="D1068" s="132" t="s">
        <v>186</v>
      </c>
      <c r="E1068" s="133" t="s">
        <v>1842</v>
      </c>
      <c r="F1068" s="134" t="s">
        <v>1843</v>
      </c>
      <c r="G1068" s="135" t="s">
        <v>368</v>
      </c>
      <c r="H1068" s="136">
        <v>1</v>
      </c>
      <c r="I1068" s="137"/>
      <c r="J1068" s="138">
        <f>ROUND(I1068*H1068,2)</f>
        <v>0</v>
      </c>
      <c r="K1068" s="134" t="s">
        <v>190</v>
      </c>
      <c r="L1068" s="33"/>
      <c r="M1068" s="139" t="s">
        <v>19</v>
      </c>
      <c r="N1068" s="140" t="s">
        <v>46</v>
      </c>
      <c r="P1068" s="141">
        <f>O1068*H1068</f>
        <v>0</v>
      </c>
      <c r="Q1068" s="141">
        <v>0</v>
      </c>
      <c r="R1068" s="141">
        <f>Q1068*H1068</f>
        <v>0</v>
      </c>
      <c r="S1068" s="141">
        <v>0</v>
      </c>
      <c r="T1068" s="142">
        <f>S1068*H1068</f>
        <v>0</v>
      </c>
      <c r="AR1068" s="143" t="s">
        <v>287</v>
      </c>
      <c r="AT1068" s="143" t="s">
        <v>186</v>
      </c>
      <c r="AU1068" s="143" t="s">
        <v>84</v>
      </c>
      <c r="AY1068" s="18" t="s">
        <v>184</v>
      </c>
      <c r="BE1068" s="144">
        <f>IF(N1068="základní",J1068,0)</f>
        <v>0</v>
      </c>
      <c r="BF1068" s="144">
        <f>IF(N1068="snížená",J1068,0)</f>
        <v>0</v>
      </c>
      <c r="BG1068" s="144">
        <f>IF(N1068="zákl. přenesená",J1068,0)</f>
        <v>0</v>
      </c>
      <c r="BH1068" s="144">
        <f>IF(N1068="sníž. přenesená",J1068,0)</f>
        <v>0</v>
      </c>
      <c r="BI1068" s="144">
        <f>IF(N1068="nulová",J1068,0)</f>
        <v>0</v>
      </c>
      <c r="BJ1068" s="18" t="s">
        <v>82</v>
      </c>
      <c r="BK1068" s="144">
        <f>ROUND(I1068*H1068,2)</f>
        <v>0</v>
      </c>
      <c r="BL1068" s="18" t="s">
        <v>287</v>
      </c>
      <c r="BM1068" s="143" t="s">
        <v>1844</v>
      </c>
    </row>
    <row r="1069" spans="2:65" s="1" customFormat="1" ht="11.25">
      <c r="B1069" s="33"/>
      <c r="D1069" s="145" t="s">
        <v>192</v>
      </c>
      <c r="F1069" s="146" t="s">
        <v>1845</v>
      </c>
      <c r="I1069" s="147"/>
      <c r="L1069" s="33"/>
      <c r="M1069" s="148"/>
      <c r="T1069" s="54"/>
      <c r="AT1069" s="18" t="s">
        <v>192</v>
      </c>
      <c r="AU1069" s="18" t="s">
        <v>84</v>
      </c>
    </row>
    <row r="1070" spans="2:65" s="13" customFormat="1" ht="11.25">
      <c r="B1070" s="156"/>
      <c r="D1070" s="150" t="s">
        <v>194</v>
      </c>
      <c r="E1070" s="157" t="s">
        <v>19</v>
      </c>
      <c r="F1070" s="158" t="s">
        <v>1846</v>
      </c>
      <c r="H1070" s="159">
        <v>1</v>
      </c>
      <c r="I1070" s="160"/>
      <c r="L1070" s="156"/>
      <c r="M1070" s="161"/>
      <c r="T1070" s="162"/>
      <c r="AT1070" s="157" t="s">
        <v>194</v>
      </c>
      <c r="AU1070" s="157" t="s">
        <v>84</v>
      </c>
      <c r="AV1070" s="13" t="s">
        <v>84</v>
      </c>
      <c r="AW1070" s="13" t="s">
        <v>37</v>
      </c>
      <c r="AX1070" s="13" t="s">
        <v>82</v>
      </c>
      <c r="AY1070" s="157" t="s">
        <v>184</v>
      </c>
    </row>
    <row r="1071" spans="2:65" s="1" customFormat="1" ht="16.5" customHeight="1">
      <c r="B1071" s="33"/>
      <c r="C1071" s="132" t="s">
        <v>1847</v>
      </c>
      <c r="D1071" s="132" t="s">
        <v>186</v>
      </c>
      <c r="E1071" s="133" t="s">
        <v>1848</v>
      </c>
      <c r="F1071" s="134" t="s">
        <v>1849</v>
      </c>
      <c r="G1071" s="135" t="s">
        <v>217</v>
      </c>
      <c r="H1071" s="136">
        <v>298.56099999999998</v>
      </c>
      <c r="I1071" s="137"/>
      <c r="J1071" s="138">
        <f>ROUND(I1071*H1071,2)</f>
        <v>0</v>
      </c>
      <c r="K1071" s="134" t="s">
        <v>190</v>
      </c>
      <c r="L1071" s="33"/>
      <c r="M1071" s="139" t="s">
        <v>19</v>
      </c>
      <c r="N1071" s="140" t="s">
        <v>46</v>
      </c>
      <c r="P1071" s="141">
        <f>O1071*H1071</f>
        <v>0</v>
      </c>
      <c r="Q1071" s="141">
        <v>4.5000000000000003E-5</v>
      </c>
      <c r="R1071" s="141">
        <f>Q1071*H1071</f>
        <v>1.3435245E-2</v>
      </c>
      <c r="S1071" s="141">
        <v>0</v>
      </c>
      <c r="T1071" s="142">
        <f>S1071*H1071</f>
        <v>0</v>
      </c>
      <c r="AR1071" s="143" t="s">
        <v>287</v>
      </c>
      <c r="AT1071" s="143" t="s">
        <v>186</v>
      </c>
      <c r="AU1071" s="143" t="s">
        <v>84</v>
      </c>
      <c r="AY1071" s="18" t="s">
        <v>184</v>
      </c>
      <c r="BE1071" s="144">
        <f>IF(N1071="základní",J1071,0)</f>
        <v>0</v>
      </c>
      <c r="BF1071" s="144">
        <f>IF(N1071="snížená",J1071,0)</f>
        <v>0</v>
      </c>
      <c r="BG1071" s="144">
        <f>IF(N1071="zákl. přenesená",J1071,0)</f>
        <v>0</v>
      </c>
      <c r="BH1071" s="144">
        <f>IF(N1071="sníž. přenesená",J1071,0)</f>
        <v>0</v>
      </c>
      <c r="BI1071" s="144">
        <f>IF(N1071="nulová",J1071,0)</f>
        <v>0</v>
      </c>
      <c r="BJ1071" s="18" t="s">
        <v>82</v>
      </c>
      <c r="BK1071" s="144">
        <f>ROUND(I1071*H1071,2)</f>
        <v>0</v>
      </c>
      <c r="BL1071" s="18" t="s">
        <v>287</v>
      </c>
      <c r="BM1071" s="143" t="s">
        <v>1850</v>
      </c>
    </row>
    <row r="1072" spans="2:65" s="1" customFormat="1" ht="11.25">
      <c r="B1072" s="33"/>
      <c r="D1072" s="145" t="s">
        <v>192</v>
      </c>
      <c r="F1072" s="146" t="s">
        <v>1851</v>
      </c>
      <c r="I1072" s="147"/>
      <c r="L1072" s="33"/>
      <c r="M1072" s="148"/>
      <c r="T1072" s="54"/>
      <c r="AT1072" s="18" t="s">
        <v>192</v>
      </c>
      <c r="AU1072" s="18" t="s">
        <v>84</v>
      </c>
    </row>
    <row r="1073" spans="2:65" s="13" customFormat="1" ht="11.25">
      <c r="B1073" s="156"/>
      <c r="D1073" s="150" t="s">
        <v>194</v>
      </c>
      <c r="E1073" s="157" t="s">
        <v>19</v>
      </c>
      <c r="F1073" s="158" t="s">
        <v>1852</v>
      </c>
      <c r="H1073" s="159">
        <v>298.56099999999998</v>
      </c>
      <c r="I1073" s="160"/>
      <c r="L1073" s="156"/>
      <c r="M1073" s="161"/>
      <c r="T1073" s="162"/>
      <c r="AT1073" s="157" t="s">
        <v>194</v>
      </c>
      <c r="AU1073" s="157" t="s">
        <v>84</v>
      </c>
      <c r="AV1073" s="13" t="s">
        <v>84</v>
      </c>
      <c r="AW1073" s="13" t="s">
        <v>37</v>
      </c>
      <c r="AX1073" s="13" t="s">
        <v>82</v>
      </c>
      <c r="AY1073" s="157" t="s">
        <v>184</v>
      </c>
    </row>
    <row r="1074" spans="2:65" s="1" customFormat="1" ht="24.2" customHeight="1">
      <c r="B1074" s="33"/>
      <c r="C1074" s="132" t="s">
        <v>1853</v>
      </c>
      <c r="D1074" s="132" t="s">
        <v>186</v>
      </c>
      <c r="E1074" s="133" t="s">
        <v>1854</v>
      </c>
      <c r="F1074" s="134" t="s">
        <v>1855</v>
      </c>
      <c r="G1074" s="135" t="s">
        <v>234</v>
      </c>
      <c r="H1074" s="136">
        <v>9.7059999999999995</v>
      </c>
      <c r="I1074" s="137"/>
      <c r="J1074" s="138">
        <f>ROUND(I1074*H1074,2)</f>
        <v>0</v>
      </c>
      <c r="K1074" s="134" t="s">
        <v>190</v>
      </c>
      <c r="L1074" s="33"/>
      <c r="M1074" s="139" t="s">
        <v>19</v>
      </c>
      <c r="N1074" s="140" t="s">
        <v>46</v>
      </c>
      <c r="P1074" s="141">
        <f>O1074*H1074</f>
        <v>0</v>
      </c>
      <c r="Q1074" s="141">
        <v>0</v>
      </c>
      <c r="R1074" s="141">
        <f>Q1074*H1074</f>
        <v>0</v>
      </c>
      <c r="S1074" s="141">
        <v>0</v>
      </c>
      <c r="T1074" s="142">
        <f>S1074*H1074</f>
        <v>0</v>
      </c>
      <c r="AR1074" s="143" t="s">
        <v>287</v>
      </c>
      <c r="AT1074" s="143" t="s">
        <v>186</v>
      </c>
      <c r="AU1074" s="143" t="s">
        <v>84</v>
      </c>
      <c r="AY1074" s="18" t="s">
        <v>184</v>
      </c>
      <c r="BE1074" s="144">
        <f>IF(N1074="základní",J1074,0)</f>
        <v>0</v>
      </c>
      <c r="BF1074" s="144">
        <f>IF(N1074="snížená",J1074,0)</f>
        <v>0</v>
      </c>
      <c r="BG1074" s="144">
        <f>IF(N1074="zákl. přenesená",J1074,0)</f>
        <v>0</v>
      </c>
      <c r="BH1074" s="144">
        <f>IF(N1074="sníž. přenesená",J1074,0)</f>
        <v>0</v>
      </c>
      <c r="BI1074" s="144">
        <f>IF(N1074="nulová",J1074,0)</f>
        <v>0</v>
      </c>
      <c r="BJ1074" s="18" t="s">
        <v>82</v>
      </c>
      <c r="BK1074" s="144">
        <f>ROUND(I1074*H1074,2)</f>
        <v>0</v>
      </c>
      <c r="BL1074" s="18" t="s">
        <v>287</v>
      </c>
      <c r="BM1074" s="143" t="s">
        <v>1856</v>
      </c>
    </row>
    <row r="1075" spans="2:65" s="1" customFormat="1" ht="11.25">
      <c r="B1075" s="33"/>
      <c r="D1075" s="145" t="s">
        <v>192</v>
      </c>
      <c r="F1075" s="146" t="s">
        <v>1857</v>
      </c>
      <c r="I1075" s="147"/>
      <c r="L1075" s="33"/>
      <c r="M1075" s="148"/>
      <c r="T1075" s="54"/>
      <c r="AT1075" s="18" t="s">
        <v>192</v>
      </c>
      <c r="AU1075" s="18" t="s">
        <v>84</v>
      </c>
    </row>
    <row r="1076" spans="2:65" s="11" customFormat="1" ht="22.9" customHeight="1">
      <c r="B1076" s="120"/>
      <c r="D1076" s="121" t="s">
        <v>74</v>
      </c>
      <c r="E1076" s="130" t="s">
        <v>1858</v>
      </c>
      <c r="F1076" s="130" t="s">
        <v>1859</v>
      </c>
      <c r="I1076" s="123"/>
      <c r="J1076" s="131">
        <f>BK1076</f>
        <v>0</v>
      </c>
      <c r="L1076" s="120"/>
      <c r="M1076" s="125"/>
      <c r="P1076" s="126">
        <f>SUM(P1077:P1089)</f>
        <v>0</v>
      </c>
      <c r="R1076" s="126">
        <f>SUM(R1077:R1089)</f>
        <v>7.340009907953001</v>
      </c>
      <c r="T1076" s="127">
        <f>SUM(T1077:T1089)</f>
        <v>0</v>
      </c>
      <c r="AR1076" s="121" t="s">
        <v>84</v>
      </c>
      <c r="AT1076" s="128" t="s">
        <v>74</v>
      </c>
      <c r="AU1076" s="128" t="s">
        <v>82</v>
      </c>
      <c r="AY1076" s="121" t="s">
        <v>184</v>
      </c>
      <c r="BK1076" s="129">
        <f>SUM(BK1077:BK1089)</f>
        <v>0</v>
      </c>
    </row>
    <row r="1077" spans="2:65" s="1" customFormat="1" ht="24.2" customHeight="1">
      <c r="B1077" s="33"/>
      <c r="C1077" s="132" t="s">
        <v>1860</v>
      </c>
      <c r="D1077" s="132" t="s">
        <v>186</v>
      </c>
      <c r="E1077" s="133" t="s">
        <v>1861</v>
      </c>
      <c r="F1077" s="134" t="s">
        <v>1862</v>
      </c>
      <c r="G1077" s="135" t="s">
        <v>217</v>
      </c>
      <c r="H1077" s="136">
        <v>84.367000000000004</v>
      </c>
      <c r="I1077" s="137"/>
      <c r="J1077" s="138">
        <f>ROUND(I1077*H1077,2)</f>
        <v>0</v>
      </c>
      <c r="K1077" s="134" t="s">
        <v>190</v>
      </c>
      <c r="L1077" s="33"/>
      <c r="M1077" s="139" t="s">
        <v>19</v>
      </c>
      <c r="N1077" s="140" t="s">
        <v>46</v>
      </c>
      <c r="P1077" s="141">
        <f>O1077*H1077</f>
        <v>0</v>
      </c>
      <c r="Q1077" s="141">
        <v>3.3000959000000003E-2</v>
      </c>
      <c r="R1077" s="141">
        <f>Q1077*H1077</f>
        <v>2.7841919079530006</v>
      </c>
      <c r="S1077" s="141">
        <v>0</v>
      </c>
      <c r="T1077" s="142">
        <f>S1077*H1077</f>
        <v>0</v>
      </c>
      <c r="AR1077" s="143" t="s">
        <v>287</v>
      </c>
      <c r="AT1077" s="143" t="s">
        <v>186</v>
      </c>
      <c r="AU1077" s="143" t="s">
        <v>84</v>
      </c>
      <c r="AY1077" s="18" t="s">
        <v>184</v>
      </c>
      <c r="BE1077" s="144">
        <f>IF(N1077="základní",J1077,0)</f>
        <v>0</v>
      </c>
      <c r="BF1077" s="144">
        <f>IF(N1077="snížená",J1077,0)</f>
        <v>0</v>
      </c>
      <c r="BG1077" s="144">
        <f>IF(N1077="zákl. přenesená",J1077,0)</f>
        <v>0</v>
      </c>
      <c r="BH1077" s="144">
        <f>IF(N1077="sníž. přenesená",J1077,0)</f>
        <v>0</v>
      </c>
      <c r="BI1077" s="144">
        <f>IF(N1077="nulová",J1077,0)</f>
        <v>0</v>
      </c>
      <c r="BJ1077" s="18" t="s">
        <v>82</v>
      </c>
      <c r="BK1077" s="144">
        <f>ROUND(I1077*H1077,2)</f>
        <v>0</v>
      </c>
      <c r="BL1077" s="18" t="s">
        <v>287</v>
      </c>
      <c r="BM1077" s="143" t="s">
        <v>1863</v>
      </c>
    </row>
    <row r="1078" spans="2:65" s="1" customFormat="1" ht="11.25">
      <c r="B1078" s="33"/>
      <c r="D1078" s="145" t="s">
        <v>192</v>
      </c>
      <c r="F1078" s="146" t="s">
        <v>1864</v>
      </c>
      <c r="I1078" s="147"/>
      <c r="L1078" s="33"/>
      <c r="M1078" s="148"/>
      <c r="T1078" s="54"/>
      <c r="AT1078" s="18" t="s">
        <v>192</v>
      </c>
      <c r="AU1078" s="18" t="s">
        <v>84</v>
      </c>
    </row>
    <row r="1079" spans="2:65" s="13" customFormat="1" ht="11.25">
      <c r="B1079" s="156"/>
      <c r="D1079" s="150" t="s">
        <v>194</v>
      </c>
      <c r="E1079" s="157" t="s">
        <v>19</v>
      </c>
      <c r="F1079" s="158" t="s">
        <v>1865</v>
      </c>
      <c r="H1079" s="159">
        <v>34.887</v>
      </c>
      <c r="I1079" s="160"/>
      <c r="L1079" s="156"/>
      <c r="M1079" s="161"/>
      <c r="T1079" s="162"/>
      <c r="AT1079" s="157" t="s">
        <v>194</v>
      </c>
      <c r="AU1079" s="157" t="s">
        <v>84</v>
      </c>
      <c r="AV1079" s="13" t="s">
        <v>84</v>
      </c>
      <c r="AW1079" s="13" t="s">
        <v>37</v>
      </c>
      <c r="AX1079" s="13" t="s">
        <v>75</v>
      </c>
      <c r="AY1079" s="157" t="s">
        <v>184</v>
      </c>
    </row>
    <row r="1080" spans="2:65" s="13" customFormat="1" ht="11.25">
      <c r="B1080" s="156"/>
      <c r="D1080" s="150" t="s">
        <v>194</v>
      </c>
      <c r="E1080" s="157" t="s">
        <v>19</v>
      </c>
      <c r="F1080" s="158" t="s">
        <v>1866</v>
      </c>
      <c r="H1080" s="159">
        <v>39.119999999999997</v>
      </c>
      <c r="I1080" s="160"/>
      <c r="L1080" s="156"/>
      <c r="M1080" s="161"/>
      <c r="T1080" s="162"/>
      <c r="AT1080" s="157" t="s">
        <v>194</v>
      </c>
      <c r="AU1080" s="157" t="s">
        <v>84</v>
      </c>
      <c r="AV1080" s="13" t="s">
        <v>84</v>
      </c>
      <c r="AW1080" s="13" t="s">
        <v>37</v>
      </c>
      <c r="AX1080" s="13" t="s">
        <v>75</v>
      </c>
      <c r="AY1080" s="157" t="s">
        <v>184</v>
      </c>
    </row>
    <row r="1081" spans="2:65" s="13" customFormat="1" ht="11.25">
      <c r="B1081" s="156"/>
      <c r="D1081" s="150" t="s">
        <v>194</v>
      </c>
      <c r="E1081" s="157" t="s">
        <v>19</v>
      </c>
      <c r="F1081" s="158" t="s">
        <v>1867</v>
      </c>
      <c r="H1081" s="159">
        <v>10.36</v>
      </c>
      <c r="I1081" s="160"/>
      <c r="L1081" s="156"/>
      <c r="M1081" s="161"/>
      <c r="T1081" s="162"/>
      <c r="AT1081" s="157" t="s">
        <v>194</v>
      </c>
      <c r="AU1081" s="157" t="s">
        <v>84</v>
      </c>
      <c r="AV1081" s="13" t="s">
        <v>84</v>
      </c>
      <c r="AW1081" s="13" t="s">
        <v>37</v>
      </c>
      <c r="AX1081" s="13" t="s">
        <v>75</v>
      </c>
      <c r="AY1081" s="157" t="s">
        <v>184</v>
      </c>
    </row>
    <row r="1082" spans="2:65" s="14" customFormat="1" ht="11.25">
      <c r="B1082" s="163"/>
      <c r="D1082" s="150" t="s">
        <v>194</v>
      </c>
      <c r="E1082" s="164" t="s">
        <v>19</v>
      </c>
      <c r="F1082" s="165" t="s">
        <v>198</v>
      </c>
      <c r="H1082" s="166">
        <v>84.367000000000004</v>
      </c>
      <c r="I1082" s="167"/>
      <c r="L1082" s="163"/>
      <c r="M1082" s="168"/>
      <c r="T1082" s="169"/>
      <c r="AT1082" s="164" t="s">
        <v>194</v>
      </c>
      <c r="AU1082" s="164" t="s">
        <v>84</v>
      </c>
      <c r="AV1082" s="14" t="s">
        <v>127</v>
      </c>
      <c r="AW1082" s="14" t="s">
        <v>37</v>
      </c>
      <c r="AX1082" s="14" t="s">
        <v>82</v>
      </c>
      <c r="AY1082" s="164" t="s">
        <v>184</v>
      </c>
    </row>
    <row r="1083" spans="2:65" s="1" customFormat="1" ht="16.5" customHeight="1">
      <c r="B1083" s="33"/>
      <c r="C1083" s="170" t="s">
        <v>1868</v>
      </c>
      <c r="D1083" s="170" t="s">
        <v>264</v>
      </c>
      <c r="E1083" s="171" t="s">
        <v>1869</v>
      </c>
      <c r="F1083" s="172" t="s">
        <v>1870</v>
      </c>
      <c r="G1083" s="173" t="s">
        <v>217</v>
      </c>
      <c r="H1083" s="174">
        <v>84.367000000000004</v>
      </c>
      <c r="I1083" s="175"/>
      <c r="J1083" s="176">
        <f>ROUND(I1083*H1083,2)</f>
        <v>0</v>
      </c>
      <c r="K1083" s="172" t="s">
        <v>19</v>
      </c>
      <c r="L1083" s="177"/>
      <c r="M1083" s="178" t="s">
        <v>19</v>
      </c>
      <c r="N1083" s="179" t="s">
        <v>46</v>
      </c>
      <c r="P1083" s="141">
        <f>O1083*H1083</f>
        <v>0</v>
      </c>
      <c r="Q1083" s="141">
        <v>5.3999999999999999E-2</v>
      </c>
      <c r="R1083" s="141">
        <f>Q1083*H1083</f>
        <v>4.5558180000000004</v>
      </c>
      <c r="S1083" s="141">
        <v>0</v>
      </c>
      <c r="T1083" s="142">
        <f>S1083*H1083</f>
        <v>0</v>
      </c>
      <c r="AR1083" s="143" t="s">
        <v>409</v>
      </c>
      <c r="AT1083" s="143" t="s">
        <v>264</v>
      </c>
      <c r="AU1083" s="143" t="s">
        <v>84</v>
      </c>
      <c r="AY1083" s="18" t="s">
        <v>184</v>
      </c>
      <c r="BE1083" s="144">
        <f>IF(N1083="základní",J1083,0)</f>
        <v>0</v>
      </c>
      <c r="BF1083" s="144">
        <f>IF(N1083="snížená",J1083,0)</f>
        <v>0</v>
      </c>
      <c r="BG1083" s="144">
        <f>IF(N1083="zákl. přenesená",J1083,0)</f>
        <v>0</v>
      </c>
      <c r="BH1083" s="144">
        <f>IF(N1083="sníž. přenesená",J1083,0)</f>
        <v>0</v>
      </c>
      <c r="BI1083" s="144">
        <f>IF(N1083="nulová",J1083,0)</f>
        <v>0</v>
      </c>
      <c r="BJ1083" s="18" t="s">
        <v>82</v>
      </c>
      <c r="BK1083" s="144">
        <f>ROUND(I1083*H1083,2)</f>
        <v>0</v>
      </c>
      <c r="BL1083" s="18" t="s">
        <v>287</v>
      </c>
      <c r="BM1083" s="143" t="s">
        <v>1871</v>
      </c>
    </row>
    <row r="1084" spans="2:65" s="13" customFormat="1" ht="11.25">
      <c r="B1084" s="156"/>
      <c r="D1084" s="150" t="s">
        <v>194</v>
      </c>
      <c r="E1084" s="157" t="s">
        <v>19</v>
      </c>
      <c r="F1084" s="158" t="s">
        <v>1865</v>
      </c>
      <c r="H1084" s="159">
        <v>34.887</v>
      </c>
      <c r="I1084" s="160"/>
      <c r="L1084" s="156"/>
      <c r="M1084" s="161"/>
      <c r="T1084" s="162"/>
      <c r="AT1084" s="157" t="s">
        <v>194</v>
      </c>
      <c r="AU1084" s="157" t="s">
        <v>84</v>
      </c>
      <c r="AV1084" s="13" t="s">
        <v>84</v>
      </c>
      <c r="AW1084" s="13" t="s">
        <v>37</v>
      </c>
      <c r="AX1084" s="13" t="s">
        <v>75</v>
      </c>
      <c r="AY1084" s="157" t="s">
        <v>184</v>
      </c>
    </row>
    <row r="1085" spans="2:65" s="13" customFormat="1" ht="11.25">
      <c r="B1085" s="156"/>
      <c r="D1085" s="150" t="s">
        <v>194</v>
      </c>
      <c r="E1085" s="157" t="s">
        <v>19</v>
      </c>
      <c r="F1085" s="158" t="s">
        <v>1866</v>
      </c>
      <c r="H1085" s="159">
        <v>39.119999999999997</v>
      </c>
      <c r="I1085" s="160"/>
      <c r="L1085" s="156"/>
      <c r="M1085" s="161"/>
      <c r="T1085" s="162"/>
      <c r="AT1085" s="157" t="s">
        <v>194</v>
      </c>
      <c r="AU1085" s="157" t="s">
        <v>84</v>
      </c>
      <c r="AV1085" s="13" t="s">
        <v>84</v>
      </c>
      <c r="AW1085" s="13" t="s">
        <v>37</v>
      </c>
      <c r="AX1085" s="13" t="s">
        <v>75</v>
      </c>
      <c r="AY1085" s="157" t="s">
        <v>184</v>
      </c>
    </row>
    <row r="1086" spans="2:65" s="13" customFormat="1" ht="11.25">
      <c r="B1086" s="156"/>
      <c r="D1086" s="150" t="s">
        <v>194</v>
      </c>
      <c r="E1086" s="157" t="s">
        <v>19</v>
      </c>
      <c r="F1086" s="158" t="s">
        <v>1867</v>
      </c>
      <c r="H1086" s="159">
        <v>10.36</v>
      </c>
      <c r="I1086" s="160"/>
      <c r="L1086" s="156"/>
      <c r="M1086" s="161"/>
      <c r="T1086" s="162"/>
      <c r="AT1086" s="157" t="s">
        <v>194</v>
      </c>
      <c r="AU1086" s="157" t="s">
        <v>84</v>
      </c>
      <c r="AV1086" s="13" t="s">
        <v>84</v>
      </c>
      <c r="AW1086" s="13" t="s">
        <v>37</v>
      </c>
      <c r="AX1086" s="13" t="s">
        <v>75</v>
      </c>
      <c r="AY1086" s="157" t="s">
        <v>184</v>
      </c>
    </row>
    <row r="1087" spans="2:65" s="14" customFormat="1" ht="11.25">
      <c r="B1087" s="163"/>
      <c r="D1087" s="150" t="s">
        <v>194</v>
      </c>
      <c r="E1087" s="164" t="s">
        <v>19</v>
      </c>
      <c r="F1087" s="165" t="s">
        <v>198</v>
      </c>
      <c r="H1087" s="166">
        <v>84.367000000000004</v>
      </c>
      <c r="I1087" s="167"/>
      <c r="L1087" s="163"/>
      <c r="M1087" s="168"/>
      <c r="T1087" s="169"/>
      <c r="AT1087" s="164" t="s">
        <v>194</v>
      </c>
      <c r="AU1087" s="164" t="s">
        <v>84</v>
      </c>
      <c r="AV1087" s="14" t="s">
        <v>127</v>
      </c>
      <c r="AW1087" s="14" t="s">
        <v>37</v>
      </c>
      <c r="AX1087" s="14" t="s">
        <v>82</v>
      </c>
      <c r="AY1087" s="164" t="s">
        <v>184</v>
      </c>
    </row>
    <row r="1088" spans="2:65" s="1" customFormat="1" ht="24.2" customHeight="1">
      <c r="B1088" s="33"/>
      <c r="C1088" s="132" t="s">
        <v>1872</v>
      </c>
      <c r="D1088" s="132" t="s">
        <v>186</v>
      </c>
      <c r="E1088" s="133" t="s">
        <v>1873</v>
      </c>
      <c r="F1088" s="134" t="s">
        <v>1874</v>
      </c>
      <c r="G1088" s="135" t="s">
        <v>234</v>
      </c>
      <c r="H1088" s="136">
        <v>7.34</v>
      </c>
      <c r="I1088" s="137"/>
      <c r="J1088" s="138">
        <f>ROUND(I1088*H1088,2)</f>
        <v>0</v>
      </c>
      <c r="K1088" s="134" t="s">
        <v>190</v>
      </c>
      <c r="L1088" s="33"/>
      <c r="M1088" s="139" t="s">
        <v>19</v>
      </c>
      <c r="N1088" s="140" t="s">
        <v>46</v>
      </c>
      <c r="P1088" s="141">
        <f>O1088*H1088</f>
        <v>0</v>
      </c>
      <c r="Q1088" s="141">
        <v>0</v>
      </c>
      <c r="R1088" s="141">
        <f>Q1088*H1088</f>
        <v>0</v>
      </c>
      <c r="S1088" s="141">
        <v>0</v>
      </c>
      <c r="T1088" s="142">
        <f>S1088*H1088</f>
        <v>0</v>
      </c>
      <c r="AR1088" s="143" t="s">
        <v>287</v>
      </c>
      <c r="AT1088" s="143" t="s">
        <v>186</v>
      </c>
      <c r="AU1088" s="143" t="s">
        <v>84</v>
      </c>
      <c r="AY1088" s="18" t="s">
        <v>184</v>
      </c>
      <c r="BE1088" s="144">
        <f>IF(N1088="základní",J1088,0)</f>
        <v>0</v>
      </c>
      <c r="BF1088" s="144">
        <f>IF(N1088="snížená",J1088,0)</f>
        <v>0</v>
      </c>
      <c r="BG1088" s="144">
        <f>IF(N1088="zákl. přenesená",J1088,0)</f>
        <v>0</v>
      </c>
      <c r="BH1088" s="144">
        <f>IF(N1088="sníž. přenesená",J1088,0)</f>
        <v>0</v>
      </c>
      <c r="BI1088" s="144">
        <f>IF(N1088="nulová",J1088,0)</f>
        <v>0</v>
      </c>
      <c r="BJ1088" s="18" t="s">
        <v>82</v>
      </c>
      <c r="BK1088" s="144">
        <f>ROUND(I1088*H1088,2)</f>
        <v>0</v>
      </c>
      <c r="BL1088" s="18" t="s">
        <v>287</v>
      </c>
      <c r="BM1088" s="143" t="s">
        <v>1875</v>
      </c>
    </row>
    <row r="1089" spans="2:65" s="1" customFormat="1" ht="11.25">
      <c r="B1089" s="33"/>
      <c r="D1089" s="145" t="s">
        <v>192</v>
      </c>
      <c r="F1089" s="146" t="s">
        <v>1876</v>
      </c>
      <c r="I1089" s="147"/>
      <c r="L1089" s="33"/>
      <c r="M1089" s="148"/>
      <c r="T1089" s="54"/>
      <c r="AT1089" s="18" t="s">
        <v>192</v>
      </c>
      <c r="AU1089" s="18" t="s">
        <v>84</v>
      </c>
    </row>
    <row r="1090" spans="2:65" s="11" customFormat="1" ht="22.9" customHeight="1">
      <c r="B1090" s="120"/>
      <c r="D1090" s="121" t="s">
        <v>74</v>
      </c>
      <c r="E1090" s="130" t="s">
        <v>1877</v>
      </c>
      <c r="F1090" s="130" t="s">
        <v>1878</v>
      </c>
      <c r="I1090" s="123"/>
      <c r="J1090" s="131">
        <f>BK1090</f>
        <v>0</v>
      </c>
      <c r="L1090" s="120"/>
      <c r="M1090" s="125"/>
      <c r="P1090" s="126">
        <f>SUM(P1091:P1125)</f>
        <v>0</v>
      </c>
      <c r="R1090" s="126">
        <f>SUM(R1091:R1125)</f>
        <v>1.362781175E-2</v>
      </c>
      <c r="T1090" s="127">
        <f>SUM(T1091:T1125)</f>
        <v>0</v>
      </c>
      <c r="AR1090" s="121" t="s">
        <v>84</v>
      </c>
      <c r="AT1090" s="128" t="s">
        <v>74</v>
      </c>
      <c r="AU1090" s="128" t="s">
        <v>82</v>
      </c>
      <c r="AY1090" s="121" t="s">
        <v>184</v>
      </c>
      <c r="BK1090" s="129">
        <f>SUM(BK1091:BK1125)</f>
        <v>0</v>
      </c>
    </row>
    <row r="1091" spans="2:65" s="1" customFormat="1" ht="16.5" customHeight="1">
      <c r="B1091" s="33"/>
      <c r="C1091" s="132" t="s">
        <v>1879</v>
      </c>
      <c r="D1091" s="132" t="s">
        <v>186</v>
      </c>
      <c r="E1091" s="133" t="s">
        <v>1880</v>
      </c>
      <c r="F1091" s="134" t="s">
        <v>1881</v>
      </c>
      <c r="G1091" s="135" t="s">
        <v>217</v>
      </c>
      <c r="H1091" s="136">
        <v>46.08</v>
      </c>
      <c r="I1091" s="137"/>
      <c r="J1091" s="138">
        <f>ROUND(I1091*H1091,2)</f>
        <v>0</v>
      </c>
      <c r="K1091" s="134" t="s">
        <v>190</v>
      </c>
      <c r="L1091" s="33"/>
      <c r="M1091" s="139" t="s">
        <v>19</v>
      </c>
      <c r="N1091" s="140" t="s">
        <v>46</v>
      </c>
      <c r="P1091" s="141">
        <f>O1091*H1091</f>
        <v>0</v>
      </c>
      <c r="Q1091" s="141">
        <v>2.475E-4</v>
      </c>
      <c r="R1091" s="141">
        <f>Q1091*H1091</f>
        <v>1.14048E-2</v>
      </c>
      <c r="S1091" s="141">
        <v>0</v>
      </c>
      <c r="T1091" s="142">
        <f>S1091*H1091</f>
        <v>0</v>
      </c>
      <c r="AR1091" s="143" t="s">
        <v>287</v>
      </c>
      <c r="AT1091" s="143" t="s">
        <v>186</v>
      </c>
      <c r="AU1091" s="143" t="s">
        <v>84</v>
      </c>
      <c r="AY1091" s="18" t="s">
        <v>184</v>
      </c>
      <c r="BE1091" s="144">
        <f>IF(N1091="základní",J1091,0)</f>
        <v>0</v>
      </c>
      <c r="BF1091" s="144">
        <f>IF(N1091="snížená",J1091,0)</f>
        <v>0</v>
      </c>
      <c r="BG1091" s="144">
        <f>IF(N1091="zákl. přenesená",J1091,0)</f>
        <v>0</v>
      </c>
      <c r="BH1091" s="144">
        <f>IF(N1091="sníž. přenesená",J1091,0)</f>
        <v>0</v>
      </c>
      <c r="BI1091" s="144">
        <f>IF(N1091="nulová",J1091,0)</f>
        <v>0</v>
      </c>
      <c r="BJ1091" s="18" t="s">
        <v>82</v>
      </c>
      <c r="BK1091" s="144">
        <f>ROUND(I1091*H1091,2)</f>
        <v>0</v>
      </c>
      <c r="BL1091" s="18" t="s">
        <v>287</v>
      </c>
      <c r="BM1091" s="143" t="s">
        <v>1882</v>
      </c>
    </row>
    <row r="1092" spans="2:65" s="1" customFormat="1" ht="11.25">
      <c r="B1092" s="33"/>
      <c r="D1092" s="145" t="s">
        <v>192</v>
      </c>
      <c r="F1092" s="146" t="s">
        <v>1883</v>
      </c>
      <c r="I1092" s="147"/>
      <c r="L1092" s="33"/>
      <c r="M1092" s="148"/>
      <c r="T1092" s="54"/>
      <c r="AT1092" s="18" t="s">
        <v>192</v>
      </c>
      <c r="AU1092" s="18" t="s">
        <v>84</v>
      </c>
    </row>
    <row r="1093" spans="2:65" s="12" customFormat="1" ht="11.25">
      <c r="B1093" s="149"/>
      <c r="D1093" s="150" t="s">
        <v>194</v>
      </c>
      <c r="E1093" s="151" t="s">
        <v>19</v>
      </c>
      <c r="F1093" s="152" t="s">
        <v>249</v>
      </c>
      <c r="H1093" s="151" t="s">
        <v>19</v>
      </c>
      <c r="I1093" s="153"/>
      <c r="L1093" s="149"/>
      <c r="M1093" s="154"/>
      <c r="T1093" s="155"/>
      <c r="AT1093" s="151" t="s">
        <v>194</v>
      </c>
      <c r="AU1093" s="151" t="s">
        <v>84</v>
      </c>
      <c r="AV1093" s="12" t="s">
        <v>82</v>
      </c>
      <c r="AW1093" s="12" t="s">
        <v>37</v>
      </c>
      <c r="AX1093" s="12" t="s">
        <v>75</v>
      </c>
      <c r="AY1093" s="151" t="s">
        <v>184</v>
      </c>
    </row>
    <row r="1094" spans="2:65" s="13" customFormat="1" ht="11.25">
      <c r="B1094" s="156"/>
      <c r="D1094" s="150" t="s">
        <v>194</v>
      </c>
      <c r="E1094" s="157" t="s">
        <v>19</v>
      </c>
      <c r="F1094" s="158" t="s">
        <v>1097</v>
      </c>
      <c r="H1094" s="159">
        <v>22.968</v>
      </c>
      <c r="I1094" s="160"/>
      <c r="L1094" s="156"/>
      <c r="M1094" s="161"/>
      <c r="T1094" s="162"/>
      <c r="AT1094" s="157" t="s">
        <v>194</v>
      </c>
      <c r="AU1094" s="157" t="s">
        <v>84</v>
      </c>
      <c r="AV1094" s="13" t="s">
        <v>84</v>
      </c>
      <c r="AW1094" s="13" t="s">
        <v>37</v>
      </c>
      <c r="AX1094" s="13" t="s">
        <v>75</v>
      </c>
      <c r="AY1094" s="157" t="s">
        <v>184</v>
      </c>
    </row>
    <row r="1095" spans="2:65" s="12" customFormat="1" ht="11.25">
      <c r="B1095" s="149"/>
      <c r="D1095" s="150" t="s">
        <v>194</v>
      </c>
      <c r="E1095" s="151" t="s">
        <v>19</v>
      </c>
      <c r="F1095" s="152" t="s">
        <v>1108</v>
      </c>
      <c r="H1095" s="151" t="s">
        <v>19</v>
      </c>
      <c r="I1095" s="153"/>
      <c r="L1095" s="149"/>
      <c r="M1095" s="154"/>
      <c r="T1095" s="155"/>
      <c r="AT1095" s="151" t="s">
        <v>194</v>
      </c>
      <c r="AU1095" s="151" t="s">
        <v>84</v>
      </c>
      <c r="AV1095" s="12" t="s">
        <v>82</v>
      </c>
      <c r="AW1095" s="12" t="s">
        <v>37</v>
      </c>
      <c r="AX1095" s="12" t="s">
        <v>75</v>
      </c>
      <c r="AY1095" s="151" t="s">
        <v>184</v>
      </c>
    </row>
    <row r="1096" spans="2:65" s="13" customFormat="1" ht="11.25">
      <c r="B1096" s="156"/>
      <c r="D1096" s="150" t="s">
        <v>194</v>
      </c>
      <c r="E1096" s="157" t="s">
        <v>19</v>
      </c>
      <c r="F1096" s="158" t="s">
        <v>1884</v>
      </c>
      <c r="H1096" s="159">
        <v>5.6760000000000002</v>
      </c>
      <c r="I1096" s="160"/>
      <c r="L1096" s="156"/>
      <c r="M1096" s="161"/>
      <c r="T1096" s="162"/>
      <c r="AT1096" s="157" t="s">
        <v>194</v>
      </c>
      <c r="AU1096" s="157" t="s">
        <v>84</v>
      </c>
      <c r="AV1096" s="13" t="s">
        <v>84</v>
      </c>
      <c r="AW1096" s="13" t="s">
        <v>37</v>
      </c>
      <c r="AX1096" s="13" t="s">
        <v>75</v>
      </c>
      <c r="AY1096" s="157" t="s">
        <v>184</v>
      </c>
    </row>
    <row r="1097" spans="2:65" s="13" customFormat="1" ht="11.25">
      <c r="B1097" s="156"/>
      <c r="D1097" s="150" t="s">
        <v>194</v>
      </c>
      <c r="E1097" s="157" t="s">
        <v>19</v>
      </c>
      <c r="F1097" s="158" t="s">
        <v>1885</v>
      </c>
      <c r="H1097" s="159">
        <v>6.5469999999999997</v>
      </c>
      <c r="I1097" s="160"/>
      <c r="L1097" s="156"/>
      <c r="M1097" s="161"/>
      <c r="T1097" s="162"/>
      <c r="AT1097" s="157" t="s">
        <v>194</v>
      </c>
      <c r="AU1097" s="157" t="s">
        <v>84</v>
      </c>
      <c r="AV1097" s="13" t="s">
        <v>84</v>
      </c>
      <c r="AW1097" s="13" t="s">
        <v>37</v>
      </c>
      <c r="AX1097" s="13" t="s">
        <v>75</v>
      </c>
      <c r="AY1097" s="157" t="s">
        <v>184</v>
      </c>
    </row>
    <row r="1098" spans="2:65" s="13" customFormat="1" ht="11.25">
      <c r="B1098" s="156"/>
      <c r="D1098" s="150" t="s">
        <v>194</v>
      </c>
      <c r="E1098" s="157" t="s">
        <v>19</v>
      </c>
      <c r="F1098" s="158" t="s">
        <v>1886</v>
      </c>
      <c r="H1098" s="159">
        <v>7.992</v>
      </c>
      <c r="I1098" s="160"/>
      <c r="L1098" s="156"/>
      <c r="M1098" s="161"/>
      <c r="T1098" s="162"/>
      <c r="AT1098" s="157" t="s">
        <v>194</v>
      </c>
      <c r="AU1098" s="157" t="s">
        <v>84</v>
      </c>
      <c r="AV1098" s="13" t="s">
        <v>84</v>
      </c>
      <c r="AW1098" s="13" t="s">
        <v>37</v>
      </c>
      <c r="AX1098" s="13" t="s">
        <v>75</v>
      </c>
      <c r="AY1098" s="157" t="s">
        <v>184</v>
      </c>
    </row>
    <row r="1099" spans="2:65" s="13" customFormat="1" ht="11.25">
      <c r="B1099" s="156"/>
      <c r="D1099" s="150" t="s">
        <v>194</v>
      </c>
      <c r="E1099" s="157" t="s">
        <v>19</v>
      </c>
      <c r="F1099" s="158" t="s">
        <v>1887</v>
      </c>
      <c r="H1099" s="159">
        <v>2.8969999999999998</v>
      </c>
      <c r="I1099" s="160"/>
      <c r="L1099" s="156"/>
      <c r="M1099" s="161"/>
      <c r="T1099" s="162"/>
      <c r="AT1099" s="157" t="s">
        <v>194</v>
      </c>
      <c r="AU1099" s="157" t="s">
        <v>84</v>
      </c>
      <c r="AV1099" s="13" t="s">
        <v>84</v>
      </c>
      <c r="AW1099" s="13" t="s">
        <v>37</v>
      </c>
      <c r="AX1099" s="13" t="s">
        <v>75</v>
      </c>
      <c r="AY1099" s="157" t="s">
        <v>184</v>
      </c>
    </row>
    <row r="1100" spans="2:65" s="14" customFormat="1" ht="11.25">
      <c r="B1100" s="163"/>
      <c r="D1100" s="150" t="s">
        <v>194</v>
      </c>
      <c r="E1100" s="164" t="s">
        <v>19</v>
      </c>
      <c r="F1100" s="165" t="s">
        <v>198</v>
      </c>
      <c r="H1100" s="166">
        <v>46.08</v>
      </c>
      <c r="I1100" s="167"/>
      <c r="L1100" s="163"/>
      <c r="M1100" s="168"/>
      <c r="T1100" s="169"/>
      <c r="AT1100" s="164" t="s">
        <v>194</v>
      </c>
      <c r="AU1100" s="164" t="s">
        <v>84</v>
      </c>
      <c r="AV1100" s="14" t="s">
        <v>127</v>
      </c>
      <c r="AW1100" s="14" t="s">
        <v>37</v>
      </c>
      <c r="AX1100" s="14" t="s">
        <v>82</v>
      </c>
      <c r="AY1100" s="164" t="s">
        <v>184</v>
      </c>
    </row>
    <row r="1101" spans="2:65" s="1" customFormat="1" ht="16.5" customHeight="1">
      <c r="B1101" s="33"/>
      <c r="C1101" s="132" t="s">
        <v>1888</v>
      </c>
      <c r="D1101" s="132" t="s">
        <v>186</v>
      </c>
      <c r="E1101" s="133" t="s">
        <v>1889</v>
      </c>
      <c r="F1101" s="134" t="s">
        <v>1890</v>
      </c>
      <c r="G1101" s="135" t="s">
        <v>217</v>
      </c>
      <c r="H1101" s="136">
        <v>3.5550000000000002</v>
      </c>
      <c r="I1101" s="137"/>
      <c r="J1101" s="138">
        <f>ROUND(I1101*H1101,2)</f>
        <v>0</v>
      </c>
      <c r="K1101" s="134" t="s">
        <v>190</v>
      </c>
      <c r="L1101" s="33"/>
      <c r="M1101" s="139" t="s">
        <v>19</v>
      </c>
      <c r="N1101" s="140" t="s">
        <v>46</v>
      </c>
      <c r="P1101" s="141">
        <f>O1101*H1101</f>
        <v>0</v>
      </c>
      <c r="Q1101" s="141">
        <v>1.6875000000000001E-4</v>
      </c>
      <c r="R1101" s="141">
        <f>Q1101*H1101</f>
        <v>5.9990625000000007E-4</v>
      </c>
      <c r="S1101" s="141">
        <v>0</v>
      </c>
      <c r="T1101" s="142">
        <f>S1101*H1101</f>
        <v>0</v>
      </c>
      <c r="AR1101" s="143" t="s">
        <v>287</v>
      </c>
      <c r="AT1101" s="143" t="s">
        <v>186</v>
      </c>
      <c r="AU1101" s="143" t="s">
        <v>84</v>
      </c>
      <c r="AY1101" s="18" t="s">
        <v>184</v>
      </c>
      <c r="BE1101" s="144">
        <f>IF(N1101="základní",J1101,0)</f>
        <v>0</v>
      </c>
      <c r="BF1101" s="144">
        <f>IF(N1101="snížená",J1101,0)</f>
        <v>0</v>
      </c>
      <c r="BG1101" s="144">
        <f>IF(N1101="zákl. přenesená",J1101,0)</f>
        <v>0</v>
      </c>
      <c r="BH1101" s="144">
        <f>IF(N1101="sníž. přenesená",J1101,0)</f>
        <v>0</v>
      </c>
      <c r="BI1101" s="144">
        <f>IF(N1101="nulová",J1101,0)</f>
        <v>0</v>
      </c>
      <c r="BJ1101" s="18" t="s">
        <v>82</v>
      </c>
      <c r="BK1101" s="144">
        <f>ROUND(I1101*H1101,2)</f>
        <v>0</v>
      </c>
      <c r="BL1101" s="18" t="s">
        <v>287</v>
      </c>
      <c r="BM1101" s="143" t="s">
        <v>1891</v>
      </c>
    </row>
    <row r="1102" spans="2:65" s="1" customFormat="1" ht="11.25">
      <c r="B1102" s="33"/>
      <c r="D1102" s="145" t="s">
        <v>192</v>
      </c>
      <c r="F1102" s="146" t="s">
        <v>1892</v>
      </c>
      <c r="I1102" s="147"/>
      <c r="L1102" s="33"/>
      <c r="M1102" s="148"/>
      <c r="T1102" s="54"/>
      <c r="AT1102" s="18" t="s">
        <v>192</v>
      </c>
      <c r="AU1102" s="18" t="s">
        <v>84</v>
      </c>
    </row>
    <row r="1103" spans="2:65" s="12" customFormat="1" ht="11.25">
      <c r="B1103" s="149"/>
      <c r="D1103" s="150" t="s">
        <v>194</v>
      </c>
      <c r="E1103" s="151" t="s">
        <v>19</v>
      </c>
      <c r="F1103" s="152" t="s">
        <v>1893</v>
      </c>
      <c r="H1103" s="151" t="s">
        <v>19</v>
      </c>
      <c r="I1103" s="153"/>
      <c r="L1103" s="149"/>
      <c r="M1103" s="154"/>
      <c r="T1103" s="155"/>
      <c r="AT1103" s="151" t="s">
        <v>194</v>
      </c>
      <c r="AU1103" s="151" t="s">
        <v>84</v>
      </c>
      <c r="AV1103" s="12" t="s">
        <v>82</v>
      </c>
      <c r="AW1103" s="12" t="s">
        <v>37</v>
      </c>
      <c r="AX1103" s="12" t="s">
        <v>75</v>
      </c>
      <c r="AY1103" s="151" t="s">
        <v>184</v>
      </c>
    </row>
    <row r="1104" spans="2:65" s="12" customFormat="1" ht="11.25">
      <c r="B1104" s="149"/>
      <c r="D1104" s="150" t="s">
        <v>194</v>
      </c>
      <c r="E1104" s="151" t="s">
        <v>19</v>
      </c>
      <c r="F1104" s="152" t="s">
        <v>1894</v>
      </c>
      <c r="H1104" s="151" t="s">
        <v>19</v>
      </c>
      <c r="I1104" s="153"/>
      <c r="L1104" s="149"/>
      <c r="M1104" s="154"/>
      <c r="T1104" s="155"/>
      <c r="AT1104" s="151" t="s">
        <v>194</v>
      </c>
      <c r="AU1104" s="151" t="s">
        <v>84</v>
      </c>
      <c r="AV1104" s="12" t="s">
        <v>82</v>
      </c>
      <c r="AW1104" s="12" t="s">
        <v>37</v>
      </c>
      <c r="AX1104" s="12" t="s">
        <v>75</v>
      </c>
      <c r="AY1104" s="151" t="s">
        <v>184</v>
      </c>
    </row>
    <row r="1105" spans="2:65" s="13" customFormat="1" ht="11.25">
      <c r="B1105" s="156"/>
      <c r="D1105" s="150" t="s">
        <v>194</v>
      </c>
      <c r="E1105" s="157" t="s">
        <v>19</v>
      </c>
      <c r="F1105" s="158" t="s">
        <v>1895</v>
      </c>
      <c r="H1105" s="159">
        <v>3.5550000000000002</v>
      </c>
      <c r="I1105" s="160"/>
      <c r="L1105" s="156"/>
      <c r="M1105" s="161"/>
      <c r="T1105" s="162"/>
      <c r="AT1105" s="157" t="s">
        <v>194</v>
      </c>
      <c r="AU1105" s="157" t="s">
        <v>84</v>
      </c>
      <c r="AV1105" s="13" t="s">
        <v>84</v>
      </c>
      <c r="AW1105" s="13" t="s">
        <v>37</v>
      </c>
      <c r="AX1105" s="13" t="s">
        <v>75</v>
      </c>
      <c r="AY1105" s="157" t="s">
        <v>184</v>
      </c>
    </row>
    <row r="1106" spans="2:65" s="14" customFormat="1" ht="11.25">
      <c r="B1106" s="163"/>
      <c r="D1106" s="150" t="s">
        <v>194</v>
      </c>
      <c r="E1106" s="164" t="s">
        <v>19</v>
      </c>
      <c r="F1106" s="165" t="s">
        <v>198</v>
      </c>
      <c r="H1106" s="166">
        <v>3.5550000000000002</v>
      </c>
      <c r="I1106" s="167"/>
      <c r="L1106" s="163"/>
      <c r="M1106" s="168"/>
      <c r="T1106" s="169"/>
      <c r="AT1106" s="164" t="s">
        <v>194</v>
      </c>
      <c r="AU1106" s="164" t="s">
        <v>84</v>
      </c>
      <c r="AV1106" s="14" t="s">
        <v>127</v>
      </c>
      <c r="AW1106" s="14" t="s">
        <v>37</v>
      </c>
      <c r="AX1106" s="14" t="s">
        <v>82</v>
      </c>
      <c r="AY1106" s="164" t="s">
        <v>184</v>
      </c>
    </row>
    <row r="1107" spans="2:65" s="1" customFormat="1" ht="16.5" customHeight="1">
      <c r="B1107" s="33"/>
      <c r="C1107" s="132" t="s">
        <v>1896</v>
      </c>
      <c r="D1107" s="132" t="s">
        <v>186</v>
      </c>
      <c r="E1107" s="133" t="s">
        <v>1897</v>
      </c>
      <c r="F1107" s="134" t="s">
        <v>1898</v>
      </c>
      <c r="G1107" s="135" t="s">
        <v>217</v>
      </c>
      <c r="H1107" s="136">
        <v>3.5550000000000002</v>
      </c>
      <c r="I1107" s="137"/>
      <c r="J1107" s="138">
        <f>ROUND(I1107*H1107,2)</f>
        <v>0</v>
      </c>
      <c r="K1107" s="134" t="s">
        <v>190</v>
      </c>
      <c r="L1107" s="33"/>
      <c r="M1107" s="139" t="s">
        <v>19</v>
      </c>
      <c r="N1107" s="140" t="s">
        <v>46</v>
      </c>
      <c r="P1107" s="141">
        <f>O1107*H1107</f>
        <v>0</v>
      </c>
      <c r="Q1107" s="141">
        <v>1.2305000000000001E-4</v>
      </c>
      <c r="R1107" s="141">
        <f>Q1107*H1107</f>
        <v>4.3744275000000006E-4</v>
      </c>
      <c r="S1107" s="141">
        <v>0</v>
      </c>
      <c r="T1107" s="142">
        <f>S1107*H1107</f>
        <v>0</v>
      </c>
      <c r="AR1107" s="143" t="s">
        <v>287</v>
      </c>
      <c r="AT1107" s="143" t="s">
        <v>186</v>
      </c>
      <c r="AU1107" s="143" t="s">
        <v>84</v>
      </c>
      <c r="AY1107" s="18" t="s">
        <v>184</v>
      </c>
      <c r="BE1107" s="144">
        <f>IF(N1107="základní",J1107,0)</f>
        <v>0</v>
      </c>
      <c r="BF1107" s="144">
        <f>IF(N1107="snížená",J1107,0)</f>
        <v>0</v>
      </c>
      <c r="BG1107" s="144">
        <f>IF(N1107="zákl. přenesená",J1107,0)</f>
        <v>0</v>
      </c>
      <c r="BH1107" s="144">
        <f>IF(N1107="sníž. přenesená",J1107,0)</f>
        <v>0</v>
      </c>
      <c r="BI1107" s="144">
        <f>IF(N1107="nulová",J1107,0)</f>
        <v>0</v>
      </c>
      <c r="BJ1107" s="18" t="s">
        <v>82</v>
      </c>
      <c r="BK1107" s="144">
        <f>ROUND(I1107*H1107,2)</f>
        <v>0</v>
      </c>
      <c r="BL1107" s="18" t="s">
        <v>287</v>
      </c>
      <c r="BM1107" s="143" t="s">
        <v>1899</v>
      </c>
    </row>
    <row r="1108" spans="2:65" s="1" customFormat="1" ht="11.25">
      <c r="B1108" s="33"/>
      <c r="D1108" s="145" t="s">
        <v>192</v>
      </c>
      <c r="F1108" s="146" t="s">
        <v>1900</v>
      </c>
      <c r="I1108" s="147"/>
      <c r="L1108" s="33"/>
      <c r="M1108" s="148"/>
      <c r="T1108" s="54"/>
      <c r="AT1108" s="18" t="s">
        <v>192</v>
      </c>
      <c r="AU1108" s="18" t="s">
        <v>84</v>
      </c>
    </row>
    <row r="1109" spans="2:65" s="1" customFormat="1" ht="16.5" customHeight="1">
      <c r="B1109" s="33"/>
      <c r="C1109" s="132" t="s">
        <v>1901</v>
      </c>
      <c r="D1109" s="132" t="s">
        <v>186</v>
      </c>
      <c r="E1109" s="133" t="s">
        <v>1902</v>
      </c>
      <c r="F1109" s="134" t="s">
        <v>1903</v>
      </c>
      <c r="G1109" s="135" t="s">
        <v>217</v>
      </c>
      <c r="H1109" s="136">
        <v>3.5550000000000002</v>
      </c>
      <c r="I1109" s="137"/>
      <c r="J1109" s="138">
        <f>ROUND(I1109*H1109,2)</f>
        <v>0</v>
      </c>
      <c r="K1109" s="134" t="s">
        <v>190</v>
      </c>
      <c r="L1109" s="33"/>
      <c r="M1109" s="139" t="s">
        <v>19</v>
      </c>
      <c r="N1109" s="140" t="s">
        <v>46</v>
      </c>
      <c r="P1109" s="141">
        <f>O1109*H1109</f>
        <v>0</v>
      </c>
      <c r="Q1109" s="141">
        <v>1.2305000000000001E-4</v>
      </c>
      <c r="R1109" s="141">
        <f>Q1109*H1109</f>
        <v>4.3744275000000006E-4</v>
      </c>
      <c r="S1109" s="141">
        <v>0</v>
      </c>
      <c r="T1109" s="142">
        <f>S1109*H1109</f>
        <v>0</v>
      </c>
      <c r="AR1109" s="143" t="s">
        <v>287</v>
      </c>
      <c r="AT1109" s="143" t="s">
        <v>186</v>
      </c>
      <c r="AU1109" s="143" t="s">
        <v>84</v>
      </c>
      <c r="AY1109" s="18" t="s">
        <v>184</v>
      </c>
      <c r="BE1109" s="144">
        <f>IF(N1109="základní",J1109,0)</f>
        <v>0</v>
      </c>
      <c r="BF1109" s="144">
        <f>IF(N1109="snížená",J1109,0)</f>
        <v>0</v>
      </c>
      <c r="BG1109" s="144">
        <f>IF(N1109="zákl. přenesená",J1109,0)</f>
        <v>0</v>
      </c>
      <c r="BH1109" s="144">
        <f>IF(N1109="sníž. přenesená",J1109,0)</f>
        <v>0</v>
      </c>
      <c r="BI1109" s="144">
        <f>IF(N1109="nulová",J1109,0)</f>
        <v>0</v>
      </c>
      <c r="BJ1109" s="18" t="s">
        <v>82</v>
      </c>
      <c r="BK1109" s="144">
        <f>ROUND(I1109*H1109,2)</f>
        <v>0</v>
      </c>
      <c r="BL1109" s="18" t="s">
        <v>287</v>
      </c>
      <c r="BM1109" s="143" t="s">
        <v>1904</v>
      </c>
    </row>
    <row r="1110" spans="2:65" s="1" customFormat="1" ht="11.25">
      <c r="B1110" s="33"/>
      <c r="D1110" s="145" t="s">
        <v>192</v>
      </c>
      <c r="F1110" s="146" t="s">
        <v>1905</v>
      </c>
      <c r="I1110" s="147"/>
      <c r="L1110" s="33"/>
      <c r="M1110" s="148"/>
      <c r="T1110" s="54"/>
      <c r="AT1110" s="18" t="s">
        <v>192</v>
      </c>
      <c r="AU1110" s="18" t="s">
        <v>84</v>
      </c>
    </row>
    <row r="1111" spans="2:65" s="1" customFormat="1" ht="16.5" customHeight="1">
      <c r="B1111" s="33"/>
      <c r="C1111" s="132" t="s">
        <v>1906</v>
      </c>
      <c r="D1111" s="132" t="s">
        <v>186</v>
      </c>
      <c r="E1111" s="133" t="s">
        <v>1907</v>
      </c>
      <c r="F1111" s="134" t="s">
        <v>1908</v>
      </c>
      <c r="G1111" s="135" t="s">
        <v>217</v>
      </c>
      <c r="H1111" s="136">
        <v>2.09</v>
      </c>
      <c r="I1111" s="137"/>
      <c r="J1111" s="138">
        <f>ROUND(I1111*H1111,2)</f>
        <v>0</v>
      </c>
      <c r="K1111" s="134" t="s">
        <v>190</v>
      </c>
      <c r="L1111" s="33"/>
      <c r="M1111" s="139" t="s">
        <v>19</v>
      </c>
      <c r="N1111" s="140" t="s">
        <v>46</v>
      </c>
      <c r="P1111" s="141">
        <f>O1111*H1111</f>
        <v>0</v>
      </c>
      <c r="Q1111" s="141">
        <v>0</v>
      </c>
      <c r="R1111" s="141">
        <f>Q1111*H1111</f>
        <v>0</v>
      </c>
      <c r="S1111" s="141">
        <v>0</v>
      </c>
      <c r="T1111" s="142">
        <f>S1111*H1111</f>
        <v>0</v>
      </c>
      <c r="AR1111" s="143" t="s">
        <v>287</v>
      </c>
      <c r="AT1111" s="143" t="s">
        <v>186</v>
      </c>
      <c r="AU1111" s="143" t="s">
        <v>84</v>
      </c>
      <c r="AY1111" s="18" t="s">
        <v>184</v>
      </c>
      <c r="BE1111" s="144">
        <f>IF(N1111="základní",J1111,0)</f>
        <v>0</v>
      </c>
      <c r="BF1111" s="144">
        <f>IF(N1111="snížená",J1111,0)</f>
        <v>0</v>
      </c>
      <c r="BG1111" s="144">
        <f>IF(N1111="zákl. přenesená",J1111,0)</f>
        <v>0</v>
      </c>
      <c r="BH1111" s="144">
        <f>IF(N1111="sníž. přenesená",J1111,0)</f>
        <v>0</v>
      </c>
      <c r="BI1111" s="144">
        <f>IF(N1111="nulová",J1111,0)</f>
        <v>0</v>
      </c>
      <c r="BJ1111" s="18" t="s">
        <v>82</v>
      </c>
      <c r="BK1111" s="144">
        <f>ROUND(I1111*H1111,2)</f>
        <v>0</v>
      </c>
      <c r="BL1111" s="18" t="s">
        <v>287</v>
      </c>
      <c r="BM1111" s="143" t="s">
        <v>1909</v>
      </c>
    </row>
    <row r="1112" spans="2:65" s="1" customFormat="1" ht="11.25">
      <c r="B1112" s="33"/>
      <c r="D1112" s="145" t="s">
        <v>192</v>
      </c>
      <c r="F1112" s="146" t="s">
        <v>1910</v>
      </c>
      <c r="I1112" s="147"/>
      <c r="L1112" s="33"/>
      <c r="M1112" s="148"/>
      <c r="T1112" s="54"/>
      <c r="AT1112" s="18" t="s">
        <v>192</v>
      </c>
      <c r="AU1112" s="18" t="s">
        <v>84</v>
      </c>
    </row>
    <row r="1113" spans="2:65" s="12" customFormat="1" ht="11.25">
      <c r="B1113" s="149"/>
      <c r="D1113" s="150" t="s">
        <v>194</v>
      </c>
      <c r="E1113" s="151" t="s">
        <v>19</v>
      </c>
      <c r="F1113" s="152" t="s">
        <v>249</v>
      </c>
      <c r="H1113" s="151" t="s">
        <v>19</v>
      </c>
      <c r="I1113" s="153"/>
      <c r="L1113" s="149"/>
      <c r="M1113" s="154"/>
      <c r="T1113" s="155"/>
      <c r="AT1113" s="151" t="s">
        <v>194</v>
      </c>
      <c r="AU1113" s="151" t="s">
        <v>84</v>
      </c>
      <c r="AV1113" s="12" t="s">
        <v>82</v>
      </c>
      <c r="AW1113" s="12" t="s">
        <v>37</v>
      </c>
      <c r="AX1113" s="12" t="s">
        <v>75</v>
      </c>
      <c r="AY1113" s="151" t="s">
        <v>184</v>
      </c>
    </row>
    <row r="1114" spans="2:65" s="13" customFormat="1" ht="11.25">
      <c r="B1114" s="156"/>
      <c r="D1114" s="150" t="s">
        <v>194</v>
      </c>
      <c r="E1114" s="157" t="s">
        <v>19</v>
      </c>
      <c r="F1114" s="158" t="s">
        <v>1911</v>
      </c>
      <c r="H1114" s="159">
        <v>2.09</v>
      </c>
      <c r="I1114" s="160"/>
      <c r="L1114" s="156"/>
      <c r="M1114" s="161"/>
      <c r="T1114" s="162"/>
      <c r="AT1114" s="157" t="s">
        <v>194</v>
      </c>
      <c r="AU1114" s="157" t="s">
        <v>84</v>
      </c>
      <c r="AV1114" s="13" t="s">
        <v>84</v>
      </c>
      <c r="AW1114" s="13" t="s">
        <v>37</v>
      </c>
      <c r="AX1114" s="13" t="s">
        <v>75</v>
      </c>
      <c r="AY1114" s="157" t="s">
        <v>184</v>
      </c>
    </row>
    <row r="1115" spans="2:65" s="14" customFormat="1" ht="11.25">
      <c r="B1115" s="163"/>
      <c r="D1115" s="150" t="s">
        <v>194</v>
      </c>
      <c r="E1115" s="164" t="s">
        <v>19</v>
      </c>
      <c r="F1115" s="165" t="s">
        <v>198</v>
      </c>
      <c r="H1115" s="166">
        <v>2.09</v>
      </c>
      <c r="I1115" s="167"/>
      <c r="L1115" s="163"/>
      <c r="M1115" s="168"/>
      <c r="T1115" s="169"/>
      <c r="AT1115" s="164" t="s">
        <v>194</v>
      </c>
      <c r="AU1115" s="164" t="s">
        <v>84</v>
      </c>
      <c r="AV1115" s="14" t="s">
        <v>127</v>
      </c>
      <c r="AW1115" s="14" t="s">
        <v>37</v>
      </c>
      <c r="AX1115" s="14" t="s">
        <v>82</v>
      </c>
      <c r="AY1115" s="164" t="s">
        <v>184</v>
      </c>
    </row>
    <row r="1116" spans="2:65" s="1" customFormat="1" ht="24.2" customHeight="1">
      <c r="B1116" s="33"/>
      <c r="C1116" s="132" t="s">
        <v>1912</v>
      </c>
      <c r="D1116" s="132" t="s">
        <v>186</v>
      </c>
      <c r="E1116" s="133" t="s">
        <v>1913</v>
      </c>
      <c r="F1116" s="134" t="s">
        <v>1914</v>
      </c>
      <c r="G1116" s="135" t="s">
        <v>217</v>
      </c>
      <c r="H1116" s="136">
        <v>2.09</v>
      </c>
      <c r="I1116" s="137"/>
      <c r="J1116" s="138">
        <f>ROUND(I1116*H1116,2)</f>
        <v>0</v>
      </c>
      <c r="K1116" s="134" t="s">
        <v>190</v>
      </c>
      <c r="L1116" s="33"/>
      <c r="M1116" s="139" t="s">
        <v>19</v>
      </c>
      <c r="N1116" s="140" t="s">
        <v>46</v>
      </c>
      <c r="P1116" s="141">
        <f>O1116*H1116</f>
        <v>0</v>
      </c>
      <c r="Q1116" s="141">
        <v>1.66E-4</v>
      </c>
      <c r="R1116" s="141">
        <f>Q1116*H1116</f>
        <v>3.4693999999999995E-4</v>
      </c>
      <c r="S1116" s="141">
        <v>0</v>
      </c>
      <c r="T1116" s="142">
        <f>S1116*H1116</f>
        <v>0</v>
      </c>
      <c r="AR1116" s="143" t="s">
        <v>287</v>
      </c>
      <c r="AT1116" s="143" t="s">
        <v>186</v>
      </c>
      <c r="AU1116" s="143" t="s">
        <v>84</v>
      </c>
      <c r="AY1116" s="18" t="s">
        <v>184</v>
      </c>
      <c r="BE1116" s="144">
        <f>IF(N1116="základní",J1116,0)</f>
        <v>0</v>
      </c>
      <c r="BF1116" s="144">
        <f>IF(N1116="snížená",J1116,0)</f>
        <v>0</v>
      </c>
      <c r="BG1116" s="144">
        <f>IF(N1116="zákl. přenesená",J1116,0)</f>
        <v>0</v>
      </c>
      <c r="BH1116" s="144">
        <f>IF(N1116="sníž. přenesená",J1116,0)</f>
        <v>0</v>
      </c>
      <c r="BI1116" s="144">
        <f>IF(N1116="nulová",J1116,0)</f>
        <v>0</v>
      </c>
      <c r="BJ1116" s="18" t="s">
        <v>82</v>
      </c>
      <c r="BK1116" s="144">
        <f>ROUND(I1116*H1116,2)</f>
        <v>0</v>
      </c>
      <c r="BL1116" s="18" t="s">
        <v>287</v>
      </c>
      <c r="BM1116" s="143" t="s">
        <v>1915</v>
      </c>
    </row>
    <row r="1117" spans="2:65" s="1" customFormat="1" ht="11.25">
      <c r="B1117" s="33"/>
      <c r="D1117" s="145" t="s">
        <v>192</v>
      </c>
      <c r="F1117" s="146" t="s">
        <v>1916</v>
      </c>
      <c r="I1117" s="147"/>
      <c r="L1117" s="33"/>
      <c r="M1117" s="148"/>
      <c r="T1117" s="54"/>
      <c r="AT1117" s="18" t="s">
        <v>192</v>
      </c>
      <c r="AU1117" s="18" t="s">
        <v>84</v>
      </c>
    </row>
    <row r="1118" spans="2:65" s="12" customFormat="1" ht="11.25">
      <c r="B1118" s="149"/>
      <c r="D1118" s="150" t="s">
        <v>194</v>
      </c>
      <c r="E1118" s="151" t="s">
        <v>19</v>
      </c>
      <c r="F1118" s="152" t="s">
        <v>249</v>
      </c>
      <c r="H1118" s="151" t="s">
        <v>19</v>
      </c>
      <c r="I1118" s="153"/>
      <c r="L1118" s="149"/>
      <c r="M1118" s="154"/>
      <c r="T1118" s="155"/>
      <c r="AT1118" s="151" t="s">
        <v>194</v>
      </c>
      <c r="AU1118" s="151" t="s">
        <v>84</v>
      </c>
      <c r="AV1118" s="12" t="s">
        <v>82</v>
      </c>
      <c r="AW1118" s="12" t="s">
        <v>37</v>
      </c>
      <c r="AX1118" s="12" t="s">
        <v>75</v>
      </c>
      <c r="AY1118" s="151" t="s">
        <v>184</v>
      </c>
    </row>
    <row r="1119" spans="2:65" s="13" customFormat="1" ht="11.25">
      <c r="B1119" s="156"/>
      <c r="D1119" s="150" t="s">
        <v>194</v>
      </c>
      <c r="E1119" s="157" t="s">
        <v>19</v>
      </c>
      <c r="F1119" s="158" t="s">
        <v>1911</v>
      </c>
      <c r="H1119" s="159">
        <v>2.09</v>
      </c>
      <c r="I1119" s="160"/>
      <c r="L1119" s="156"/>
      <c r="M1119" s="161"/>
      <c r="T1119" s="162"/>
      <c r="AT1119" s="157" t="s">
        <v>194</v>
      </c>
      <c r="AU1119" s="157" t="s">
        <v>84</v>
      </c>
      <c r="AV1119" s="13" t="s">
        <v>84</v>
      </c>
      <c r="AW1119" s="13" t="s">
        <v>37</v>
      </c>
      <c r="AX1119" s="13" t="s">
        <v>75</v>
      </c>
      <c r="AY1119" s="157" t="s">
        <v>184</v>
      </c>
    </row>
    <row r="1120" spans="2:65" s="14" customFormat="1" ht="11.25">
      <c r="B1120" s="163"/>
      <c r="D1120" s="150" t="s">
        <v>194</v>
      </c>
      <c r="E1120" s="164" t="s">
        <v>19</v>
      </c>
      <c r="F1120" s="165" t="s">
        <v>198</v>
      </c>
      <c r="H1120" s="166">
        <v>2.09</v>
      </c>
      <c r="I1120" s="167"/>
      <c r="L1120" s="163"/>
      <c r="M1120" s="168"/>
      <c r="T1120" s="169"/>
      <c r="AT1120" s="164" t="s">
        <v>194</v>
      </c>
      <c r="AU1120" s="164" t="s">
        <v>84</v>
      </c>
      <c r="AV1120" s="14" t="s">
        <v>127</v>
      </c>
      <c r="AW1120" s="14" t="s">
        <v>37</v>
      </c>
      <c r="AX1120" s="14" t="s">
        <v>82</v>
      </c>
      <c r="AY1120" s="164" t="s">
        <v>184</v>
      </c>
    </row>
    <row r="1121" spans="2:65" s="1" customFormat="1" ht="16.5" customHeight="1">
      <c r="B1121" s="33"/>
      <c r="C1121" s="132" t="s">
        <v>1917</v>
      </c>
      <c r="D1121" s="132" t="s">
        <v>186</v>
      </c>
      <c r="E1121" s="133" t="s">
        <v>1918</v>
      </c>
      <c r="F1121" s="134" t="s">
        <v>1919</v>
      </c>
      <c r="G1121" s="135" t="s">
        <v>217</v>
      </c>
      <c r="H1121" s="136">
        <v>2.09</v>
      </c>
      <c r="I1121" s="137"/>
      <c r="J1121" s="138">
        <f>ROUND(I1121*H1121,2)</f>
        <v>0</v>
      </c>
      <c r="K1121" s="134" t="s">
        <v>190</v>
      </c>
      <c r="L1121" s="33"/>
      <c r="M1121" s="139" t="s">
        <v>19</v>
      </c>
      <c r="N1121" s="140" t="s">
        <v>46</v>
      </c>
      <c r="P1121" s="141">
        <f>O1121*H1121</f>
        <v>0</v>
      </c>
      <c r="Q1121" s="141">
        <v>1.92E-4</v>
      </c>
      <c r="R1121" s="141">
        <f>Q1121*H1121</f>
        <v>4.0128000000000001E-4</v>
      </c>
      <c r="S1121" s="141">
        <v>0</v>
      </c>
      <c r="T1121" s="142">
        <f>S1121*H1121</f>
        <v>0</v>
      </c>
      <c r="AR1121" s="143" t="s">
        <v>287</v>
      </c>
      <c r="AT1121" s="143" t="s">
        <v>186</v>
      </c>
      <c r="AU1121" s="143" t="s">
        <v>84</v>
      </c>
      <c r="AY1121" s="18" t="s">
        <v>184</v>
      </c>
      <c r="BE1121" s="144">
        <f>IF(N1121="základní",J1121,0)</f>
        <v>0</v>
      </c>
      <c r="BF1121" s="144">
        <f>IF(N1121="snížená",J1121,0)</f>
        <v>0</v>
      </c>
      <c r="BG1121" s="144">
        <f>IF(N1121="zákl. přenesená",J1121,0)</f>
        <v>0</v>
      </c>
      <c r="BH1121" s="144">
        <f>IF(N1121="sníž. přenesená",J1121,0)</f>
        <v>0</v>
      </c>
      <c r="BI1121" s="144">
        <f>IF(N1121="nulová",J1121,0)</f>
        <v>0</v>
      </c>
      <c r="BJ1121" s="18" t="s">
        <v>82</v>
      </c>
      <c r="BK1121" s="144">
        <f>ROUND(I1121*H1121,2)</f>
        <v>0</v>
      </c>
      <c r="BL1121" s="18" t="s">
        <v>287</v>
      </c>
      <c r="BM1121" s="143" t="s">
        <v>1920</v>
      </c>
    </row>
    <row r="1122" spans="2:65" s="1" customFormat="1" ht="11.25">
      <c r="B1122" s="33"/>
      <c r="D1122" s="145" t="s">
        <v>192</v>
      </c>
      <c r="F1122" s="146" t="s">
        <v>1921</v>
      </c>
      <c r="I1122" s="147"/>
      <c r="L1122" s="33"/>
      <c r="M1122" s="148"/>
      <c r="T1122" s="54"/>
      <c r="AT1122" s="18" t="s">
        <v>192</v>
      </c>
      <c r="AU1122" s="18" t="s">
        <v>84</v>
      </c>
    </row>
    <row r="1123" spans="2:65" s="12" customFormat="1" ht="11.25">
      <c r="B1123" s="149"/>
      <c r="D1123" s="150" t="s">
        <v>194</v>
      </c>
      <c r="E1123" s="151" t="s">
        <v>19</v>
      </c>
      <c r="F1123" s="152" t="s">
        <v>249</v>
      </c>
      <c r="H1123" s="151" t="s">
        <v>19</v>
      </c>
      <c r="I1123" s="153"/>
      <c r="L1123" s="149"/>
      <c r="M1123" s="154"/>
      <c r="T1123" s="155"/>
      <c r="AT1123" s="151" t="s">
        <v>194</v>
      </c>
      <c r="AU1123" s="151" t="s">
        <v>84</v>
      </c>
      <c r="AV1123" s="12" t="s">
        <v>82</v>
      </c>
      <c r="AW1123" s="12" t="s">
        <v>37</v>
      </c>
      <c r="AX1123" s="12" t="s">
        <v>75</v>
      </c>
      <c r="AY1123" s="151" t="s">
        <v>184</v>
      </c>
    </row>
    <row r="1124" spans="2:65" s="13" customFormat="1" ht="11.25">
      <c r="B1124" s="156"/>
      <c r="D1124" s="150" t="s">
        <v>194</v>
      </c>
      <c r="E1124" s="157" t="s">
        <v>19</v>
      </c>
      <c r="F1124" s="158" t="s">
        <v>1911</v>
      </c>
      <c r="H1124" s="159">
        <v>2.09</v>
      </c>
      <c r="I1124" s="160"/>
      <c r="L1124" s="156"/>
      <c r="M1124" s="161"/>
      <c r="T1124" s="162"/>
      <c r="AT1124" s="157" t="s">
        <v>194</v>
      </c>
      <c r="AU1124" s="157" t="s">
        <v>84</v>
      </c>
      <c r="AV1124" s="13" t="s">
        <v>84</v>
      </c>
      <c r="AW1124" s="13" t="s">
        <v>37</v>
      </c>
      <c r="AX1124" s="13" t="s">
        <v>75</v>
      </c>
      <c r="AY1124" s="157" t="s">
        <v>184</v>
      </c>
    </row>
    <row r="1125" spans="2:65" s="14" customFormat="1" ht="11.25">
      <c r="B1125" s="163"/>
      <c r="D1125" s="150" t="s">
        <v>194</v>
      </c>
      <c r="E1125" s="164" t="s">
        <v>19</v>
      </c>
      <c r="F1125" s="165" t="s">
        <v>198</v>
      </c>
      <c r="H1125" s="166">
        <v>2.09</v>
      </c>
      <c r="I1125" s="167"/>
      <c r="L1125" s="163"/>
      <c r="M1125" s="168"/>
      <c r="T1125" s="169"/>
      <c r="AT1125" s="164" t="s">
        <v>194</v>
      </c>
      <c r="AU1125" s="164" t="s">
        <v>84</v>
      </c>
      <c r="AV1125" s="14" t="s">
        <v>127</v>
      </c>
      <c r="AW1125" s="14" t="s">
        <v>37</v>
      </c>
      <c r="AX1125" s="14" t="s">
        <v>82</v>
      </c>
      <c r="AY1125" s="164" t="s">
        <v>184</v>
      </c>
    </row>
    <row r="1126" spans="2:65" s="11" customFormat="1" ht="22.9" customHeight="1">
      <c r="B1126" s="120"/>
      <c r="D1126" s="121" t="s">
        <v>74</v>
      </c>
      <c r="E1126" s="130" t="s">
        <v>1922</v>
      </c>
      <c r="F1126" s="130" t="s">
        <v>1923</v>
      </c>
      <c r="I1126" s="123"/>
      <c r="J1126" s="131">
        <f>BK1126</f>
        <v>0</v>
      </c>
      <c r="L1126" s="120"/>
      <c r="M1126" s="125"/>
      <c r="P1126" s="126">
        <f>SUM(P1127:P1199)</f>
        <v>0</v>
      </c>
      <c r="R1126" s="126">
        <f>SUM(R1127:R1199)</f>
        <v>1.1486009623</v>
      </c>
      <c r="T1126" s="127">
        <f>SUM(T1127:T1199)</f>
        <v>0.27704513999999997</v>
      </c>
      <c r="AR1126" s="121" t="s">
        <v>84</v>
      </c>
      <c r="AT1126" s="128" t="s">
        <v>74</v>
      </c>
      <c r="AU1126" s="128" t="s">
        <v>82</v>
      </c>
      <c r="AY1126" s="121" t="s">
        <v>184</v>
      </c>
      <c r="BK1126" s="129">
        <f>SUM(BK1127:BK1199)</f>
        <v>0</v>
      </c>
    </row>
    <row r="1127" spans="2:65" s="1" customFormat="1" ht="16.5" customHeight="1">
      <c r="B1127" s="33"/>
      <c r="C1127" s="132" t="s">
        <v>1924</v>
      </c>
      <c r="D1127" s="132" t="s">
        <v>186</v>
      </c>
      <c r="E1127" s="133" t="s">
        <v>1925</v>
      </c>
      <c r="F1127" s="134" t="s">
        <v>1926</v>
      </c>
      <c r="G1127" s="135" t="s">
        <v>217</v>
      </c>
      <c r="H1127" s="136">
        <v>893.69399999999996</v>
      </c>
      <c r="I1127" s="137"/>
      <c r="J1127" s="138">
        <f>ROUND(I1127*H1127,2)</f>
        <v>0</v>
      </c>
      <c r="K1127" s="134" t="s">
        <v>190</v>
      </c>
      <c r="L1127" s="33"/>
      <c r="M1127" s="139" t="s">
        <v>19</v>
      </c>
      <c r="N1127" s="140" t="s">
        <v>46</v>
      </c>
      <c r="P1127" s="141">
        <f>O1127*H1127</f>
        <v>0</v>
      </c>
      <c r="Q1127" s="141">
        <v>0</v>
      </c>
      <c r="R1127" s="141">
        <f>Q1127*H1127</f>
        <v>0</v>
      </c>
      <c r="S1127" s="141">
        <v>0</v>
      </c>
      <c r="T1127" s="142">
        <f>S1127*H1127</f>
        <v>0</v>
      </c>
      <c r="AR1127" s="143" t="s">
        <v>287</v>
      </c>
      <c r="AT1127" s="143" t="s">
        <v>186</v>
      </c>
      <c r="AU1127" s="143" t="s">
        <v>84</v>
      </c>
      <c r="AY1127" s="18" t="s">
        <v>184</v>
      </c>
      <c r="BE1127" s="144">
        <f>IF(N1127="základní",J1127,0)</f>
        <v>0</v>
      </c>
      <c r="BF1127" s="144">
        <f>IF(N1127="snížená",J1127,0)</f>
        <v>0</v>
      </c>
      <c r="BG1127" s="144">
        <f>IF(N1127="zákl. přenesená",J1127,0)</f>
        <v>0</v>
      </c>
      <c r="BH1127" s="144">
        <f>IF(N1127="sníž. přenesená",J1127,0)</f>
        <v>0</v>
      </c>
      <c r="BI1127" s="144">
        <f>IF(N1127="nulová",J1127,0)</f>
        <v>0</v>
      </c>
      <c r="BJ1127" s="18" t="s">
        <v>82</v>
      </c>
      <c r="BK1127" s="144">
        <f>ROUND(I1127*H1127,2)</f>
        <v>0</v>
      </c>
      <c r="BL1127" s="18" t="s">
        <v>287</v>
      </c>
      <c r="BM1127" s="143" t="s">
        <v>1927</v>
      </c>
    </row>
    <row r="1128" spans="2:65" s="1" customFormat="1" ht="11.25">
      <c r="B1128" s="33"/>
      <c r="D1128" s="145" t="s">
        <v>192</v>
      </c>
      <c r="F1128" s="146" t="s">
        <v>1928</v>
      </c>
      <c r="I1128" s="147"/>
      <c r="L1128" s="33"/>
      <c r="M1128" s="148"/>
      <c r="T1128" s="54"/>
      <c r="AT1128" s="18" t="s">
        <v>192</v>
      </c>
      <c r="AU1128" s="18" t="s">
        <v>84</v>
      </c>
    </row>
    <row r="1129" spans="2:65" s="13" customFormat="1" ht="11.25">
      <c r="B1129" s="156"/>
      <c r="D1129" s="150" t="s">
        <v>194</v>
      </c>
      <c r="E1129" s="157" t="s">
        <v>19</v>
      </c>
      <c r="F1129" s="158" t="s">
        <v>1929</v>
      </c>
      <c r="H1129" s="159">
        <v>873.35400000000004</v>
      </c>
      <c r="I1129" s="160"/>
      <c r="L1129" s="156"/>
      <c r="M1129" s="161"/>
      <c r="T1129" s="162"/>
      <c r="AT1129" s="157" t="s">
        <v>194</v>
      </c>
      <c r="AU1129" s="157" t="s">
        <v>84</v>
      </c>
      <c r="AV1129" s="13" t="s">
        <v>84</v>
      </c>
      <c r="AW1129" s="13" t="s">
        <v>37</v>
      </c>
      <c r="AX1129" s="13" t="s">
        <v>75</v>
      </c>
      <c r="AY1129" s="157" t="s">
        <v>184</v>
      </c>
    </row>
    <row r="1130" spans="2:65" s="15" customFormat="1" ht="11.25">
      <c r="B1130" s="184"/>
      <c r="D1130" s="150" t="s">
        <v>194</v>
      </c>
      <c r="E1130" s="185" t="s">
        <v>19</v>
      </c>
      <c r="F1130" s="186" t="s">
        <v>777</v>
      </c>
      <c r="H1130" s="187">
        <v>873.35400000000004</v>
      </c>
      <c r="I1130" s="188"/>
      <c r="L1130" s="184"/>
      <c r="M1130" s="189"/>
      <c r="T1130" s="190"/>
      <c r="AT1130" s="185" t="s">
        <v>194</v>
      </c>
      <c r="AU1130" s="185" t="s">
        <v>84</v>
      </c>
      <c r="AV1130" s="15" t="s">
        <v>92</v>
      </c>
      <c r="AW1130" s="15" t="s">
        <v>37</v>
      </c>
      <c r="AX1130" s="15" t="s">
        <v>75</v>
      </c>
      <c r="AY1130" s="185" t="s">
        <v>184</v>
      </c>
    </row>
    <row r="1131" spans="2:65" s="13" customFormat="1" ht="11.25">
      <c r="B1131" s="156"/>
      <c r="D1131" s="150" t="s">
        <v>194</v>
      </c>
      <c r="E1131" s="157" t="s">
        <v>19</v>
      </c>
      <c r="F1131" s="158" t="s">
        <v>593</v>
      </c>
      <c r="H1131" s="159">
        <v>3.52</v>
      </c>
      <c r="I1131" s="160"/>
      <c r="L1131" s="156"/>
      <c r="M1131" s="161"/>
      <c r="T1131" s="162"/>
      <c r="AT1131" s="157" t="s">
        <v>194</v>
      </c>
      <c r="AU1131" s="157" t="s">
        <v>84</v>
      </c>
      <c r="AV1131" s="13" t="s">
        <v>84</v>
      </c>
      <c r="AW1131" s="13" t="s">
        <v>37</v>
      </c>
      <c r="AX1131" s="13" t="s">
        <v>75</v>
      </c>
      <c r="AY1131" s="157" t="s">
        <v>184</v>
      </c>
    </row>
    <row r="1132" spans="2:65" s="13" customFormat="1" ht="11.25">
      <c r="B1132" s="156"/>
      <c r="D1132" s="150" t="s">
        <v>194</v>
      </c>
      <c r="E1132" s="157" t="s">
        <v>19</v>
      </c>
      <c r="F1132" s="158" t="s">
        <v>594</v>
      </c>
      <c r="H1132" s="159">
        <v>3.32</v>
      </c>
      <c r="I1132" s="160"/>
      <c r="L1132" s="156"/>
      <c r="M1132" s="161"/>
      <c r="T1132" s="162"/>
      <c r="AT1132" s="157" t="s">
        <v>194</v>
      </c>
      <c r="AU1132" s="157" t="s">
        <v>84</v>
      </c>
      <c r="AV1132" s="13" t="s">
        <v>84</v>
      </c>
      <c r="AW1132" s="13" t="s">
        <v>37</v>
      </c>
      <c r="AX1132" s="13" t="s">
        <v>75</v>
      </c>
      <c r="AY1132" s="157" t="s">
        <v>184</v>
      </c>
    </row>
    <row r="1133" spans="2:65" s="13" customFormat="1" ht="11.25">
      <c r="B1133" s="156"/>
      <c r="D1133" s="150" t="s">
        <v>194</v>
      </c>
      <c r="E1133" s="157" t="s">
        <v>19</v>
      </c>
      <c r="F1133" s="158" t="s">
        <v>595</v>
      </c>
      <c r="H1133" s="159">
        <v>1.57</v>
      </c>
      <c r="I1133" s="160"/>
      <c r="L1133" s="156"/>
      <c r="M1133" s="161"/>
      <c r="T1133" s="162"/>
      <c r="AT1133" s="157" t="s">
        <v>194</v>
      </c>
      <c r="AU1133" s="157" t="s">
        <v>84</v>
      </c>
      <c r="AV1133" s="13" t="s">
        <v>84</v>
      </c>
      <c r="AW1133" s="13" t="s">
        <v>37</v>
      </c>
      <c r="AX1133" s="13" t="s">
        <v>75</v>
      </c>
      <c r="AY1133" s="157" t="s">
        <v>184</v>
      </c>
    </row>
    <row r="1134" spans="2:65" s="13" customFormat="1" ht="11.25">
      <c r="B1134" s="156"/>
      <c r="D1134" s="150" t="s">
        <v>194</v>
      </c>
      <c r="E1134" s="157" t="s">
        <v>19</v>
      </c>
      <c r="F1134" s="158" t="s">
        <v>596</v>
      </c>
      <c r="H1134" s="159">
        <v>1.71</v>
      </c>
      <c r="I1134" s="160"/>
      <c r="L1134" s="156"/>
      <c r="M1134" s="161"/>
      <c r="T1134" s="162"/>
      <c r="AT1134" s="157" t="s">
        <v>194</v>
      </c>
      <c r="AU1134" s="157" t="s">
        <v>84</v>
      </c>
      <c r="AV1134" s="13" t="s">
        <v>84</v>
      </c>
      <c r="AW1134" s="13" t="s">
        <v>37</v>
      </c>
      <c r="AX1134" s="13" t="s">
        <v>75</v>
      </c>
      <c r="AY1134" s="157" t="s">
        <v>184</v>
      </c>
    </row>
    <row r="1135" spans="2:65" s="13" customFormat="1" ht="11.25">
      <c r="B1135" s="156"/>
      <c r="D1135" s="150" t="s">
        <v>194</v>
      </c>
      <c r="E1135" s="157" t="s">
        <v>19</v>
      </c>
      <c r="F1135" s="158" t="s">
        <v>597</v>
      </c>
      <c r="H1135" s="159">
        <v>1.69</v>
      </c>
      <c r="I1135" s="160"/>
      <c r="L1135" s="156"/>
      <c r="M1135" s="161"/>
      <c r="T1135" s="162"/>
      <c r="AT1135" s="157" t="s">
        <v>194</v>
      </c>
      <c r="AU1135" s="157" t="s">
        <v>84</v>
      </c>
      <c r="AV1135" s="13" t="s">
        <v>84</v>
      </c>
      <c r="AW1135" s="13" t="s">
        <v>37</v>
      </c>
      <c r="AX1135" s="13" t="s">
        <v>75</v>
      </c>
      <c r="AY1135" s="157" t="s">
        <v>184</v>
      </c>
    </row>
    <row r="1136" spans="2:65" s="13" customFormat="1" ht="11.25">
      <c r="B1136" s="156"/>
      <c r="D1136" s="150" t="s">
        <v>194</v>
      </c>
      <c r="E1136" s="157" t="s">
        <v>19</v>
      </c>
      <c r="F1136" s="158" t="s">
        <v>598</v>
      </c>
      <c r="H1136" s="159">
        <v>3.21</v>
      </c>
      <c r="I1136" s="160"/>
      <c r="L1136" s="156"/>
      <c r="M1136" s="161"/>
      <c r="T1136" s="162"/>
      <c r="AT1136" s="157" t="s">
        <v>194</v>
      </c>
      <c r="AU1136" s="157" t="s">
        <v>84</v>
      </c>
      <c r="AV1136" s="13" t="s">
        <v>84</v>
      </c>
      <c r="AW1136" s="13" t="s">
        <v>37</v>
      </c>
      <c r="AX1136" s="13" t="s">
        <v>75</v>
      </c>
      <c r="AY1136" s="157" t="s">
        <v>184</v>
      </c>
    </row>
    <row r="1137" spans="2:65" s="13" customFormat="1" ht="11.25">
      <c r="B1137" s="156"/>
      <c r="D1137" s="150" t="s">
        <v>194</v>
      </c>
      <c r="E1137" s="157" t="s">
        <v>19</v>
      </c>
      <c r="F1137" s="158" t="s">
        <v>599</v>
      </c>
      <c r="H1137" s="159">
        <v>1.71</v>
      </c>
      <c r="I1137" s="160"/>
      <c r="L1137" s="156"/>
      <c r="M1137" s="161"/>
      <c r="T1137" s="162"/>
      <c r="AT1137" s="157" t="s">
        <v>194</v>
      </c>
      <c r="AU1137" s="157" t="s">
        <v>84</v>
      </c>
      <c r="AV1137" s="13" t="s">
        <v>84</v>
      </c>
      <c r="AW1137" s="13" t="s">
        <v>37</v>
      </c>
      <c r="AX1137" s="13" t="s">
        <v>75</v>
      </c>
      <c r="AY1137" s="157" t="s">
        <v>184</v>
      </c>
    </row>
    <row r="1138" spans="2:65" s="13" customFormat="1" ht="11.25">
      <c r="B1138" s="156"/>
      <c r="D1138" s="150" t="s">
        <v>194</v>
      </c>
      <c r="E1138" s="157" t="s">
        <v>19</v>
      </c>
      <c r="F1138" s="158" t="s">
        <v>600</v>
      </c>
      <c r="H1138" s="159">
        <v>3.61</v>
      </c>
      <c r="I1138" s="160"/>
      <c r="L1138" s="156"/>
      <c r="M1138" s="161"/>
      <c r="T1138" s="162"/>
      <c r="AT1138" s="157" t="s">
        <v>194</v>
      </c>
      <c r="AU1138" s="157" t="s">
        <v>84</v>
      </c>
      <c r="AV1138" s="13" t="s">
        <v>84</v>
      </c>
      <c r="AW1138" s="13" t="s">
        <v>37</v>
      </c>
      <c r="AX1138" s="13" t="s">
        <v>75</v>
      </c>
      <c r="AY1138" s="157" t="s">
        <v>184</v>
      </c>
    </row>
    <row r="1139" spans="2:65" s="15" customFormat="1" ht="11.25">
      <c r="B1139" s="184"/>
      <c r="D1139" s="150" t="s">
        <v>194</v>
      </c>
      <c r="E1139" s="185" t="s">
        <v>19</v>
      </c>
      <c r="F1139" s="186" t="s">
        <v>777</v>
      </c>
      <c r="H1139" s="187">
        <v>20.34</v>
      </c>
      <c r="I1139" s="188"/>
      <c r="L1139" s="184"/>
      <c r="M1139" s="189"/>
      <c r="T1139" s="190"/>
      <c r="AT1139" s="185" t="s">
        <v>194</v>
      </c>
      <c r="AU1139" s="185" t="s">
        <v>84</v>
      </c>
      <c r="AV1139" s="15" t="s">
        <v>92</v>
      </c>
      <c r="AW1139" s="15" t="s">
        <v>37</v>
      </c>
      <c r="AX1139" s="15" t="s">
        <v>75</v>
      </c>
      <c r="AY1139" s="185" t="s">
        <v>184</v>
      </c>
    </row>
    <row r="1140" spans="2:65" s="14" customFormat="1" ht="11.25">
      <c r="B1140" s="163"/>
      <c r="D1140" s="150" t="s">
        <v>194</v>
      </c>
      <c r="E1140" s="164" t="s">
        <v>19</v>
      </c>
      <c r="F1140" s="165" t="s">
        <v>198</v>
      </c>
      <c r="H1140" s="166">
        <v>893.69399999999996</v>
      </c>
      <c r="I1140" s="167"/>
      <c r="L1140" s="163"/>
      <c r="M1140" s="168"/>
      <c r="T1140" s="169"/>
      <c r="AT1140" s="164" t="s">
        <v>194</v>
      </c>
      <c r="AU1140" s="164" t="s">
        <v>84</v>
      </c>
      <c r="AV1140" s="14" t="s">
        <v>127</v>
      </c>
      <c r="AW1140" s="14" t="s">
        <v>37</v>
      </c>
      <c r="AX1140" s="14" t="s">
        <v>82</v>
      </c>
      <c r="AY1140" s="164" t="s">
        <v>184</v>
      </c>
    </row>
    <row r="1141" spans="2:65" s="1" customFormat="1" ht="16.5" customHeight="1">
      <c r="B1141" s="33"/>
      <c r="C1141" s="132" t="s">
        <v>1930</v>
      </c>
      <c r="D1141" s="132" t="s">
        <v>186</v>
      </c>
      <c r="E1141" s="133" t="s">
        <v>1931</v>
      </c>
      <c r="F1141" s="134" t="s">
        <v>1932</v>
      </c>
      <c r="G1141" s="135" t="s">
        <v>217</v>
      </c>
      <c r="H1141" s="136">
        <v>893.69399999999996</v>
      </c>
      <c r="I1141" s="137"/>
      <c r="J1141" s="138">
        <f>ROUND(I1141*H1141,2)</f>
        <v>0</v>
      </c>
      <c r="K1141" s="134" t="s">
        <v>190</v>
      </c>
      <c r="L1141" s="33"/>
      <c r="M1141" s="139" t="s">
        <v>19</v>
      </c>
      <c r="N1141" s="140" t="s">
        <v>46</v>
      </c>
      <c r="P1141" s="141">
        <f>O1141*H1141</f>
        <v>0</v>
      </c>
      <c r="Q1141" s="141">
        <v>1E-3</v>
      </c>
      <c r="R1141" s="141">
        <f>Q1141*H1141</f>
        <v>0.89369399999999999</v>
      </c>
      <c r="S1141" s="141">
        <v>3.1E-4</v>
      </c>
      <c r="T1141" s="142">
        <f>S1141*H1141</f>
        <v>0.27704513999999997</v>
      </c>
      <c r="AR1141" s="143" t="s">
        <v>287</v>
      </c>
      <c r="AT1141" s="143" t="s">
        <v>186</v>
      </c>
      <c r="AU1141" s="143" t="s">
        <v>84</v>
      </c>
      <c r="AY1141" s="18" t="s">
        <v>184</v>
      </c>
      <c r="BE1141" s="144">
        <f>IF(N1141="základní",J1141,0)</f>
        <v>0</v>
      </c>
      <c r="BF1141" s="144">
        <f>IF(N1141="snížená",J1141,0)</f>
        <v>0</v>
      </c>
      <c r="BG1141" s="144">
        <f>IF(N1141="zákl. přenesená",J1141,0)</f>
        <v>0</v>
      </c>
      <c r="BH1141" s="144">
        <f>IF(N1141="sníž. přenesená",J1141,0)</f>
        <v>0</v>
      </c>
      <c r="BI1141" s="144">
        <f>IF(N1141="nulová",J1141,0)</f>
        <v>0</v>
      </c>
      <c r="BJ1141" s="18" t="s">
        <v>82</v>
      </c>
      <c r="BK1141" s="144">
        <f>ROUND(I1141*H1141,2)</f>
        <v>0</v>
      </c>
      <c r="BL1141" s="18" t="s">
        <v>287</v>
      </c>
      <c r="BM1141" s="143" t="s">
        <v>1933</v>
      </c>
    </row>
    <row r="1142" spans="2:65" s="1" customFormat="1" ht="11.25">
      <c r="B1142" s="33"/>
      <c r="D1142" s="145" t="s">
        <v>192</v>
      </c>
      <c r="F1142" s="146" t="s">
        <v>1934</v>
      </c>
      <c r="I1142" s="147"/>
      <c r="L1142" s="33"/>
      <c r="M1142" s="148"/>
      <c r="T1142" s="54"/>
      <c r="AT1142" s="18" t="s">
        <v>192</v>
      </c>
      <c r="AU1142" s="18" t="s">
        <v>84</v>
      </c>
    </row>
    <row r="1143" spans="2:65" s="13" customFormat="1" ht="11.25">
      <c r="B1143" s="156"/>
      <c r="D1143" s="150" t="s">
        <v>194</v>
      </c>
      <c r="E1143" s="157" t="s">
        <v>19</v>
      </c>
      <c r="F1143" s="158" t="s">
        <v>1929</v>
      </c>
      <c r="H1143" s="159">
        <v>873.35400000000004</v>
      </c>
      <c r="I1143" s="160"/>
      <c r="L1143" s="156"/>
      <c r="M1143" s="161"/>
      <c r="T1143" s="162"/>
      <c r="AT1143" s="157" t="s">
        <v>194</v>
      </c>
      <c r="AU1143" s="157" t="s">
        <v>84</v>
      </c>
      <c r="AV1143" s="13" t="s">
        <v>84</v>
      </c>
      <c r="AW1143" s="13" t="s">
        <v>37</v>
      </c>
      <c r="AX1143" s="13" t="s">
        <v>75</v>
      </c>
      <c r="AY1143" s="157" t="s">
        <v>184</v>
      </c>
    </row>
    <row r="1144" spans="2:65" s="15" customFormat="1" ht="11.25">
      <c r="B1144" s="184"/>
      <c r="D1144" s="150" t="s">
        <v>194</v>
      </c>
      <c r="E1144" s="185" t="s">
        <v>19</v>
      </c>
      <c r="F1144" s="186" t="s">
        <v>777</v>
      </c>
      <c r="H1144" s="187">
        <v>873.35400000000004</v>
      </c>
      <c r="I1144" s="188"/>
      <c r="L1144" s="184"/>
      <c r="M1144" s="189"/>
      <c r="T1144" s="190"/>
      <c r="AT1144" s="185" t="s">
        <v>194</v>
      </c>
      <c r="AU1144" s="185" t="s">
        <v>84</v>
      </c>
      <c r="AV1144" s="15" t="s">
        <v>92</v>
      </c>
      <c r="AW1144" s="15" t="s">
        <v>37</v>
      </c>
      <c r="AX1144" s="15" t="s">
        <v>75</v>
      </c>
      <c r="AY1144" s="185" t="s">
        <v>184</v>
      </c>
    </row>
    <row r="1145" spans="2:65" s="13" customFormat="1" ht="11.25">
      <c r="B1145" s="156"/>
      <c r="D1145" s="150" t="s">
        <v>194</v>
      </c>
      <c r="E1145" s="157" t="s">
        <v>19</v>
      </c>
      <c r="F1145" s="158" t="s">
        <v>593</v>
      </c>
      <c r="H1145" s="159">
        <v>3.52</v>
      </c>
      <c r="I1145" s="160"/>
      <c r="L1145" s="156"/>
      <c r="M1145" s="161"/>
      <c r="T1145" s="162"/>
      <c r="AT1145" s="157" t="s">
        <v>194</v>
      </c>
      <c r="AU1145" s="157" t="s">
        <v>84</v>
      </c>
      <c r="AV1145" s="13" t="s">
        <v>84</v>
      </c>
      <c r="AW1145" s="13" t="s">
        <v>37</v>
      </c>
      <c r="AX1145" s="13" t="s">
        <v>75</v>
      </c>
      <c r="AY1145" s="157" t="s">
        <v>184</v>
      </c>
    </row>
    <row r="1146" spans="2:65" s="13" customFormat="1" ht="11.25">
      <c r="B1146" s="156"/>
      <c r="D1146" s="150" t="s">
        <v>194</v>
      </c>
      <c r="E1146" s="157" t="s">
        <v>19</v>
      </c>
      <c r="F1146" s="158" t="s">
        <v>594</v>
      </c>
      <c r="H1146" s="159">
        <v>3.32</v>
      </c>
      <c r="I1146" s="160"/>
      <c r="L1146" s="156"/>
      <c r="M1146" s="161"/>
      <c r="T1146" s="162"/>
      <c r="AT1146" s="157" t="s">
        <v>194</v>
      </c>
      <c r="AU1146" s="157" t="s">
        <v>84</v>
      </c>
      <c r="AV1146" s="13" t="s">
        <v>84</v>
      </c>
      <c r="AW1146" s="13" t="s">
        <v>37</v>
      </c>
      <c r="AX1146" s="13" t="s">
        <v>75</v>
      </c>
      <c r="AY1146" s="157" t="s">
        <v>184</v>
      </c>
    </row>
    <row r="1147" spans="2:65" s="13" customFormat="1" ht="11.25">
      <c r="B1147" s="156"/>
      <c r="D1147" s="150" t="s">
        <v>194</v>
      </c>
      <c r="E1147" s="157" t="s">
        <v>19</v>
      </c>
      <c r="F1147" s="158" t="s">
        <v>595</v>
      </c>
      <c r="H1147" s="159">
        <v>1.57</v>
      </c>
      <c r="I1147" s="160"/>
      <c r="L1147" s="156"/>
      <c r="M1147" s="161"/>
      <c r="T1147" s="162"/>
      <c r="AT1147" s="157" t="s">
        <v>194</v>
      </c>
      <c r="AU1147" s="157" t="s">
        <v>84</v>
      </c>
      <c r="AV1147" s="13" t="s">
        <v>84</v>
      </c>
      <c r="AW1147" s="13" t="s">
        <v>37</v>
      </c>
      <c r="AX1147" s="13" t="s">
        <v>75</v>
      </c>
      <c r="AY1147" s="157" t="s">
        <v>184</v>
      </c>
    </row>
    <row r="1148" spans="2:65" s="13" customFormat="1" ht="11.25">
      <c r="B1148" s="156"/>
      <c r="D1148" s="150" t="s">
        <v>194</v>
      </c>
      <c r="E1148" s="157" t="s">
        <v>19</v>
      </c>
      <c r="F1148" s="158" t="s">
        <v>596</v>
      </c>
      <c r="H1148" s="159">
        <v>1.71</v>
      </c>
      <c r="I1148" s="160"/>
      <c r="L1148" s="156"/>
      <c r="M1148" s="161"/>
      <c r="T1148" s="162"/>
      <c r="AT1148" s="157" t="s">
        <v>194</v>
      </c>
      <c r="AU1148" s="157" t="s">
        <v>84</v>
      </c>
      <c r="AV1148" s="13" t="s">
        <v>84</v>
      </c>
      <c r="AW1148" s="13" t="s">
        <v>37</v>
      </c>
      <c r="AX1148" s="13" t="s">
        <v>75</v>
      </c>
      <c r="AY1148" s="157" t="s">
        <v>184</v>
      </c>
    </row>
    <row r="1149" spans="2:65" s="13" customFormat="1" ht="11.25">
      <c r="B1149" s="156"/>
      <c r="D1149" s="150" t="s">
        <v>194</v>
      </c>
      <c r="E1149" s="157" t="s">
        <v>19</v>
      </c>
      <c r="F1149" s="158" t="s">
        <v>597</v>
      </c>
      <c r="H1149" s="159">
        <v>1.69</v>
      </c>
      <c r="I1149" s="160"/>
      <c r="L1149" s="156"/>
      <c r="M1149" s="161"/>
      <c r="T1149" s="162"/>
      <c r="AT1149" s="157" t="s">
        <v>194</v>
      </c>
      <c r="AU1149" s="157" t="s">
        <v>84</v>
      </c>
      <c r="AV1149" s="13" t="s">
        <v>84</v>
      </c>
      <c r="AW1149" s="13" t="s">
        <v>37</v>
      </c>
      <c r="AX1149" s="13" t="s">
        <v>75</v>
      </c>
      <c r="AY1149" s="157" t="s">
        <v>184</v>
      </c>
    </row>
    <row r="1150" spans="2:65" s="13" customFormat="1" ht="11.25">
      <c r="B1150" s="156"/>
      <c r="D1150" s="150" t="s">
        <v>194</v>
      </c>
      <c r="E1150" s="157" t="s">
        <v>19</v>
      </c>
      <c r="F1150" s="158" t="s">
        <v>598</v>
      </c>
      <c r="H1150" s="159">
        <v>3.21</v>
      </c>
      <c r="I1150" s="160"/>
      <c r="L1150" s="156"/>
      <c r="M1150" s="161"/>
      <c r="T1150" s="162"/>
      <c r="AT1150" s="157" t="s">
        <v>194</v>
      </c>
      <c r="AU1150" s="157" t="s">
        <v>84</v>
      </c>
      <c r="AV1150" s="13" t="s">
        <v>84</v>
      </c>
      <c r="AW1150" s="13" t="s">
        <v>37</v>
      </c>
      <c r="AX1150" s="13" t="s">
        <v>75</v>
      </c>
      <c r="AY1150" s="157" t="s">
        <v>184</v>
      </c>
    </row>
    <row r="1151" spans="2:65" s="13" customFormat="1" ht="11.25">
      <c r="B1151" s="156"/>
      <c r="D1151" s="150" t="s">
        <v>194</v>
      </c>
      <c r="E1151" s="157" t="s">
        <v>19</v>
      </c>
      <c r="F1151" s="158" t="s">
        <v>599</v>
      </c>
      <c r="H1151" s="159">
        <v>1.71</v>
      </c>
      <c r="I1151" s="160"/>
      <c r="L1151" s="156"/>
      <c r="M1151" s="161"/>
      <c r="T1151" s="162"/>
      <c r="AT1151" s="157" t="s">
        <v>194</v>
      </c>
      <c r="AU1151" s="157" t="s">
        <v>84</v>
      </c>
      <c r="AV1151" s="13" t="s">
        <v>84</v>
      </c>
      <c r="AW1151" s="13" t="s">
        <v>37</v>
      </c>
      <c r="AX1151" s="13" t="s">
        <v>75</v>
      </c>
      <c r="AY1151" s="157" t="s">
        <v>184</v>
      </c>
    </row>
    <row r="1152" spans="2:65" s="13" customFormat="1" ht="11.25">
      <c r="B1152" s="156"/>
      <c r="D1152" s="150" t="s">
        <v>194</v>
      </c>
      <c r="E1152" s="157" t="s">
        <v>19</v>
      </c>
      <c r="F1152" s="158" t="s">
        <v>600</v>
      </c>
      <c r="H1152" s="159">
        <v>3.61</v>
      </c>
      <c r="I1152" s="160"/>
      <c r="L1152" s="156"/>
      <c r="M1152" s="161"/>
      <c r="T1152" s="162"/>
      <c r="AT1152" s="157" t="s">
        <v>194</v>
      </c>
      <c r="AU1152" s="157" t="s">
        <v>84</v>
      </c>
      <c r="AV1152" s="13" t="s">
        <v>84</v>
      </c>
      <c r="AW1152" s="13" t="s">
        <v>37</v>
      </c>
      <c r="AX1152" s="13" t="s">
        <v>75</v>
      </c>
      <c r="AY1152" s="157" t="s">
        <v>184</v>
      </c>
    </row>
    <row r="1153" spans="2:65" s="15" customFormat="1" ht="11.25">
      <c r="B1153" s="184"/>
      <c r="D1153" s="150" t="s">
        <v>194</v>
      </c>
      <c r="E1153" s="185" t="s">
        <v>19</v>
      </c>
      <c r="F1153" s="186" t="s">
        <v>777</v>
      </c>
      <c r="H1153" s="187">
        <v>20.34</v>
      </c>
      <c r="I1153" s="188"/>
      <c r="L1153" s="184"/>
      <c r="M1153" s="189"/>
      <c r="T1153" s="190"/>
      <c r="AT1153" s="185" t="s">
        <v>194</v>
      </c>
      <c r="AU1153" s="185" t="s">
        <v>84</v>
      </c>
      <c r="AV1153" s="15" t="s">
        <v>92</v>
      </c>
      <c r="AW1153" s="15" t="s">
        <v>37</v>
      </c>
      <c r="AX1153" s="15" t="s">
        <v>75</v>
      </c>
      <c r="AY1153" s="185" t="s">
        <v>184</v>
      </c>
    </row>
    <row r="1154" spans="2:65" s="14" customFormat="1" ht="11.25">
      <c r="B1154" s="163"/>
      <c r="D1154" s="150" t="s">
        <v>194</v>
      </c>
      <c r="E1154" s="164" t="s">
        <v>19</v>
      </c>
      <c r="F1154" s="165" t="s">
        <v>198</v>
      </c>
      <c r="H1154" s="166">
        <v>893.69399999999996</v>
      </c>
      <c r="I1154" s="167"/>
      <c r="L1154" s="163"/>
      <c r="M1154" s="168"/>
      <c r="T1154" s="169"/>
      <c r="AT1154" s="164" t="s">
        <v>194</v>
      </c>
      <c r="AU1154" s="164" t="s">
        <v>84</v>
      </c>
      <c r="AV1154" s="14" t="s">
        <v>127</v>
      </c>
      <c r="AW1154" s="14" t="s">
        <v>37</v>
      </c>
      <c r="AX1154" s="14" t="s">
        <v>82</v>
      </c>
      <c r="AY1154" s="164" t="s">
        <v>184</v>
      </c>
    </row>
    <row r="1155" spans="2:65" s="1" customFormat="1" ht="24.2" customHeight="1">
      <c r="B1155" s="33"/>
      <c r="C1155" s="132" t="s">
        <v>1935</v>
      </c>
      <c r="D1155" s="132" t="s">
        <v>186</v>
      </c>
      <c r="E1155" s="133" t="s">
        <v>1936</v>
      </c>
      <c r="F1155" s="134" t="s">
        <v>1937</v>
      </c>
      <c r="G1155" s="135" t="s">
        <v>217</v>
      </c>
      <c r="H1155" s="136">
        <v>127.22</v>
      </c>
      <c r="I1155" s="137"/>
      <c r="J1155" s="138">
        <f>ROUND(I1155*H1155,2)</f>
        <v>0</v>
      </c>
      <c r="K1155" s="134" t="s">
        <v>190</v>
      </c>
      <c r="L1155" s="33"/>
      <c r="M1155" s="139" t="s">
        <v>19</v>
      </c>
      <c r="N1155" s="140" t="s">
        <v>46</v>
      </c>
      <c r="P1155" s="141">
        <f>O1155*H1155</f>
        <v>0</v>
      </c>
      <c r="Q1155" s="141">
        <v>3.1199999999999999E-5</v>
      </c>
      <c r="R1155" s="141">
        <f>Q1155*H1155</f>
        <v>3.9692640000000001E-3</v>
      </c>
      <c r="S1155" s="141">
        <v>0</v>
      </c>
      <c r="T1155" s="142">
        <f>S1155*H1155</f>
        <v>0</v>
      </c>
      <c r="AR1155" s="143" t="s">
        <v>287</v>
      </c>
      <c r="AT1155" s="143" t="s">
        <v>186</v>
      </c>
      <c r="AU1155" s="143" t="s">
        <v>84</v>
      </c>
      <c r="AY1155" s="18" t="s">
        <v>184</v>
      </c>
      <c r="BE1155" s="144">
        <f>IF(N1155="základní",J1155,0)</f>
        <v>0</v>
      </c>
      <c r="BF1155" s="144">
        <f>IF(N1155="snížená",J1155,0)</f>
        <v>0</v>
      </c>
      <c r="BG1155" s="144">
        <f>IF(N1155="zákl. přenesená",J1155,0)</f>
        <v>0</v>
      </c>
      <c r="BH1155" s="144">
        <f>IF(N1155="sníž. přenesená",J1155,0)</f>
        <v>0</v>
      </c>
      <c r="BI1155" s="144">
        <f>IF(N1155="nulová",J1155,0)</f>
        <v>0</v>
      </c>
      <c r="BJ1155" s="18" t="s">
        <v>82</v>
      </c>
      <c r="BK1155" s="144">
        <f>ROUND(I1155*H1155,2)</f>
        <v>0</v>
      </c>
      <c r="BL1155" s="18" t="s">
        <v>287</v>
      </c>
      <c r="BM1155" s="143" t="s">
        <v>1938</v>
      </c>
    </row>
    <row r="1156" spans="2:65" s="1" customFormat="1" ht="11.25">
      <c r="B1156" s="33"/>
      <c r="D1156" s="145" t="s">
        <v>192</v>
      </c>
      <c r="F1156" s="146" t="s">
        <v>1939</v>
      </c>
      <c r="I1156" s="147"/>
      <c r="L1156" s="33"/>
      <c r="M1156" s="148"/>
      <c r="T1156" s="54"/>
      <c r="AT1156" s="18" t="s">
        <v>192</v>
      </c>
      <c r="AU1156" s="18" t="s">
        <v>84</v>
      </c>
    </row>
    <row r="1157" spans="2:65" s="12" customFormat="1" ht="11.25">
      <c r="B1157" s="149"/>
      <c r="D1157" s="150" t="s">
        <v>194</v>
      </c>
      <c r="E1157" s="151" t="s">
        <v>19</v>
      </c>
      <c r="F1157" s="152" t="s">
        <v>249</v>
      </c>
      <c r="H1157" s="151" t="s">
        <v>19</v>
      </c>
      <c r="I1157" s="153"/>
      <c r="L1157" s="149"/>
      <c r="M1157" s="154"/>
      <c r="T1157" s="155"/>
      <c r="AT1157" s="151" t="s">
        <v>194</v>
      </c>
      <c r="AU1157" s="151" t="s">
        <v>84</v>
      </c>
      <c r="AV1157" s="12" t="s">
        <v>82</v>
      </c>
      <c r="AW1157" s="12" t="s">
        <v>37</v>
      </c>
      <c r="AX1157" s="12" t="s">
        <v>75</v>
      </c>
      <c r="AY1157" s="151" t="s">
        <v>184</v>
      </c>
    </row>
    <row r="1158" spans="2:65" s="12" customFormat="1" ht="11.25">
      <c r="B1158" s="149"/>
      <c r="D1158" s="150" t="s">
        <v>194</v>
      </c>
      <c r="E1158" s="151" t="s">
        <v>19</v>
      </c>
      <c r="F1158" s="152" t="s">
        <v>1940</v>
      </c>
      <c r="H1158" s="151" t="s">
        <v>19</v>
      </c>
      <c r="I1158" s="153"/>
      <c r="L1158" s="149"/>
      <c r="M1158" s="154"/>
      <c r="T1158" s="155"/>
      <c r="AT1158" s="151" t="s">
        <v>194</v>
      </c>
      <c r="AU1158" s="151" t="s">
        <v>84</v>
      </c>
      <c r="AV1158" s="12" t="s">
        <v>82</v>
      </c>
      <c r="AW1158" s="12" t="s">
        <v>37</v>
      </c>
      <c r="AX1158" s="12" t="s">
        <v>75</v>
      </c>
      <c r="AY1158" s="151" t="s">
        <v>184</v>
      </c>
    </row>
    <row r="1159" spans="2:65" s="13" customFormat="1" ht="11.25">
      <c r="B1159" s="156"/>
      <c r="D1159" s="150" t="s">
        <v>194</v>
      </c>
      <c r="E1159" s="157" t="s">
        <v>19</v>
      </c>
      <c r="F1159" s="158" t="s">
        <v>890</v>
      </c>
      <c r="H1159" s="159">
        <v>8.34</v>
      </c>
      <c r="I1159" s="160"/>
      <c r="L1159" s="156"/>
      <c r="M1159" s="161"/>
      <c r="T1159" s="162"/>
      <c r="AT1159" s="157" t="s">
        <v>194</v>
      </c>
      <c r="AU1159" s="157" t="s">
        <v>84</v>
      </c>
      <c r="AV1159" s="13" t="s">
        <v>84</v>
      </c>
      <c r="AW1159" s="13" t="s">
        <v>37</v>
      </c>
      <c r="AX1159" s="13" t="s">
        <v>75</v>
      </c>
      <c r="AY1159" s="157" t="s">
        <v>184</v>
      </c>
    </row>
    <row r="1160" spans="2:65" s="13" customFormat="1" ht="11.25">
      <c r="B1160" s="156"/>
      <c r="D1160" s="150" t="s">
        <v>194</v>
      </c>
      <c r="E1160" s="157" t="s">
        <v>19</v>
      </c>
      <c r="F1160" s="158" t="s">
        <v>1216</v>
      </c>
      <c r="H1160" s="159">
        <v>29.16</v>
      </c>
      <c r="I1160" s="160"/>
      <c r="L1160" s="156"/>
      <c r="M1160" s="161"/>
      <c r="T1160" s="162"/>
      <c r="AT1160" s="157" t="s">
        <v>194</v>
      </c>
      <c r="AU1160" s="157" t="s">
        <v>84</v>
      </c>
      <c r="AV1160" s="13" t="s">
        <v>84</v>
      </c>
      <c r="AW1160" s="13" t="s">
        <v>37</v>
      </c>
      <c r="AX1160" s="13" t="s">
        <v>75</v>
      </c>
      <c r="AY1160" s="157" t="s">
        <v>184</v>
      </c>
    </row>
    <row r="1161" spans="2:65" s="13" customFormat="1" ht="11.25">
      <c r="B1161" s="156"/>
      <c r="D1161" s="150" t="s">
        <v>194</v>
      </c>
      <c r="E1161" s="157" t="s">
        <v>19</v>
      </c>
      <c r="F1161" s="158" t="s">
        <v>1217</v>
      </c>
      <c r="H1161" s="159">
        <v>7.86</v>
      </c>
      <c r="I1161" s="160"/>
      <c r="L1161" s="156"/>
      <c r="M1161" s="161"/>
      <c r="T1161" s="162"/>
      <c r="AT1161" s="157" t="s">
        <v>194</v>
      </c>
      <c r="AU1161" s="157" t="s">
        <v>84</v>
      </c>
      <c r="AV1161" s="13" t="s">
        <v>84</v>
      </c>
      <c r="AW1161" s="13" t="s">
        <v>37</v>
      </c>
      <c r="AX1161" s="13" t="s">
        <v>75</v>
      </c>
      <c r="AY1161" s="157" t="s">
        <v>184</v>
      </c>
    </row>
    <row r="1162" spans="2:65" s="13" customFormat="1" ht="11.25">
      <c r="B1162" s="156"/>
      <c r="D1162" s="150" t="s">
        <v>194</v>
      </c>
      <c r="E1162" s="157" t="s">
        <v>19</v>
      </c>
      <c r="F1162" s="158" t="s">
        <v>1218</v>
      </c>
      <c r="H1162" s="159">
        <v>10.38</v>
      </c>
      <c r="I1162" s="160"/>
      <c r="L1162" s="156"/>
      <c r="M1162" s="161"/>
      <c r="T1162" s="162"/>
      <c r="AT1162" s="157" t="s">
        <v>194</v>
      </c>
      <c r="AU1162" s="157" t="s">
        <v>84</v>
      </c>
      <c r="AV1162" s="13" t="s">
        <v>84</v>
      </c>
      <c r="AW1162" s="13" t="s">
        <v>37</v>
      </c>
      <c r="AX1162" s="13" t="s">
        <v>75</v>
      </c>
      <c r="AY1162" s="157" t="s">
        <v>184</v>
      </c>
    </row>
    <row r="1163" spans="2:65" s="13" customFormat="1" ht="11.25">
      <c r="B1163" s="156"/>
      <c r="D1163" s="150" t="s">
        <v>194</v>
      </c>
      <c r="E1163" s="157" t="s">
        <v>19</v>
      </c>
      <c r="F1163" s="158" t="s">
        <v>1219</v>
      </c>
      <c r="H1163" s="159">
        <v>5.12</v>
      </c>
      <c r="I1163" s="160"/>
      <c r="L1163" s="156"/>
      <c r="M1163" s="161"/>
      <c r="T1163" s="162"/>
      <c r="AT1163" s="157" t="s">
        <v>194</v>
      </c>
      <c r="AU1163" s="157" t="s">
        <v>84</v>
      </c>
      <c r="AV1163" s="13" t="s">
        <v>84</v>
      </c>
      <c r="AW1163" s="13" t="s">
        <v>37</v>
      </c>
      <c r="AX1163" s="13" t="s">
        <v>75</v>
      </c>
      <c r="AY1163" s="157" t="s">
        <v>184</v>
      </c>
    </row>
    <row r="1164" spans="2:65" s="13" customFormat="1" ht="11.25">
      <c r="B1164" s="156"/>
      <c r="D1164" s="150" t="s">
        <v>194</v>
      </c>
      <c r="E1164" s="157" t="s">
        <v>19</v>
      </c>
      <c r="F1164" s="158" t="s">
        <v>1200</v>
      </c>
      <c r="H1164" s="159">
        <v>66.36</v>
      </c>
      <c r="I1164" s="160"/>
      <c r="L1164" s="156"/>
      <c r="M1164" s="161"/>
      <c r="T1164" s="162"/>
      <c r="AT1164" s="157" t="s">
        <v>194</v>
      </c>
      <c r="AU1164" s="157" t="s">
        <v>84</v>
      </c>
      <c r="AV1164" s="13" t="s">
        <v>84</v>
      </c>
      <c r="AW1164" s="13" t="s">
        <v>37</v>
      </c>
      <c r="AX1164" s="13" t="s">
        <v>75</v>
      </c>
      <c r="AY1164" s="157" t="s">
        <v>184</v>
      </c>
    </row>
    <row r="1165" spans="2:65" s="14" customFormat="1" ht="11.25">
      <c r="B1165" s="163"/>
      <c r="D1165" s="150" t="s">
        <v>194</v>
      </c>
      <c r="E1165" s="164" t="s">
        <v>19</v>
      </c>
      <c r="F1165" s="165" t="s">
        <v>198</v>
      </c>
      <c r="H1165" s="166">
        <v>127.22</v>
      </c>
      <c r="I1165" s="167"/>
      <c r="L1165" s="163"/>
      <c r="M1165" s="168"/>
      <c r="T1165" s="169"/>
      <c r="AT1165" s="164" t="s">
        <v>194</v>
      </c>
      <c r="AU1165" s="164" t="s">
        <v>84</v>
      </c>
      <c r="AV1165" s="14" t="s">
        <v>127</v>
      </c>
      <c r="AW1165" s="14" t="s">
        <v>37</v>
      </c>
      <c r="AX1165" s="14" t="s">
        <v>82</v>
      </c>
      <c r="AY1165" s="164" t="s">
        <v>184</v>
      </c>
    </row>
    <row r="1166" spans="2:65" s="1" customFormat="1" ht="24.2" customHeight="1">
      <c r="B1166" s="33"/>
      <c r="C1166" s="132" t="s">
        <v>1941</v>
      </c>
      <c r="D1166" s="132" t="s">
        <v>186</v>
      </c>
      <c r="E1166" s="133" t="s">
        <v>1942</v>
      </c>
      <c r="F1166" s="134" t="s">
        <v>1943</v>
      </c>
      <c r="G1166" s="135" t="s">
        <v>217</v>
      </c>
      <c r="H1166" s="136">
        <v>191.90899999999999</v>
      </c>
      <c r="I1166" s="137"/>
      <c r="J1166" s="138">
        <f>ROUND(I1166*H1166,2)</f>
        <v>0</v>
      </c>
      <c r="K1166" s="134" t="s">
        <v>190</v>
      </c>
      <c r="L1166" s="33"/>
      <c r="M1166" s="139" t="s">
        <v>19</v>
      </c>
      <c r="N1166" s="140" t="s">
        <v>46</v>
      </c>
      <c r="P1166" s="141">
        <f>O1166*H1166</f>
        <v>0</v>
      </c>
      <c r="Q1166" s="141">
        <v>2.8499999999999999E-4</v>
      </c>
      <c r="R1166" s="141">
        <f>Q1166*H1166</f>
        <v>5.4694064999999993E-2</v>
      </c>
      <c r="S1166" s="141">
        <v>0</v>
      </c>
      <c r="T1166" s="142">
        <f>S1166*H1166</f>
        <v>0</v>
      </c>
      <c r="AR1166" s="143" t="s">
        <v>287</v>
      </c>
      <c r="AT1166" s="143" t="s">
        <v>186</v>
      </c>
      <c r="AU1166" s="143" t="s">
        <v>84</v>
      </c>
      <c r="AY1166" s="18" t="s">
        <v>184</v>
      </c>
      <c r="BE1166" s="144">
        <f>IF(N1166="základní",J1166,0)</f>
        <v>0</v>
      </c>
      <c r="BF1166" s="144">
        <f>IF(N1166="snížená",J1166,0)</f>
        <v>0</v>
      </c>
      <c r="BG1166" s="144">
        <f>IF(N1166="zákl. přenesená",J1166,0)</f>
        <v>0</v>
      </c>
      <c r="BH1166" s="144">
        <f>IF(N1166="sníž. přenesená",J1166,0)</f>
        <v>0</v>
      </c>
      <c r="BI1166" s="144">
        <f>IF(N1166="nulová",J1166,0)</f>
        <v>0</v>
      </c>
      <c r="BJ1166" s="18" t="s">
        <v>82</v>
      </c>
      <c r="BK1166" s="144">
        <f>ROUND(I1166*H1166,2)</f>
        <v>0</v>
      </c>
      <c r="BL1166" s="18" t="s">
        <v>287</v>
      </c>
      <c r="BM1166" s="143" t="s">
        <v>1944</v>
      </c>
    </row>
    <row r="1167" spans="2:65" s="1" customFormat="1" ht="11.25">
      <c r="B1167" s="33"/>
      <c r="D1167" s="145" t="s">
        <v>192</v>
      </c>
      <c r="F1167" s="146" t="s">
        <v>1945</v>
      </c>
      <c r="I1167" s="147"/>
      <c r="L1167" s="33"/>
      <c r="M1167" s="148"/>
      <c r="T1167" s="54"/>
      <c r="AT1167" s="18" t="s">
        <v>192</v>
      </c>
      <c r="AU1167" s="18" t="s">
        <v>84</v>
      </c>
    </row>
    <row r="1168" spans="2:65" s="13" customFormat="1" ht="11.25">
      <c r="B1168" s="156"/>
      <c r="D1168" s="150" t="s">
        <v>194</v>
      </c>
      <c r="E1168" s="157" t="s">
        <v>19</v>
      </c>
      <c r="F1168" s="158" t="s">
        <v>1946</v>
      </c>
      <c r="H1168" s="159">
        <v>35.802</v>
      </c>
      <c r="I1168" s="160"/>
      <c r="L1168" s="156"/>
      <c r="M1168" s="161"/>
      <c r="T1168" s="162"/>
      <c r="AT1168" s="157" t="s">
        <v>194</v>
      </c>
      <c r="AU1168" s="157" t="s">
        <v>84</v>
      </c>
      <c r="AV1168" s="13" t="s">
        <v>84</v>
      </c>
      <c r="AW1168" s="13" t="s">
        <v>37</v>
      </c>
      <c r="AX1168" s="13" t="s">
        <v>75</v>
      </c>
      <c r="AY1168" s="157" t="s">
        <v>184</v>
      </c>
    </row>
    <row r="1169" spans="2:51" s="13" customFormat="1" ht="11.25">
      <c r="B1169" s="156"/>
      <c r="D1169" s="150" t="s">
        <v>194</v>
      </c>
      <c r="E1169" s="157" t="s">
        <v>19</v>
      </c>
      <c r="F1169" s="158" t="s">
        <v>1947</v>
      </c>
      <c r="H1169" s="159">
        <v>54.521999999999998</v>
      </c>
      <c r="I1169" s="160"/>
      <c r="L1169" s="156"/>
      <c r="M1169" s="161"/>
      <c r="T1169" s="162"/>
      <c r="AT1169" s="157" t="s">
        <v>194</v>
      </c>
      <c r="AU1169" s="157" t="s">
        <v>84</v>
      </c>
      <c r="AV1169" s="13" t="s">
        <v>84</v>
      </c>
      <c r="AW1169" s="13" t="s">
        <v>37</v>
      </c>
      <c r="AX1169" s="13" t="s">
        <v>75</v>
      </c>
      <c r="AY1169" s="157" t="s">
        <v>184</v>
      </c>
    </row>
    <row r="1170" spans="2:51" s="13" customFormat="1" ht="11.25">
      <c r="B1170" s="156"/>
      <c r="D1170" s="150" t="s">
        <v>194</v>
      </c>
      <c r="E1170" s="157" t="s">
        <v>19</v>
      </c>
      <c r="F1170" s="158" t="s">
        <v>1948</v>
      </c>
      <c r="H1170" s="159">
        <v>28.725000000000001</v>
      </c>
      <c r="I1170" s="160"/>
      <c r="L1170" s="156"/>
      <c r="M1170" s="161"/>
      <c r="T1170" s="162"/>
      <c r="AT1170" s="157" t="s">
        <v>194</v>
      </c>
      <c r="AU1170" s="157" t="s">
        <v>84</v>
      </c>
      <c r="AV1170" s="13" t="s">
        <v>84</v>
      </c>
      <c r="AW1170" s="13" t="s">
        <v>37</v>
      </c>
      <c r="AX1170" s="13" t="s">
        <v>75</v>
      </c>
      <c r="AY1170" s="157" t="s">
        <v>184</v>
      </c>
    </row>
    <row r="1171" spans="2:51" s="15" customFormat="1" ht="11.25">
      <c r="B1171" s="184"/>
      <c r="D1171" s="150" t="s">
        <v>194</v>
      </c>
      <c r="E1171" s="185" t="s">
        <v>19</v>
      </c>
      <c r="F1171" s="186" t="s">
        <v>777</v>
      </c>
      <c r="H1171" s="187">
        <v>119.04900000000001</v>
      </c>
      <c r="I1171" s="188"/>
      <c r="L1171" s="184"/>
      <c r="M1171" s="189"/>
      <c r="T1171" s="190"/>
      <c r="AT1171" s="185" t="s">
        <v>194</v>
      </c>
      <c r="AU1171" s="185" t="s">
        <v>84</v>
      </c>
      <c r="AV1171" s="15" t="s">
        <v>92</v>
      </c>
      <c r="AW1171" s="15" t="s">
        <v>37</v>
      </c>
      <c r="AX1171" s="15" t="s">
        <v>75</v>
      </c>
      <c r="AY1171" s="185" t="s">
        <v>184</v>
      </c>
    </row>
    <row r="1172" spans="2:51" s="13" customFormat="1" ht="11.25">
      <c r="B1172" s="156"/>
      <c r="D1172" s="150" t="s">
        <v>194</v>
      </c>
      <c r="E1172" s="157" t="s">
        <v>19</v>
      </c>
      <c r="F1172" s="158" t="s">
        <v>706</v>
      </c>
      <c r="H1172" s="159">
        <v>52.52</v>
      </c>
      <c r="I1172" s="160"/>
      <c r="L1172" s="156"/>
      <c r="M1172" s="161"/>
      <c r="T1172" s="162"/>
      <c r="AT1172" s="157" t="s">
        <v>194</v>
      </c>
      <c r="AU1172" s="157" t="s">
        <v>84</v>
      </c>
      <c r="AV1172" s="13" t="s">
        <v>84</v>
      </c>
      <c r="AW1172" s="13" t="s">
        <v>37</v>
      </c>
      <c r="AX1172" s="13" t="s">
        <v>75</v>
      </c>
      <c r="AY1172" s="157" t="s">
        <v>184</v>
      </c>
    </row>
    <row r="1173" spans="2:51" s="15" customFormat="1" ht="11.25">
      <c r="B1173" s="184"/>
      <c r="D1173" s="150" t="s">
        <v>194</v>
      </c>
      <c r="E1173" s="185" t="s">
        <v>19</v>
      </c>
      <c r="F1173" s="186" t="s">
        <v>777</v>
      </c>
      <c r="H1173" s="187">
        <v>52.52</v>
      </c>
      <c r="I1173" s="188"/>
      <c r="L1173" s="184"/>
      <c r="M1173" s="189"/>
      <c r="T1173" s="190"/>
      <c r="AT1173" s="185" t="s">
        <v>194</v>
      </c>
      <c r="AU1173" s="185" t="s">
        <v>84</v>
      </c>
      <c r="AV1173" s="15" t="s">
        <v>92</v>
      </c>
      <c r="AW1173" s="15" t="s">
        <v>37</v>
      </c>
      <c r="AX1173" s="15" t="s">
        <v>75</v>
      </c>
      <c r="AY1173" s="185" t="s">
        <v>184</v>
      </c>
    </row>
    <row r="1174" spans="2:51" s="12" customFormat="1" ht="11.25">
      <c r="B1174" s="149"/>
      <c r="D1174" s="150" t="s">
        <v>194</v>
      </c>
      <c r="E1174" s="151" t="s">
        <v>19</v>
      </c>
      <c r="F1174" s="152" t="s">
        <v>1949</v>
      </c>
      <c r="H1174" s="151" t="s">
        <v>19</v>
      </c>
      <c r="I1174" s="153"/>
      <c r="L1174" s="149"/>
      <c r="M1174" s="154"/>
      <c r="T1174" s="155"/>
      <c r="AT1174" s="151" t="s">
        <v>194</v>
      </c>
      <c r="AU1174" s="151" t="s">
        <v>84</v>
      </c>
      <c r="AV1174" s="12" t="s">
        <v>82</v>
      </c>
      <c r="AW1174" s="12" t="s">
        <v>37</v>
      </c>
      <c r="AX1174" s="12" t="s">
        <v>75</v>
      </c>
      <c r="AY1174" s="151" t="s">
        <v>184</v>
      </c>
    </row>
    <row r="1175" spans="2:51" s="13" customFormat="1" ht="11.25">
      <c r="B1175" s="156"/>
      <c r="D1175" s="150" t="s">
        <v>194</v>
      </c>
      <c r="E1175" s="157" t="s">
        <v>19</v>
      </c>
      <c r="F1175" s="158" t="s">
        <v>593</v>
      </c>
      <c r="H1175" s="159">
        <v>3.52</v>
      </c>
      <c r="I1175" s="160"/>
      <c r="L1175" s="156"/>
      <c r="M1175" s="161"/>
      <c r="T1175" s="162"/>
      <c r="AT1175" s="157" t="s">
        <v>194</v>
      </c>
      <c r="AU1175" s="157" t="s">
        <v>84</v>
      </c>
      <c r="AV1175" s="13" t="s">
        <v>84</v>
      </c>
      <c r="AW1175" s="13" t="s">
        <v>37</v>
      </c>
      <c r="AX1175" s="13" t="s">
        <v>75</v>
      </c>
      <c r="AY1175" s="157" t="s">
        <v>184</v>
      </c>
    </row>
    <row r="1176" spans="2:51" s="13" customFormat="1" ht="11.25">
      <c r="B1176" s="156"/>
      <c r="D1176" s="150" t="s">
        <v>194</v>
      </c>
      <c r="E1176" s="157" t="s">
        <v>19</v>
      </c>
      <c r="F1176" s="158" t="s">
        <v>594</v>
      </c>
      <c r="H1176" s="159">
        <v>3.32</v>
      </c>
      <c r="I1176" s="160"/>
      <c r="L1176" s="156"/>
      <c r="M1176" s="161"/>
      <c r="T1176" s="162"/>
      <c r="AT1176" s="157" t="s">
        <v>194</v>
      </c>
      <c r="AU1176" s="157" t="s">
        <v>84</v>
      </c>
      <c r="AV1176" s="13" t="s">
        <v>84</v>
      </c>
      <c r="AW1176" s="13" t="s">
        <v>37</v>
      </c>
      <c r="AX1176" s="13" t="s">
        <v>75</v>
      </c>
      <c r="AY1176" s="157" t="s">
        <v>184</v>
      </c>
    </row>
    <row r="1177" spans="2:51" s="13" customFormat="1" ht="11.25">
      <c r="B1177" s="156"/>
      <c r="D1177" s="150" t="s">
        <v>194</v>
      </c>
      <c r="E1177" s="157" t="s">
        <v>19</v>
      </c>
      <c r="F1177" s="158" t="s">
        <v>595</v>
      </c>
      <c r="H1177" s="159">
        <v>1.57</v>
      </c>
      <c r="I1177" s="160"/>
      <c r="L1177" s="156"/>
      <c r="M1177" s="161"/>
      <c r="T1177" s="162"/>
      <c r="AT1177" s="157" t="s">
        <v>194</v>
      </c>
      <c r="AU1177" s="157" t="s">
        <v>84</v>
      </c>
      <c r="AV1177" s="13" t="s">
        <v>84</v>
      </c>
      <c r="AW1177" s="13" t="s">
        <v>37</v>
      </c>
      <c r="AX1177" s="13" t="s">
        <v>75</v>
      </c>
      <c r="AY1177" s="157" t="s">
        <v>184</v>
      </c>
    </row>
    <row r="1178" spans="2:51" s="13" customFormat="1" ht="11.25">
      <c r="B1178" s="156"/>
      <c r="D1178" s="150" t="s">
        <v>194</v>
      </c>
      <c r="E1178" s="157" t="s">
        <v>19</v>
      </c>
      <c r="F1178" s="158" t="s">
        <v>596</v>
      </c>
      <c r="H1178" s="159">
        <v>1.71</v>
      </c>
      <c r="I1178" s="160"/>
      <c r="L1178" s="156"/>
      <c r="M1178" s="161"/>
      <c r="T1178" s="162"/>
      <c r="AT1178" s="157" t="s">
        <v>194</v>
      </c>
      <c r="AU1178" s="157" t="s">
        <v>84</v>
      </c>
      <c r="AV1178" s="13" t="s">
        <v>84</v>
      </c>
      <c r="AW1178" s="13" t="s">
        <v>37</v>
      </c>
      <c r="AX1178" s="13" t="s">
        <v>75</v>
      </c>
      <c r="AY1178" s="157" t="s">
        <v>184</v>
      </c>
    </row>
    <row r="1179" spans="2:51" s="13" customFormat="1" ht="11.25">
      <c r="B1179" s="156"/>
      <c r="D1179" s="150" t="s">
        <v>194</v>
      </c>
      <c r="E1179" s="157" t="s">
        <v>19</v>
      </c>
      <c r="F1179" s="158" t="s">
        <v>597</v>
      </c>
      <c r="H1179" s="159">
        <v>1.69</v>
      </c>
      <c r="I1179" s="160"/>
      <c r="L1179" s="156"/>
      <c r="M1179" s="161"/>
      <c r="T1179" s="162"/>
      <c r="AT1179" s="157" t="s">
        <v>194</v>
      </c>
      <c r="AU1179" s="157" t="s">
        <v>84</v>
      </c>
      <c r="AV1179" s="13" t="s">
        <v>84</v>
      </c>
      <c r="AW1179" s="13" t="s">
        <v>37</v>
      </c>
      <c r="AX1179" s="13" t="s">
        <v>75</v>
      </c>
      <c r="AY1179" s="157" t="s">
        <v>184</v>
      </c>
    </row>
    <row r="1180" spans="2:51" s="13" customFormat="1" ht="11.25">
      <c r="B1180" s="156"/>
      <c r="D1180" s="150" t="s">
        <v>194</v>
      </c>
      <c r="E1180" s="157" t="s">
        <v>19</v>
      </c>
      <c r="F1180" s="158" t="s">
        <v>598</v>
      </c>
      <c r="H1180" s="159">
        <v>3.21</v>
      </c>
      <c r="I1180" s="160"/>
      <c r="L1180" s="156"/>
      <c r="M1180" s="161"/>
      <c r="T1180" s="162"/>
      <c r="AT1180" s="157" t="s">
        <v>194</v>
      </c>
      <c r="AU1180" s="157" t="s">
        <v>84</v>
      </c>
      <c r="AV1180" s="13" t="s">
        <v>84</v>
      </c>
      <c r="AW1180" s="13" t="s">
        <v>37</v>
      </c>
      <c r="AX1180" s="13" t="s">
        <v>75</v>
      </c>
      <c r="AY1180" s="157" t="s">
        <v>184</v>
      </c>
    </row>
    <row r="1181" spans="2:51" s="13" customFormat="1" ht="11.25">
      <c r="B1181" s="156"/>
      <c r="D1181" s="150" t="s">
        <v>194</v>
      </c>
      <c r="E1181" s="157" t="s">
        <v>19</v>
      </c>
      <c r="F1181" s="158" t="s">
        <v>599</v>
      </c>
      <c r="H1181" s="159">
        <v>1.71</v>
      </c>
      <c r="I1181" s="160"/>
      <c r="L1181" s="156"/>
      <c r="M1181" s="161"/>
      <c r="T1181" s="162"/>
      <c r="AT1181" s="157" t="s">
        <v>194</v>
      </c>
      <c r="AU1181" s="157" t="s">
        <v>84</v>
      </c>
      <c r="AV1181" s="13" t="s">
        <v>84</v>
      </c>
      <c r="AW1181" s="13" t="s">
        <v>37</v>
      </c>
      <c r="AX1181" s="13" t="s">
        <v>75</v>
      </c>
      <c r="AY1181" s="157" t="s">
        <v>184</v>
      </c>
    </row>
    <row r="1182" spans="2:51" s="13" customFormat="1" ht="11.25">
      <c r="B1182" s="156"/>
      <c r="D1182" s="150" t="s">
        <v>194</v>
      </c>
      <c r="E1182" s="157" t="s">
        <v>19</v>
      </c>
      <c r="F1182" s="158" t="s">
        <v>600</v>
      </c>
      <c r="H1182" s="159">
        <v>3.61</v>
      </c>
      <c r="I1182" s="160"/>
      <c r="L1182" s="156"/>
      <c r="M1182" s="161"/>
      <c r="T1182" s="162"/>
      <c r="AT1182" s="157" t="s">
        <v>194</v>
      </c>
      <c r="AU1182" s="157" t="s">
        <v>84</v>
      </c>
      <c r="AV1182" s="13" t="s">
        <v>84</v>
      </c>
      <c r="AW1182" s="13" t="s">
        <v>37</v>
      </c>
      <c r="AX1182" s="13" t="s">
        <v>75</v>
      </c>
      <c r="AY1182" s="157" t="s">
        <v>184</v>
      </c>
    </row>
    <row r="1183" spans="2:51" s="15" customFormat="1" ht="11.25">
      <c r="B1183" s="184"/>
      <c r="D1183" s="150" t="s">
        <v>194</v>
      </c>
      <c r="E1183" s="185" t="s">
        <v>19</v>
      </c>
      <c r="F1183" s="186" t="s">
        <v>777</v>
      </c>
      <c r="H1183" s="187">
        <v>20.34</v>
      </c>
      <c r="I1183" s="188"/>
      <c r="L1183" s="184"/>
      <c r="M1183" s="189"/>
      <c r="T1183" s="190"/>
      <c r="AT1183" s="185" t="s">
        <v>194</v>
      </c>
      <c r="AU1183" s="185" t="s">
        <v>84</v>
      </c>
      <c r="AV1183" s="15" t="s">
        <v>92</v>
      </c>
      <c r="AW1183" s="15" t="s">
        <v>37</v>
      </c>
      <c r="AX1183" s="15" t="s">
        <v>75</v>
      </c>
      <c r="AY1183" s="185" t="s">
        <v>184</v>
      </c>
    </row>
    <row r="1184" spans="2:51" s="14" customFormat="1" ht="11.25">
      <c r="B1184" s="163"/>
      <c r="D1184" s="150" t="s">
        <v>194</v>
      </c>
      <c r="E1184" s="164" t="s">
        <v>743</v>
      </c>
      <c r="F1184" s="165" t="s">
        <v>198</v>
      </c>
      <c r="H1184" s="166">
        <v>191.90899999999999</v>
      </c>
      <c r="I1184" s="167"/>
      <c r="L1184" s="163"/>
      <c r="M1184" s="168"/>
      <c r="T1184" s="169"/>
      <c r="AT1184" s="164" t="s">
        <v>194</v>
      </c>
      <c r="AU1184" s="164" t="s">
        <v>84</v>
      </c>
      <c r="AV1184" s="14" t="s">
        <v>127</v>
      </c>
      <c r="AW1184" s="14" t="s">
        <v>37</v>
      </c>
      <c r="AX1184" s="14" t="s">
        <v>82</v>
      </c>
      <c r="AY1184" s="164" t="s">
        <v>184</v>
      </c>
    </row>
    <row r="1185" spans="2:65" s="1" customFormat="1" ht="24.2" customHeight="1">
      <c r="B1185" s="33"/>
      <c r="C1185" s="132" t="s">
        <v>1950</v>
      </c>
      <c r="D1185" s="132" t="s">
        <v>186</v>
      </c>
      <c r="E1185" s="133" t="s">
        <v>1951</v>
      </c>
      <c r="F1185" s="134" t="s">
        <v>1952</v>
      </c>
      <c r="G1185" s="135" t="s">
        <v>217</v>
      </c>
      <c r="H1185" s="136">
        <v>94.430999999999997</v>
      </c>
      <c r="I1185" s="137"/>
      <c r="J1185" s="138">
        <f>ROUND(I1185*H1185,2)</f>
        <v>0</v>
      </c>
      <c r="K1185" s="134" t="s">
        <v>190</v>
      </c>
      <c r="L1185" s="33"/>
      <c r="M1185" s="139" t="s">
        <v>19</v>
      </c>
      <c r="N1185" s="140" t="s">
        <v>46</v>
      </c>
      <c r="P1185" s="141">
        <f>O1185*H1185</f>
        <v>0</v>
      </c>
      <c r="Q1185" s="141">
        <v>1.43E-5</v>
      </c>
      <c r="R1185" s="141">
        <f>Q1185*H1185</f>
        <v>1.3503632999999999E-3</v>
      </c>
      <c r="S1185" s="141">
        <v>0</v>
      </c>
      <c r="T1185" s="142">
        <f>S1185*H1185</f>
        <v>0</v>
      </c>
      <c r="AR1185" s="143" t="s">
        <v>287</v>
      </c>
      <c r="AT1185" s="143" t="s">
        <v>186</v>
      </c>
      <c r="AU1185" s="143" t="s">
        <v>84</v>
      </c>
      <c r="AY1185" s="18" t="s">
        <v>184</v>
      </c>
      <c r="BE1185" s="144">
        <f>IF(N1185="základní",J1185,0)</f>
        <v>0</v>
      </c>
      <c r="BF1185" s="144">
        <f>IF(N1185="snížená",J1185,0)</f>
        <v>0</v>
      </c>
      <c r="BG1185" s="144">
        <f>IF(N1185="zákl. přenesená",J1185,0)</f>
        <v>0</v>
      </c>
      <c r="BH1185" s="144">
        <f>IF(N1185="sníž. přenesená",J1185,0)</f>
        <v>0</v>
      </c>
      <c r="BI1185" s="144">
        <f>IF(N1185="nulová",J1185,0)</f>
        <v>0</v>
      </c>
      <c r="BJ1185" s="18" t="s">
        <v>82</v>
      </c>
      <c r="BK1185" s="144">
        <f>ROUND(I1185*H1185,2)</f>
        <v>0</v>
      </c>
      <c r="BL1185" s="18" t="s">
        <v>287</v>
      </c>
      <c r="BM1185" s="143" t="s">
        <v>1953</v>
      </c>
    </row>
    <row r="1186" spans="2:65" s="1" customFormat="1" ht="11.25">
      <c r="B1186" s="33"/>
      <c r="D1186" s="145" t="s">
        <v>192</v>
      </c>
      <c r="F1186" s="146" t="s">
        <v>1954</v>
      </c>
      <c r="I1186" s="147"/>
      <c r="L1186" s="33"/>
      <c r="M1186" s="148"/>
      <c r="T1186" s="54"/>
      <c r="AT1186" s="18" t="s">
        <v>192</v>
      </c>
      <c r="AU1186" s="18" t="s">
        <v>84</v>
      </c>
    </row>
    <row r="1187" spans="2:65" s="13" customFormat="1" ht="11.25">
      <c r="B1187" s="156"/>
      <c r="D1187" s="150" t="s">
        <v>194</v>
      </c>
      <c r="E1187" s="157" t="s">
        <v>19</v>
      </c>
      <c r="F1187" s="158" t="s">
        <v>1955</v>
      </c>
      <c r="H1187" s="159">
        <v>28.56</v>
      </c>
      <c r="I1187" s="160"/>
      <c r="L1187" s="156"/>
      <c r="M1187" s="161"/>
      <c r="T1187" s="162"/>
      <c r="AT1187" s="157" t="s">
        <v>194</v>
      </c>
      <c r="AU1187" s="157" t="s">
        <v>84</v>
      </c>
      <c r="AV1187" s="13" t="s">
        <v>84</v>
      </c>
      <c r="AW1187" s="13" t="s">
        <v>37</v>
      </c>
      <c r="AX1187" s="13" t="s">
        <v>75</v>
      </c>
      <c r="AY1187" s="157" t="s">
        <v>184</v>
      </c>
    </row>
    <row r="1188" spans="2:65" s="13" customFormat="1" ht="11.25">
      <c r="B1188" s="156"/>
      <c r="D1188" s="150" t="s">
        <v>194</v>
      </c>
      <c r="E1188" s="157" t="s">
        <v>19</v>
      </c>
      <c r="F1188" s="158" t="s">
        <v>1956</v>
      </c>
      <c r="H1188" s="159">
        <v>23.4</v>
      </c>
      <c r="I1188" s="160"/>
      <c r="L1188" s="156"/>
      <c r="M1188" s="161"/>
      <c r="T1188" s="162"/>
      <c r="AT1188" s="157" t="s">
        <v>194</v>
      </c>
      <c r="AU1188" s="157" t="s">
        <v>84</v>
      </c>
      <c r="AV1188" s="13" t="s">
        <v>84</v>
      </c>
      <c r="AW1188" s="13" t="s">
        <v>37</v>
      </c>
      <c r="AX1188" s="13" t="s">
        <v>75</v>
      </c>
      <c r="AY1188" s="157" t="s">
        <v>184</v>
      </c>
    </row>
    <row r="1189" spans="2:65" s="13" customFormat="1" ht="11.25">
      <c r="B1189" s="156"/>
      <c r="D1189" s="150" t="s">
        <v>194</v>
      </c>
      <c r="E1189" s="157" t="s">
        <v>19</v>
      </c>
      <c r="F1189" s="158" t="s">
        <v>1957</v>
      </c>
      <c r="H1189" s="159">
        <v>42.470999999999997</v>
      </c>
      <c r="I1189" s="160"/>
      <c r="L1189" s="156"/>
      <c r="M1189" s="161"/>
      <c r="T1189" s="162"/>
      <c r="AT1189" s="157" t="s">
        <v>194</v>
      </c>
      <c r="AU1189" s="157" t="s">
        <v>84</v>
      </c>
      <c r="AV1189" s="13" t="s">
        <v>84</v>
      </c>
      <c r="AW1189" s="13" t="s">
        <v>37</v>
      </c>
      <c r="AX1189" s="13" t="s">
        <v>75</v>
      </c>
      <c r="AY1189" s="157" t="s">
        <v>184</v>
      </c>
    </row>
    <row r="1190" spans="2:65" s="14" customFormat="1" ht="11.25">
      <c r="B1190" s="163"/>
      <c r="D1190" s="150" t="s">
        <v>194</v>
      </c>
      <c r="E1190" s="164" t="s">
        <v>19</v>
      </c>
      <c r="F1190" s="165" t="s">
        <v>198</v>
      </c>
      <c r="H1190" s="166">
        <v>94.430999999999997</v>
      </c>
      <c r="I1190" s="167"/>
      <c r="L1190" s="163"/>
      <c r="M1190" s="168"/>
      <c r="T1190" s="169"/>
      <c r="AT1190" s="164" t="s">
        <v>194</v>
      </c>
      <c r="AU1190" s="164" t="s">
        <v>84</v>
      </c>
      <c r="AV1190" s="14" t="s">
        <v>127</v>
      </c>
      <c r="AW1190" s="14" t="s">
        <v>37</v>
      </c>
      <c r="AX1190" s="14" t="s">
        <v>82</v>
      </c>
      <c r="AY1190" s="164" t="s">
        <v>184</v>
      </c>
    </row>
    <row r="1191" spans="2:65" s="1" customFormat="1" ht="24.2" customHeight="1">
      <c r="B1191" s="33"/>
      <c r="C1191" s="132" t="s">
        <v>1958</v>
      </c>
      <c r="D1191" s="132" t="s">
        <v>186</v>
      </c>
      <c r="E1191" s="133" t="s">
        <v>1959</v>
      </c>
      <c r="F1191" s="134" t="s">
        <v>1960</v>
      </c>
      <c r="G1191" s="135" t="s">
        <v>217</v>
      </c>
      <c r="H1191" s="136">
        <v>681.44500000000005</v>
      </c>
      <c r="I1191" s="137"/>
      <c r="J1191" s="138">
        <f>ROUND(I1191*H1191,2)</f>
        <v>0</v>
      </c>
      <c r="K1191" s="134" t="s">
        <v>190</v>
      </c>
      <c r="L1191" s="33"/>
      <c r="M1191" s="139" t="s">
        <v>19</v>
      </c>
      <c r="N1191" s="140" t="s">
        <v>46</v>
      </c>
      <c r="P1191" s="141">
        <f>O1191*H1191</f>
        <v>0</v>
      </c>
      <c r="Q1191" s="141">
        <v>2.8600000000000001E-4</v>
      </c>
      <c r="R1191" s="141">
        <f>Q1191*H1191</f>
        <v>0.19489327000000004</v>
      </c>
      <c r="S1191" s="141">
        <v>0</v>
      </c>
      <c r="T1191" s="142">
        <f>S1191*H1191</f>
        <v>0</v>
      </c>
      <c r="AR1191" s="143" t="s">
        <v>287</v>
      </c>
      <c r="AT1191" s="143" t="s">
        <v>186</v>
      </c>
      <c r="AU1191" s="143" t="s">
        <v>84</v>
      </c>
      <c r="AY1191" s="18" t="s">
        <v>184</v>
      </c>
      <c r="BE1191" s="144">
        <f>IF(N1191="základní",J1191,0)</f>
        <v>0</v>
      </c>
      <c r="BF1191" s="144">
        <f>IF(N1191="snížená",J1191,0)</f>
        <v>0</v>
      </c>
      <c r="BG1191" s="144">
        <f>IF(N1191="zákl. přenesená",J1191,0)</f>
        <v>0</v>
      </c>
      <c r="BH1191" s="144">
        <f>IF(N1191="sníž. přenesená",J1191,0)</f>
        <v>0</v>
      </c>
      <c r="BI1191" s="144">
        <f>IF(N1191="nulová",J1191,0)</f>
        <v>0</v>
      </c>
      <c r="BJ1191" s="18" t="s">
        <v>82</v>
      </c>
      <c r="BK1191" s="144">
        <f>ROUND(I1191*H1191,2)</f>
        <v>0</v>
      </c>
      <c r="BL1191" s="18" t="s">
        <v>287</v>
      </c>
      <c r="BM1191" s="143" t="s">
        <v>1961</v>
      </c>
    </row>
    <row r="1192" spans="2:65" s="1" customFormat="1" ht="11.25">
      <c r="B1192" s="33"/>
      <c r="D1192" s="145" t="s">
        <v>192</v>
      </c>
      <c r="F1192" s="146" t="s">
        <v>1962</v>
      </c>
      <c r="I1192" s="147"/>
      <c r="L1192" s="33"/>
      <c r="M1192" s="148"/>
      <c r="T1192" s="54"/>
      <c r="AT1192" s="18" t="s">
        <v>192</v>
      </c>
      <c r="AU1192" s="18" t="s">
        <v>84</v>
      </c>
    </row>
    <row r="1193" spans="2:65" s="13" customFormat="1" ht="11.25">
      <c r="B1193" s="156"/>
      <c r="D1193" s="150" t="s">
        <v>194</v>
      </c>
      <c r="E1193" s="157" t="s">
        <v>19</v>
      </c>
      <c r="F1193" s="158" t="s">
        <v>1963</v>
      </c>
      <c r="H1193" s="159">
        <v>152.84800000000001</v>
      </c>
      <c r="I1193" s="160"/>
      <c r="L1193" s="156"/>
      <c r="M1193" s="161"/>
      <c r="T1193" s="162"/>
      <c r="AT1193" s="157" t="s">
        <v>194</v>
      </c>
      <c r="AU1193" s="157" t="s">
        <v>84</v>
      </c>
      <c r="AV1193" s="13" t="s">
        <v>84</v>
      </c>
      <c r="AW1193" s="13" t="s">
        <v>37</v>
      </c>
      <c r="AX1193" s="13" t="s">
        <v>75</v>
      </c>
      <c r="AY1193" s="157" t="s">
        <v>184</v>
      </c>
    </row>
    <row r="1194" spans="2:65" s="13" customFormat="1" ht="11.25">
      <c r="B1194" s="156"/>
      <c r="D1194" s="150" t="s">
        <v>194</v>
      </c>
      <c r="E1194" s="157" t="s">
        <v>19</v>
      </c>
      <c r="F1194" s="158" t="s">
        <v>1955</v>
      </c>
      <c r="H1194" s="159">
        <v>28.56</v>
      </c>
      <c r="I1194" s="160"/>
      <c r="L1194" s="156"/>
      <c r="M1194" s="161"/>
      <c r="T1194" s="162"/>
      <c r="AT1194" s="157" t="s">
        <v>194</v>
      </c>
      <c r="AU1194" s="157" t="s">
        <v>84</v>
      </c>
      <c r="AV1194" s="13" t="s">
        <v>84</v>
      </c>
      <c r="AW1194" s="13" t="s">
        <v>37</v>
      </c>
      <c r="AX1194" s="13" t="s">
        <v>75</v>
      </c>
      <c r="AY1194" s="157" t="s">
        <v>184</v>
      </c>
    </row>
    <row r="1195" spans="2:65" s="13" customFormat="1" ht="11.25">
      <c r="B1195" s="156"/>
      <c r="D1195" s="150" t="s">
        <v>194</v>
      </c>
      <c r="E1195" s="157" t="s">
        <v>19</v>
      </c>
      <c r="F1195" s="158" t="s">
        <v>1956</v>
      </c>
      <c r="H1195" s="159">
        <v>23.4</v>
      </c>
      <c r="I1195" s="160"/>
      <c r="L1195" s="156"/>
      <c r="M1195" s="161"/>
      <c r="T1195" s="162"/>
      <c r="AT1195" s="157" t="s">
        <v>194</v>
      </c>
      <c r="AU1195" s="157" t="s">
        <v>84</v>
      </c>
      <c r="AV1195" s="13" t="s">
        <v>84</v>
      </c>
      <c r="AW1195" s="13" t="s">
        <v>37</v>
      </c>
      <c r="AX1195" s="13" t="s">
        <v>75</v>
      </c>
      <c r="AY1195" s="157" t="s">
        <v>184</v>
      </c>
    </row>
    <row r="1196" spans="2:65" s="13" customFormat="1" ht="11.25">
      <c r="B1196" s="156"/>
      <c r="D1196" s="150" t="s">
        <v>194</v>
      </c>
      <c r="E1196" s="157" t="s">
        <v>19</v>
      </c>
      <c r="F1196" s="158" t="s">
        <v>1964</v>
      </c>
      <c r="H1196" s="159">
        <v>20.88</v>
      </c>
      <c r="I1196" s="160"/>
      <c r="L1196" s="156"/>
      <c r="M1196" s="161"/>
      <c r="T1196" s="162"/>
      <c r="AT1196" s="157" t="s">
        <v>194</v>
      </c>
      <c r="AU1196" s="157" t="s">
        <v>84</v>
      </c>
      <c r="AV1196" s="13" t="s">
        <v>84</v>
      </c>
      <c r="AW1196" s="13" t="s">
        <v>37</v>
      </c>
      <c r="AX1196" s="13" t="s">
        <v>75</v>
      </c>
      <c r="AY1196" s="157" t="s">
        <v>184</v>
      </c>
    </row>
    <row r="1197" spans="2:65" s="13" customFormat="1" ht="11.25">
      <c r="B1197" s="156"/>
      <c r="D1197" s="150" t="s">
        <v>194</v>
      </c>
      <c r="E1197" s="157" t="s">
        <v>19</v>
      </c>
      <c r="F1197" s="158" t="s">
        <v>1957</v>
      </c>
      <c r="H1197" s="159">
        <v>42.470999999999997</v>
      </c>
      <c r="I1197" s="160"/>
      <c r="L1197" s="156"/>
      <c r="M1197" s="161"/>
      <c r="T1197" s="162"/>
      <c r="AT1197" s="157" t="s">
        <v>194</v>
      </c>
      <c r="AU1197" s="157" t="s">
        <v>84</v>
      </c>
      <c r="AV1197" s="13" t="s">
        <v>84</v>
      </c>
      <c r="AW1197" s="13" t="s">
        <v>37</v>
      </c>
      <c r="AX1197" s="13" t="s">
        <v>75</v>
      </c>
      <c r="AY1197" s="157" t="s">
        <v>184</v>
      </c>
    </row>
    <row r="1198" spans="2:65" s="13" customFormat="1" ht="11.25">
      <c r="B1198" s="156"/>
      <c r="D1198" s="150" t="s">
        <v>194</v>
      </c>
      <c r="E1198" s="157" t="s">
        <v>19</v>
      </c>
      <c r="F1198" s="158" t="s">
        <v>1965</v>
      </c>
      <c r="H1198" s="159">
        <v>413.286</v>
      </c>
      <c r="I1198" s="160"/>
      <c r="L1198" s="156"/>
      <c r="M1198" s="161"/>
      <c r="T1198" s="162"/>
      <c r="AT1198" s="157" t="s">
        <v>194</v>
      </c>
      <c r="AU1198" s="157" t="s">
        <v>84</v>
      </c>
      <c r="AV1198" s="13" t="s">
        <v>84</v>
      </c>
      <c r="AW1198" s="13" t="s">
        <v>37</v>
      </c>
      <c r="AX1198" s="13" t="s">
        <v>75</v>
      </c>
      <c r="AY1198" s="157" t="s">
        <v>184</v>
      </c>
    </row>
    <row r="1199" spans="2:65" s="14" customFormat="1" ht="11.25">
      <c r="B1199" s="163"/>
      <c r="D1199" s="150" t="s">
        <v>194</v>
      </c>
      <c r="E1199" s="164" t="s">
        <v>740</v>
      </c>
      <c r="F1199" s="165" t="s">
        <v>198</v>
      </c>
      <c r="H1199" s="166">
        <v>681.44500000000005</v>
      </c>
      <c r="I1199" s="167"/>
      <c r="L1199" s="163"/>
      <c r="M1199" s="180"/>
      <c r="N1199" s="181"/>
      <c r="O1199" s="181"/>
      <c r="P1199" s="181"/>
      <c r="Q1199" s="181"/>
      <c r="R1199" s="181"/>
      <c r="S1199" s="181"/>
      <c r="T1199" s="182"/>
      <c r="AT1199" s="164" t="s">
        <v>194</v>
      </c>
      <c r="AU1199" s="164" t="s">
        <v>84</v>
      </c>
      <c r="AV1199" s="14" t="s">
        <v>127</v>
      </c>
      <c r="AW1199" s="14" t="s">
        <v>37</v>
      </c>
      <c r="AX1199" s="14" t="s">
        <v>82</v>
      </c>
      <c r="AY1199" s="164" t="s">
        <v>184</v>
      </c>
    </row>
    <row r="1200" spans="2:65" s="1" customFormat="1" ht="6.95" customHeight="1">
      <c r="B1200" s="42"/>
      <c r="C1200" s="43"/>
      <c r="D1200" s="43"/>
      <c r="E1200" s="43"/>
      <c r="F1200" s="43"/>
      <c r="G1200" s="43"/>
      <c r="H1200" s="43"/>
      <c r="I1200" s="43"/>
      <c r="J1200" s="43"/>
      <c r="K1200" s="43"/>
      <c r="L1200" s="33"/>
    </row>
  </sheetData>
  <sheetProtection algorithmName="SHA-512" hashValue="tfwM8qKIDl8oiP6v8QTRU7UnqgKViI6CTDYwdPN2MyH0ZjkBGjagzTDwbIEZ5/N4owsSHRmntMmInw6IqsbV3w==" saltValue="iUVUQ7vTWF4ES9EELbJxVk/vKvz+llDTgcXh3t4W3rSlC+7w2b0EbpFAKg7cOHQ4CW5IsNw8PeIKCvv7v50k/Q==" spinCount="100000" sheet="1" objects="1" scenarios="1" formatColumns="0" formatRows="0" autoFilter="0"/>
  <autoFilter ref="C115:K1199" xr:uid="{00000000-0009-0000-0000-000002000000}"/>
  <mergeCells count="15">
    <mergeCell ref="E102:H102"/>
    <mergeCell ref="E106:H106"/>
    <mergeCell ref="E104:H104"/>
    <mergeCell ref="E108:H108"/>
    <mergeCell ref="L2:V2"/>
    <mergeCell ref="E31:H31"/>
    <mergeCell ref="E52:H52"/>
    <mergeCell ref="E56:H56"/>
    <mergeCell ref="E54:H54"/>
    <mergeCell ref="E58:H58"/>
    <mergeCell ref="E7:H7"/>
    <mergeCell ref="E11:H11"/>
    <mergeCell ref="E9:H9"/>
    <mergeCell ref="E13:H13"/>
    <mergeCell ref="E22:H22"/>
  </mergeCells>
  <hyperlinks>
    <hyperlink ref="F120" r:id="rId1" xr:uid="{00000000-0004-0000-0200-000000000000}"/>
    <hyperlink ref="F122" r:id="rId2" xr:uid="{00000000-0004-0000-0200-000001000000}"/>
    <hyperlink ref="F124" r:id="rId3" xr:uid="{00000000-0004-0000-0200-000002000000}"/>
    <hyperlink ref="F135" r:id="rId4" xr:uid="{00000000-0004-0000-0200-000003000000}"/>
    <hyperlink ref="F152" r:id="rId5" xr:uid="{00000000-0004-0000-0200-000004000000}"/>
    <hyperlink ref="F157" r:id="rId6" xr:uid="{00000000-0004-0000-0200-000005000000}"/>
    <hyperlink ref="F162" r:id="rId7" xr:uid="{00000000-0004-0000-0200-000006000000}"/>
    <hyperlink ref="F167" r:id="rId8" xr:uid="{00000000-0004-0000-0200-000007000000}"/>
    <hyperlink ref="F172" r:id="rId9" xr:uid="{00000000-0004-0000-0200-000008000000}"/>
    <hyperlink ref="F178" r:id="rId10" xr:uid="{00000000-0004-0000-0200-000009000000}"/>
    <hyperlink ref="F183" r:id="rId11" xr:uid="{00000000-0004-0000-0200-00000A000000}"/>
    <hyperlink ref="F192" r:id="rId12" xr:uid="{00000000-0004-0000-0200-00000B000000}"/>
    <hyperlink ref="F197" r:id="rId13" xr:uid="{00000000-0004-0000-0200-00000C000000}"/>
    <hyperlink ref="F203" r:id="rId14" xr:uid="{00000000-0004-0000-0200-00000D000000}"/>
    <hyperlink ref="F211" r:id="rId15" xr:uid="{00000000-0004-0000-0200-00000E000000}"/>
    <hyperlink ref="F223" r:id="rId16" xr:uid="{00000000-0004-0000-0200-00000F000000}"/>
    <hyperlink ref="F232" r:id="rId17" xr:uid="{00000000-0004-0000-0200-000010000000}"/>
    <hyperlink ref="F241" r:id="rId18" xr:uid="{00000000-0004-0000-0200-000011000000}"/>
    <hyperlink ref="F244" r:id="rId19" xr:uid="{00000000-0004-0000-0200-000012000000}"/>
    <hyperlink ref="F247" r:id="rId20" xr:uid="{00000000-0004-0000-0200-000013000000}"/>
    <hyperlink ref="F251" r:id="rId21" xr:uid="{00000000-0004-0000-0200-000014000000}"/>
    <hyperlink ref="F255" r:id="rId22" xr:uid="{00000000-0004-0000-0200-000015000000}"/>
    <hyperlink ref="F263" r:id="rId23" xr:uid="{00000000-0004-0000-0200-000016000000}"/>
    <hyperlink ref="F275" r:id="rId24" xr:uid="{00000000-0004-0000-0200-000017000000}"/>
    <hyperlink ref="F285" r:id="rId25" xr:uid="{00000000-0004-0000-0200-000018000000}"/>
    <hyperlink ref="F289" r:id="rId26" xr:uid="{00000000-0004-0000-0200-000019000000}"/>
    <hyperlink ref="F295" r:id="rId27" xr:uid="{00000000-0004-0000-0200-00001A000000}"/>
    <hyperlink ref="F306" r:id="rId28" xr:uid="{00000000-0004-0000-0200-00001B000000}"/>
    <hyperlink ref="F317" r:id="rId29" xr:uid="{00000000-0004-0000-0200-00001C000000}"/>
    <hyperlink ref="F322" r:id="rId30" xr:uid="{00000000-0004-0000-0200-00001D000000}"/>
    <hyperlink ref="F328" r:id="rId31" xr:uid="{00000000-0004-0000-0200-00001E000000}"/>
    <hyperlink ref="F334" r:id="rId32" xr:uid="{00000000-0004-0000-0200-00001F000000}"/>
    <hyperlink ref="F344" r:id="rId33" xr:uid="{00000000-0004-0000-0200-000020000000}"/>
    <hyperlink ref="F352" r:id="rId34" xr:uid="{00000000-0004-0000-0200-000021000000}"/>
    <hyperlink ref="F355" r:id="rId35" xr:uid="{00000000-0004-0000-0200-000022000000}"/>
    <hyperlink ref="F360" r:id="rId36" xr:uid="{00000000-0004-0000-0200-000023000000}"/>
    <hyperlink ref="F367" r:id="rId37" xr:uid="{00000000-0004-0000-0200-000024000000}"/>
    <hyperlink ref="F369" r:id="rId38" xr:uid="{00000000-0004-0000-0200-000025000000}"/>
    <hyperlink ref="F372" r:id="rId39" xr:uid="{00000000-0004-0000-0200-000026000000}"/>
    <hyperlink ref="F375" r:id="rId40" xr:uid="{00000000-0004-0000-0200-000027000000}"/>
    <hyperlink ref="F379" r:id="rId41" xr:uid="{00000000-0004-0000-0200-000028000000}"/>
    <hyperlink ref="F393" r:id="rId42" xr:uid="{00000000-0004-0000-0200-000029000000}"/>
    <hyperlink ref="F408" r:id="rId43" xr:uid="{00000000-0004-0000-0200-00002A000000}"/>
    <hyperlink ref="F413" r:id="rId44" xr:uid="{00000000-0004-0000-0200-00002B000000}"/>
    <hyperlink ref="F416" r:id="rId45" xr:uid="{00000000-0004-0000-0200-00002C000000}"/>
    <hyperlink ref="F444" r:id="rId46" xr:uid="{00000000-0004-0000-0200-00002D000000}"/>
    <hyperlink ref="F456" r:id="rId47" xr:uid="{00000000-0004-0000-0200-00002E000000}"/>
    <hyperlink ref="F459" r:id="rId48" xr:uid="{00000000-0004-0000-0200-00002F000000}"/>
    <hyperlink ref="F464" r:id="rId49" xr:uid="{00000000-0004-0000-0200-000030000000}"/>
    <hyperlink ref="F467" r:id="rId50" xr:uid="{00000000-0004-0000-0200-000031000000}"/>
    <hyperlink ref="F472" r:id="rId51" xr:uid="{00000000-0004-0000-0200-000032000000}"/>
    <hyperlink ref="F478" r:id="rId52" xr:uid="{00000000-0004-0000-0200-000033000000}"/>
    <hyperlink ref="F484" r:id="rId53" xr:uid="{00000000-0004-0000-0200-000034000000}"/>
    <hyperlink ref="F490" r:id="rId54" xr:uid="{00000000-0004-0000-0200-000035000000}"/>
    <hyperlink ref="F495" r:id="rId55" xr:uid="{00000000-0004-0000-0200-000036000000}"/>
    <hyperlink ref="F511" r:id="rId56" xr:uid="{00000000-0004-0000-0200-000037000000}"/>
    <hyperlink ref="F521" r:id="rId57" xr:uid="{00000000-0004-0000-0200-000038000000}"/>
    <hyperlink ref="F531" r:id="rId58" xr:uid="{00000000-0004-0000-0200-000039000000}"/>
    <hyperlink ref="F534" r:id="rId59" xr:uid="{00000000-0004-0000-0200-00003A000000}"/>
    <hyperlink ref="F542" r:id="rId60" xr:uid="{00000000-0004-0000-0200-00003B000000}"/>
    <hyperlink ref="F550" r:id="rId61" xr:uid="{00000000-0004-0000-0200-00003C000000}"/>
    <hyperlink ref="F560" r:id="rId62" xr:uid="{00000000-0004-0000-0200-00003D000000}"/>
    <hyperlink ref="F564" r:id="rId63" xr:uid="{00000000-0004-0000-0200-00003E000000}"/>
    <hyperlink ref="F574" r:id="rId64" xr:uid="{00000000-0004-0000-0200-00003F000000}"/>
    <hyperlink ref="F586" r:id="rId65" xr:uid="{00000000-0004-0000-0200-000040000000}"/>
    <hyperlink ref="F594" r:id="rId66" xr:uid="{00000000-0004-0000-0200-000041000000}"/>
    <hyperlink ref="F606" r:id="rId67" xr:uid="{00000000-0004-0000-0200-000042000000}"/>
    <hyperlink ref="F614" r:id="rId68" xr:uid="{00000000-0004-0000-0200-000043000000}"/>
    <hyperlink ref="F617" r:id="rId69" xr:uid="{00000000-0004-0000-0200-000044000000}"/>
    <hyperlink ref="F622" r:id="rId70" xr:uid="{00000000-0004-0000-0200-000045000000}"/>
    <hyperlink ref="F627" r:id="rId71" xr:uid="{00000000-0004-0000-0200-000046000000}"/>
    <hyperlink ref="F629" r:id="rId72" xr:uid="{00000000-0004-0000-0200-000047000000}"/>
    <hyperlink ref="F640" r:id="rId73" xr:uid="{00000000-0004-0000-0200-000048000000}"/>
    <hyperlink ref="F643" r:id="rId74" xr:uid="{00000000-0004-0000-0200-000049000000}"/>
    <hyperlink ref="F647" r:id="rId75" xr:uid="{00000000-0004-0000-0200-00004A000000}"/>
    <hyperlink ref="F650" r:id="rId76" xr:uid="{00000000-0004-0000-0200-00004B000000}"/>
    <hyperlink ref="F654" r:id="rId77" xr:uid="{00000000-0004-0000-0200-00004C000000}"/>
    <hyperlink ref="F679" r:id="rId78" xr:uid="{00000000-0004-0000-0200-00004D000000}"/>
    <hyperlink ref="F684" r:id="rId79" xr:uid="{00000000-0004-0000-0200-00004E000000}"/>
    <hyperlink ref="F686" r:id="rId80" xr:uid="{00000000-0004-0000-0200-00004F000000}"/>
    <hyperlink ref="F688" r:id="rId81" xr:uid="{00000000-0004-0000-0200-000050000000}"/>
    <hyperlink ref="F708" r:id="rId82" xr:uid="{00000000-0004-0000-0200-000051000000}"/>
    <hyperlink ref="F726" r:id="rId83" xr:uid="{00000000-0004-0000-0200-000052000000}"/>
    <hyperlink ref="F730" r:id="rId84" xr:uid="{00000000-0004-0000-0200-000053000000}"/>
    <hyperlink ref="F734" r:id="rId85" xr:uid="{00000000-0004-0000-0200-000054000000}"/>
    <hyperlink ref="F737" r:id="rId86" xr:uid="{00000000-0004-0000-0200-000055000000}"/>
    <hyperlink ref="F740" r:id="rId87" xr:uid="{00000000-0004-0000-0200-000056000000}"/>
    <hyperlink ref="F743" r:id="rId88" xr:uid="{00000000-0004-0000-0200-000057000000}"/>
    <hyperlink ref="F754" r:id="rId89" xr:uid="{00000000-0004-0000-0200-000058000000}"/>
    <hyperlink ref="F768" r:id="rId90" xr:uid="{00000000-0004-0000-0200-000059000000}"/>
    <hyperlink ref="F787" r:id="rId91" xr:uid="{00000000-0004-0000-0200-00005A000000}"/>
    <hyperlink ref="F802" r:id="rId92" xr:uid="{00000000-0004-0000-0200-00005B000000}"/>
    <hyperlink ref="F814" r:id="rId93" xr:uid="{00000000-0004-0000-0200-00005C000000}"/>
    <hyperlink ref="F829" r:id="rId94" xr:uid="{00000000-0004-0000-0200-00005D000000}"/>
    <hyperlink ref="F846" r:id="rId95" xr:uid="{00000000-0004-0000-0200-00005E000000}"/>
    <hyperlink ref="F854" r:id="rId96" xr:uid="{00000000-0004-0000-0200-00005F000000}"/>
    <hyperlink ref="F869" r:id="rId97" xr:uid="{00000000-0004-0000-0200-000060000000}"/>
    <hyperlink ref="F880" r:id="rId98" xr:uid="{00000000-0004-0000-0200-000061000000}"/>
    <hyperlink ref="F888" r:id="rId99" xr:uid="{00000000-0004-0000-0200-000062000000}"/>
    <hyperlink ref="F903" r:id="rId100" xr:uid="{00000000-0004-0000-0200-000063000000}"/>
    <hyperlink ref="F906" r:id="rId101" xr:uid="{00000000-0004-0000-0200-000064000000}"/>
    <hyperlink ref="F909" r:id="rId102" xr:uid="{00000000-0004-0000-0200-000065000000}"/>
    <hyperlink ref="F915" r:id="rId103" xr:uid="{00000000-0004-0000-0200-000066000000}"/>
    <hyperlink ref="F918" r:id="rId104" xr:uid="{00000000-0004-0000-0200-000067000000}"/>
    <hyperlink ref="F921" r:id="rId105" xr:uid="{00000000-0004-0000-0200-000068000000}"/>
    <hyperlink ref="F924" r:id="rId106" xr:uid="{00000000-0004-0000-0200-000069000000}"/>
    <hyperlink ref="F927" r:id="rId107" xr:uid="{00000000-0004-0000-0200-00006A000000}"/>
    <hyperlink ref="F938" r:id="rId108" xr:uid="{00000000-0004-0000-0200-00006B000000}"/>
    <hyperlink ref="F946" r:id="rId109" xr:uid="{00000000-0004-0000-0200-00006C000000}"/>
    <hyperlink ref="F959" r:id="rId110" xr:uid="{00000000-0004-0000-0200-00006D000000}"/>
    <hyperlink ref="F964" r:id="rId111" xr:uid="{00000000-0004-0000-0200-00006E000000}"/>
    <hyperlink ref="F967" r:id="rId112" xr:uid="{00000000-0004-0000-0200-00006F000000}"/>
    <hyperlink ref="F979" r:id="rId113" xr:uid="{00000000-0004-0000-0200-000070000000}"/>
    <hyperlink ref="F991" r:id="rId114" xr:uid="{00000000-0004-0000-0200-000071000000}"/>
    <hyperlink ref="F1002" r:id="rId115" xr:uid="{00000000-0004-0000-0200-000072000000}"/>
    <hyperlink ref="F1012" r:id="rId116" xr:uid="{00000000-0004-0000-0200-000073000000}"/>
    <hyperlink ref="F1024" r:id="rId117" xr:uid="{00000000-0004-0000-0200-000074000000}"/>
    <hyperlink ref="F1032" r:id="rId118" xr:uid="{00000000-0004-0000-0200-000075000000}"/>
    <hyperlink ref="F1044" r:id="rId119" xr:uid="{00000000-0004-0000-0200-000076000000}"/>
    <hyperlink ref="F1056" r:id="rId120" xr:uid="{00000000-0004-0000-0200-000077000000}"/>
    <hyperlink ref="F1066" r:id="rId121" xr:uid="{00000000-0004-0000-0200-000078000000}"/>
    <hyperlink ref="F1069" r:id="rId122" xr:uid="{00000000-0004-0000-0200-000079000000}"/>
    <hyperlink ref="F1072" r:id="rId123" xr:uid="{00000000-0004-0000-0200-00007A000000}"/>
    <hyperlink ref="F1075" r:id="rId124" xr:uid="{00000000-0004-0000-0200-00007B000000}"/>
    <hyperlink ref="F1078" r:id="rId125" xr:uid="{00000000-0004-0000-0200-00007C000000}"/>
    <hyperlink ref="F1089" r:id="rId126" xr:uid="{00000000-0004-0000-0200-00007D000000}"/>
    <hyperlink ref="F1092" r:id="rId127" xr:uid="{00000000-0004-0000-0200-00007E000000}"/>
    <hyperlink ref="F1102" r:id="rId128" xr:uid="{00000000-0004-0000-0200-00007F000000}"/>
    <hyperlink ref="F1108" r:id="rId129" xr:uid="{00000000-0004-0000-0200-000080000000}"/>
    <hyperlink ref="F1110" r:id="rId130" xr:uid="{00000000-0004-0000-0200-000081000000}"/>
    <hyperlink ref="F1112" r:id="rId131" xr:uid="{00000000-0004-0000-0200-000082000000}"/>
    <hyperlink ref="F1117" r:id="rId132" xr:uid="{00000000-0004-0000-0200-000083000000}"/>
    <hyperlink ref="F1122" r:id="rId133" xr:uid="{00000000-0004-0000-0200-000084000000}"/>
    <hyperlink ref="F1128" r:id="rId134" xr:uid="{00000000-0004-0000-0200-000085000000}"/>
    <hyperlink ref="F1142" r:id="rId135" xr:uid="{00000000-0004-0000-0200-000086000000}"/>
    <hyperlink ref="F1156" r:id="rId136" xr:uid="{00000000-0004-0000-0200-000087000000}"/>
    <hyperlink ref="F1167" r:id="rId137" xr:uid="{00000000-0004-0000-0200-000088000000}"/>
    <hyperlink ref="F1186" r:id="rId138" xr:uid="{00000000-0004-0000-0200-000089000000}"/>
    <hyperlink ref="F1192" r:id="rId139" xr:uid="{00000000-0004-0000-0200-00008A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4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16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8"/>
      <c r="M2" s="308"/>
      <c r="N2" s="308"/>
      <c r="O2" s="308"/>
      <c r="P2" s="308"/>
      <c r="Q2" s="308"/>
      <c r="R2" s="308"/>
      <c r="S2" s="308"/>
      <c r="T2" s="308"/>
      <c r="U2" s="308"/>
      <c r="V2" s="308"/>
      <c r="AT2" s="18" t="s">
        <v>102</v>
      </c>
    </row>
    <row r="3" spans="2:46" ht="6.95" customHeight="1">
      <c r="B3" s="19"/>
      <c r="C3" s="20"/>
      <c r="D3" s="20"/>
      <c r="E3" s="20"/>
      <c r="F3" s="20"/>
      <c r="G3" s="20"/>
      <c r="H3" s="20"/>
      <c r="I3" s="20"/>
      <c r="J3" s="20"/>
      <c r="K3" s="20"/>
      <c r="L3" s="21"/>
      <c r="AT3" s="18" t="s">
        <v>75</v>
      </c>
    </row>
    <row r="4" spans="2:46" ht="24.95" customHeight="1">
      <c r="B4" s="21"/>
      <c r="D4" s="22" t="s">
        <v>139</v>
      </c>
      <c r="L4" s="21"/>
      <c r="M4" s="91" t="s">
        <v>10</v>
      </c>
      <c r="AT4" s="18" t="s">
        <v>4</v>
      </c>
    </row>
    <row r="5" spans="2:46" ht="6.95" customHeight="1">
      <c r="B5" s="21"/>
      <c r="L5" s="21"/>
    </row>
    <row r="6" spans="2:46" ht="12" customHeight="1">
      <c r="B6" s="21"/>
      <c r="D6" s="28" t="s">
        <v>16</v>
      </c>
      <c r="L6" s="21"/>
    </row>
    <row r="7" spans="2:46" ht="16.5" customHeight="1">
      <c r="B7" s="21"/>
      <c r="E7" s="338" t="str">
        <f>'Rekapitulace stavby'!K6</f>
        <v>AREÁL KLÍŠE, ÚSTÍ NAD LABEM – WELLNESS A FITNESS - BEZ VENKOVNÍ ODPOČÍVÁRNY</v>
      </c>
      <c r="F7" s="339"/>
      <c r="G7" s="339"/>
      <c r="H7" s="339"/>
      <c r="L7" s="21"/>
    </row>
    <row r="8" spans="2:46" ht="12.75">
      <c r="B8" s="21"/>
      <c r="D8" s="28" t="s">
        <v>140</v>
      </c>
      <c r="L8" s="21"/>
    </row>
    <row r="9" spans="2:46" ht="16.5" customHeight="1">
      <c r="B9" s="21"/>
      <c r="E9" s="338" t="s">
        <v>141</v>
      </c>
      <c r="F9" s="308"/>
      <c r="G9" s="308"/>
      <c r="H9" s="308"/>
      <c r="L9" s="21"/>
    </row>
    <row r="10" spans="2:46" ht="12" customHeight="1">
      <c r="B10" s="21"/>
      <c r="D10" s="28" t="s">
        <v>142</v>
      </c>
      <c r="L10" s="21"/>
    </row>
    <row r="11" spans="2:46" s="1" customFormat="1" ht="16.5" customHeight="1">
      <c r="B11" s="33"/>
      <c r="E11" s="336" t="s">
        <v>1966</v>
      </c>
      <c r="F11" s="340"/>
      <c r="G11" s="340"/>
      <c r="H11" s="340"/>
      <c r="L11" s="33"/>
    </row>
    <row r="12" spans="2:46" s="1" customFormat="1" ht="12" customHeight="1">
      <c r="B12" s="33"/>
      <c r="D12" s="28" t="s">
        <v>144</v>
      </c>
      <c r="L12" s="33"/>
    </row>
    <row r="13" spans="2:46" s="1" customFormat="1" ht="16.5" customHeight="1">
      <c r="B13" s="33"/>
      <c r="E13" s="301" t="s">
        <v>1967</v>
      </c>
      <c r="F13" s="340"/>
      <c r="G13" s="340"/>
      <c r="H13" s="340"/>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50" t="str">
        <f>'Rekapitulace stavby'!AN8</f>
        <v>10. 7. 2024</v>
      </c>
      <c r="L16" s="33"/>
    </row>
    <row r="17" spans="2:12" s="1" customFormat="1" ht="10.9" customHeight="1">
      <c r="B17" s="33"/>
      <c r="L17" s="33"/>
    </row>
    <row r="18" spans="2:12" s="1" customFormat="1" ht="12" customHeight="1">
      <c r="B18" s="33"/>
      <c r="D18" s="28" t="s">
        <v>25</v>
      </c>
      <c r="I18" s="28" t="s">
        <v>26</v>
      </c>
      <c r="J18" s="26" t="s">
        <v>27</v>
      </c>
      <c r="L18" s="33"/>
    </row>
    <row r="19" spans="2:12" s="1" customFormat="1" ht="18" customHeight="1">
      <c r="B19" s="33"/>
      <c r="E19" s="26" t="s">
        <v>28</v>
      </c>
      <c r="I19" s="28" t="s">
        <v>29</v>
      </c>
      <c r="J19" s="26" t="s">
        <v>30</v>
      </c>
      <c r="L19" s="33"/>
    </row>
    <row r="20" spans="2:12" s="1" customFormat="1" ht="6.95" customHeight="1">
      <c r="B20" s="33"/>
      <c r="L20" s="33"/>
    </row>
    <row r="21" spans="2:12" s="1" customFormat="1" ht="12" customHeight="1">
      <c r="B21" s="33"/>
      <c r="D21" s="28" t="s">
        <v>31</v>
      </c>
      <c r="I21" s="28" t="s">
        <v>26</v>
      </c>
      <c r="J21" s="29" t="str">
        <f>'Rekapitulace stavby'!AN13</f>
        <v>Vyplň údaj</v>
      </c>
      <c r="L21" s="33"/>
    </row>
    <row r="22" spans="2:12" s="1" customFormat="1" ht="18" customHeight="1">
      <c r="B22" s="33"/>
      <c r="E22" s="341" t="str">
        <f>'Rekapitulace stavby'!E14</f>
        <v>Vyplň údaj</v>
      </c>
      <c r="F22" s="307"/>
      <c r="G22" s="307"/>
      <c r="H22" s="307"/>
      <c r="I22" s="28" t="s">
        <v>29</v>
      </c>
      <c r="J22" s="29" t="str">
        <f>'Rekapitulace stavby'!AN14</f>
        <v>Vyplň údaj</v>
      </c>
      <c r="L22" s="33"/>
    </row>
    <row r="23" spans="2:12" s="1" customFormat="1" ht="6.95" customHeight="1">
      <c r="B23" s="33"/>
      <c r="L23" s="33"/>
    </row>
    <row r="24" spans="2:12" s="1" customFormat="1" ht="12" customHeight="1">
      <c r="B24" s="33"/>
      <c r="D24" s="28" t="s">
        <v>33</v>
      </c>
      <c r="I24" s="28" t="s">
        <v>26</v>
      </c>
      <c r="J24" s="26" t="s">
        <v>34</v>
      </c>
      <c r="L24" s="33"/>
    </row>
    <row r="25" spans="2:12" s="1" customFormat="1" ht="18" customHeight="1">
      <c r="B25" s="33"/>
      <c r="E25" s="26" t="s">
        <v>35</v>
      </c>
      <c r="I25" s="28" t="s">
        <v>29</v>
      </c>
      <c r="J25" s="26" t="s">
        <v>36</v>
      </c>
      <c r="L25" s="33"/>
    </row>
    <row r="26" spans="2:12" s="1" customFormat="1" ht="6.95" customHeight="1">
      <c r="B26" s="33"/>
      <c r="L26" s="33"/>
    </row>
    <row r="27" spans="2:12" s="1" customFormat="1" ht="12" customHeight="1">
      <c r="B27" s="33"/>
      <c r="D27" s="28" t="s">
        <v>38</v>
      </c>
      <c r="I27" s="28" t="s">
        <v>26</v>
      </c>
      <c r="J27" s="26" t="s">
        <v>34</v>
      </c>
      <c r="L27" s="33"/>
    </row>
    <row r="28" spans="2:12" s="1" customFormat="1" ht="18" customHeight="1">
      <c r="B28" s="33"/>
      <c r="E28" s="26" t="s">
        <v>35</v>
      </c>
      <c r="I28" s="28" t="s">
        <v>29</v>
      </c>
      <c r="J28" s="26" t="s">
        <v>36</v>
      </c>
      <c r="L28" s="33"/>
    </row>
    <row r="29" spans="2:12" s="1" customFormat="1" ht="6.95" customHeight="1">
      <c r="B29" s="33"/>
      <c r="L29" s="33"/>
    </row>
    <row r="30" spans="2:12" s="1" customFormat="1" ht="12" customHeight="1">
      <c r="B30" s="33"/>
      <c r="D30" s="28" t="s">
        <v>39</v>
      </c>
      <c r="L30" s="33"/>
    </row>
    <row r="31" spans="2:12" s="7" customFormat="1" ht="16.5" customHeight="1">
      <c r="B31" s="92"/>
      <c r="E31" s="312" t="s">
        <v>19</v>
      </c>
      <c r="F31" s="312"/>
      <c r="G31" s="312"/>
      <c r="H31" s="312"/>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41</v>
      </c>
      <c r="J34" s="64">
        <f>ROUND(J98, 2)</f>
        <v>0</v>
      </c>
      <c r="L34" s="33"/>
    </row>
    <row r="35" spans="2:12" s="1" customFormat="1" ht="6.95" customHeight="1">
      <c r="B35" s="33"/>
      <c r="D35" s="51"/>
      <c r="E35" s="51"/>
      <c r="F35" s="51"/>
      <c r="G35" s="51"/>
      <c r="H35" s="51"/>
      <c r="I35" s="51"/>
      <c r="J35" s="51"/>
      <c r="K35" s="51"/>
      <c r="L35" s="33"/>
    </row>
    <row r="36" spans="2:12" s="1" customFormat="1" ht="14.45" customHeight="1">
      <c r="B36" s="33"/>
      <c r="F36" s="36" t="s">
        <v>43</v>
      </c>
      <c r="I36" s="36" t="s">
        <v>42</v>
      </c>
      <c r="J36" s="36" t="s">
        <v>44</v>
      </c>
      <c r="L36" s="33"/>
    </row>
    <row r="37" spans="2:12" s="1" customFormat="1" ht="14.45" customHeight="1">
      <c r="B37" s="33"/>
      <c r="D37" s="53" t="s">
        <v>45</v>
      </c>
      <c r="E37" s="28" t="s">
        <v>46</v>
      </c>
      <c r="F37" s="83">
        <f>ROUND((SUM(BE98:BE165)),  2)</f>
        <v>0</v>
      </c>
      <c r="I37" s="94">
        <v>0.21</v>
      </c>
      <c r="J37" s="83">
        <f>ROUND(((SUM(BE98:BE165))*I37),  2)</f>
        <v>0</v>
      </c>
      <c r="L37" s="33"/>
    </row>
    <row r="38" spans="2:12" s="1" customFormat="1" ht="14.45" customHeight="1">
      <c r="B38" s="33"/>
      <c r="E38" s="28" t="s">
        <v>47</v>
      </c>
      <c r="F38" s="83">
        <f>ROUND((SUM(BF98:BF165)),  2)</f>
        <v>0</v>
      </c>
      <c r="I38" s="94">
        <v>0.12</v>
      </c>
      <c r="J38" s="83">
        <f>ROUND(((SUM(BF98:BF165))*I38),  2)</f>
        <v>0</v>
      </c>
      <c r="L38" s="33"/>
    </row>
    <row r="39" spans="2:12" s="1" customFormat="1" ht="14.45" hidden="1" customHeight="1">
      <c r="B39" s="33"/>
      <c r="E39" s="28" t="s">
        <v>48</v>
      </c>
      <c r="F39" s="83">
        <f>ROUND((SUM(BG98:BG165)),  2)</f>
        <v>0</v>
      </c>
      <c r="I39" s="94">
        <v>0.21</v>
      </c>
      <c r="J39" s="83">
        <f>0</f>
        <v>0</v>
      </c>
      <c r="L39" s="33"/>
    </row>
    <row r="40" spans="2:12" s="1" customFormat="1" ht="14.45" hidden="1" customHeight="1">
      <c r="B40" s="33"/>
      <c r="E40" s="28" t="s">
        <v>49</v>
      </c>
      <c r="F40" s="83">
        <f>ROUND((SUM(BH98:BH165)),  2)</f>
        <v>0</v>
      </c>
      <c r="I40" s="94">
        <v>0.12</v>
      </c>
      <c r="J40" s="83">
        <f>0</f>
        <v>0</v>
      </c>
      <c r="L40" s="33"/>
    </row>
    <row r="41" spans="2:12" s="1" customFormat="1" ht="14.45" hidden="1" customHeight="1">
      <c r="B41" s="33"/>
      <c r="E41" s="28" t="s">
        <v>50</v>
      </c>
      <c r="F41" s="83">
        <f>ROUND((SUM(BI98:BI165)),  2)</f>
        <v>0</v>
      </c>
      <c r="I41" s="94">
        <v>0</v>
      </c>
      <c r="J41" s="83">
        <f>0</f>
        <v>0</v>
      </c>
      <c r="L41" s="33"/>
    </row>
    <row r="42" spans="2:12" s="1" customFormat="1" ht="6.95" customHeight="1">
      <c r="B42" s="33"/>
      <c r="L42" s="33"/>
    </row>
    <row r="43" spans="2:12" s="1" customFormat="1" ht="25.35" customHeight="1">
      <c r="B43" s="33"/>
      <c r="C43" s="95"/>
      <c r="D43" s="96" t="s">
        <v>51</v>
      </c>
      <c r="E43" s="55"/>
      <c r="F43" s="55"/>
      <c r="G43" s="97" t="s">
        <v>52</v>
      </c>
      <c r="H43" s="98" t="s">
        <v>53</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146</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AREÁL KLÍŠE, ÚSTÍ NAD LABEM – WELLNESS A FITNESS - BEZ VENKOVNÍ ODPOČÍVÁRNY</v>
      </c>
      <c r="F52" s="339"/>
      <c r="G52" s="339"/>
      <c r="H52" s="339"/>
      <c r="L52" s="33"/>
    </row>
    <row r="53" spans="2:12" ht="12" customHeight="1">
      <c r="B53" s="21"/>
      <c r="C53" s="28" t="s">
        <v>140</v>
      </c>
      <c r="L53" s="21"/>
    </row>
    <row r="54" spans="2:12" ht="16.5" customHeight="1">
      <c r="B54" s="21"/>
      <c r="E54" s="338" t="s">
        <v>141</v>
      </c>
      <c r="F54" s="308"/>
      <c r="G54" s="308"/>
      <c r="H54" s="308"/>
      <c r="L54" s="21"/>
    </row>
    <row r="55" spans="2:12" ht="12" customHeight="1">
      <c r="B55" s="21"/>
      <c r="C55" s="28" t="s">
        <v>142</v>
      </c>
      <c r="L55" s="21"/>
    </row>
    <row r="56" spans="2:12" s="1" customFormat="1" ht="16.5" customHeight="1">
      <c r="B56" s="33"/>
      <c r="E56" s="336" t="s">
        <v>1966</v>
      </c>
      <c r="F56" s="340"/>
      <c r="G56" s="340"/>
      <c r="H56" s="340"/>
      <c r="L56" s="33"/>
    </row>
    <row r="57" spans="2:12" s="1" customFormat="1" ht="12" customHeight="1">
      <c r="B57" s="33"/>
      <c r="C57" s="28" t="s">
        <v>144</v>
      </c>
      <c r="L57" s="33"/>
    </row>
    <row r="58" spans="2:12" s="1" customFormat="1" ht="16.5" customHeight="1">
      <c r="B58" s="33"/>
      <c r="E58" s="301" t="str">
        <f>E13</f>
        <v>D.1-02.4.1 - Zařízení vzduchotechniky a klimatizace</v>
      </c>
      <c r="F58" s="340"/>
      <c r="G58" s="340"/>
      <c r="H58" s="340"/>
      <c r="L58" s="33"/>
    </row>
    <row r="59" spans="2:12" s="1" customFormat="1" ht="6.95" customHeight="1">
      <c r="B59" s="33"/>
      <c r="L59" s="33"/>
    </row>
    <row r="60" spans="2:12" s="1" customFormat="1" ht="12" customHeight="1">
      <c r="B60" s="33"/>
      <c r="C60" s="28" t="s">
        <v>21</v>
      </c>
      <c r="F60" s="26" t="str">
        <f>F16</f>
        <v>ÚSTÍ NAD LABEM</v>
      </c>
      <c r="I60" s="28" t="s">
        <v>23</v>
      </c>
      <c r="J60" s="50" t="str">
        <f>IF(J16="","",J16)</f>
        <v>10. 7. 2024</v>
      </c>
      <c r="L60" s="33"/>
    </row>
    <row r="61" spans="2:12" s="1" customFormat="1" ht="6.95" customHeight="1">
      <c r="B61" s="33"/>
      <c r="L61" s="33"/>
    </row>
    <row r="62" spans="2:12" s="1" customFormat="1" ht="15.2" customHeight="1">
      <c r="B62" s="33"/>
      <c r="C62" s="28" t="s">
        <v>25</v>
      </c>
      <c r="F62" s="26" t="str">
        <f>E19</f>
        <v>Městské služby Ústí nad Labem p.o.</v>
      </c>
      <c r="I62" s="28" t="s">
        <v>33</v>
      </c>
      <c r="J62" s="31" t="str">
        <f>E25</f>
        <v>Specta s.r.o.</v>
      </c>
      <c r="L62" s="33"/>
    </row>
    <row r="63" spans="2:12" s="1" customFormat="1" ht="15.2" customHeight="1">
      <c r="B63" s="33"/>
      <c r="C63" s="28" t="s">
        <v>31</v>
      </c>
      <c r="F63" s="26" t="str">
        <f>IF(E22="","",E22)</f>
        <v>Vyplň údaj</v>
      </c>
      <c r="I63" s="28" t="s">
        <v>38</v>
      </c>
      <c r="J63" s="31" t="str">
        <f>E28</f>
        <v>Specta s.r.o.</v>
      </c>
      <c r="L63" s="33"/>
    </row>
    <row r="64" spans="2:12" s="1" customFormat="1" ht="10.35" customHeight="1">
      <c r="B64" s="33"/>
      <c r="L64" s="33"/>
    </row>
    <row r="65" spans="2:47" s="1" customFormat="1" ht="29.25" customHeight="1">
      <c r="B65" s="33"/>
      <c r="C65" s="101" t="s">
        <v>147</v>
      </c>
      <c r="D65" s="95"/>
      <c r="E65" s="95"/>
      <c r="F65" s="95"/>
      <c r="G65" s="95"/>
      <c r="H65" s="95"/>
      <c r="I65" s="95"/>
      <c r="J65" s="102" t="s">
        <v>148</v>
      </c>
      <c r="K65" s="95"/>
      <c r="L65" s="33"/>
    </row>
    <row r="66" spans="2:47" s="1" customFormat="1" ht="10.35" customHeight="1">
      <c r="B66" s="33"/>
      <c r="L66" s="33"/>
    </row>
    <row r="67" spans="2:47" s="1" customFormat="1" ht="22.9" customHeight="1">
      <c r="B67" s="33"/>
      <c r="C67" s="103" t="s">
        <v>73</v>
      </c>
      <c r="J67" s="64">
        <f>J98</f>
        <v>0</v>
      </c>
      <c r="L67" s="33"/>
      <c r="AU67" s="18" t="s">
        <v>149</v>
      </c>
    </row>
    <row r="68" spans="2:47" s="8" customFormat="1" ht="24.95" customHeight="1">
      <c r="B68" s="104"/>
      <c r="D68" s="105" t="s">
        <v>1968</v>
      </c>
      <c r="E68" s="106"/>
      <c r="F68" s="106"/>
      <c r="G68" s="106"/>
      <c r="H68" s="106"/>
      <c r="I68" s="106"/>
      <c r="J68" s="107">
        <f>J99</f>
        <v>0</v>
      </c>
      <c r="L68" s="104"/>
    </row>
    <row r="69" spans="2:47" s="8" customFormat="1" ht="24.95" customHeight="1">
      <c r="B69" s="104"/>
      <c r="D69" s="105" t="s">
        <v>1969</v>
      </c>
      <c r="E69" s="106"/>
      <c r="F69" s="106"/>
      <c r="G69" s="106"/>
      <c r="H69" s="106"/>
      <c r="I69" s="106"/>
      <c r="J69" s="107">
        <f>J103</f>
        <v>0</v>
      </c>
      <c r="L69" s="104"/>
    </row>
    <row r="70" spans="2:47" s="8" customFormat="1" ht="24.95" customHeight="1">
      <c r="B70" s="104"/>
      <c r="D70" s="105" t="s">
        <v>1970</v>
      </c>
      <c r="E70" s="106"/>
      <c r="F70" s="106"/>
      <c r="G70" s="106"/>
      <c r="H70" s="106"/>
      <c r="I70" s="106"/>
      <c r="J70" s="107">
        <f>J109</f>
        <v>0</v>
      </c>
      <c r="L70" s="104"/>
    </row>
    <row r="71" spans="2:47" s="8" customFormat="1" ht="24.95" customHeight="1">
      <c r="B71" s="104"/>
      <c r="D71" s="105" t="s">
        <v>1971</v>
      </c>
      <c r="E71" s="106"/>
      <c r="F71" s="106"/>
      <c r="G71" s="106"/>
      <c r="H71" s="106"/>
      <c r="I71" s="106"/>
      <c r="J71" s="107">
        <f>J112</f>
        <v>0</v>
      </c>
      <c r="L71" s="104"/>
    </row>
    <row r="72" spans="2:47" s="8" customFormat="1" ht="24.95" customHeight="1">
      <c r="B72" s="104"/>
      <c r="D72" s="105" t="s">
        <v>1972</v>
      </c>
      <c r="E72" s="106"/>
      <c r="F72" s="106"/>
      <c r="G72" s="106"/>
      <c r="H72" s="106"/>
      <c r="I72" s="106"/>
      <c r="J72" s="107">
        <f>J128</f>
        <v>0</v>
      </c>
      <c r="L72" s="104"/>
    </row>
    <row r="73" spans="2:47" s="8" customFormat="1" ht="24.95" customHeight="1">
      <c r="B73" s="104"/>
      <c r="D73" s="105" t="s">
        <v>1973</v>
      </c>
      <c r="E73" s="106"/>
      <c r="F73" s="106"/>
      <c r="G73" s="106"/>
      <c r="H73" s="106"/>
      <c r="I73" s="106"/>
      <c r="J73" s="107">
        <f>J155</f>
        <v>0</v>
      </c>
      <c r="L73" s="104"/>
    </row>
    <row r="74" spans="2:47" s="8" customFormat="1" ht="24.95" customHeight="1">
      <c r="B74" s="104"/>
      <c r="D74" s="105" t="s">
        <v>1974</v>
      </c>
      <c r="E74" s="106"/>
      <c r="F74" s="106"/>
      <c r="G74" s="106"/>
      <c r="H74" s="106"/>
      <c r="I74" s="106"/>
      <c r="J74" s="107">
        <f>J163</f>
        <v>0</v>
      </c>
      <c r="L74" s="104"/>
    </row>
    <row r="75" spans="2:47" s="1" customFormat="1" ht="21.75" customHeight="1">
      <c r="B75" s="33"/>
      <c r="L75" s="33"/>
    </row>
    <row r="76" spans="2:47" s="1" customFormat="1" ht="6.95" customHeight="1">
      <c r="B76" s="42"/>
      <c r="C76" s="43"/>
      <c r="D76" s="43"/>
      <c r="E76" s="43"/>
      <c r="F76" s="43"/>
      <c r="G76" s="43"/>
      <c r="H76" s="43"/>
      <c r="I76" s="43"/>
      <c r="J76" s="43"/>
      <c r="K76" s="43"/>
      <c r="L76" s="33"/>
    </row>
    <row r="80" spans="2:47" s="1" customFormat="1" ht="6.95" customHeight="1">
      <c r="B80" s="44"/>
      <c r="C80" s="45"/>
      <c r="D80" s="45"/>
      <c r="E80" s="45"/>
      <c r="F80" s="45"/>
      <c r="G80" s="45"/>
      <c r="H80" s="45"/>
      <c r="I80" s="45"/>
      <c r="J80" s="45"/>
      <c r="K80" s="45"/>
      <c r="L80" s="33"/>
    </row>
    <row r="81" spans="2:12" s="1" customFormat="1" ht="24.95" customHeight="1">
      <c r="B81" s="33"/>
      <c r="C81" s="22" t="s">
        <v>169</v>
      </c>
      <c r="L81" s="33"/>
    </row>
    <row r="82" spans="2:12" s="1" customFormat="1" ht="6.95" customHeight="1">
      <c r="B82" s="33"/>
      <c r="L82" s="33"/>
    </row>
    <row r="83" spans="2:12" s="1" customFormat="1" ht="12" customHeight="1">
      <c r="B83" s="33"/>
      <c r="C83" s="28" t="s">
        <v>16</v>
      </c>
      <c r="L83" s="33"/>
    </row>
    <row r="84" spans="2:12" s="1" customFormat="1" ht="16.5" customHeight="1">
      <c r="B84" s="33"/>
      <c r="E84" s="338" t="str">
        <f>E7</f>
        <v>AREÁL KLÍŠE, ÚSTÍ NAD LABEM – WELLNESS A FITNESS - BEZ VENKOVNÍ ODPOČÍVÁRNY</v>
      </c>
      <c r="F84" s="339"/>
      <c r="G84" s="339"/>
      <c r="H84" s="339"/>
      <c r="L84" s="33"/>
    </row>
    <row r="85" spans="2:12" ht="12" customHeight="1">
      <c r="B85" s="21"/>
      <c r="C85" s="28" t="s">
        <v>140</v>
      </c>
      <c r="L85" s="21"/>
    </row>
    <row r="86" spans="2:12" ht="16.5" customHeight="1">
      <c r="B86" s="21"/>
      <c r="E86" s="338" t="s">
        <v>141</v>
      </c>
      <c r="F86" s="308"/>
      <c r="G86" s="308"/>
      <c r="H86" s="308"/>
      <c r="L86" s="21"/>
    </row>
    <row r="87" spans="2:12" ht="12" customHeight="1">
      <c r="B87" s="21"/>
      <c r="C87" s="28" t="s">
        <v>142</v>
      </c>
      <c r="L87" s="21"/>
    </row>
    <row r="88" spans="2:12" s="1" customFormat="1" ht="16.5" customHeight="1">
      <c r="B88" s="33"/>
      <c r="E88" s="336" t="s">
        <v>1966</v>
      </c>
      <c r="F88" s="340"/>
      <c r="G88" s="340"/>
      <c r="H88" s="340"/>
      <c r="L88" s="33"/>
    </row>
    <row r="89" spans="2:12" s="1" customFormat="1" ht="12" customHeight="1">
      <c r="B89" s="33"/>
      <c r="C89" s="28" t="s">
        <v>144</v>
      </c>
      <c r="L89" s="33"/>
    </row>
    <row r="90" spans="2:12" s="1" customFormat="1" ht="16.5" customHeight="1">
      <c r="B90" s="33"/>
      <c r="E90" s="301" t="str">
        <f>E13</f>
        <v>D.1-02.4.1 - Zařízení vzduchotechniky a klimatizace</v>
      </c>
      <c r="F90" s="340"/>
      <c r="G90" s="340"/>
      <c r="H90" s="340"/>
      <c r="L90" s="33"/>
    </row>
    <row r="91" spans="2:12" s="1" customFormat="1" ht="6.95" customHeight="1">
      <c r="B91" s="33"/>
      <c r="L91" s="33"/>
    </row>
    <row r="92" spans="2:12" s="1" customFormat="1" ht="12" customHeight="1">
      <c r="B92" s="33"/>
      <c r="C92" s="28" t="s">
        <v>21</v>
      </c>
      <c r="F92" s="26" t="str">
        <f>F16</f>
        <v>ÚSTÍ NAD LABEM</v>
      </c>
      <c r="I92" s="28" t="s">
        <v>23</v>
      </c>
      <c r="J92" s="50" t="str">
        <f>IF(J16="","",J16)</f>
        <v>10. 7. 2024</v>
      </c>
      <c r="L92" s="33"/>
    </row>
    <row r="93" spans="2:12" s="1" customFormat="1" ht="6.95" customHeight="1">
      <c r="B93" s="33"/>
      <c r="L93" s="33"/>
    </row>
    <row r="94" spans="2:12" s="1" customFormat="1" ht="15.2" customHeight="1">
      <c r="B94" s="33"/>
      <c r="C94" s="28" t="s">
        <v>25</v>
      </c>
      <c r="F94" s="26" t="str">
        <f>E19</f>
        <v>Městské služby Ústí nad Labem p.o.</v>
      </c>
      <c r="I94" s="28" t="s">
        <v>33</v>
      </c>
      <c r="J94" s="31" t="str">
        <f>E25</f>
        <v>Specta s.r.o.</v>
      </c>
      <c r="L94" s="33"/>
    </row>
    <row r="95" spans="2:12" s="1" customFormat="1" ht="15.2" customHeight="1">
      <c r="B95" s="33"/>
      <c r="C95" s="28" t="s">
        <v>31</v>
      </c>
      <c r="F95" s="26" t="str">
        <f>IF(E22="","",E22)</f>
        <v>Vyplň údaj</v>
      </c>
      <c r="I95" s="28" t="s">
        <v>38</v>
      </c>
      <c r="J95" s="31" t="str">
        <f>E28</f>
        <v>Specta s.r.o.</v>
      </c>
      <c r="L95" s="33"/>
    </row>
    <row r="96" spans="2:12" s="1" customFormat="1" ht="10.35" customHeight="1">
      <c r="B96" s="33"/>
      <c r="L96" s="33"/>
    </row>
    <row r="97" spans="2:65" s="10" customFormat="1" ht="29.25" customHeight="1">
      <c r="B97" s="112"/>
      <c r="C97" s="113" t="s">
        <v>170</v>
      </c>
      <c r="D97" s="114" t="s">
        <v>60</v>
      </c>
      <c r="E97" s="114" t="s">
        <v>56</v>
      </c>
      <c r="F97" s="114" t="s">
        <v>57</v>
      </c>
      <c r="G97" s="114" t="s">
        <v>171</v>
      </c>
      <c r="H97" s="114" t="s">
        <v>172</v>
      </c>
      <c r="I97" s="114" t="s">
        <v>173</v>
      </c>
      <c r="J97" s="114" t="s">
        <v>148</v>
      </c>
      <c r="K97" s="115" t="s">
        <v>174</v>
      </c>
      <c r="L97" s="112"/>
      <c r="M97" s="57" t="s">
        <v>19</v>
      </c>
      <c r="N97" s="58" t="s">
        <v>45</v>
      </c>
      <c r="O97" s="58" t="s">
        <v>175</v>
      </c>
      <c r="P97" s="58" t="s">
        <v>176</v>
      </c>
      <c r="Q97" s="58" t="s">
        <v>177</v>
      </c>
      <c r="R97" s="58" t="s">
        <v>178</v>
      </c>
      <c r="S97" s="58" t="s">
        <v>179</v>
      </c>
      <c r="T97" s="59" t="s">
        <v>180</v>
      </c>
    </row>
    <row r="98" spans="2:65" s="1" customFormat="1" ht="22.9" customHeight="1">
      <c r="B98" s="33"/>
      <c r="C98" s="62" t="s">
        <v>181</v>
      </c>
      <c r="J98" s="116">
        <f>BK98</f>
        <v>0</v>
      </c>
      <c r="L98" s="33"/>
      <c r="M98" s="60"/>
      <c r="N98" s="51"/>
      <c r="O98" s="51"/>
      <c r="P98" s="117">
        <f>P99+P103+P109+P112+P128+P155+P163</f>
        <v>0</v>
      </c>
      <c r="Q98" s="51"/>
      <c r="R98" s="117">
        <f>R99+R103+R109+R112+R128+R155+R163</f>
        <v>0</v>
      </c>
      <c r="S98" s="51"/>
      <c r="T98" s="118">
        <f>T99+T103+T109+T112+T128+T155+T163</f>
        <v>0</v>
      </c>
      <c r="AT98" s="18" t="s">
        <v>74</v>
      </c>
      <c r="AU98" s="18" t="s">
        <v>149</v>
      </c>
      <c r="BK98" s="119">
        <f>BK99+BK103+BK109+BK112+BK128+BK155+BK163</f>
        <v>0</v>
      </c>
    </row>
    <row r="99" spans="2:65" s="11" customFormat="1" ht="25.9" customHeight="1">
      <c r="B99" s="120"/>
      <c r="D99" s="121" t="s">
        <v>74</v>
      </c>
      <c r="E99" s="122" t="s">
        <v>1975</v>
      </c>
      <c r="F99" s="122" t="s">
        <v>1976</v>
      </c>
      <c r="I99" s="123"/>
      <c r="J99" s="124">
        <f>BK99</f>
        <v>0</v>
      </c>
      <c r="L99" s="120"/>
      <c r="M99" s="125"/>
      <c r="P99" s="126">
        <f>SUM(P100:P102)</f>
        <v>0</v>
      </c>
      <c r="R99" s="126">
        <f>SUM(R100:R102)</f>
        <v>0</v>
      </c>
      <c r="T99" s="127">
        <f>SUM(T100:T102)</f>
        <v>0</v>
      </c>
      <c r="AR99" s="121" t="s">
        <v>82</v>
      </c>
      <c r="AT99" s="128" t="s">
        <v>74</v>
      </c>
      <c r="AU99" s="128" t="s">
        <v>75</v>
      </c>
      <c r="AY99" s="121" t="s">
        <v>184</v>
      </c>
      <c r="BK99" s="129">
        <f>SUM(BK100:BK102)</f>
        <v>0</v>
      </c>
    </row>
    <row r="100" spans="2:65" s="1" customFormat="1" ht="16.5" customHeight="1">
      <c r="B100" s="33"/>
      <c r="C100" s="132" t="s">
        <v>82</v>
      </c>
      <c r="D100" s="132" t="s">
        <v>186</v>
      </c>
      <c r="E100" s="133" t="s">
        <v>1977</v>
      </c>
      <c r="F100" s="134" t="s">
        <v>1978</v>
      </c>
      <c r="G100" s="135" t="s">
        <v>254</v>
      </c>
      <c r="H100" s="136">
        <v>315</v>
      </c>
      <c r="I100" s="137"/>
      <c r="J100" s="138">
        <f>ROUND(I100*H100,2)</f>
        <v>0</v>
      </c>
      <c r="K100" s="134" t="s">
        <v>19</v>
      </c>
      <c r="L100" s="33"/>
      <c r="M100" s="139" t="s">
        <v>19</v>
      </c>
      <c r="N100" s="140" t="s">
        <v>46</v>
      </c>
      <c r="P100" s="141">
        <f>O100*H100</f>
        <v>0</v>
      </c>
      <c r="Q100" s="141">
        <v>0</v>
      </c>
      <c r="R100" s="141">
        <f>Q100*H100</f>
        <v>0</v>
      </c>
      <c r="S100" s="141">
        <v>0</v>
      </c>
      <c r="T100" s="142">
        <f>S100*H100</f>
        <v>0</v>
      </c>
      <c r="AR100" s="143" t="s">
        <v>287</v>
      </c>
      <c r="AT100" s="143" t="s">
        <v>186</v>
      </c>
      <c r="AU100" s="143" t="s">
        <v>82</v>
      </c>
      <c r="AY100" s="18" t="s">
        <v>184</v>
      </c>
      <c r="BE100" s="144">
        <f>IF(N100="základní",J100,0)</f>
        <v>0</v>
      </c>
      <c r="BF100" s="144">
        <f>IF(N100="snížená",J100,0)</f>
        <v>0</v>
      </c>
      <c r="BG100" s="144">
        <f>IF(N100="zákl. přenesená",J100,0)</f>
        <v>0</v>
      </c>
      <c r="BH100" s="144">
        <f>IF(N100="sníž. přenesená",J100,0)</f>
        <v>0</v>
      </c>
      <c r="BI100" s="144">
        <f>IF(N100="nulová",J100,0)</f>
        <v>0</v>
      </c>
      <c r="BJ100" s="18" t="s">
        <v>82</v>
      </c>
      <c r="BK100" s="144">
        <f>ROUND(I100*H100,2)</f>
        <v>0</v>
      </c>
      <c r="BL100" s="18" t="s">
        <v>287</v>
      </c>
      <c r="BM100" s="143" t="s">
        <v>84</v>
      </c>
    </row>
    <row r="101" spans="2:65" s="1" customFormat="1" ht="16.5" customHeight="1">
      <c r="B101" s="33"/>
      <c r="C101" s="132" t="s">
        <v>84</v>
      </c>
      <c r="D101" s="132" t="s">
        <v>186</v>
      </c>
      <c r="E101" s="133" t="s">
        <v>1979</v>
      </c>
      <c r="F101" s="134" t="s">
        <v>1980</v>
      </c>
      <c r="G101" s="135" t="s">
        <v>254</v>
      </c>
      <c r="H101" s="136">
        <v>80</v>
      </c>
      <c r="I101" s="137"/>
      <c r="J101" s="138">
        <f>ROUND(I101*H101,2)</f>
        <v>0</v>
      </c>
      <c r="K101" s="134" t="s">
        <v>19</v>
      </c>
      <c r="L101" s="33"/>
      <c r="M101" s="139" t="s">
        <v>19</v>
      </c>
      <c r="N101" s="140" t="s">
        <v>46</v>
      </c>
      <c r="P101" s="141">
        <f>O101*H101</f>
        <v>0</v>
      </c>
      <c r="Q101" s="141">
        <v>0</v>
      </c>
      <c r="R101" s="141">
        <f>Q101*H101</f>
        <v>0</v>
      </c>
      <c r="S101" s="141">
        <v>0</v>
      </c>
      <c r="T101" s="142">
        <f>S101*H101</f>
        <v>0</v>
      </c>
      <c r="AR101" s="143" t="s">
        <v>287</v>
      </c>
      <c r="AT101" s="143" t="s">
        <v>186</v>
      </c>
      <c r="AU101" s="143" t="s">
        <v>82</v>
      </c>
      <c r="AY101" s="18" t="s">
        <v>184</v>
      </c>
      <c r="BE101" s="144">
        <f>IF(N101="základní",J101,0)</f>
        <v>0</v>
      </c>
      <c r="BF101" s="144">
        <f>IF(N101="snížená",J101,0)</f>
        <v>0</v>
      </c>
      <c r="BG101" s="144">
        <f>IF(N101="zákl. přenesená",J101,0)</f>
        <v>0</v>
      </c>
      <c r="BH101" s="144">
        <f>IF(N101="sníž. přenesená",J101,0)</f>
        <v>0</v>
      </c>
      <c r="BI101" s="144">
        <f>IF(N101="nulová",J101,0)</f>
        <v>0</v>
      </c>
      <c r="BJ101" s="18" t="s">
        <v>82</v>
      </c>
      <c r="BK101" s="144">
        <f>ROUND(I101*H101,2)</f>
        <v>0</v>
      </c>
      <c r="BL101" s="18" t="s">
        <v>287</v>
      </c>
      <c r="BM101" s="143" t="s">
        <v>127</v>
      </c>
    </row>
    <row r="102" spans="2:65" s="1" customFormat="1" ht="24.2" customHeight="1">
      <c r="B102" s="33"/>
      <c r="C102" s="132" t="s">
        <v>92</v>
      </c>
      <c r="D102" s="132" t="s">
        <v>186</v>
      </c>
      <c r="E102" s="133" t="s">
        <v>1981</v>
      </c>
      <c r="F102" s="134" t="s">
        <v>1982</v>
      </c>
      <c r="G102" s="135" t="s">
        <v>1463</v>
      </c>
      <c r="H102" s="136">
        <v>800</v>
      </c>
      <c r="I102" s="137"/>
      <c r="J102" s="138">
        <f>ROUND(I102*H102,2)</f>
        <v>0</v>
      </c>
      <c r="K102" s="134" t="s">
        <v>19</v>
      </c>
      <c r="L102" s="33"/>
      <c r="M102" s="139" t="s">
        <v>19</v>
      </c>
      <c r="N102" s="140" t="s">
        <v>46</v>
      </c>
      <c r="P102" s="141">
        <f>O102*H102</f>
        <v>0</v>
      </c>
      <c r="Q102" s="141">
        <v>0</v>
      </c>
      <c r="R102" s="141">
        <f>Q102*H102</f>
        <v>0</v>
      </c>
      <c r="S102" s="141">
        <v>0</v>
      </c>
      <c r="T102" s="142">
        <f>S102*H102</f>
        <v>0</v>
      </c>
      <c r="AR102" s="143" t="s">
        <v>287</v>
      </c>
      <c r="AT102" s="143" t="s">
        <v>186</v>
      </c>
      <c r="AU102" s="143" t="s">
        <v>82</v>
      </c>
      <c r="AY102" s="18" t="s">
        <v>184</v>
      </c>
      <c r="BE102" s="144">
        <f>IF(N102="základní",J102,0)</f>
        <v>0</v>
      </c>
      <c r="BF102" s="144">
        <f>IF(N102="snížená",J102,0)</f>
        <v>0</v>
      </c>
      <c r="BG102" s="144">
        <f>IF(N102="zákl. přenesená",J102,0)</f>
        <v>0</v>
      </c>
      <c r="BH102" s="144">
        <f>IF(N102="sníž. přenesená",J102,0)</f>
        <v>0</v>
      </c>
      <c r="BI102" s="144">
        <f>IF(N102="nulová",J102,0)</f>
        <v>0</v>
      </c>
      <c r="BJ102" s="18" t="s">
        <v>82</v>
      </c>
      <c r="BK102" s="144">
        <f>ROUND(I102*H102,2)</f>
        <v>0</v>
      </c>
      <c r="BL102" s="18" t="s">
        <v>287</v>
      </c>
      <c r="BM102" s="143" t="s">
        <v>221</v>
      </c>
    </row>
    <row r="103" spans="2:65" s="11" customFormat="1" ht="25.9" customHeight="1">
      <c r="B103" s="120"/>
      <c r="D103" s="121" t="s">
        <v>74</v>
      </c>
      <c r="E103" s="122" t="s">
        <v>1983</v>
      </c>
      <c r="F103" s="122" t="s">
        <v>1984</v>
      </c>
      <c r="I103" s="123"/>
      <c r="J103" s="124">
        <f>BK103</f>
        <v>0</v>
      </c>
      <c r="L103" s="120"/>
      <c r="M103" s="125"/>
      <c r="P103" s="126">
        <f>SUM(P104:P108)</f>
        <v>0</v>
      </c>
      <c r="R103" s="126">
        <f>SUM(R104:R108)</f>
        <v>0</v>
      </c>
      <c r="T103" s="127">
        <f>SUM(T104:T108)</f>
        <v>0</v>
      </c>
      <c r="AR103" s="121" t="s">
        <v>82</v>
      </c>
      <c r="AT103" s="128" t="s">
        <v>74</v>
      </c>
      <c r="AU103" s="128" t="s">
        <v>75</v>
      </c>
      <c r="AY103" s="121" t="s">
        <v>184</v>
      </c>
      <c r="BK103" s="129">
        <f>SUM(BK104:BK108)</f>
        <v>0</v>
      </c>
    </row>
    <row r="104" spans="2:65" s="1" customFormat="1" ht="16.5" customHeight="1">
      <c r="B104" s="33"/>
      <c r="C104" s="132" t="s">
        <v>127</v>
      </c>
      <c r="D104" s="132" t="s">
        <v>186</v>
      </c>
      <c r="E104" s="133" t="s">
        <v>1985</v>
      </c>
      <c r="F104" s="134" t="s">
        <v>1986</v>
      </c>
      <c r="G104" s="135" t="s">
        <v>254</v>
      </c>
      <c r="H104" s="136">
        <v>60</v>
      </c>
      <c r="I104" s="137"/>
      <c r="J104" s="138">
        <f>ROUND(I104*H104,2)</f>
        <v>0</v>
      </c>
      <c r="K104" s="134" t="s">
        <v>19</v>
      </c>
      <c r="L104" s="33"/>
      <c r="M104" s="139" t="s">
        <v>19</v>
      </c>
      <c r="N104" s="140" t="s">
        <v>46</v>
      </c>
      <c r="P104" s="141">
        <f>O104*H104</f>
        <v>0</v>
      </c>
      <c r="Q104" s="141">
        <v>0</v>
      </c>
      <c r="R104" s="141">
        <f>Q104*H104</f>
        <v>0</v>
      </c>
      <c r="S104" s="141">
        <v>0</v>
      </c>
      <c r="T104" s="142">
        <f>S104*H104</f>
        <v>0</v>
      </c>
      <c r="AR104" s="143" t="s">
        <v>287</v>
      </c>
      <c r="AT104" s="143" t="s">
        <v>186</v>
      </c>
      <c r="AU104" s="143" t="s">
        <v>82</v>
      </c>
      <c r="AY104" s="18" t="s">
        <v>184</v>
      </c>
      <c r="BE104" s="144">
        <f>IF(N104="základní",J104,0)</f>
        <v>0</v>
      </c>
      <c r="BF104" s="144">
        <f>IF(N104="snížená",J104,0)</f>
        <v>0</v>
      </c>
      <c r="BG104" s="144">
        <f>IF(N104="zákl. přenesená",J104,0)</f>
        <v>0</v>
      </c>
      <c r="BH104" s="144">
        <f>IF(N104="sníž. přenesená",J104,0)</f>
        <v>0</v>
      </c>
      <c r="BI104" s="144">
        <f>IF(N104="nulová",J104,0)</f>
        <v>0</v>
      </c>
      <c r="BJ104" s="18" t="s">
        <v>82</v>
      </c>
      <c r="BK104" s="144">
        <f>ROUND(I104*H104,2)</f>
        <v>0</v>
      </c>
      <c r="BL104" s="18" t="s">
        <v>287</v>
      </c>
      <c r="BM104" s="143" t="s">
        <v>231</v>
      </c>
    </row>
    <row r="105" spans="2:65" s="1" customFormat="1" ht="16.5" customHeight="1">
      <c r="B105" s="33"/>
      <c r="C105" s="132" t="s">
        <v>130</v>
      </c>
      <c r="D105" s="132" t="s">
        <v>186</v>
      </c>
      <c r="E105" s="133" t="s">
        <v>1987</v>
      </c>
      <c r="F105" s="134" t="s">
        <v>1988</v>
      </c>
      <c r="G105" s="135" t="s">
        <v>254</v>
      </c>
      <c r="H105" s="136">
        <v>15</v>
      </c>
      <c r="I105" s="137"/>
      <c r="J105" s="138">
        <f>ROUND(I105*H105,2)</f>
        <v>0</v>
      </c>
      <c r="K105" s="134" t="s">
        <v>19</v>
      </c>
      <c r="L105" s="33"/>
      <c r="M105" s="139" t="s">
        <v>19</v>
      </c>
      <c r="N105" s="140" t="s">
        <v>46</v>
      </c>
      <c r="P105" s="141">
        <f>O105*H105</f>
        <v>0</v>
      </c>
      <c r="Q105" s="141">
        <v>0</v>
      </c>
      <c r="R105" s="141">
        <f>Q105*H105</f>
        <v>0</v>
      </c>
      <c r="S105" s="141">
        <v>0</v>
      </c>
      <c r="T105" s="142">
        <f>S105*H105</f>
        <v>0</v>
      </c>
      <c r="AR105" s="143" t="s">
        <v>287</v>
      </c>
      <c r="AT105" s="143" t="s">
        <v>186</v>
      </c>
      <c r="AU105" s="143" t="s">
        <v>82</v>
      </c>
      <c r="AY105" s="18" t="s">
        <v>184</v>
      </c>
      <c r="BE105" s="144">
        <f>IF(N105="základní",J105,0)</f>
        <v>0</v>
      </c>
      <c r="BF105" s="144">
        <f>IF(N105="snížená",J105,0)</f>
        <v>0</v>
      </c>
      <c r="BG105" s="144">
        <f>IF(N105="zákl. přenesená",J105,0)</f>
        <v>0</v>
      </c>
      <c r="BH105" s="144">
        <f>IF(N105="sníž. přenesená",J105,0)</f>
        <v>0</v>
      </c>
      <c r="BI105" s="144">
        <f>IF(N105="nulová",J105,0)</f>
        <v>0</v>
      </c>
      <c r="BJ105" s="18" t="s">
        <v>82</v>
      </c>
      <c r="BK105" s="144">
        <f>ROUND(I105*H105,2)</f>
        <v>0</v>
      </c>
      <c r="BL105" s="18" t="s">
        <v>287</v>
      </c>
      <c r="BM105" s="143" t="s">
        <v>243</v>
      </c>
    </row>
    <row r="106" spans="2:65" s="1" customFormat="1" ht="16.5" customHeight="1">
      <c r="B106" s="33"/>
      <c r="C106" s="132" t="s">
        <v>221</v>
      </c>
      <c r="D106" s="132" t="s">
        <v>186</v>
      </c>
      <c r="E106" s="133" t="s">
        <v>1989</v>
      </c>
      <c r="F106" s="134" t="s">
        <v>1990</v>
      </c>
      <c r="G106" s="135" t="s">
        <v>254</v>
      </c>
      <c r="H106" s="136">
        <v>5</v>
      </c>
      <c r="I106" s="137"/>
      <c r="J106" s="138">
        <f>ROUND(I106*H106,2)</f>
        <v>0</v>
      </c>
      <c r="K106" s="134" t="s">
        <v>19</v>
      </c>
      <c r="L106" s="33"/>
      <c r="M106" s="139" t="s">
        <v>19</v>
      </c>
      <c r="N106" s="140" t="s">
        <v>46</v>
      </c>
      <c r="P106" s="141">
        <f>O106*H106</f>
        <v>0</v>
      </c>
      <c r="Q106" s="141">
        <v>0</v>
      </c>
      <c r="R106" s="141">
        <f>Q106*H106</f>
        <v>0</v>
      </c>
      <c r="S106" s="141">
        <v>0</v>
      </c>
      <c r="T106" s="142">
        <f>S106*H106</f>
        <v>0</v>
      </c>
      <c r="AR106" s="143" t="s">
        <v>287</v>
      </c>
      <c r="AT106" s="143" t="s">
        <v>186</v>
      </c>
      <c r="AU106" s="143" t="s">
        <v>82</v>
      </c>
      <c r="AY106" s="18" t="s">
        <v>184</v>
      </c>
      <c r="BE106" s="144">
        <f>IF(N106="základní",J106,0)</f>
        <v>0</v>
      </c>
      <c r="BF106" s="144">
        <f>IF(N106="snížená",J106,0)</f>
        <v>0</v>
      </c>
      <c r="BG106" s="144">
        <f>IF(N106="zákl. přenesená",J106,0)</f>
        <v>0</v>
      </c>
      <c r="BH106" s="144">
        <f>IF(N106="sníž. přenesená",J106,0)</f>
        <v>0</v>
      </c>
      <c r="BI106" s="144">
        <f>IF(N106="nulová",J106,0)</f>
        <v>0</v>
      </c>
      <c r="BJ106" s="18" t="s">
        <v>82</v>
      </c>
      <c r="BK106" s="144">
        <f>ROUND(I106*H106,2)</f>
        <v>0</v>
      </c>
      <c r="BL106" s="18" t="s">
        <v>287</v>
      </c>
      <c r="BM106" s="143" t="s">
        <v>8</v>
      </c>
    </row>
    <row r="107" spans="2:65" s="1" customFormat="1" ht="16.5" customHeight="1">
      <c r="B107" s="33"/>
      <c r="C107" s="132" t="s">
        <v>226</v>
      </c>
      <c r="D107" s="132" t="s">
        <v>186</v>
      </c>
      <c r="E107" s="133" t="s">
        <v>1991</v>
      </c>
      <c r="F107" s="134" t="s">
        <v>1992</v>
      </c>
      <c r="G107" s="135" t="s">
        <v>1993</v>
      </c>
      <c r="H107" s="136">
        <v>1</v>
      </c>
      <c r="I107" s="137"/>
      <c r="J107" s="138">
        <f>ROUND(I107*H107,2)</f>
        <v>0</v>
      </c>
      <c r="K107" s="134" t="s">
        <v>19</v>
      </c>
      <c r="L107" s="33"/>
      <c r="M107" s="139" t="s">
        <v>19</v>
      </c>
      <c r="N107" s="140" t="s">
        <v>46</v>
      </c>
      <c r="P107" s="141">
        <f>O107*H107</f>
        <v>0</v>
      </c>
      <c r="Q107" s="141">
        <v>0</v>
      </c>
      <c r="R107" s="141">
        <f>Q107*H107</f>
        <v>0</v>
      </c>
      <c r="S107" s="141">
        <v>0</v>
      </c>
      <c r="T107" s="142">
        <f>S107*H107</f>
        <v>0</v>
      </c>
      <c r="AR107" s="143" t="s">
        <v>287</v>
      </c>
      <c r="AT107" s="143" t="s">
        <v>186</v>
      </c>
      <c r="AU107" s="143" t="s">
        <v>82</v>
      </c>
      <c r="AY107" s="18" t="s">
        <v>184</v>
      </c>
      <c r="BE107" s="144">
        <f>IF(N107="základní",J107,0)</f>
        <v>0</v>
      </c>
      <c r="BF107" s="144">
        <f>IF(N107="snížená",J107,0)</f>
        <v>0</v>
      </c>
      <c r="BG107" s="144">
        <f>IF(N107="zákl. přenesená",J107,0)</f>
        <v>0</v>
      </c>
      <c r="BH107" s="144">
        <f>IF(N107="sníž. přenesená",J107,0)</f>
        <v>0</v>
      </c>
      <c r="BI107" s="144">
        <f>IF(N107="nulová",J107,0)</f>
        <v>0</v>
      </c>
      <c r="BJ107" s="18" t="s">
        <v>82</v>
      </c>
      <c r="BK107" s="144">
        <f>ROUND(I107*H107,2)</f>
        <v>0</v>
      </c>
      <c r="BL107" s="18" t="s">
        <v>287</v>
      </c>
      <c r="BM107" s="143" t="s">
        <v>270</v>
      </c>
    </row>
    <row r="108" spans="2:65" s="1" customFormat="1" ht="16.5" customHeight="1">
      <c r="B108" s="33"/>
      <c r="C108" s="132" t="s">
        <v>231</v>
      </c>
      <c r="D108" s="132" t="s">
        <v>186</v>
      </c>
      <c r="E108" s="133" t="s">
        <v>1994</v>
      </c>
      <c r="F108" s="134" t="s">
        <v>1995</v>
      </c>
      <c r="G108" s="135" t="s">
        <v>1993</v>
      </c>
      <c r="H108" s="136">
        <v>1</v>
      </c>
      <c r="I108" s="137"/>
      <c r="J108" s="138">
        <f>ROUND(I108*H108,2)</f>
        <v>0</v>
      </c>
      <c r="K108" s="134" t="s">
        <v>19</v>
      </c>
      <c r="L108" s="33"/>
      <c r="M108" s="139" t="s">
        <v>19</v>
      </c>
      <c r="N108" s="140" t="s">
        <v>46</v>
      </c>
      <c r="P108" s="141">
        <f>O108*H108</f>
        <v>0</v>
      </c>
      <c r="Q108" s="141">
        <v>0</v>
      </c>
      <c r="R108" s="141">
        <f>Q108*H108</f>
        <v>0</v>
      </c>
      <c r="S108" s="141">
        <v>0</v>
      </c>
      <c r="T108" s="142">
        <f>S108*H108</f>
        <v>0</v>
      </c>
      <c r="AR108" s="143" t="s">
        <v>287</v>
      </c>
      <c r="AT108" s="143" t="s">
        <v>186</v>
      </c>
      <c r="AU108" s="143" t="s">
        <v>82</v>
      </c>
      <c r="AY108" s="18" t="s">
        <v>184</v>
      </c>
      <c r="BE108" s="144">
        <f>IF(N108="základní",J108,0)</f>
        <v>0</v>
      </c>
      <c r="BF108" s="144">
        <f>IF(N108="snížená",J108,0)</f>
        <v>0</v>
      </c>
      <c r="BG108" s="144">
        <f>IF(N108="zákl. přenesená",J108,0)</f>
        <v>0</v>
      </c>
      <c r="BH108" s="144">
        <f>IF(N108="sníž. přenesená",J108,0)</f>
        <v>0</v>
      </c>
      <c r="BI108" s="144">
        <f>IF(N108="nulová",J108,0)</f>
        <v>0</v>
      </c>
      <c r="BJ108" s="18" t="s">
        <v>82</v>
      </c>
      <c r="BK108" s="144">
        <f>ROUND(I108*H108,2)</f>
        <v>0</v>
      </c>
      <c r="BL108" s="18" t="s">
        <v>287</v>
      </c>
      <c r="BM108" s="143" t="s">
        <v>287</v>
      </c>
    </row>
    <row r="109" spans="2:65" s="11" customFormat="1" ht="25.9" customHeight="1">
      <c r="B109" s="120"/>
      <c r="D109" s="121" t="s">
        <v>74</v>
      </c>
      <c r="E109" s="122" t="s">
        <v>1996</v>
      </c>
      <c r="F109" s="122" t="s">
        <v>1997</v>
      </c>
      <c r="I109" s="123"/>
      <c r="J109" s="124">
        <f>BK109</f>
        <v>0</v>
      </c>
      <c r="L109" s="120"/>
      <c r="M109" s="125"/>
      <c r="P109" s="126">
        <f>SUM(P110:P111)</f>
        <v>0</v>
      </c>
      <c r="R109" s="126">
        <f>SUM(R110:R111)</f>
        <v>0</v>
      </c>
      <c r="T109" s="127">
        <f>SUM(T110:T111)</f>
        <v>0</v>
      </c>
      <c r="AR109" s="121" t="s">
        <v>82</v>
      </c>
      <c r="AT109" s="128" t="s">
        <v>74</v>
      </c>
      <c r="AU109" s="128" t="s">
        <v>75</v>
      </c>
      <c r="AY109" s="121" t="s">
        <v>184</v>
      </c>
      <c r="BK109" s="129">
        <f>SUM(BK110:BK111)</f>
        <v>0</v>
      </c>
    </row>
    <row r="110" spans="2:65" s="1" customFormat="1" ht="24.2" customHeight="1">
      <c r="B110" s="33"/>
      <c r="C110" s="132" t="s">
        <v>237</v>
      </c>
      <c r="D110" s="132" t="s">
        <v>186</v>
      </c>
      <c r="E110" s="133" t="s">
        <v>1998</v>
      </c>
      <c r="F110" s="134" t="s">
        <v>1999</v>
      </c>
      <c r="G110" s="135" t="s">
        <v>254</v>
      </c>
      <c r="H110" s="136">
        <v>10</v>
      </c>
      <c r="I110" s="137"/>
      <c r="J110" s="138">
        <f>ROUND(I110*H110,2)</f>
        <v>0</v>
      </c>
      <c r="K110" s="134" t="s">
        <v>19</v>
      </c>
      <c r="L110" s="33"/>
      <c r="M110" s="139" t="s">
        <v>19</v>
      </c>
      <c r="N110" s="140" t="s">
        <v>46</v>
      </c>
      <c r="P110" s="141">
        <f>O110*H110</f>
        <v>0</v>
      </c>
      <c r="Q110" s="141">
        <v>0</v>
      </c>
      <c r="R110" s="141">
        <f>Q110*H110</f>
        <v>0</v>
      </c>
      <c r="S110" s="141">
        <v>0</v>
      </c>
      <c r="T110" s="142">
        <f>S110*H110</f>
        <v>0</v>
      </c>
      <c r="AR110" s="143" t="s">
        <v>287</v>
      </c>
      <c r="AT110" s="143" t="s">
        <v>186</v>
      </c>
      <c r="AU110" s="143" t="s">
        <v>82</v>
      </c>
      <c r="AY110" s="18" t="s">
        <v>184</v>
      </c>
      <c r="BE110" s="144">
        <f>IF(N110="základní",J110,0)</f>
        <v>0</v>
      </c>
      <c r="BF110" s="144">
        <f>IF(N110="snížená",J110,0)</f>
        <v>0</v>
      </c>
      <c r="BG110" s="144">
        <f>IF(N110="zákl. přenesená",J110,0)</f>
        <v>0</v>
      </c>
      <c r="BH110" s="144">
        <f>IF(N110="sníž. přenesená",J110,0)</f>
        <v>0</v>
      </c>
      <c r="BI110" s="144">
        <f>IF(N110="nulová",J110,0)</f>
        <v>0</v>
      </c>
      <c r="BJ110" s="18" t="s">
        <v>82</v>
      </c>
      <c r="BK110" s="144">
        <f>ROUND(I110*H110,2)</f>
        <v>0</v>
      </c>
      <c r="BL110" s="18" t="s">
        <v>287</v>
      </c>
      <c r="BM110" s="143" t="s">
        <v>304</v>
      </c>
    </row>
    <row r="111" spans="2:65" s="1" customFormat="1" ht="24.2" customHeight="1">
      <c r="B111" s="33"/>
      <c r="C111" s="132" t="s">
        <v>243</v>
      </c>
      <c r="D111" s="132" t="s">
        <v>186</v>
      </c>
      <c r="E111" s="133" t="s">
        <v>2000</v>
      </c>
      <c r="F111" s="134" t="s">
        <v>2001</v>
      </c>
      <c r="G111" s="135" t="s">
        <v>217</v>
      </c>
      <c r="H111" s="136">
        <v>250</v>
      </c>
      <c r="I111" s="137"/>
      <c r="J111" s="138">
        <f>ROUND(I111*H111,2)</f>
        <v>0</v>
      </c>
      <c r="K111" s="134" t="s">
        <v>19</v>
      </c>
      <c r="L111" s="33"/>
      <c r="M111" s="139" t="s">
        <v>19</v>
      </c>
      <c r="N111" s="140" t="s">
        <v>46</v>
      </c>
      <c r="P111" s="141">
        <f>O111*H111</f>
        <v>0</v>
      </c>
      <c r="Q111" s="141">
        <v>0</v>
      </c>
      <c r="R111" s="141">
        <f>Q111*H111</f>
        <v>0</v>
      </c>
      <c r="S111" s="141">
        <v>0</v>
      </c>
      <c r="T111" s="142">
        <f>S111*H111</f>
        <v>0</v>
      </c>
      <c r="AR111" s="143" t="s">
        <v>287</v>
      </c>
      <c r="AT111" s="143" t="s">
        <v>186</v>
      </c>
      <c r="AU111" s="143" t="s">
        <v>82</v>
      </c>
      <c r="AY111" s="18" t="s">
        <v>184</v>
      </c>
      <c r="BE111" s="144">
        <f>IF(N111="základní",J111,0)</f>
        <v>0</v>
      </c>
      <c r="BF111" s="144">
        <f>IF(N111="snížená",J111,0)</f>
        <v>0</v>
      </c>
      <c r="BG111" s="144">
        <f>IF(N111="zákl. přenesená",J111,0)</f>
        <v>0</v>
      </c>
      <c r="BH111" s="144">
        <f>IF(N111="sníž. přenesená",J111,0)</f>
        <v>0</v>
      </c>
      <c r="BI111" s="144">
        <f>IF(N111="nulová",J111,0)</f>
        <v>0</v>
      </c>
      <c r="BJ111" s="18" t="s">
        <v>82</v>
      </c>
      <c r="BK111" s="144">
        <f>ROUND(I111*H111,2)</f>
        <v>0</v>
      </c>
      <c r="BL111" s="18" t="s">
        <v>287</v>
      </c>
      <c r="BM111" s="143" t="s">
        <v>328</v>
      </c>
    </row>
    <row r="112" spans="2:65" s="11" customFormat="1" ht="25.9" customHeight="1">
      <c r="B112" s="120"/>
      <c r="D112" s="121" t="s">
        <v>74</v>
      </c>
      <c r="E112" s="122" t="s">
        <v>2002</v>
      </c>
      <c r="F112" s="122" t="s">
        <v>2003</v>
      </c>
      <c r="I112" s="123"/>
      <c r="J112" s="124">
        <f>BK112</f>
        <v>0</v>
      </c>
      <c r="L112" s="120"/>
      <c r="M112" s="125"/>
      <c r="P112" s="126">
        <f>SUM(P113:P127)</f>
        <v>0</v>
      </c>
      <c r="R112" s="126">
        <f>SUM(R113:R127)</f>
        <v>0</v>
      </c>
      <c r="T112" s="127">
        <f>SUM(T113:T127)</f>
        <v>0</v>
      </c>
      <c r="AR112" s="121" t="s">
        <v>82</v>
      </c>
      <c r="AT112" s="128" t="s">
        <v>74</v>
      </c>
      <c r="AU112" s="128" t="s">
        <v>75</v>
      </c>
      <c r="AY112" s="121" t="s">
        <v>184</v>
      </c>
      <c r="BK112" s="129">
        <f>SUM(BK113:BK127)</f>
        <v>0</v>
      </c>
    </row>
    <row r="113" spans="2:65" s="1" customFormat="1" ht="16.5" customHeight="1">
      <c r="B113" s="33"/>
      <c r="C113" s="170" t="s">
        <v>251</v>
      </c>
      <c r="D113" s="170" t="s">
        <v>264</v>
      </c>
      <c r="E113" s="171" t="s">
        <v>2004</v>
      </c>
      <c r="F113" s="172" t="s">
        <v>2005</v>
      </c>
      <c r="G113" s="173" t="s">
        <v>1993</v>
      </c>
      <c r="H113" s="174">
        <v>8</v>
      </c>
      <c r="I113" s="175"/>
      <c r="J113" s="176">
        <f t="shared" ref="J113:J127" si="0">ROUND(I113*H113,2)</f>
        <v>0</v>
      </c>
      <c r="K113" s="172" t="s">
        <v>19</v>
      </c>
      <c r="L113" s="177"/>
      <c r="M113" s="178" t="s">
        <v>19</v>
      </c>
      <c r="N113" s="179" t="s">
        <v>46</v>
      </c>
      <c r="P113" s="141">
        <f t="shared" ref="P113:P127" si="1">O113*H113</f>
        <v>0</v>
      </c>
      <c r="Q113" s="141">
        <v>0</v>
      </c>
      <c r="R113" s="141">
        <f t="shared" ref="R113:R127" si="2">Q113*H113</f>
        <v>0</v>
      </c>
      <c r="S113" s="141">
        <v>0</v>
      </c>
      <c r="T113" s="142">
        <f t="shared" ref="T113:T127" si="3">S113*H113</f>
        <v>0</v>
      </c>
      <c r="AR113" s="143" t="s">
        <v>409</v>
      </c>
      <c r="AT113" s="143" t="s">
        <v>264</v>
      </c>
      <c r="AU113" s="143" t="s">
        <v>82</v>
      </c>
      <c r="AY113" s="18" t="s">
        <v>184</v>
      </c>
      <c r="BE113" s="144">
        <f t="shared" ref="BE113:BE127" si="4">IF(N113="základní",J113,0)</f>
        <v>0</v>
      </c>
      <c r="BF113" s="144">
        <f t="shared" ref="BF113:BF127" si="5">IF(N113="snížená",J113,0)</f>
        <v>0</v>
      </c>
      <c r="BG113" s="144">
        <f t="shared" ref="BG113:BG127" si="6">IF(N113="zákl. přenesená",J113,0)</f>
        <v>0</v>
      </c>
      <c r="BH113" s="144">
        <f t="shared" ref="BH113:BH127" si="7">IF(N113="sníž. přenesená",J113,0)</f>
        <v>0</v>
      </c>
      <c r="BI113" s="144">
        <f t="shared" ref="BI113:BI127" si="8">IF(N113="nulová",J113,0)</f>
        <v>0</v>
      </c>
      <c r="BJ113" s="18" t="s">
        <v>82</v>
      </c>
      <c r="BK113" s="144">
        <f t="shared" ref="BK113:BK127" si="9">ROUND(I113*H113,2)</f>
        <v>0</v>
      </c>
      <c r="BL113" s="18" t="s">
        <v>287</v>
      </c>
      <c r="BM113" s="143" t="s">
        <v>341</v>
      </c>
    </row>
    <row r="114" spans="2:65" s="1" customFormat="1" ht="16.5" customHeight="1">
      <c r="B114" s="33"/>
      <c r="C114" s="170" t="s">
        <v>8</v>
      </c>
      <c r="D114" s="170" t="s">
        <v>264</v>
      </c>
      <c r="E114" s="171" t="s">
        <v>2006</v>
      </c>
      <c r="F114" s="172" t="s">
        <v>2007</v>
      </c>
      <c r="G114" s="173" t="s">
        <v>1993</v>
      </c>
      <c r="H114" s="174">
        <v>3</v>
      </c>
      <c r="I114" s="175"/>
      <c r="J114" s="176">
        <f t="shared" si="0"/>
        <v>0</v>
      </c>
      <c r="K114" s="172" t="s">
        <v>19</v>
      </c>
      <c r="L114" s="177"/>
      <c r="M114" s="178" t="s">
        <v>19</v>
      </c>
      <c r="N114" s="179" t="s">
        <v>46</v>
      </c>
      <c r="P114" s="141">
        <f t="shared" si="1"/>
        <v>0</v>
      </c>
      <c r="Q114" s="141">
        <v>0</v>
      </c>
      <c r="R114" s="141">
        <f t="shared" si="2"/>
        <v>0</v>
      </c>
      <c r="S114" s="141">
        <v>0</v>
      </c>
      <c r="T114" s="142">
        <f t="shared" si="3"/>
        <v>0</v>
      </c>
      <c r="AR114" s="143" t="s">
        <v>409</v>
      </c>
      <c r="AT114" s="143" t="s">
        <v>264</v>
      </c>
      <c r="AU114" s="143" t="s">
        <v>82</v>
      </c>
      <c r="AY114" s="18" t="s">
        <v>184</v>
      </c>
      <c r="BE114" s="144">
        <f t="shared" si="4"/>
        <v>0</v>
      </c>
      <c r="BF114" s="144">
        <f t="shared" si="5"/>
        <v>0</v>
      </c>
      <c r="BG114" s="144">
        <f t="shared" si="6"/>
        <v>0</v>
      </c>
      <c r="BH114" s="144">
        <f t="shared" si="7"/>
        <v>0</v>
      </c>
      <c r="BI114" s="144">
        <f t="shared" si="8"/>
        <v>0</v>
      </c>
      <c r="BJ114" s="18" t="s">
        <v>82</v>
      </c>
      <c r="BK114" s="144">
        <f t="shared" si="9"/>
        <v>0</v>
      </c>
      <c r="BL114" s="18" t="s">
        <v>287</v>
      </c>
      <c r="BM114" s="143" t="s">
        <v>353</v>
      </c>
    </row>
    <row r="115" spans="2:65" s="1" customFormat="1" ht="24.2" customHeight="1">
      <c r="B115" s="33"/>
      <c r="C115" s="170" t="s">
        <v>263</v>
      </c>
      <c r="D115" s="170" t="s">
        <v>264</v>
      </c>
      <c r="E115" s="171" t="s">
        <v>2008</v>
      </c>
      <c r="F115" s="172" t="s">
        <v>2009</v>
      </c>
      <c r="G115" s="173" t="s">
        <v>1993</v>
      </c>
      <c r="H115" s="174">
        <v>1</v>
      </c>
      <c r="I115" s="175"/>
      <c r="J115" s="176">
        <f t="shared" si="0"/>
        <v>0</v>
      </c>
      <c r="K115" s="172" t="s">
        <v>19</v>
      </c>
      <c r="L115" s="177"/>
      <c r="M115" s="178" t="s">
        <v>19</v>
      </c>
      <c r="N115" s="179" t="s">
        <v>46</v>
      </c>
      <c r="P115" s="141">
        <f t="shared" si="1"/>
        <v>0</v>
      </c>
      <c r="Q115" s="141">
        <v>0</v>
      </c>
      <c r="R115" s="141">
        <f t="shared" si="2"/>
        <v>0</v>
      </c>
      <c r="S115" s="141">
        <v>0</v>
      </c>
      <c r="T115" s="142">
        <f t="shared" si="3"/>
        <v>0</v>
      </c>
      <c r="AR115" s="143" t="s">
        <v>409</v>
      </c>
      <c r="AT115" s="143" t="s">
        <v>264</v>
      </c>
      <c r="AU115" s="143" t="s">
        <v>82</v>
      </c>
      <c r="AY115" s="18" t="s">
        <v>184</v>
      </c>
      <c r="BE115" s="144">
        <f t="shared" si="4"/>
        <v>0</v>
      </c>
      <c r="BF115" s="144">
        <f t="shared" si="5"/>
        <v>0</v>
      </c>
      <c r="BG115" s="144">
        <f t="shared" si="6"/>
        <v>0</v>
      </c>
      <c r="BH115" s="144">
        <f t="shared" si="7"/>
        <v>0</v>
      </c>
      <c r="BI115" s="144">
        <f t="shared" si="8"/>
        <v>0</v>
      </c>
      <c r="BJ115" s="18" t="s">
        <v>82</v>
      </c>
      <c r="BK115" s="144">
        <f t="shared" si="9"/>
        <v>0</v>
      </c>
      <c r="BL115" s="18" t="s">
        <v>287</v>
      </c>
      <c r="BM115" s="143" t="s">
        <v>365</v>
      </c>
    </row>
    <row r="116" spans="2:65" s="1" customFormat="1" ht="16.5" customHeight="1">
      <c r="B116" s="33"/>
      <c r="C116" s="170" t="s">
        <v>270</v>
      </c>
      <c r="D116" s="170" t="s">
        <v>264</v>
      </c>
      <c r="E116" s="171" t="s">
        <v>2010</v>
      </c>
      <c r="F116" s="172" t="s">
        <v>2011</v>
      </c>
      <c r="G116" s="173" t="s">
        <v>1993</v>
      </c>
      <c r="H116" s="174">
        <v>7</v>
      </c>
      <c r="I116" s="175"/>
      <c r="J116" s="176">
        <f t="shared" si="0"/>
        <v>0</v>
      </c>
      <c r="K116" s="172" t="s">
        <v>19</v>
      </c>
      <c r="L116" s="177"/>
      <c r="M116" s="178" t="s">
        <v>19</v>
      </c>
      <c r="N116" s="179" t="s">
        <v>46</v>
      </c>
      <c r="P116" s="141">
        <f t="shared" si="1"/>
        <v>0</v>
      </c>
      <c r="Q116" s="141">
        <v>0</v>
      </c>
      <c r="R116" s="141">
        <f t="shared" si="2"/>
        <v>0</v>
      </c>
      <c r="S116" s="141">
        <v>0</v>
      </c>
      <c r="T116" s="142">
        <f t="shared" si="3"/>
        <v>0</v>
      </c>
      <c r="AR116" s="143" t="s">
        <v>409</v>
      </c>
      <c r="AT116" s="143" t="s">
        <v>264</v>
      </c>
      <c r="AU116" s="143" t="s">
        <v>82</v>
      </c>
      <c r="AY116" s="18" t="s">
        <v>184</v>
      </c>
      <c r="BE116" s="144">
        <f t="shared" si="4"/>
        <v>0</v>
      </c>
      <c r="BF116" s="144">
        <f t="shared" si="5"/>
        <v>0</v>
      </c>
      <c r="BG116" s="144">
        <f t="shared" si="6"/>
        <v>0</v>
      </c>
      <c r="BH116" s="144">
        <f t="shared" si="7"/>
        <v>0</v>
      </c>
      <c r="BI116" s="144">
        <f t="shared" si="8"/>
        <v>0</v>
      </c>
      <c r="BJ116" s="18" t="s">
        <v>82</v>
      </c>
      <c r="BK116" s="144">
        <f t="shared" si="9"/>
        <v>0</v>
      </c>
      <c r="BL116" s="18" t="s">
        <v>287</v>
      </c>
      <c r="BM116" s="143" t="s">
        <v>381</v>
      </c>
    </row>
    <row r="117" spans="2:65" s="1" customFormat="1" ht="16.5" customHeight="1">
      <c r="B117" s="33"/>
      <c r="C117" s="170" t="s">
        <v>281</v>
      </c>
      <c r="D117" s="170" t="s">
        <v>264</v>
      </c>
      <c r="E117" s="171" t="s">
        <v>2012</v>
      </c>
      <c r="F117" s="172" t="s">
        <v>2013</v>
      </c>
      <c r="G117" s="173" t="s">
        <v>1993</v>
      </c>
      <c r="H117" s="174">
        <v>1</v>
      </c>
      <c r="I117" s="175"/>
      <c r="J117" s="176">
        <f t="shared" si="0"/>
        <v>0</v>
      </c>
      <c r="K117" s="172" t="s">
        <v>19</v>
      </c>
      <c r="L117" s="177"/>
      <c r="M117" s="178" t="s">
        <v>19</v>
      </c>
      <c r="N117" s="179" t="s">
        <v>46</v>
      </c>
      <c r="P117" s="141">
        <f t="shared" si="1"/>
        <v>0</v>
      </c>
      <c r="Q117" s="141">
        <v>0</v>
      </c>
      <c r="R117" s="141">
        <f t="shared" si="2"/>
        <v>0</v>
      </c>
      <c r="S117" s="141">
        <v>0</v>
      </c>
      <c r="T117" s="142">
        <f t="shared" si="3"/>
        <v>0</v>
      </c>
      <c r="AR117" s="143" t="s">
        <v>409</v>
      </c>
      <c r="AT117" s="143" t="s">
        <v>264</v>
      </c>
      <c r="AU117" s="143" t="s">
        <v>82</v>
      </c>
      <c r="AY117" s="18" t="s">
        <v>184</v>
      </c>
      <c r="BE117" s="144">
        <f t="shared" si="4"/>
        <v>0</v>
      </c>
      <c r="BF117" s="144">
        <f t="shared" si="5"/>
        <v>0</v>
      </c>
      <c r="BG117" s="144">
        <f t="shared" si="6"/>
        <v>0</v>
      </c>
      <c r="BH117" s="144">
        <f t="shared" si="7"/>
        <v>0</v>
      </c>
      <c r="BI117" s="144">
        <f t="shared" si="8"/>
        <v>0</v>
      </c>
      <c r="BJ117" s="18" t="s">
        <v>82</v>
      </c>
      <c r="BK117" s="144">
        <f t="shared" si="9"/>
        <v>0</v>
      </c>
      <c r="BL117" s="18" t="s">
        <v>287</v>
      </c>
      <c r="BM117" s="143" t="s">
        <v>395</v>
      </c>
    </row>
    <row r="118" spans="2:65" s="1" customFormat="1" ht="16.5" customHeight="1">
      <c r="B118" s="33"/>
      <c r="C118" s="170" t="s">
        <v>287</v>
      </c>
      <c r="D118" s="170" t="s">
        <v>264</v>
      </c>
      <c r="E118" s="171" t="s">
        <v>2014</v>
      </c>
      <c r="F118" s="172" t="s">
        <v>2015</v>
      </c>
      <c r="G118" s="173" t="s">
        <v>246</v>
      </c>
      <c r="H118" s="174">
        <v>6</v>
      </c>
      <c r="I118" s="175"/>
      <c r="J118" s="176">
        <f t="shared" si="0"/>
        <v>0</v>
      </c>
      <c r="K118" s="172" t="s">
        <v>19</v>
      </c>
      <c r="L118" s="177"/>
      <c r="M118" s="178" t="s">
        <v>19</v>
      </c>
      <c r="N118" s="179" t="s">
        <v>46</v>
      </c>
      <c r="P118" s="141">
        <f t="shared" si="1"/>
        <v>0</v>
      </c>
      <c r="Q118" s="141">
        <v>0</v>
      </c>
      <c r="R118" s="141">
        <f t="shared" si="2"/>
        <v>0</v>
      </c>
      <c r="S118" s="141">
        <v>0</v>
      </c>
      <c r="T118" s="142">
        <f t="shared" si="3"/>
        <v>0</v>
      </c>
      <c r="AR118" s="143" t="s">
        <v>409</v>
      </c>
      <c r="AT118" s="143" t="s">
        <v>264</v>
      </c>
      <c r="AU118" s="143" t="s">
        <v>82</v>
      </c>
      <c r="AY118" s="18" t="s">
        <v>184</v>
      </c>
      <c r="BE118" s="144">
        <f t="shared" si="4"/>
        <v>0</v>
      </c>
      <c r="BF118" s="144">
        <f t="shared" si="5"/>
        <v>0</v>
      </c>
      <c r="BG118" s="144">
        <f t="shared" si="6"/>
        <v>0</v>
      </c>
      <c r="BH118" s="144">
        <f t="shared" si="7"/>
        <v>0</v>
      </c>
      <c r="BI118" s="144">
        <f t="shared" si="8"/>
        <v>0</v>
      </c>
      <c r="BJ118" s="18" t="s">
        <v>82</v>
      </c>
      <c r="BK118" s="144">
        <f t="shared" si="9"/>
        <v>0</v>
      </c>
      <c r="BL118" s="18" t="s">
        <v>287</v>
      </c>
      <c r="BM118" s="143" t="s">
        <v>409</v>
      </c>
    </row>
    <row r="119" spans="2:65" s="1" customFormat="1" ht="16.5" customHeight="1">
      <c r="B119" s="33"/>
      <c r="C119" s="170" t="s">
        <v>298</v>
      </c>
      <c r="D119" s="170" t="s">
        <v>264</v>
      </c>
      <c r="E119" s="171" t="s">
        <v>2016</v>
      </c>
      <c r="F119" s="172" t="s">
        <v>2017</v>
      </c>
      <c r="G119" s="173" t="s">
        <v>246</v>
      </c>
      <c r="H119" s="174">
        <v>1</v>
      </c>
      <c r="I119" s="175"/>
      <c r="J119" s="176">
        <f t="shared" si="0"/>
        <v>0</v>
      </c>
      <c r="K119" s="172" t="s">
        <v>19</v>
      </c>
      <c r="L119" s="177"/>
      <c r="M119" s="178" t="s">
        <v>19</v>
      </c>
      <c r="N119" s="179" t="s">
        <v>46</v>
      </c>
      <c r="P119" s="141">
        <f t="shared" si="1"/>
        <v>0</v>
      </c>
      <c r="Q119" s="141">
        <v>0</v>
      </c>
      <c r="R119" s="141">
        <f t="shared" si="2"/>
        <v>0</v>
      </c>
      <c r="S119" s="141">
        <v>0</v>
      </c>
      <c r="T119" s="142">
        <f t="shared" si="3"/>
        <v>0</v>
      </c>
      <c r="AR119" s="143" t="s">
        <v>409</v>
      </c>
      <c r="AT119" s="143" t="s">
        <v>264</v>
      </c>
      <c r="AU119" s="143" t="s">
        <v>82</v>
      </c>
      <c r="AY119" s="18" t="s">
        <v>184</v>
      </c>
      <c r="BE119" s="144">
        <f t="shared" si="4"/>
        <v>0</v>
      </c>
      <c r="BF119" s="144">
        <f t="shared" si="5"/>
        <v>0</v>
      </c>
      <c r="BG119" s="144">
        <f t="shared" si="6"/>
        <v>0</v>
      </c>
      <c r="BH119" s="144">
        <f t="shared" si="7"/>
        <v>0</v>
      </c>
      <c r="BI119" s="144">
        <f t="shared" si="8"/>
        <v>0</v>
      </c>
      <c r="BJ119" s="18" t="s">
        <v>82</v>
      </c>
      <c r="BK119" s="144">
        <f t="shared" si="9"/>
        <v>0</v>
      </c>
      <c r="BL119" s="18" t="s">
        <v>287</v>
      </c>
      <c r="BM119" s="143" t="s">
        <v>420</v>
      </c>
    </row>
    <row r="120" spans="2:65" s="1" customFormat="1" ht="16.5" customHeight="1">
      <c r="B120" s="33"/>
      <c r="C120" s="170" t="s">
        <v>304</v>
      </c>
      <c r="D120" s="170" t="s">
        <v>264</v>
      </c>
      <c r="E120" s="171" t="s">
        <v>2018</v>
      </c>
      <c r="F120" s="172" t="s">
        <v>2019</v>
      </c>
      <c r="G120" s="173" t="s">
        <v>246</v>
      </c>
      <c r="H120" s="174">
        <v>8</v>
      </c>
      <c r="I120" s="175"/>
      <c r="J120" s="176">
        <f t="shared" si="0"/>
        <v>0</v>
      </c>
      <c r="K120" s="172" t="s">
        <v>19</v>
      </c>
      <c r="L120" s="177"/>
      <c r="M120" s="178" t="s">
        <v>19</v>
      </c>
      <c r="N120" s="179" t="s">
        <v>46</v>
      </c>
      <c r="P120" s="141">
        <f t="shared" si="1"/>
        <v>0</v>
      </c>
      <c r="Q120" s="141">
        <v>0</v>
      </c>
      <c r="R120" s="141">
        <f t="shared" si="2"/>
        <v>0</v>
      </c>
      <c r="S120" s="141">
        <v>0</v>
      </c>
      <c r="T120" s="142">
        <f t="shared" si="3"/>
        <v>0</v>
      </c>
      <c r="AR120" s="143" t="s">
        <v>409</v>
      </c>
      <c r="AT120" s="143" t="s">
        <v>264</v>
      </c>
      <c r="AU120" s="143" t="s">
        <v>82</v>
      </c>
      <c r="AY120" s="18" t="s">
        <v>184</v>
      </c>
      <c r="BE120" s="144">
        <f t="shared" si="4"/>
        <v>0</v>
      </c>
      <c r="BF120" s="144">
        <f t="shared" si="5"/>
        <v>0</v>
      </c>
      <c r="BG120" s="144">
        <f t="shared" si="6"/>
        <v>0</v>
      </c>
      <c r="BH120" s="144">
        <f t="shared" si="7"/>
        <v>0</v>
      </c>
      <c r="BI120" s="144">
        <f t="shared" si="8"/>
        <v>0</v>
      </c>
      <c r="BJ120" s="18" t="s">
        <v>82</v>
      </c>
      <c r="BK120" s="144">
        <f t="shared" si="9"/>
        <v>0</v>
      </c>
      <c r="BL120" s="18" t="s">
        <v>287</v>
      </c>
      <c r="BM120" s="143" t="s">
        <v>430</v>
      </c>
    </row>
    <row r="121" spans="2:65" s="1" customFormat="1" ht="16.5" customHeight="1">
      <c r="B121" s="33"/>
      <c r="C121" s="170" t="s">
        <v>319</v>
      </c>
      <c r="D121" s="170" t="s">
        <v>264</v>
      </c>
      <c r="E121" s="171" t="s">
        <v>2020</v>
      </c>
      <c r="F121" s="172" t="s">
        <v>2021</v>
      </c>
      <c r="G121" s="173" t="s">
        <v>246</v>
      </c>
      <c r="H121" s="174">
        <v>1</v>
      </c>
      <c r="I121" s="175"/>
      <c r="J121" s="176">
        <f t="shared" si="0"/>
        <v>0</v>
      </c>
      <c r="K121" s="172" t="s">
        <v>19</v>
      </c>
      <c r="L121" s="177"/>
      <c r="M121" s="178" t="s">
        <v>19</v>
      </c>
      <c r="N121" s="179" t="s">
        <v>46</v>
      </c>
      <c r="P121" s="141">
        <f t="shared" si="1"/>
        <v>0</v>
      </c>
      <c r="Q121" s="141">
        <v>0</v>
      </c>
      <c r="R121" s="141">
        <f t="shared" si="2"/>
        <v>0</v>
      </c>
      <c r="S121" s="141">
        <v>0</v>
      </c>
      <c r="T121" s="142">
        <f t="shared" si="3"/>
        <v>0</v>
      </c>
      <c r="AR121" s="143" t="s">
        <v>409</v>
      </c>
      <c r="AT121" s="143" t="s">
        <v>264</v>
      </c>
      <c r="AU121" s="143" t="s">
        <v>82</v>
      </c>
      <c r="AY121" s="18" t="s">
        <v>184</v>
      </c>
      <c r="BE121" s="144">
        <f t="shared" si="4"/>
        <v>0</v>
      </c>
      <c r="BF121" s="144">
        <f t="shared" si="5"/>
        <v>0</v>
      </c>
      <c r="BG121" s="144">
        <f t="shared" si="6"/>
        <v>0</v>
      </c>
      <c r="BH121" s="144">
        <f t="shared" si="7"/>
        <v>0</v>
      </c>
      <c r="BI121" s="144">
        <f t="shared" si="8"/>
        <v>0</v>
      </c>
      <c r="BJ121" s="18" t="s">
        <v>82</v>
      </c>
      <c r="BK121" s="144">
        <f t="shared" si="9"/>
        <v>0</v>
      </c>
      <c r="BL121" s="18" t="s">
        <v>287</v>
      </c>
      <c r="BM121" s="143" t="s">
        <v>440</v>
      </c>
    </row>
    <row r="122" spans="2:65" s="1" customFormat="1" ht="16.5" customHeight="1">
      <c r="B122" s="33"/>
      <c r="C122" s="170" t="s">
        <v>328</v>
      </c>
      <c r="D122" s="170" t="s">
        <v>264</v>
      </c>
      <c r="E122" s="171" t="s">
        <v>2022</v>
      </c>
      <c r="F122" s="172" t="s">
        <v>2023</v>
      </c>
      <c r="G122" s="173" t="s">
        <v>1993</v>
      </c>
      <c r="H122" s="174">
        <v>2</v>
      </c>
      <c r="I122" s="175"/>
      <c r="J122" s="176">
        <f t="shared" si="0"/>
        <v>0</v>
      </c>
      <c r="K122" s="172" t="s">
        <v>19</v>
      </c>
      <c r="L122" s="177"/>
      <c r="M122" s="178" t="s">
        <v>19</v>
      </c>
      <c r="N122" s="179" t="s">
        <v>46</v>
      </c>
      <c r="P122" s="141">
        <f t="shared" si="1"/>
        <v>0</v>
      </c>
      <c r="Q122" s="141">
        <v>0</v>
      </c>
      <c r="R122" s="141">
        <f t="shared" si="2"/>
        <v>0</v>
      </c>
      <c r="S122" s="141">
        <v>0</v>
      </c>
      <c r="T122" s="142">
        <f t="shared" si="3"/>
        <v>0</v>
      </c>
      <c r="AR122" s="143" t="s">
        <v>409</v>
      </c>
      <c r="AT122" s="143" t="s">
        <v>264</v>
      </c>
      <c r="AU122" s="143" t="s">
        <v>82</v>
      </c>
      <c r="AY122" s="18" t="s">
        <v>184</v>
      </c>
      <c r="BE122" s="144">
        <f t="shared" si="4"/>
        <v>0</v>
      </c>
      <c r="BF122" s="144">
        <f t="shared" si="5"/>
        <v>0</v>
      </c>
      <c r="BG122" s="144">
        <f t="shared" si="6"/>
        <v>0</v>
      </c>
      <c r="BH122" s="144">
        <f t="shared" si="7"/>
        <v>0</v>
      </c>
      <c r="BI122" s="144">
        <f t="shared" si="8"/>
        <v>0</v>
      </c>
      <c r="BJ122" s="18" t="s">
        <v>82</v>
      </c>
      <c r="BK122" s="144">
        <f t="shared" si="9"/>
        <v>0</v>
      </c>
      <c r="BL122" s="18" t="s">
        <v>287</v>
      </c>
      <c r="BM122" s="143" t="s">
        <v>450</v>
      </c>
    </row>
    <row r="123" spans="2:65" s="1" customFormat="1" ht="16.5" customHeight="1">
      <c r="B123" s="33"/>
      <c r="C123" s="170" t="s">
        <v>7</v>
      </c>
      <c r="D123" s="170" t="s">
        <v>264</v>
      </c>
      <c r="E123" s="171" t="s">
        <v>2024</v>
      </c>
      <c r="F123" s="172" t="s">
        <v>2025</v>
      </c>
      <c r="G123" s="173" t="s">
        <v>1993</v>
      </c>
      <c r="H123" s="174">
        <v>7</v>
      </c>
      <c r="I123" s="175"/>
      <c r="J123" s="176">
        <f t="shared" si="0"/>
        <v>0</v>
      </c>
      <c r="K123" s="172" t="s">
        <v>19</v>
      </c>
      <c r="L123" s="177"/>
      <c r="M123" s="178" t="s">
        <v>19</v>
      </c>
      <c r="N123" s="179" t="s">
        <v>46</v>
      </c>
      <c r="P123" s="141">
        <f t="shared" si="1"/>
        <v>0</v>
      </c>
      <c r="Q123" s="141">
        <v>0</v>
      </c>
      <c r="R123" s="141">
        <f t="shared" si="2"/>
        <v>0</v>
      </c>
      <c r="S123" s="141">
        <v>0</v>
      </c>
      <c r="T123" s="142">
        <f t="shared" si="3"/>
        <v>0</v>
      </c>
      <c r="AR123" s="143" t="s">
        <v>409</v>
      </c>
      <c r="AT123" s="143" t="s">
        <v>264</v>
      </c>
      <c r="AU123" s="143" t="s">
        <v>82</v>
      </c>
      <c r="AY123" s="18" t="s">
        <v>184</v>
      </c>
      <c r="BE123" s="144">
        <f t="shared" si="4"/>
        <v>0</v>
      </c>
      <c r="BF123" s="144">
        <f t="shared" si="5"/>
        <v>0</v>
      </c>
      <c r="BG123" s="144">
        <f t="shared" si="6"/>
        <v>0</v>
      </c>
      <c r="BH123" s="144">
        <f t="shared" si="7"/>
        <v>0</v>
      </c>
      <c r="BI123" s="144">
        <f t="shared" si="8"/>
        <v>0</v>
      </c>
      <c r="BJ123" s="18" t="s">
        <v>82</v>
      </c>
      <c r="BK123" s="144">
        <f t="shared" si="9"/>
        <v>0</v>
      </c>
      <c r="BL123" s="18" t="s">
        <v>287</v>
      </c>
      <c r="BM123" s="143" t="s">
        <v>462</v>
      </c>
    </row>
    <row r="124" spans="2:65" s="1" customFormat="1" ht="16.5" customHeight="1">
      <c r="B124" s="33"/>
      <c r="C124" s="170" t="s">
        <v>341</v>
      </c>
      <c r="D124" s="170" t="s">
        <v>264</v>
      </c>
      <c r="E124" s="171" t="s">
        <v>2026</v>
      </c>
      <c r="F124" s="172" t="s">
        <v>2027</v>
      </c>
      <c r="G124" s="173" t="s">
        <v>1993</v>
      </c>
      <c r="H124" s="174">
        <v>1</v>
      </c>
      <c r="I124" s="175"/>
      <c r="J124" s="176">
        <f t="shared" si="0"/>
        <v>0</v>
      </c>
      <c r="K124" s="172" t="s">
        <v>19</v>
      </c>
      <c r="L124" s="177"/>
      <c r="M124" s="178" t="s">
        <v>19</v>
      </c>
      <c r="N124" s="179" t="s">
        <v>46</v>
      </c>
      <c r="P124" s="141">
        <f t="shared" si="1"/>
        <v>0</v>
      </c>
      <c r="Q124" s="141">
        <v>0</v>
      </c>
      <c r="R124" s="141">
        <f t="shared" si="2"/>
        <v>0</v>
      </c>
      <c r="S124" s="141">
        <v>0</v>
      </c>
      <c r="T124" s="142">
        <f t="shared" si="3"/>
        <v>0</v>
      </c>
      <c r="AR124" s="143" t="s">
        <v>409</v>
      </c>
      <c r="AT124" s="143" t="s">
        <v>264</v>
      </c>
      <c r="AU124" s="143" t="s">
        <v>82</v>
      </c>
      <c r="AY124" s="18" t="s">
        <v>184</v>
      </c>
      <c r="BE124" s="144">
        <f t="shared" si="4"/>
        <v>0</v>
      </c>
      <c r="BF124" s="144">
        <f t="shared" si="5"/>
        <v>0</v>
      </c>
      <c r="BG124" s="144">
        <f t="shared" si="6"/>
        <v>0</v>
      </c>
      <c r="BH124" s="144">
        <f t="shared" si="7"/>
        <v>0</v>
      </c>
      <c r="BI124" s="144">
        <f t="shared" si="8"/>
        <v>0</v>
      </c>
      <c r="BJ124" s="18" t="s">
        <v>82</v>
      </c>
      <c r="BK124" s="144">
        <f t="shared" si="9"/>
        <v>0</v>
      </c>
      <c r="BL124" s="18" t="s">
        <v>287</v>
      </c>
      <c r="BM124" s="143" t="s">
        <v>480</v>
      </c>
    </row>
    <row r="125" spans="2:65" s="1" customFormat="1" ht="16.5" customHeight="1">
      <c r="B125" s="33"/>
      <c r="C125" s="170" t="s">
        <v>347</v>
      </c>
      <c r="D125" s="170" t="s">
        <v>264</v>
      </c>
      <c r="E125" s="171" t="s">
        <v>2028</v>
      </c>
      <c r="F125" s="172" t="s">
        <v>2029</v>
      </c>
      <c r="G125" s="173" t="s">
        <v>1993</v>
      </c>
      <c r="H125" s="174">
        <v>1</v>
      </c>
      <c r="I125" s="175"/>
      <c r="J125" s="176">
        <f t="shared" si="0"/>
        <v>0</v>
      </c>
      <c r="K125" s="172" t="s">
        <v>19</v>
      </c>
      <c r="L125" s="177"/>
      <c r="M125" s="178" t="s">
        <v>19</v>
      </c>
      <c r="N125" s="179" t="s">
        <v>46</v>
      </c>
      <c r="P125" s="141">
        <f t="shared" si="1"/>
        <v>0</v>
      </c>
      <c r="Q125" s="141">
        <v>0</v>
      </c>
      <c r="R125" s="141">
        <f t="shared" si="2"/>
        <v>0</v>
      </c>
      <c r="S125" s="141">
        <v>0</v>
      </c>
      <c r="T125" s="142">
        <f t="shared" si="3"/>
        <v>0</v>
      </c>
      <c r="AR125" s="143" t="s">
        <v>409</v>
      </c>
      <c r="AT125" s="143" t="s">
        <v>264</v>
      </c>
      <c r="AU125" s="143" t="s">
        <v>82</v>
      </c>
      <c r="AY125" s="18" t="s">
        <v>184</v>
      </c>
      <c r="BE125" s="144">
        <f t="shared" si="4"/>
        <v>0</v>
      </c>
      <c r="BF125" s="144">
        <f t="shared" si="5"/>
        <v>0</v>
      </c>
      <c r="BG125" s="144">
        <f t="shared" si="6"/>
        <v>0</v>
      </c>
      <c r="BH125" s="144">
        <f t="shared" si="7"/>
        <v>0</v>
      </c>
      <c r="BI125" s="144">
        <f t="shared" si="8"/>
        <v>0</v>
      </c>
      <c r="BJ125" s="18" t="s">
        <v>82</v>
      </c>
      <c r="BK125" s="144">
        <f t="shared" si="9"/>
        <v>0</v>
      </c>
      <c r="BL125" s="18" t="s">
        <v>287</v>
      </c>
      <c r="BM125" s="143" t="s">
        <v>498</v>
      </c>
    </row>
    <row r="126" spans="2:65" s="1" customFormat="1" ht="44.25" customHeight="1">
      <c r="B126" s="33"/>
      <c r="C126" s="170" t="s">
        <v>353</v>
      </c>
      <c r="D126" s="170" t="s">
        <v>264</v>
      </c>
      <c r="E126" s="171" t="s">
        <v>2030</v>
      </c>
      <c r="F126" s="172" t="s">
        <v>2031</v>
      </c>
      <c r="G126" s="173" t="s">
        <v>217</v>
      </c>
      <c r="H126" s="174">
        <v>57</v>
      </c>
      <c r="I126" s="175"/>
      <c r="J126" s="176">
        <f t="shared" si="0"/>
        <v>0</v>
      </c>
      <c r="K126" s="172" t="s">
        <v>19</v>
      </c>
      <c r="L126" s="177"/>
      <c r="M126" s="178" t="s">
        <v>19</v>
      </c>
      <c r="N126" s="179" t="s">
        <v>46</v>
      </c>
      <c r="P126" s="141">
        <f t="shared" si="1"/>
        <v>0</v>
      </c>
      <c r="Q126" s="141">
        <v>0</v>
      </c>
      <c r="R126" s="141">
        <f t="shared" si="2"/>
        <v>0</v>
      </c>
      <c r="S126" s="141">
        <v>0</v>
      </c>
      <c r="T126" s="142">
        <f t="shared" si="3"/>
        <v>0</v>
      </c>
      <c r="AR126" s="143" t="s">
        <v>409</v>
      </c>
      <c r="AT126" s="143" t="s">
        <v>264</v>
      </c>
      <c r="AU126" s="143" t="s">
        <v>82</v>
      </c>
      <c r="AY126" s="18" t="s">
        <v>184</v>
      </c>
      <c r="BE126" s="144">
        <f t="shared" si="4"/>
        <v>0</v>
      </c>
      <c r="BF126" s="144">
        <f t="shared" si="5"/>
        <v>0</v>
      </c>
      <c r="BG126" s="144">
        <f t="shared" si="6"/>
        <v>0</v>
      </c>
      <c r="BH126" s="144">
        <f t="shared" si="7"/>
        <v>0</v>
      </c>
      <c r="BI126" s="144">
        <f t="shared" si="8"/>
        <v>0</v>
      </c>
      <c r="BJ126" s="18" t="s">
        <v>82</v>
      </c>
      <c r="BK126" s="144">
        <f t="shared" si="9"/>
        <v>0</v>
      </c>
      <c r="BL126" s="18" t="s">
        <v>287</v>
      </c>
      <c r="BM126" s="143" t="s">
        <v>510</v>
      </c>
    </row>
    <row r="127" spans="2:65" s="1" customFormat="1" ht="24.2" customHeight="1">
      <c r="B127" s="33"/>
      <c r="C127" s="170" t="s">
        <v>359</v>
      </c>
      <c r="D127" s="170" t="s">
        <v>264</v>
      </c>
      <c r="E127" s="171" t="s">
        <v>2032</v>
      </c>
      <c r="F127" s="172" t="s">
        <v>2033</v>
      </c>
      <c r="G127" s="173" t="s">
        <v>217</v>
      </c>
      <c r="H127" s="174">
        <v>6</v>
      </c>
      <c r="I127" s="175"/>
      <c r="J127" s="176">
        <f t="shared" si="0"/>
        <v>0</v>
      </c>
      <c r="K127" s="172" t="s">
        <v>19</v>
      </c>
      <c r="L127" s="177"/>
      <c r="M127" s="178" t="s">
        <v>19</v>
      </c>
      <c r="N127" s="179" t="s">
        <v>46</v>
      </c>
      <c r="P127" s="141">
        <f t="shared" si="1"/>
        <v>0</v>
      </c>
      <c r="Q127" s="141">
        <v>0</v>
      </c>
      <c r="R127" s="141">
        <f t="shared" si="2"/>
        <v>0</v>
      </c>
      <c r="S127" s="141">
        <v>0</v>
      </c>
      <c r="T127" s="142">
        <f t="shared" si="3"/>
        <v>0</v>
      </c>
      <c r="AR127" s="143" t="s">
        <v>409</v>
      </c>
      <c r="AT127" s="143" t="s">
        <v>264</v>
      </c>
      <c r="AU127" s="143" t="s">
        <v>82</v>
      </c>
      <c r="AY127" s="18" t="s">
        <v>184</v>
      </c>
      <c r="BE127" s="144">
        <f t="shared" si="4"/>
        <v>0</v>
      </c>
      <c r="BF127" s="144">
        <f t="shared" si="5"/>
        <v>0</v>
      </c>
      <c r="BG127" s="144">
        <f t="shared" si="6"/>
        <v>0</v>
      </c>
      <c r="BH127" s="144">
        <f t="shared" si="7"/>
        <v>0</v>
      </c>
      <c r="BI127" s="144">
        <f t="shared" si="8"/>
        <v>0</v>
      </c>
      <c r="BJ127" s="18" t="s">
        <v>82</v>
      </c>
      <c r="BK127" s="144">
        <f t="shared" si="9"/>
        <v>0</v>
      </c>
      <c r="BL127" s="18" t="s">
        <v>287</v>
      </c>
      <c r="BM127" s="143" t="s">
        <v>523</v>
      </c>
    </row>
    <row r="128" spans="2:65" s="11" customFormat="1" ht="25.9" customHeight="1">
      <c r="B128" s="120"/>
      <c r="D128" s="121" t="s">
        <v>74</v>
      </c>
      <c r="E128" s="122" t="s">
        <v>2034</v>
      </c>
      <c r="F128" s="122" t="s">
        <v>2035</v>
      </c>
      <c r="I128" s="123"/>
      <c r="J128" s="124">
        <f>BK128</f>
        <v>0</v>
      </c>
      <c r="L128" s="120"/>
      <c r="M128" s="125"/>
      <c r="P128" s="126">
        <f>SUM(P129:P154)</f>
        <v>0</v>
      </c>
      <c r="R128" s="126">
        <f>SUM(R129:R154)</f>
        <v>0</v>
      </c>
      <c r="T128" s="127">
        <f>SUM(T129:T154)</f>
        <v>0</v>
      </c>
      <c r="AR128" s="121" t="s">
        <v>82</v>
      </c>
      <c r="AT128" s="128" t="s">
        <v>74</v>
      </c>
      <c r="AU128" s="128" t="s">
        <v>75</v>
      </c>
      <c r="AY128" s="121" t="s">
        <v>184</v>
      </c>
      <c r="BK128" s="129">
        <f>SUM(BK129:BK154)</f>
        <v>0</v>
      </c>
    </row>
    <row r="129" spans="2:65" s="1" customFormat="1" ht="21.75" customHeight="1">
      <c r="B129" s="33"/>
      <c r="C129" s="170" t="s">
        <v>365</v>
      </c>
      <c r="D129" s="170" t="s">
        <v>264</v>
      </c>
      <c r="E129" s="171" t="s">
        <v>2036</v>
      </c>
      <c r="F129" s="172" t="s">
        <v>2037</v>
      </c>
      <c r="G129" s="173" t="s">
        <v>1993</v>
      </c>
      <c r="H129" s="174">
        <v>1</v>
      </c>
      <c r="I129" s="175"/>
      <c r="J129" s="176">
        <f t="shared" ref="J129:J154" si="10">ROUND(I129*H129,2)</f>
        <v>0</v>
      </c>
      <c r="K129" s="172" t="s">
        <v>19</v>
      </c>
      <c r="L129" s="177"/>
      <c r="M129" s="178" t="s">
        <v>19</v>
      </c>
      <c r="N129" s="179" t="s">
        <v>46</v>
      </c>
      <c r="P129" s="141">
        <f t="shared" ref="P129:P154" si="11">O129*H129</f>
        <v>0</v>
      </c>
      <c r="Q129" s="141">
        <v>0</v>
      </c>
      <c r="R129" s="141">
        <f t="shared" ref="R129:R154" si="12">Q129*H129</f>
        <v>0</v>
      </c>
      <c r="S129" s="141">
        <v>0</v>
      </c>
      <c r="T129" s="142">
        <f t="shared" ref="T129:T154" si="13">S129*H129</f>
        <v>0</v>
      </c>
      <c r="AR129" s="143" t="s">
        <v>409</v>
      </c>
      <c r="AT129" s="143" t="s">
        <v>264</v>
      </c>
      <c r="AU129" s="143" t="s">
        <v>82</v>
      </c>
      <c r="AY129" s="18" t="s">
        <v>184</v>
      </c>
      <c r="BE129" s="144">
        <f t="shared" ref="BE129:BE154" si="14">IF(N129="základní",J129,0)</f>
        <v>0</v>
      </c>
      <c r="BF129" s="144">
        <f t="shared" ref="BF129:BF154" si="15">IF(N129="snížená",J129,0)</f>
        <v>0</v>
      </c>
      <c r="BG129" s="144">
        <f t="shared" ref="BG129:BG154" si="16">IF(N129="zákl. přenesená",J129,0)</f>
        <v>0</v>
      </c>
      <c r="BH129" s="144">
        <f t="shared" ref="BH129:BH154" si="17">IF(N129="sníž. přenesená",J129,0)</f>
        <v>0</v>
      </c>
      <c r="BI129" s="144">
        <f t="shared" ref="BI129:BI154" si="18">IF(N129="nulová",J129,0)</f>
        <v>0</v>
      </c>
      <c r="BJ129" s="18" t="s">
        <v>82</v>
      </c>
      <c r="BK129" s="144">
        <f t="shared" ref="BK129:BK154" si="19">ROUND(I129*H129,2)</f>
        <v>0</v>
      </c>
      <c r="BL129" s="18" t="s">
        <v>287</v>
      </c>
      <c r="BM129" s="143" t="s">
        <v>533</v>
      </c>
    </row>
    <row r="130" spans="2:65" s="1" customFormat="1" ht="24.2" customHeight="1">
      <c r="B130" s="33"/>
      <c r="C130" s="170" t="s">
        <v>375</v>
      </c>
      <c r="D130" s="170" t="s">
        <v>264</v>
      </c>
      <c r="E130" s="171" t="s">
        <v>2038</v>
      </c>
      <c r="F130" s="172" t="s">
        <v>2039</v>
      </c>
      <c r="G130" s="173" t="s">
        <v>1993</v>
      </c>
      <c r="H130" s="174">
        <v>5</v>
      </c>
      <c r="I130" s="175"/>
      <c r="J130" s="176">
        <f t="shared" si="10"/>
        <v>0</v>
      </c>
      <c r="K130" s="172" t="s">
        <v>19</v>
      </c>
      <c r="L130" s="177"/>
      <c r="M130" s="178" t="s">
        <v>19</v>
      </c>
      <c r="N130" s="179" t="s">
        <v>46</v>
      </c>
      <c r="P130" s="141">
        <f t="shared" si="11"/>
        <v>0</v>
      </c>
      <c r="Q130" s="141">
        <v>0</v>
      </c>
      <c r="R130" s="141">
        <f t="shared" si="12"/>
        <v>0</v>
      </c>
      <c r="S130" s="141">
        <v>0</v>
      </c>
      <c r="T130" s="142">
        <f t="shared" si="13"/>
        <v>0</v>
      </c>
      <c r="AR130" s="143" t="s">
        <v>409</v>
      </c>
      <c r="AT130" s="143" t="s">
        <v>264</v>
      </c>
      <c r="AU130" s="143" t="s">
        <v>82</v>
      </c>
      <c r="AY130" s="18" t="s">
        <v>184</v>
      </c>
      <c r="BE130" s="144">
        <f t="shared" si="14"/>
        <v>0</v>
      </c>
      <c r="BF130" s="144">
        <f t="shared" si="15"/>
        <v>0</v>
      </c>
      <c r="BG130" s="144">
        <f t="shared" si="16"/>
        <v>0</v>
      </c>
      <c r="BH130" s="144">
        <f t="shared" si="17"/>
        <v>0</v>
      </c>
      <c r="BI130" s="144">
        <f t="shared" si="18"/>
        <v>0</v>
      </c>
      <c r="BJ130" s="18" t="s">
        <v>82</v>
      </c>
      <c r="BK130" s="144">
        <f t="shared" si="19"/>
        <v>0</v>
      </c>
      <c r="BL130" s="18" t="s">
        <v>287</v>
      </c>
      <c r="BM130" s="143" t="s">
        <v>545</v>
      </c>
    </row>
    <row r="131" spans="2:65" s="1" customFormat="1" ht="16.5" customHeight="1">
      <c r="B131" s="33"/>
      <c r="C131" s="170" t="s">
        <v>381</v>
      </c>
      <c r="D131" s="170" t="s">
        <v>264</v>
      </c>
      <c r="E131" s="171" t="s">
        <v>2040</v>
      </c>
      <c r="F131" s="172" t="s">
        <v>2041</v>
      </c>
      <c r="G131" s="173" t="s">
        <v>1993</v>
      </c>
      <c r="H131" s="174">
        <v>1</v>
      </c>
      <c r="I131" s="175"/>
      <c r="J131" s="176">
        <f t="shared" si="10"/>
        <v>0</v>
      </c>
      <c r="K131" s="172" t="s">
        <v>19</v>
      </c>
      <c r="L131" s="177"/>
      <c r="M131" s="178" t="s">
        <v>19</v>
      </c>
      <c r="N131" s="179" t="s">
        <v>46</v>
      </c>
      <c r="P131" s="141">
        <f t="shared" si="11"/>
        <v>0</v>
      </c>
      <c r="Q131" s="141">
        <v>0</v>
      </c>
      <c r="R131" s="141">
        <f t="shared" si="12"/>
        <v>0</v>
      </c>
      <c r="S131" s="141">
        <v>0</v>
      </c>
      <c r="T131" s="142">
        <f t="shared" si="13"/>
        <v>0</v>
      </c>
      <c r="AR131" s="143" t="s">
        <v>409</v>
      </c>
      <c r="AT131" s="143" t="s">
        <v>264</v>
      </c>
      <c r="AU131" s="143" t="s">
        <v>82</v>
      </c>
      <c r="AY131" s="18" t="s">
        <v>184</v>
      </c>
      <c r="BE131" s="144">
        <f t="shared" si="14"/>
        <v>0</v>
      </c>
      <c r="BF131" s="144">
        <f t="shared" si="15"/>
        <v>0</v>
      </c>
      <c r="BG131" s="144">
        <f t="shared" si="16"/>
        <v>0</v>
      </c>
      <c r="BH131" s="144">
        <f t="shared" si="17"/>
        <v>0</v>
      </c>
      <c r="BI131" s="144">
        <f t="shared" si="18"/>
        <v>0</v>
      </c>
      <c r="BJ131" s="18" t="s">
        <v>82</v>
      </c>
      <c r="BK131" s="144">
        <f t="shared" si="19"/>
        <v>0</v>
      </c>
      <c r="BL131" s="18" t="s">
        <v>287</v>
      </c>
      <c r="BM131" s="143" t="s">
        <v>560</v>
      </c>
    </row>
    <row r="132" spans="2:65" s="1" customFormat="1" ht="16.5" customHeight="1">
      <c r="B132" s="33"/>
      <c r="C132" s="170" t="s">
        <v>389</v>
      </c>
      <c r="D132" s="170" t="s">
        <v>264</v>
      </c>
      <c r="E132" s="171" t="s">
        <v>2042</v>
      </c>
      <c r="F132" s="172" t="s">
        <v>2043</v>
      </c>
      <c r="G132" s="173" t="s">
        <v>1993</v>
      </c>
      <c r="H132" s="174">
        <v>6</v>
      </c>
      <c r="I132" s="175"/>
      <c r="J132" s="176">
        <f t="shared" si="10"/>
        <v>0</v>
      </c>
      <c r="K132" s="172" t="s">
        <v>19</v>
      </c>
      <c r="L132" s="177"/>
      <c r="M132" s="178" t="s">
        <v>19</v>
      </c>
      <c r="N132" s="179" t="s">
        <v>46</v>
      </c>
      <c r="P132" s="141">
        <f t="shared" si="11"/>
        <v>0</v>
      </c>
      <c r="Q132" s="141">
        <v>0</v>
      </c>
      <c r="R132" s="141">
        <f t="shared" si="12"/>
        <v>0</v>
      </c>
      <c r="S132" s="141">
        <v>0</v>
      </c>
      <c r="T132" s="142">
        <f t="shared" si="13"/>
        <v>0</v>
      </c>
      <c r="AR132" s="143" t="s">
        <v>409</v>
      </c>
      <c r="AT132" s="143" t="s">
        <v>264</v>
      </c>
      <c r="AU132" s="143" t="s">
        <v>82</v>
      </c>
      <c r="AY132" s="18" t="s">
        <v>184</v>
      </c>
      <c r="BE132" s="144">
        <f t="shared" si="14"/>
        <v>0</v>
      </c>
      <c r="BF132" s="144">
        <f t="shared" si="15"/>
        <v>0</v>
      </c>
      <c r="BG132" s="144">
        <f t="shared" si="16"/>
        <v>0</v>
      </c>
      <c r="BH132" s="144">
        <f t="shared" si="17"/>
        <v>0</v>
      </c>
      <c r="BI132" s="144">
        <f t="shared" si="18"/>
        <v>0</v>
      </c>
      <c r="BJ132" s="18" t="s">
        <v>82</v>
      </c>
      <c r="BK132" s="144">
        <f t="shared" si="19"/>
        <v>0</v>
      </c>
      <c r="BL132" s="18" t="s">
        <v>287</v>
      </c>
      <c r="BM132" s="143" t="s">
        <v>577</v>
      </c>
    </row>
    <row r="133" spans="2:65" s="1" customFormat="1" ht="16.5" customHeight="1">
      <c r="B133" s="33"/>
      <c r="C133" s="170" t="s">
        <v>395</v>
      </c>
      <c r="D133" s="170" t="s">
        <v>264</v>
      </c>
      <c r="E133" s="171" t="s">
        <v>2044</v>
      </c>
      <c r="F133" s="172" t="s">
        <v>2045</v>
      </c>
      <c r="G133" s="173" t="s">
        <v>1993</v>
      </c>
      <c r="H133" s="174">
        <v>5</v>
      </c>
      <c r="I133" s="175"/>
      <c r="J133" s="176">
        <f t="shared" si="10"/>
        <v>0</v>
      </c>
      <c r="K133" s="172" t="s">
        <v>19</v>
      </c>
      <c r="L133" s="177"/>
      <c r="M133" s="178" t="s">
        <v>19</v>
      </c>
      <c r="N133" s="179" t="s">
        <v>46</v>
      </c>
      <c r="P133" s="141">
        <f t="shared" si="11"/>
        <v>0</v>
      </c>
      <c r="Q133" s="141">
        <v>0</v>
      </c>
      <c r="R133" s="141">
        <f t="shared" si="12"/>
        <v>0</v>
      </c>
      <c r="S133" s="141">
        <v>0</v>
      </c>
      <c r="T133" s="142">
        <f t="shared" si="13"/>
        <v>0</v>
      </c>
      <c r="AR133" s="143" t="s">
        <v>409</v>
      </c>
      <c r="AT133" s="143" t="s">
        <v>264</v>
      </c>
      <c r="AU133" s="143" t="s">
        <v>82</v>
      </c>
      <c r="AY133" s="18" t="s">
        <v>184</v>
      </c>
      <c r="BE133" s="144">
        <f t="shared" si="14"/>
        <v>0</v>
      </c>
      <c r="BF133" s="144">
        <f t="shared" si="15"/>
        <v>0</v>
      </c>
      <c r="BG133" s="144">
        <f t="shared" si="16"/>
        <v>0</v>
      </c>
      <c r="BH133" s="144">
        <f t="shared" si="17"/>
        <v>0</v>
      </c>
      <c r="BI133" s="144">
        <f t="shared" si="18"/>
        <v>0</v>
      </c>
      <c r="BJ133" s="18" t="s">
        <v>82</v>
      </c>
      <c r="BK133" s="144">
        <f t="shared" si="19"/>
        <v>0</v>
      </c>
      <c r="BL133" s="18" t="s">
        <v>287</v>
      </c>
      <c r="BM133" s="143" t="s">
        <v>601</v>
      </c>
    </row>
    <row r="134" spans="2:65" s="1" customFormat="1" ht="16.5" customHeight="1">
      <c r="B134" s="33"/>
      <c r="C134" s="170" t="s">
        <v>404</v>
      </c>
      <c r="D134" s="170" t="s">
        <v>264</v>
      </c>
      <c r="E134" s="171" t="s">
        <v>2046</v>
      </c>
      <c r="F134" s="172" t="s">
        <v>2047</v>
      </c>
      <c r="G134" s="173" t="s">
        <v>1993</v>
      </c>
      <c r="H134" s="174">
        <v>2</v>
      </c>
      <c r="I134" s="175"/>
      <c r="J134" s="176">
        <f t="shared" si="10"/>
        <v>0</v>
      </c>
      <c r="K134" s="172" t="s">
        <v>19</v>
      </c>
      <c r="L134" s="177"/>
      <c r="M134" s="178" t="s">
        <v>19</v>
      </c>
      <c r="N134" s="179" t="s">
        <v>46</v>
      </c>
      <c r="P134" s="141">
        <f t="shared" si="11"/>
        <v>0</v>
      </c>
      <c r="Q134" s="141">
        <v>0</v>
      </c>
      <c r="R134" s="141">
        <f t="shared" si="12"/>
        <v>0</v>
      </c>
      <c r="S134" s="141">
        <v>0</v>
      </c>
      <c r="T134" s="142">
        <f t="shared" si="13"/>
        <v>0</v>
      </c>
      <c r="AR134" s="143" t="s">
        <v>409</v>
      </c>
      <c r="AT134" s="143" t="s">
        <v>264</v>
      </c>
      <c r="AU134" s="143" t="s">
        <v>82</v>
      </c>
      <c r="AY134" s="18" t="s">
        <v>184</v>
      </c>
      <c r="BE134" s="144">
        <f t="shared" si="14"/>
        <v>0</v>
      </c>
      <c r="BF134" s="144">
        <f t="shared" si="15"/>
        <v>0</v>
      </c>
      <c r="BG134" s="144">
        <f t="shared" si="16"/>
        <v>0</v>
      </c>
      <c r="BH134" s="144">
        <f t="shared" si="17"/>
        <v>0</v>
      </c>
      <c r="BI134" s="144">
        <f t="shared" si="18"/>
        <v>0</v>
      </c>
      <c r="BJ134" s="18" t="s">
        <v>82</v>
      </c>
      <c r="BK134" s="144">
        <f t="shared" si="19"/>
        <v>0</v>
      </c>
      <c r="BL134" s="18" t="s">
        <v>287</v>
      </c>
      <c r="BM134" s="143" t="s">
        <v>615</v>
      </c>
    </row>
    <row r="135" spans="2:65" s="1" customFormat="1" ht="16.5" customHeight="1">
      <c r="B135" s="33"/>
      <c r="C135" s="170" t="s">
        <v>409</v>
      </c>
      <c r="D135" s="170" t="s">
        <v>264</v>
      </c>
      <c r="E135" s="171" t="s">
        <v>2048</v>
      </c>
      <c r="F135" s="172" t="s">
        <v>2049</v>
      </c>
      <c r="G135" s="173" t="s">
        <v>1993</v>
      </c>
      <c r="H135" s="174">
        <v>1</v>
      </c>
      <c r="I135" s="175"/>
      <c r="J135" s="176">
        <f t="shared" si="10"/>
        <v>0</v>
      </c>
      <c r="K135" s="172" t="s">
        <v>19</v>
      </c>
      <c r="L135" s="177"/>
      <c r="M135" s="178" t="s">
        <v>19</v>
      </c>
      <c r="N135" s="179" t="s">
        <v>46</v>
      </c>
      <c r="P135" s="141">
        <f t="shared" si="11"/>
        <v>0</v>
      </c>
      <c r="Q135" s="141">
        <v>0</v>
      </c>
      <c r="R135" s="141">
        <f t="shared" si="12"/>
        <v>0</v>
      </c>
      <c r="S135" s="141">
        <v>0</v>
      </c>
      <c r="T135" s="142">
        <f t="shared" si="13"/>
        <v>0</v>
      </c>
      <c r="AR135" s="143" t="s">
        <v>409</v>
      </c>
      <c r="AT135" s="143" t="s">
        <v>264</v>
      </c>
      <c r="AU135" s="143" t="s">
        <v>82</v>
      </c>
      <c r="AY135" s="18" t="s">
        <v>184</v>
      </c>
      <c r="BE135" s="144">
        <f t="shared" si="14"/>
        <v>0</v>
      </c>
      <c r="BF135" s="144">
        <f t="shared" si="15"/>
        <v>0</v>
      </c>
      <c r="BG135" s="144">
        <f t="shared" si="16"/>
        <v>0</v>
      </c>
      <c r="BH135" s="144">
        <f t="shared" si="17"/>
        <v>0</v>
      </c>
      <c r="BI135" s="144">
        <f t="shared" si="18"/>
        <v>0</v>
      </c>
      <c r="BJ135" s="18" t="s">
        <v>82</v>
      </c>
      <c r="BK135" s="144">
        <f t="shared" si="19"/>
        <v>0</v>
      </c>
      <c r="BL135" s="18" t="s">
        <v>287</v>
      </c>
      <c r="BM135" s="143" t="s">
        <v>629</v>
      </c>
    </row>
    <row r="136" spans="2:65" s="1" customFormat="1" ht="16.5" customHeight="1">
      <c r="B136" s="33"/>
      <c r="C136" s="170" t="s">
        <v>414</v>
      </c>
      <c r="D136" s="170" t="s">
        <v>264</v>
      </c>
      <c r="E136" s="171" t="s">
        <v>2050</v>
      </c>
      <c r="F136" s="172" t="s">
        <v>2051</v>
      </c>
      <c r="G136" s="173" t="s">
        <v>246</v>
      </c>
      <c r="H136" s="174">
        <v>7</v>
      </c>
      <c r="I136" s="175"/>
      <c r="J136" s="176">
        <f t="shared" si="10"/>
        <v>0</v>
      </c>
      <c r="K136" s="172" t="s">
        <v>19</v>
      </c>
      <c r="L136" s="177"/>
      <c r="M136" s="178" t="s">
        <v>19</v>
      </c>
      <c r="N136" s="179" t="s">
        <v>46</v>
      </c>
      <c r="P136" s="141">
        <f t="shared" si="11"/>
        <v>0</v>
      </c>
      <c r="Q136" s="141">
        <v>0</v>
      </c>
      <c r="R136" s="141">
        <f t="shared" si="12"/>
        <v>0</v>
      </c>
      <c r="S136" s="141">
        <v>0</v>
      </c>
      <c r="T136" s="142">
        <f t="shared" si="13"/>
        <v>0</v>
      </c>
      <c r="AR136" s="143" t="s">
        <v>409</v>
      </c>
      <c r="AT136" s="143" t="s">
        <v>264</v>
      </c>
      <c r="AU136" s="143" t="s">
        <v>82</v>
      </c>
      <c r="AY136" s="18" t="s">
        <v>184</v>
      </c>
      <c r="BE136" s="144">
        <f t="shared" si="14"/>
        <v>0</v>
      </c>
      <c r="BF136" s="144">
        <f t="shared" si="15"/>
        <v>0</v>
      </c>
      <c r="BG136" s="144">
        <f t="shared" si="16"/>
        <v>0</v>
      </c>
      <c r="BH136" s="144">
        <f t="shared" si="17"/>
        <v>0</v>
      </c>
      <c r="BI136" s="144">
        <f t="shared" si="18"/>
        <v>0</v>
      </c>
      <c r="BJ136" s="18" t="s">
        <v>82</v>
      </c>
      <c r="BK136" s="144">
        <f t="shared" si="19"/>
        <v>0</v>
      </c>
      <c r="BL136" s="18" t="s">
        <v>287</v>
      </c>
      <c r="BM136" s="143" t="s">
        <v>653</v>
      </c>
    </row>
    <row r="137" spans="2:65" s="1" customFormat="1" ht="16.5" customHeight="1">
      <c r="B137" s="33"/>
      <c r="C137" s="170" t="s">
        <v>420</v>
      </c>
      <c r="D137" s="170" t="s">
        <v>264</v>
      </c>
      <c r="E137" s="171" t="s">
        <v>2052</v>
      </c>
      <c r="F137" s="172" t="s">
        <v>2015</v>
      </c>
      <c r="G137" s="173" t="s">
        <v>246</v>
      </c>
      <c r="H137" s="174">
        <v>1</v>
      </c>
      <c r="I137" s="175"/>
      <c r="J137" s="176">
        <f t="shared" si="10"/>
        <v>0</v>
      </c>
      <c r="K137" s="172" t="s">
        <v>19</v>
      </c>
      <c r="L137" s="177"/>
      <c r="M137" s="178" t="s">
        <v>19</v>
      </c>
      <c r="N137" s="179" t="s">
        <v>46</v>
      </c>
      <c r="P137" s="141">
        <f t="shared" si="11"/>
        <v>0</v>
      </c>
      <c r="Q137" s="141">
        <v>0</v>
      </c>
      <c r="R137" s="141">
        <f t="shared" si="12"/>
        <v>0</v>
      </c>
      <c r="S137" s="141">
        <v>0</v>
      </c>
      <c r="T137" s="142">
        <f t="shared" si="13"/>
        <v>0</v>
      </c>
      <c r="AR137" s="143" t="s">
        <v>409</v>
      </c>
      <c r="AT137" s="143" t="s">
        <v>264</v>
      </c>
      <c r="AU137" s="143" t="s">
        <v>82</v>
      </c>
      <c r="AY137" s="18" t="s">
        <v>184</v>
      </c>
      <c r="BE137" s="144">
        <f t="shared" si="14"/>
        <v>0</v>
      </c>
      <c r="BF137" s="144">
        <f t="shared" si="15"/>
        <v>0</v>
      </c>
      <c r="BG137" s="144">
        <f t="shared" si="16"/>
        <v>0</v>
      </c>
      <c r="BH137" s="144">
        <f t="shared" si="17"/>
        <v>0</v>
      </c>
      <c r="BI137" s="144">
        <f t="shared" si="18"/>
        <v>0</v>
      </c>
      <c r="BJ137" s="18" t="s">
        <v>82</v>
      </c>
      <c r="BK137" s="144">
        <f t="shared" si="19"/>
        <v>0</v>
      </c>
      <c r="BL137" s="18" t="s">
        <v>287</v>
      </c>
      <c r="BM137" s="143" t="s">
        <v>680</v>
      </c>
    </row>
    <row r="138" spans="2:65" s="1" customFormat="1" ht="16.5" customHeight="1">
      <c r="B138" s="33"/>
      <c r="C138" s="170" t="s">
        <v>425</v>
      </c>
      <c r="D138" s="170" t="s">
        <v>264</v>
      </c>
      <c r="E138" s="171" t="s">
        <v>2053</v>
      </c>
      <c r="F138" s="172" t="s">
        <v>2054</v>
      </c>
      <c r="G138" s="173" t="s">
        <v>246</v>
      </c>
      <c r="H138" s="174">
        <v>5</v>
      </c>
      <c r="I138" s="175"/>
      <c r="J138" s="176">
        <f t="shared" si="10"/>
        <v>0</v>
      </c>
      <c r="K138" s="172" t="s">
        <v>19</v>
      </c>
      <c r="L138" s="177"/>
      <c r="M138" s="178" t="s">
        <v>19</v>
      </c>
      <c r="N138" s="179" t="s">
        <v>46</v>
      </c>
      <c r="P138" s="141">
        <f t="shared" si="11"/>
        <v>0</v>
      </c>
      <c r="Q138" s="141">
        <v>0</v>
      </c>
      <c r="R138" s="141">
        <f t="shared" si="12"/>
        <v>0</v>
      </c>
      <c r="S138" s="141">
        <v>0</v>
      </c>
      <c r="T138" s="142">
        <f t="shared" si="13"/>
        <v>0</v>
      </c>
      <c r="AR138" s="143" t="s">
        <v>409</v>
      </c>
      <c r="AT138" s="143" t="s">
        <v>264</v>
      </c>
      <c r="AU138" s="143" t="s">
        <v>82</v>
      </c>
      <c r="AY138" s="18" t="s">
        <v>184</v>
      </c>
      <c r="BE138" s="144">
        <f t="shared" si="14"/>
        <v>0</v>
      </c>
      <c r="BF138" s="144">
        <f t="shared" si="15"/>
        <v>0</v>
      </c>
      <c r="BG138" s="144">
        <f t="shared" si="16"/>
        <v>0</v>
      </c>
      <c r="BH138" s="144">
        <f t="shared" si="17"/>
        <v>0</v>
      </c>
      <c r="BI138" s="144">
        <f t="shared" si="18"/>
        <v>0</v>
      </c>
      <c r="BJ138" s="18" t="s">
        <v>82</v>
      </c>
      <c r="BK138" s="144">
        <f t="shared" si="19"/>
        <v>0</v>
      </c>
      <c r="BL138" s="18" t="s">
        <v>287</v>
      </c>
      <c r="BM138" s="143" t="s">
        <v>1136</v>
      </c>
    </row>
    <row r="139" spans="2:65" s="1" customFormat="1" ht="16.5" customHeight="1">
      <c r="B139" s="33"/>
      <c r="C139" s="170" t="s">
        <v>430</v>
      </c>
      <c r="D139" s="170" t="s">
        <v>264</v>
      </c>
      <c r="E139" s="171" t="s">
        <v>2055</v>
      </c>
      <c r="F139" s="172" t="s">
        <v>2017</v>
      </c>
      <c r="G139" s="173" t="s">
        <v>246</v>
      </c>
      <c r="H139" s="174">
        <v>7</v>
      </c>
      <c r="I139" s="175"/>
      <c r="J139" s="176">
        <f t="shared" si="10"/>
        <v>0</v>
      </c>
      <c r="K139" s="172" t="s">
        <v>19</v>
      </c>
      <c r="L139" s="177"/>
      <c r="M139" s="178" t="s">
        <v>19</v>
      </c>
      <c r="N139" s="179" t="s">
        <v>46</v>
      </c>
      <c r="P139" s="141">
        <f t="shared" si="11"/>
        <v>0</v>
      </c>
      <c r="Q139" s="141">
        <v>0</v>
      </c>
      <c r="R139" s="141">
        <f t="shared" si="12"/>
        <v>0</v>
      </c>
      <c r="S139" s="141">
        <v>0</v>
      </c>
      <c r="T139" s="142">
        <f t="shared" si="13"/>
        <v>0</v>
      </c>
      <c r="AR139" s="143" t="s">
        <v>409</v>
      </c>
      <c r="AT139" s="143" t="s">
        <v>264</v>
      </c>
      <c r="AU139" s="143" t="s">
        <v>82</v>
      </c>
      <c r="AY139" s="18" t="s">
        <v>184</v>
      </c>
      <c r="BE139" s="144">
        <f t="shared" si="14"/>
        <v>0</v>
      </c>
      <c r="BF139" s="144">
        <f t="shared" si="15"/>
        <v>0</v>
      </c>
      <c r="BG139" s="144">
        <f t="shared" si="16"/>
        <v>0</v>
      </c>
      <c r="BH139" s="144">
        <f t="shared" si="17"/>
        <v>0</v>
      </c>
      <c r="BI139" s="144">
        <f t="shared" si="18"/>
        <v>0</v>
      </c>
      <c r="BJ139" s="18" t="s">
        <v>82</v>
      </c>
      <c r="BK139" s="144">
        <f t="shared" si="19"/>
        <v>0</v>
      </c>
      <c r="BL139" s="18" t="s">
        <v>287</v>
      </c>
      <c r="BM139" s="143" t="s">
        <v>1147</v>
      </c>
    </row>
    <row r="140" spans="2:65" s="1" customFormat="1" ht="16.5" customHeight="1">
      <c r="B140" s="33"/>
      <c r="C140" s="170" t="s">
        <v>435</v>
      </c>
      <c r="D140" s="170" t="s">
        <v>264</v>
      </c>
      <c r="E140" s="171" t="s">
        <v>2056</v>
      </c>
      <c r="F140" s="172" t="s">
        <v>2057</v>
      </c>
      <c r="G140" s="173" t="s">
        <v>246</v>
      </c>
      <c r="H140" s="174">
        <v>5</v>
      </c>
      <c r="I140" s="175"/>
      <c r="J140" s="176">
        <f t="shared" si="10"/>
        <v>0</v>
      </c>
      <c r="K140" s="172" t="s">
        <v>19</v>
      </c>
      <c r="L140" s="177"/>
      <c r="M140" s="178" t="s">
        <v>19</v>
      </c>
      <c r="N140" s="179" t="s">
        <v>46</v>
      </c>
      <c r="P140" s="141">
        <f t="shared" si="11"/>
        <v>0</v>
      </c>
      <c r="Q140" s="141">
        <v>0</v>
      </c>
      <c r="R140" s="141">
        <f t="shared" si="12"/>
        <v>0</v>
      </c>
      <c r="S140" s="141">
        <v>0</v>
      </c>
      <c r="T140" s="142">
        <f t="shared" si="13"/>
        <v>0</v>
      </c>
      <c r="AR140" s="143" t="s">
        <v>409</v>
      </c>
      <c r="AT140" s="143" t="s">
        <v>264</v>
      </c>
      <c r="AU140" s="143" t="s">
        <v>82</v>
      </c>
      <c r="AY140" s="18" t="s">
        <v>184</v>
      </c>
      <c r="BE140" s="144">
        <f t="shared" si="14"/>
        <v>0</v>
      </c>
      <c r="BF140" s="144">
        <f t="shared" si="15"/>
        <v>0</v>
      </c>
      <c r="BG140" s="144">
        <f t="shared" si="16"/>
        <v>0</v>
      </c>
      <c r="BH140" s="144">
        <f t="shared" si="17"/>
        <v>0</v>
      </c>
      <c r="BI140" s="144">
        <f t="shared" si="18"/>
        <v>0</v>
      </c>
      <c r="BJ140" s="18" t="s">
        <v>82</v>
      </c>
      <c r="BK140" s="144">
        <f t="shared" si="19"/>
        <v>0</v>
      </c>
      <c r="BL140" s="18" t="s">
        <v>287</v>
      </c>
      <c r="BM140" s="143" t="s">
        <v>1158</v>
      </c>
    </row>
    <row r="141" spans="2:65" s="1" customFormat="1" ht="16.5" customHeight="1">
      <c r="B141" s="33"/>
      <c r="C141" s="170" t="s">
        <v>440</v>
      </c>
      <c r="D141" s="170" t="s">
        <v>264</v>
      </c>
      <c r="E141" s="171" t="s">
        <v>2058</v>
      </c>
      <c r="F141" s="172" t="s">
        <v>2059</v>
      </c>
      <c r="G141" s="173" t="s">
        <v>246</v>
      </c>
      <c r="H141" s="174">
        <v>5</v>
      </c>
      <c r="I141" s="175"/>
      <c r="J141" s="176">
        <f t="shared" si="10"/>
        <v>0</v>
      </c>
      <c r="K141" s="172" t="s">
        <v>19</v>
      </c>
      <c r="L141" s="177"/>
      <c r="M141" s="178" t="s">
        <v>19</v>
      </c>
      <c r="N141" s="179" t="s">
        <v>46</v>
      </c>
      <c r="P141" s="141">
        <f t="shared" si="11"/>
        <v>0</v>
      </c>
      <c r="Q141" s="141">
        <v>0</v>
      </c>
      <c r="R141" s="141">
        <f t="shared" si="12"/>
        <v>0</v>
      </c>
      <c r="S141" s="141">
        <v>0</v>
      </c>
      <c r="T141" s="142">
        <f t="shared" si="13"/>
        <v>0</v>
      </c>
      <c r="AR141" s="143" t="s">
        <v>409</v>
      </c>
      <c r="AT141" s="143" t="s">
        <v>264</v>
      </c>
      <c r="AU141" s="143" t="s">
        <v>82</v>
      </c>
      <c r="AY141" s="18" t="s">
        <v>184</v>
      </c>
      <c r="BE141" s="144">
        <f t="shared" si="14"/>
        <v>0</v>
      </c>
      <c r="BF141" s="144">
        <f t="shared" si="15"/>
        <v>0</v>
      </c>
      <c r="BG141" s="144">
        <f t="shared" si="16"/>
        <v>0</v>
      </c>
      <c r="BH141" s="144">
        <f t="shared" si="17"/>
        <v>0</v>
      </c>
      <c r="BI141" s="144">
        <f t="shared" si="18"/>
        <v>0</v>
      </c>
      <c r="BJ141" s="18" t="s">
        <v>82</v>
      </c>
      <c r="BK141" s="144">
        <f t="shared" si="19"/>
        <v>0</v>
      </c>
      <c r="BL141" s="18" t="s">
        <v>287</v>
      </c>
      <c r="BM141" s="143" t="s">
        <v>1172</v>
      </c>
    </row>
    <row r="142" spans="2:65" s="1" customFormat="1" ht="16.5" customHeight="1">
      <c r="B142" s="33"/>
      <c r="C142" s="170" t="s">
        <v>445</v>
      </c>
      <c r="D142" s="170" t="s">
        <v>264</v>
      </c>
      <c r="E142" s="171" t="s">
        <v>2060</v>
      </c>
      <c r="F142" s="172" t="s">
        <v>2019</v>
      </c>
      <c r="G142" s="173" t="s">
        <v>246</v>
      </c>
      <c r="H142" s="174">
        <v>1</v>
      </c>
      <c r="I142" s="175"/>
      <c r="J142" s="176">
        <f t="shared" si="10"/>
        <v>0</v>
      </c>
      <c r="K142" s="172" t="s">
        <v>19</v>
      </c>
      <c r="L142" s="177"/>
      <c r="M142" s="178" t="s">
        <v>19</v>
      </c>
      <c r="N142" s="179" t="s">
        <v>46</v>
      </c>
      <c r="P142" s="141">
        <f t="shared" si="11"/>
        <v>0</v>
      </c>
      <c r="Q142" s="141">
        <v>0</v>
      </c>
      <c r="R142" s="141">
        <f t="shared" si="12"/>
        <v>0</v>
      </c>
      <c r="S142" s="141">
        <v>0</v>
      </c>
      <c r="T142" s="142">
        <f t="shared" si="13"/>
        <v>0</v>
      </c>
      <c r="AR142" s="143" t="s">
        <v>409</v>
      </c>
      <c r="AT142" s="143" t="s">
        <v>264</v>
      </c>
      <c r="AU142" s="143" t="s">
        <v>82</v>
      </c>
      <c r="AY142" s="18" t="s">
        <v>184</v>
      </c>
      <c r="BE142" s="144">
        <f t="shared" si="14"/>
        <v>0</v>
      </c>
      <c r="BF142" s="144">
        <f t="shared" si="15"/>
        <v>0</v>
      </c>
      <c r="BG142" s="144">
        <f t="shared" si="16"/>
        <v>0</v>
      </c>
      <c r="BH142" s="144">
        <f t="shared" si="17"/>
        <v>0</v>
      </c>
      <c r="BI142" s="144">
        <f t="shared" si="18"/>
        <v>0</v>
      </c>
      <c r="BJ142" s="18" t="s">
        <v>82</v>
      </c>
      <c r="BK142" s="144">
        <f t="shared" si="19"/>
        <v>0</v>
      </c>
      <c r="BL142" s="18" t="s">
        <v>287</v>
      </c>
      <c r="BM142" s="143" t="s">
        <v>1188</v>
      </c>
    </row>
    <row r="143" spans="2:65" s="1" customFormat="1" ht="16.5" customHeight="1">
      <c r="B143" s="33"/>
      <c r="C143" s="170" t="s">
        <v>450</v>
      </c>
      <c r="D143" s="170" t="s">
        <v>264</v>
      </c>
      <c r="E143" s="171" t="s">
        <v>2061</v>
      </c>
      <c r="F143" s="172" t="s">
        <v>2062</v>
      </c>
      <c r="G143" s="173" t="s">
        <v>246</v>
      </c>
      <c r="H143" s="174">
        <v>6</v>
      </c>
      <c r="I143" s="175"/>
      <c r="J143" s="176">
        <f t="shared" si="10"/>
        <v>0</v>
      </c>
      <c r="K143" s="172" t="s">
        <v>19</v>
      </c>
      <c r="L143" s="177"/>
      <c r="M143" s="178" t="s">
        <v>19</v>
      </c>
      <c r="N143" s="179" t="s">
        <v>46</v>
      </c>
      <c r="P143" s="141">
        <f t="shared" si="11"/>
        <v>0</v>
      </c>
      <c r="Q143" s="141">
        <v>0</v>
      </c>
      <c r="R143" s="141">
        <f t="shared" si="12"/>
        <v>0</v>
      </c>
      <c r="S143" s="141">
        <v>0</v>
      </c>
      <c r="T143" s="142">
        <f t="shared" si="13"/>
        <v>0</v>
      </c>
      <c r="AR143" s="143" t="s">
        <v>409</v>
      </c>
      <c r="AT143" s="143" t="s">
        <v>264</v>
      </c>
      <c r="AU143" s="143" t="s">
        <v>82</v>
      </c>
      <c r="AY143" s="18" t="s">
        <v>184</v>
      </c>
      <c r="BE143" s="144">
        <f t="shared" si="14"/>
        <v>0</v>
      </c>
      <c r="BF143" s="144">
        <f t="shared" si="15"/>
        <v>0</v>
      </c>
      <c r="BG143" s="144">
        <f t="shared" si="16"/>
        <v>0</v>
      </c>
      <c r="BH143" s="144">
        <f t="shared" si="17"/>
        <v>0</v>
      </c>
      <c r="BI143" s="144">
        <f t="shared" si="18"/>
        <v>0</v>
      </c>
      <c r="BJ143" s="18" t="s">
        <v>82</v>
      </c>
      <c r="BK143" s="144">
        <f t="shared" si="19"/>
        <v>0</v>
      </c>
      <c r="BL143" s="18" t="s">
        <v>287</v>
      </c>
      <c r="BM143" s="143" t="s">
        <v>1205</v>
      </c>
    </row>
    <row r="144" spans="2:65" s="1" customFormat="1" ht="16.5" customHeight="1">
      <c r="B144" s="33"/>
      <c r="C144" s="170" t="s">
        <v>457</v>
      </c>
      <c r="D144" s="170" t="s">
        <v>264</v>
      </c>
      <c r="E144" s="171" t="s">
        <v>2063</v>
      </c>
      <c r="F144" s="172" t="s">
        <v>2021</v>
      </c>
      <c r="G144" s="173" t="s">
        <v>246</v>
      </c>
      <c r="H144" s="174">
        <v>5</v>
      </c>
      <c r="I144" s="175"/>
      <c r="J144" s="176">
        <f t="shared" si="10"/>
        <v>0</v>
      </c>
      <c r="K144" s="172" t="s">
        <v>19</v>
      </c>
      <c r="L144" s="177"/>
      <c r="M144" s="178" t="s">
        <v>19</v>
      </c>
      <c r="N144" s="179" t="s">
        <v>46</v>
      </c>
      <c r="P144" s="141">
        <f t="shared" si="11"/>
        <v>0</v>
      </c>
      <c r="Q144" s="141">
        <v>0</v>
      </c>
      <c r="R144" s="141">
        <f t="shared" si="12"/>
        <v>0</v>
      </c>
      <c r="S144" s="141">
        <v>0</v>
      </c>
      <c r="T144" s="142">
        <f t="shared" si="13"/>
        <v>0</v>
      </c>
      <c r="AR144" s="143" t="s">
        <v>409</v>
      </c>
      <c r="AT144" s="143" t="s">
        <v>264</v>
      </c>
      <c r="AU144" s="143" t="s">
        <v>82</v>
      </c>
      <c r="AY144" s="18" t="s">
        <v>184</v>
      </c>
      <c r="BE144" s="144">
        <f t="shared" si="14"/>
        <v>0</v>
      </c>
      <c r="BF144" s="144">
        <f t="shared" si="15"/>
        <v>0</v>
      </c>
      <c r="BG144" s="144">
        <f t="shared" si="16"/>
        <v>0</v>
      </c>
      <c r="BH144" s="144">
        <f t="shared" si="17"/>
        <v>0</v>
      </c>
      <c r="BI144" s="144">
        <f t="shared" si="18"/>
        <v>0</v>
      </c>
      <c r="BJ144" s="18" t="s">
        <v>82</v>
      </c>
      <c r="BK144" s="144">
        <f t="shared" si="19"/>
        <v>0</v>
      </c>
      <c r="BL144" s="18" t="s">
        <v>287</v>
      </c>
      <c r="BM144" s="143" t="s">
        <v>1220</v>
      </c>
    </row>
    <row r="145" spans="2:65" s="1" customFormat="1" ht="16.5" customHeight="1">
      <c r="B145" s="33"/>
      <c r="C145" s="170" t="s">
        <v>462</v>
      </c>
      <c r="D145" s="170" t="s">
        <v>264</v>
      </c>
      <c r="E145" s="171" t="s">
        <v>2064</v>
      </c>
      <c r="F145" s="172" t="s">
        <v>2065</v>
      </c>
      <c r="G145" s="173" t="s">
        <v>246</v>
      </c>
      <c r="H145" s="174">
        <v>2</v>
      </c>
      <c r="I145" s="175"/>
      <c r="J145" s="176">
        <f t="shared" si="10"/>
        <v>0</v>
      </c>
      <c r="K145" s="172" t="s">
        <v>19</v>
      </c>
      <c r="L145" s="177"/>
      <c r="M145" s="178" t="s">
        <v>19</v>
      </c>
      <c r="N145" s="179" t="s">
        <v>46</v>
      </c>
      <c r="P145" s="141">
        <f t="shared" si="11"/>
        <v>0</v>
      </c>
      <c r="Q145" s="141">
        <v>0</v>
      </c>
      <c r="R145" s="141">
        <f t="shared" si="12"/>
        <v>0</v>
      </c>
      <c r="S145" s="141">
        <v>0</v>
      </c>
      <c r="T145" s="142">
        <f t="shared" si="13"/>
        <v>0</v>
      </c>
      <c r="AR145" s="143" t="s">
        <v>409</v>
      </c>
      <c r="AT145" s="143" t="s">
        <v>264</v>
      </c>
      <c r="AU145" s="143" t="s">
        <v>82</v>
      </c>
      <c r="AY145" s="18" t="s">
        <v>184</v>
      </c>
      <c r="BE145" s="144">
        <f t="shared" si="14"/>
        <v>0</v>
      </c>
      <c r="BF145" s="144">
        <f t="shared" si="15"/>
        <v>0</v>
      </c>
      <c r="BG145" s="144">
        <f t="shared" si="16"/>
        <v>0</v>
      </c>
      <c r="BH145" s="144">
        <f t="shared" si="17"/>
        <v>0</v>
      </c>
      <c r="BI145" s="144">
        <f t="shared" si="18"/>
        <v>0</v>
      </c>
      <c r="BJ145" s="18" t="s">
        <v>82</v>
      </c>
      <c r="BK145" s="144">
        <f t="shared" si="19"/>
        <v>0</v>
      </c>
      <c r="BL145" s="18" t="s">
        <v>287</v>
      </c>
      <c r="BM145" s="143" t="s">
        <v>1231</v>
      </c>
    </row>
    <row r="146" spans="2:65" s="1" customFormat="1" ht="21.75" customHeight="1">
      <c r="B146" s="33"/>
      <c r="C146" s="170" t="s">
        <v>471</v>
      </c>
      <c r="D146" s="170" t="s">
        <v>264</v>
      </c>
      <c r="E146" s="171" t="s">
        <v>2066</v>
      </c>
      <c r="F146" s="172" t="s">
        <v>2067</v>
      </c>
      <c r="G146" s="173" t="s">
        <v>246</v>
      </c>
      <c r="H146" s="174">
        <v>6</v>
      </c>
      <c r="I146" s="175"/>
      <c r="J146" s="176">
        <f t="shared" si="10"/>
        <v>0</v>
      </c>
      <c r="K146" s="172" t="s">
        <v>19</v>
      </c>
      <c r="L146" s="177"/>
      <c r="M146" s="178" t="s">
        <v>19</v>
      </c>
      <c r="N146" s="179" t="s">
        <v>46</v>
      </c>
      <c r="P146" s="141">
        <f t="shared" si="11"/>
        <v>0</v>
      </c>
      <c r="Q146" s="141">
        <v>0</v>
      </c>
      <c r="R146" s="141">
        <f t="shared" si="12"/>
        <v>0</v>
      </c>
      <c r="S146" s="141">
        <v>0</v>
      </c>
      <c r="T146" s="142">
        <f t="shared" si="13"/>
        <v>0</v>
      </c>
      <c r="AR146" s="143" t="s">
        <v>409</v>
      </c>
      <c r="AT146" s="143" t="s">
        <v>264</v>
      </c>
      <c r="AU146" s="143" t="s">
        <v>82</v>
      </c>
      <c r="AY146" s="18" t="s">
        <v>184</v>
      </c>
      <c r="BE146" s="144">
        <f t="shared" si="14"/>
        <v>0</v>
      </c>
      <c r="BF146" s="144">
        <f t="shared" si="15"/>
        <v>0</v>
      </c>
      <c r="BG146" s="144">
        <f t="shared" si="16"/>
        <v>0</v>
      </c>
      <c r="BH146" s="144">
        <f t="shared" si="17"/>
        <v>0</v>
      </c>
      <c r="BI146" s="144">
        <f t="shared" si="18"/>
        <v>0</v>
      </c>
      <c r="BJ146" s="18" t="s">
        <v>82</v>
      </c>
      <c r="BK146" s="144">
        <f t="shared" si="19"/>
        <v>0</v>
      </c>
      <c r="BL146" s="18" t="s">
        <v>287</v>
      </c>
      <c r="BM146" s="143" t="s">
        <v>1242</v>
      </c>
    </row>
    <row r="147" spans="2:65" s="1" customFormat="1" ht="16.5" customHeight="1">
      <c r="B147" s="33"/>
      <c r="C147" s="170" t="s">
        <v>480</v>
      </c>
      <c r="D147" s="170" t="s">
        <v>264</v>
      </c>
      <c r="E147" s="171" t="s">
        <v>2068</v>
      </c>
      <c r="F147" s="172" t="s">
        <v>2025</v>
      </c>
      <c r="G147" s="173" t="s">
        <v>1993</v>
      </c>
      <c r="H147" s="174">
        <v>1</v>
      </c>
      <c r="I147" s="175"/>
      <c r="J147" s="176">
        <f t="shared" si="10"/>
        <v>0</v>
      </c>
      <c r="K147" s="172" t="s">
        <v>19</v>
      </c>
      <c r="L147" s="177"/>
      <c r="M147" s="178" t="s">
        <v>19</v>
      </c>
      <c r="N147" s="179" t="s">
        <v>46</v>
      </c>
      <c r="P147" s="141">
        <f t="shared" si="11"/>
        <v>0</v>
      </c>
      <c r="Q147" s="141">
        <v>0</v>
      </c>
      <c r="R147" s="141">
        <f t="shared" si="12"/>
        <v>0</v>
      </c>
      <c r="S147" s="141">
        <v>0</v>
      </c>
      <c r="T147" s="142">
        <f t="shared" si="13"/>
        <v>0</v>
      </c>
      <c r="AR147" s="143" t="s">
        <v>409</v>
      </c>
      <c r="AT147" s="143" t="s">
        <v>264</v>
      </c>
      <c r="AU147" s="143" t="s">
        <v>82</v>
      </c>
      <c r="AY147" s="18" t="s">
        <v>184</v>
      </c>
      <c r="BE147" s="144">
        <f t="shared" si="14"/>
        <v>0</v>
      </c>
      <c r="BF147" s="144">
        <f t="shared" si="15"/>
        <v>0</v>
      </c>
      <c r="BG147" s="144">
        <f t="shared" si="16"/>
        <v>0</v>
      </c>
      <c r="BH147" s="144">
        <f t="shared" si="17"/>
        <v>0</v>
      </c>
      <c r="BI147" s="144">
        <f t="shared" si="18"/>
        <v>0</v>
      </c>
      <c r="BJ147" s="18" t="s">
        <v>82</v>
      </c>
      <c r="BK147" s="144">
        <f t="shared" si="19"/>
        <v>0</v>
      </c>
      <c r="BL147" s="18" t="s">
        <v>287</v>
      </c>
      <c r="BM147" s="143" t="s">
        <v>1252</v>
      </c>
    </row>
    <row r="148" spans="2:65" s="1" customFormat="1" ht="16.5" customHeight="1">
      <c r="B148" s="33"/>
      <c r="C148" s="170" t="s">
        <v>493</v>
      </c>
      <c r="D148" s="170" t="s">
        <v>264</v>
      </c>
      <c r="E148" s="171" t="s">
        <v>2069</v>
      </c>
      <c r="F148" s="172" t="s">
        <v>2070</v>
      </c>
      <c r="G148" s="173" t="s">
        <v>1993</v>
      </c>
      <c r="H148" s="174">
        <v>6</v>
      </c>
      <c r="I148" s="175"/>
      <c r="J148" s="176">
        <f t="shared" si="10"/>
        <v>0</v>
      </c>
      <c r="K148" s="172" t="s">
        <v>19</v>
      </c>
      <c r="L148" s="177"/>
      <c r="M148" s="178" t="s">
        <v>19</v>
      </c>
      <c r="N148" s="179" t="s">
        <v>46</v>
      </c>
      <c r="P148" s="141">
        <f t="shared" si="11"/>
        <v>0</v>
      </c>
      <c r="Q148" s="141">
        <v>0</v>
      </c>
      <c r="R148" s="141">
        <f t="shared" si="12"/>
        <v>0</v>
      </c>
      <c r="S148" s="141">
        <v>0</v>
      </c>
      <c r="T148" s="142">
        <f t="shared" si="13"/>
        <v>0</v>
      </c>
      <c r="AR148" s="143" t="s">
        <v>409</v>
      </c>
      <c r="AT148" s="143" t="s">
        <v>264</v>
      </c>
      <c r="AU148" s="143" t="s">
        <v>82</v>
      </c>
      <c r="AY148" s="18" t="s">
        <v>184</v>
      </c>
      <c r="BE148" s="144">
        <f t="shared" si="14"/>
        <v>0</v>
      </c>
      <c r="BF148" s="144">
        <f t="shared" si="15"/>
        <v>0</v>
      </c>
      <c r="BG148" s="144">
        <f t="shared" si="16"/>
        <v>0</v>
      </c>
      <c r="BH148" s="144">
        <f t="shared" si="17"/>
        <v>0</v>
      </c>
      <c r="BI148" s="144">
        <f t="shared" si="18"/>
        <v>0</v>
      </c>
      <c r="BJ148" s="18" t="s">
        <v>82</v>
      </c>
      <c r="BK148" s="144">
        <f t="shared" si="19"/>
        <v>0</v>
      </c>
      <c r="BL148" s="18" t="s">
        <v>287</v>
      </c>
      <c r="BM148" s="143" t="s">
        <v>1261</v>
      </c>
    </row>
    <row r="149" spans="2:65" s="1" customFormat="1" ht="16.5" customHeight="1">
      <c r="B149" s="33"/>
      <c r="C149" s="170" t="s">
        <v>498</v>
      </c>
      <c r="D149" s="170" t="s">
        <v>264</v>
      </c>
      <c r="E149" s="171" t="s">
        <v>2071</v>
      </c>
      <c r="F149" s="172" t="s">
        <v>2027</v>
      </c>
      <c r="G149" s="173" t="s">
        <v>1993</v>
      </c>
      <c r="H149" s="174">
        <v>6</v>
      </c>
      <c r="I149" s="175"/>
      <c r="J149" s="176">
        <f t="shared" si="10"/>
        <v>0</v>
      </c>
      <c r="K149" s="172" t="s">
        <v>19</v>
      </c>
      <c r="L149" s="177"/>
      <c r="M149" s="178" t="s">
        <v>19</v>
      </c>
      <c r="N149" s="179" t="s">
        <v>46</v>
      </c>
      <c r="P149" s="141">
        <f t="shared" si="11"/>
        <v>0</v>
      </c>
      <c r="Q149" s="141">
        <v>0</v>
      </c>
      <c r="R149" s="141">
        <f t="shared" si="12"/>
        <v>0</v>
      </c>
      <c r="S149" s="141">
        <v>0</v>
      </c>
      <c r="T149" s="142">
        <f t="shared" si="13"/>
        <v>0</v>
      </c>
      <c r="AR149" s="143" t="s">
        <v>409</v>
      </c>
      <c r="AT149" s="143" t="s">
        <v>264</v>
      </c>
      <c r="AU149" s="143" t="s">
        <v>82</v>
      </c>
      <c r="AY149" s="18" t="s">
        <v>184</v>
      </c>
      <c r="BE149" s="144">
        <f t="shared" si="14"/>
        <v>0</v>
      </c>
      <c r="BF149" s="144">
        <f t="shared" si="15"/>
        <v>0</v>
      </c>
      <c r="BG149" s="144">
        <f t="shared" si="16"/>
        <v>0</v>
      </c>
      <c r="BH149" s="144">
        <f t="shared" si="17"/>
        <v>0</v>
      </c>
      <c r="BI149" s="144">
        <f t="shared" si="18"/>
        <v>0</v>
      </c>
      <c r="BJ149" s="18" t="s">
        <v>82</v>
      </c>
      <c r="BK149" s="144">
        <f t="shared" si="19"/>
        <v>0</v>
      </c>
      <c r="BL149" s="18" t="s">
        <v>287</v>
      </c>
      <c r="BM149" s="143" t="s">
        <v>1275</v>
      </c>
    </row>
    <row r="150" spans="2:65" s="1" customFormat="1" ht="16.5" customHeight="1">
      <c r="B150" s="33"/>
      <c r="C150" s="170" t="s">
        <v>503</v>
      </c>
      <c r="D150" s="170" t="s">
        <v>264</v>
      </c>
      <c r="E150" s="171" t="s">
        <v>2072</v>
      </c>
      <c r="F150" s="172" t="s">
        <v>2073</v>
      </c>
      <c r="G150" s="173" t="s">
        <v>1993</v>
      </c>
      <c r="H150" s="174">
        <v>3</v>
      </c>
      <c r="I150" s="175"/>
      <c r="J150" s="176">
        <f t="shared" si="10"/>
        <v>0</v>
      </c>
      <c r="K150" s="172" t="s">
        <v>19</v>
      </c>
      <c r="L150" s="177"/>
      <c r="M150" s="178" t="s">
        <v>19</v>
      </c>
      <c r="N150" s="179" t="s">
        <v>46</v>
      </c>
      <c r="P150" s="141">
        <f t="shared" si="11"/>
        <v>0</v>
      </c>
      <c r="Q150" s="141">
        <v>0</v>
      </c>
      <c r="R150" s="141">
        <f t="shared" si="12"/>
        <v>0</v>
      </c>
      <c r="S150" s="141">
        <v>0</v>
      </c>
      <c r="T150" s="142">
        <f t="shared" si="13"/>
        <v>0</v>
      </c>
      <c r="AR150" s="143" t="s">
        <v>409</v>
      </c>
      <c r="AT150" s="143" t="s">
        <v>264</v>
      </c>
      <c r="AU150" s="143" t="s">
        <v>82</v>
      </c>
      <c r="AY150" s="18" t="s">
        <v>184</v>
      </c>
      <c r="BE150" s="144">
        <f t="shared" si="14"/>
        <v>0</v>
      </c>
      <c r="BF150" s="144">
        <f t="shared" si="15"/>
        <v>0</v>
      </c>
      <c r="BG150" s="144">
        <f t="shared" si="16"/>
        <v>0</v>
      </c>
      <c r="BH150" s="144">
        <f t="shared" si="17"/>
        <v>0</v>
      </c>
      <c r="BI150" s="144">
        <f t="shared" si="18"/>
        <v>0</v>
      </c>
      <c r="BJ150" s="18" t="s">
        <v>82</v>
      </c>
      <c r="BK150" s="144">
        <f t="shared" si="19"/>
        <v>0</v>
      </c>
      <c r="BL150" s="18" t="s">
        <v>287</v>
      </c>
      <c r="BM150" s="143" t="s">
        <v>1286</v>
      </c>
    </row>
    <row r="151" spans="2:65" s="1" customFormat="1" ht="16.5" customHeight="1">
      <c r="B151" s="33"/>
      <c r="C151" s="170" t="s">
        <v>510</v>
      </c>
      <c r="D151" s="170" t="s">
        <v>264</v>
      </c>
      <c r="E151" s="171" t="s">
        <v>2074</v>
      </c>
      <c r="F151" s="172" t="s">
        <v>2075</v>
      </c>
      <c r="G151" s="173" t="s">
        <v>1993</v>
      </c>
      <c r="H151" s="174">
        <v>1</v>
      </c>
      <c r="I151" s="175"/>
      <c r="J151" s="176">
        <f t="shared" si="10"/>
        <v>0</v>
      </c>
      <c r="K151" s="172" t="s">
        <v>19</v>
      </c>
      <c r="L151" s="177"/>
      <c r="M151" s="178" t="s">
        <v>19</v>
      </c>
      <c r="N151" s="179" t="s">
        <v>46</v>
      </c>
      <c r="P151" s="141">
        <f t="shared" si="11"/>
        <v>0</v>
      </c>
      <c r="Q151" s="141">
        <v>0</v>
      </c>
      <c r="R151" s="141">
        <f t="shared" si="12"/>
        <v>0</v>
      </c>
      <c r="S151" s="141">
        <v>0</v>
      </c>
      <c r="T151" s="142">
        <f t="shared" si="13"/>
        <v>0</v>
      </c>
      <c r="AR151" s="143" t="s">
        <v>409</v>
      </c>
      <c r="AT151" s="143" t="s">
        <v>264</v>
      </c>
      <c r="AU151" s="143" t="s">
        <v>82</v>
      </c>
      <c r="AY151" s="18" t="s">
        <v>184</v>
      </c>
      <c r="BE151" s="144">
        <f t="shared" si="14"/>
        <v>0</v>
      </c>
      <c r="BF151" s="144">
        <f t="shared" si="15"/>
        <v>0</v>
      </c>
      <c r="BG151" s="144">
        <f t="shared" si="16"/>
        <v>0</v>
      </c>
      <c r="BH151" s="144">
        <f t="shared" si="17"/>
        <v>0</v>
      </c>
      <c r="BI151" s="144">
        <f t="shared" si="18"/>
        <v>0</v>
      </c>
      <c r="BJ151" s="18" t="s">
        <v>82</v>
      </c>
      <c r="BK151" s="144">
        <f t="shared" si="19"/>
        <v>0</v>
      </c>
      <c r="BL151" s="18" t="s">
        <v>287</v>
      </c>
      <c r="BM151" s="143" t="s">
        <v>1300</v>
      </c>
    </row>
    <row r="152" spans="2:65" s="1" customFormat="1" ht="37.9" customHeight="1">
      <c r="B152" s="33"/>
      <c r="C152" s="170" t="s">
        <v>517</v>
      </c>
      <c r="D152" s="170" t="s">
        <v>264</v>
      </c>
      <c r="E152" s="171" t="s">
        <v>2076</v>
      </c>
      <c r="F152" s="172" t="s">
        <v>2077</v>
      </c>
      <c r="G152" s="173" t="s">
        <v>217</v>
      </c>
      <c r="H152" s="174">
        <v>67</v>
      </c>
      <c r="I152" s="175"/>
      <c r="J152" s="176">
        <f t="shared" si="10"/>
        <v>0</v>
      </c>
      <c r="K152" s="172" t="s">
        <v>19</v>
      </c>
      <c r="L152" s="177"/>
      <c r="M152" s="178" t="s">
        <v>19</v>
      </c>
      <c r="N152" s="179" t="s">
        <v>46</v>
      </c>
      <c r="P152" s="141">
        <f t="shared" si="11"/>
        <v>0</v>
      </c>
      <c r="Q152" s="141">
        <v>0</v>
      </c>
      <c r="R152" s="141">
        <f t="shared" si="12"/>
        <v>0</v>
      </c>
      <c r="S152" s="141">
        <v>0</v>
      </c>
      <c r="T152" s="142">
        <f t="shared" si="13"/>
        <v>0</v>
      </c>
      <c r="AR152" s="143" t="s">
        <v>409</v>
      </c>
      <c r="AT152" s="143" t="s">
        <v>264</v>
      </c>
      <c r="AU152" s="143" t="s">
        <v>82</v>
      </c>
      <c r="AY152" s="18" t="s">
        <v>184</v>
      </c>
      <c r="BE152" s="144">
        <f t="shared" si="14"/>
        <v>0</v>
      </c>
      <c r="BF152" s="144">
        <f t="shared" si="15"/>
        <v>0</v>
      </c>
      <c r="BG152" s="144">
        <f t="shared" si="16"/>
        <v>0</v>
      </c>
      <c r="BH152" s="144">
        <f t="shared" si="17"/>
        <v>0</v>
      </c>
      <c r="BI152" s="144">
        <f t="shared" si="18"/>
        <v>0</v>
      </c>
      <c r="BJ152" s="18" t="s">
        <v>82</v>
      </c>
      <c r="BK152" s="144">
        <f t="shared" si="19"/>
        <v>0</v>
      </c>
      <c r="BL152" s="18" t="s">
        <v>287</v>
      </c>
      <c r="BM152" s="143" t="s">
        <v>1312</v>
      </c>
    </row>
    <row r="153" spans="2:65" s="1" customFormat="1" ht="24.2" customHeight="1">
      <c r="B153" s="33"/>
      <c r="C153" s="170" t="s">
        <v>523</v>
      </c>
      <c r="D153" s="170" t="s">
        <v>264</v>
      </c>
      <c r="E153" s="171" t="s">
        <v>2078</v>
      </c>
      <c r="F153" s="172" t="s">
        <v>2079</v>
      </c>
      <c r="G153" s="173" t="s">
        <v>217</v>
      </c>
      <c r="H153" s="174">
        <v>2</v>
      </c>
      <c r="I153" s="175"/>
      <c r="J153" s="176">
        <f t="shared" si="10"/>
        <v>0</v>
      </c>
      <c r="K153" s="172" t="s">
        <v>19</v>
      </c>
      <c r="L153" s="177"/>
      <c r="M153" s="178" t="s">
        <v>19</v>
      </c>
      <c r="N153" s="179" t="s">
        <v>46</v>
      </c>
      <c r="P153" s="141">
        <f t="shared" si="11"/>
        <v>0</v>
      </c>
      <c r="Q153" s="141">
        <v>0</v>
      </c>
      <c r="R153" s="141">
        <f t="shared" si="12"/>
        <v>0</v>
      </c>
      <c r="S153" s="141">
        <v>0</v>
      </c>
      <c r="T153" s="142">
        <f t="shared" si="13"/>
        <v>0</v>
      </c>
      <c r="AR153" s="143" t="s">
        <v>409</v>
      </c>
      <c r="AT153" s="143" t="s">
        <v>264</v>
      </c>
      <c r="AU153" s="143" t="s">
        <v>82</v>
      </c>
      <c r="AY153" s="18" t="s">
        <v>184</v>
      </c>
      <c r="BE153" s="144">
        <f t="shared" si="14"/>
        <v>0</v>
      </c>
      <c r="BF153" s="144">
        <f t="shared" si="15"/>
        <v>0</v>
      </c>
      <c r="BG153" s="144">
        <f t="shared" si="16"/>
        <v>0</v>
      </c>
      <c r="BH153" s="144">
        <f t="shared" si="17"/>
        <v>0</v>
      </c>
      <c r="BI153" s="144">
        <f t="shared" si="18"/>
        <v>0</v>
      </c>
      <c r="BJ153" s="18" t="s">
        <v>82</v>
      </c>
      <c r="BK153" s="144">
        <f t="shared" si="19"/>
        <v>0</v>
      </c>
      <c r="BL153" s="18" t="s">
        <v>287</v>
      </c>
      <c r="BM153" s="143" t="s">
        <v>1323</v>
      </c>
    </row>
    <row r="154" spans="2:65" s="1" customFormat="1" ht="24.2" customHeight="1">
      <c r="B154" s="33"/>
      <c r="C154" s="170" t="s">
        <v>528</v>
      </c>
      <c r="D154" s="170" t="s">
        <v>264</v>
      </c>
      <c r="E154" s="171" t="s">
        <v>2080</v>
      </c>
      <c r="F154" s="172" t="s">
        <v>2033</v>
      </c>
      <c r="G154" s="173" t="s">
        <v>217</v>
      </c>
      <c r="H154" s="174">
        <v>16</v>
      </c>
      <c r="I154" s="175"/>
      <c r="J154" s="176">
        <f t="shared" si="10"/>
        <v>0</v>
      </c>
      <c r="K154" s="172" t="s">
        <v>19</v>
      </c>
      <c r="L154" s="177"/>
      <c r="M154" s="178" t="s">
        <v>19</v>
      </c>
      <c r="N154" s="179" t="s">
        <v>46</v>
      </c>
      <c r="P154" s="141">
        <f t="shared" si="11"/>
        <v>0</v>
      </c>
      <c r="Q154" s="141">
        <v>0</v>
      </c>
      <c r="R154" s="141">
        <f t="shared" si="12"/>
        <v>0</v>
      </c>
      <c r="S154" s="141">
        <v>0</v>
      </c>
      <c r="T154" s="142">
        <f t="shared" si="13"/>
        <v>0</v>
      </c>
      <c r="AR154" s="143" t="s">
        <v>409</v>
      </c>
      <c r="AT154" s="143" t="s">
        <v>264</v>
      </c>
      <c r="AU154" s="143" t="s">
        <v>82</v>
      </c>
      <c r="AY154" s="18" t="s">
        <v>184</v>
      </c>
      <c r="BE154" s="144">
        <f t="shared" si="14"/>
        <v>0</v>
      </c>
      <c r="BF154" s="144">
        <f t="shared" si="15"/>
        <v>0</v>
      </c>
      <c r="BG154" s="144">
        <f t="shared" si="16"/>
        <v>0</v>
      </c>
      <c r="BH154" s="144">
        <f t="shared" si="17"/>
        <v>0</v>
      </c>
      <c r="BI154" s="144">
        <f t="shared" si="18"/>
        <v>0</v>
      </c>
      <c r="BJ154" s="18" t="s">
        <v>82</v>
      </c>
      <c r="BK154" s="144">
        <f t="shared" si="19"/>
        <v>0</v>
      </c>
      <c r="BL154" s="18" t="s">
        <v>287</v>
      </c>
      <c r="BM154" s="143" t="s">
        <v>1335</v>
      </c>
    </row>
    <row r="155" spans="2:65" s="11" customFormat="1" ht="25.9" customHeight="1">
      <c r="B155" s="120"/>
      <c r="D155" s="121" t="s">
        <v>74</v>
      </c>
      <c r="E155" s="122" t="s">
        <v>2081</v>
      </c>
      <c r="F155" s="122" t="s">
        <v>2082</v>
      </c>
      <c r="I155" s="123"/>
      <c r="J155" s="124">
        <f>BK155</f>
        <v>0</v>
      </c>
      <c r="L155" s="120"/>
      <c r="M155" s="125"/>
      <c r="P155" s="126">
        <f>SUM(P156:P162)</f>
        <v>0</v>
      </c>
      <c r="R155" s="126">
        <f>SUM(R156:R162)</f>
        <v>0</v>
      </c>
      <c r="T155" s="127">
        <f>SUM(T156:T162)</f>
        <v>0</v>
      </c>
      <c r="AR155" s="121" t="s">
        <v>82</v>
      </c>
      <c r="AT155" s="128" t="s">
        <v>74</v>
      </c>
      <c r="AU155" s="128" t="s">
        <v>75</v>
      </c>
      <c r="AY155" s="121" t="s">
        <v>184</v>
      </c>
      <c r="BK155" s="129">
        <f>SUM(BK156:BK162)</f>
        <v>0</v>
      </c>
    </row>
    <row r="156" spans="2:65" s="1" customFormat="1" ht="33" customHeight="1">
      <c r="B156" s="33"/>
      <c r="C156" s="170" t="s">
        <v>533</v>
      </c>
      <c r="D156" s="170" t="s">
        <v>264</v>
      </c>
      <c r="E156" s="171" t="s">
        <v>2083</v>
      </c>
      <c r="F156" s="172" t="s">
        <v>2084</v>
      </c>
      <c r="G156" s="173" t="s">
        <v>1993</v>
      </c>
      <c r="H156" s="174">
        <v>1</v>
      </c>
      <c r="I156" s="175"/>
      <c r="J156" s="176">
        <f t="shared" ref="J156:J162" si="20">ROUND(I156*H156,2)</f>
        <v>0</v>
      </c>
      <c r="K156" s="172" t="s">
        <v>19</v>
      </c>
      <c r="L156" s="177"/>
      <c r="M156" s="178" t="s">
        <v>19</v>
      </c>
      <c r="N156" s="179" t="s">
        <v>46</v>
      </c>
      <c r="P156" s="141">
        <f t="shared" ref="P156:P162" si="21">O156*H156</f>
        <v>0</v>
      </c>
      <c r="Q156" s="141">
        <v>0</v>
      </c>
      <c r="R156" s="141">
        <f t="shared" ref="R156:R162" si="22">Q156*H156</f>
        <v>0</v>
      </c>
      <c r="S156" s="141">
        <v>0</v>
      </c>
      <c r="T156" s="142">
        <f t="shared" ref="T156:T162" si="23">S156*H156</f>
        <v>0</v>
      </c>
      <c r="AR156" s="143" t="s">
        <v>409</v>
      </c>
      <c r="AT156" s="143" t="s">
        <v>264</v>
      </c>
      <c r="AU156" s="143" t="s">
        <v>82</v>
      </c>
      <c r="AY156" s="18" t="s">
        <v>184</v>
      </c>
      <c r="BE156" s="144">
        <f t="shared" ref="BE156:BE162" si="24">IF(N156="základní",J156,0)</f>
        <v>0</v>
      </c>
      <c r="BF156" s="144">
        <f t="shared" ref="BF156:BF162" si="25">IF(N156="snížená",J156,0)</f>
        <v>0</v>
      </c>
      <c r="BG156" s="144">
        <f t="shared" ref="BG156:BG162" si="26">IF(N156="zákl. přenesená",J156,0)</f>
        <v>0</v>
      </c>
      <c r="BH156" s="144">
        <f t="shared" ref="BH156:BH162" si="27">IF(N156="sníž. přenesená",J156,0)</f>
        <v>0</v>
      </c>
      <c r="BI156" s="144">
        <f t="shared" ref="BI156:BI162" si="28">IF(N156="nulová",J156,0)</f>
        <v>0</v>
      </c>
      <c r="BJ156" s="18" t="s">
        <v>82</v>
      </c>
      <c r="BK156" s="144">
        <f t="shared" ref="BK156:BK162" si="29">ROUND(I156*H156,2)</f>
        <v>0</v>
      </c>
      <c r="BL156" s="18" t="s">
        <v>287</v>
      </c>
      <c r="BM156" s="143" t="s">
        <v>1343</v>
      </c>
    </row>
    <row r="157" spans="2:65" s="1" customFormat="1" ht="16.5" customHeight="1">
      <c r="B157" s="33"/>
      <c r="C157" s="170" t="s">
        <v>538</v>
      </c>
      <c r="D157" s="170" t="s">
        <v>264</v>
      </c>
      <c r="E157" s="171" t="s">
        <v>2085</v>
      </c>
      <c r="F157" s="172" t="s">
        <v>2086</v>
      </c>
      <c r="G157" s="173" t="s">
        <v>1993</v>
      </c>
      <c r="H157" s="174">
        <v>3</v>
      </c>
      <c r="I157" s="175"/>
      <c r="J157" s="176">
        <f t="shared" si="20"/>
        <v>0</v>
      </c>
      <c r="K157" s="172" t="s">
        <v>19</v>
      </c>
      <c r="L157" s="177"/>
      <c r="M157" s="178" t="s">
        <v>19</v>
      </c>
      <c r="N157" s="179" t="s">
        <v>46</v>
      </c>
      <c r="P157" s="141">
        <f t="shared" si="21"/>
        <v>0</v>
      </c>
      <c r="Q157" s="141">
        <v>0</v>
      </c>
      <c r="R157" s="141">
        <f t="shared" si="22"/>
        <v>0</v>
      </c>
      <c r="S157" s="141">
        <v>0</v>
      </c>
      <c r="T157" s="142">
        <f t="shared" si="23"/>
        <v>0</v>
      </c>
      <c r="AR157" s="143" t="s">
        <v>409</v>
      </c>
      <c r="AT157" s="143" t="s">
        <v>264</v>
      </c>
      <c r="AU157" s="143" t="s">
        <v>82</v>
      </c>
      <c r="AY157" s="18" t="s">
        <v>184</v>
      </c>
      <c r="BE157" s="144">
        <f t="shared" si="24"/>
        <v>0</v>
      </c>
      <c r="BF157" s="144">
        <f t="shared" si="25"/>
        <v>0</v>
      </c>
      <c r="BG157" s="144">
        <f t="shared" si="26"/>
        <v>0</v>
      </c>
      <c r="BH157" s="144">
        <f t="shared" si="27"/>
        <v>0</v>
      </c>
      <c r="BI157" s="144">
        <f t="shared" si="28"/>
        <v>0</v>
      </c>
      <c r="BJ157" s="18" t="s">
        <v>82</v>
      </c>
      <c r="BK157" s="144">
        <f t="shared" si="29"/>
        <v>0</v>
      </c>
      <c r="BL157" s="18" t="s">
        <v>287</v>
      </c>
      <c r="BM157" s="143" t="s">
        <v>1352</v>
      </c>
    </row>
    <row r="158" spans="2:65" s="1" customFormat="1" ht="16.5" customHeight="1">
      <c r="B158" s="33"/>
      <c r="C158" s="170" t="s">
        <v>545</v>
      </c>
      <c r="D158" s="170" t="s">
        <v>264</v>
      </c>
      <c r="E158" s="171" t="s">
        <v>2087</v>
      </c>
      <c r="F158" s="172" t="s">
        <v>2057</v>
      </c>
      <c r="G158" s="173" t="s">
        <v>246</v>
      </c>
      <c r="H158" s="174">
        <v>20</v>
      </c>
      <c r="I158" s="175"/>
      <c r="J158" s="176">
        <f t="shared" si="20"/>
        <v>0</v>
      </c>
      <c r="K158" s="172" t="s">
        <v>19</v>
      </c>
      <c r="L158" s="177"/>
      <c r="M158" s="178" t="s">
        <v>19</v>
      </c>
      <c r="N158" s="179" t="s">
        <v>46</v>
      </c>
      <c r="P158" s="141">
        <f t="shared" si="21"/>
        <v>0</v>
      </c>
      <c r="Q158" s="141">
        <v>0</v>
      </c>
      <c r="R158" s="141">
        <f t="shared" si="22"/>
        <v>0</v>
      </c>
      <c r="S158" s="141">
        <v>0</v>
      </c>
      <c r="T158" s="142">
        <f t="shared" si="23"/>
        <v>0</v>
      </c>
      <c r="AR158" s="143" t="s">
        <v>409</v>
      </c>
      <c r="AT158" s="143" t="s">
        <v>264</v>
      </c>
      <c r="AU158" s="143" t="s">
        <v>82</v>
      </c>
      <c r="AY158" s="18" t="s">
        <v>184</v>
      </c>
      <c r="BE158" s="144">
        <f t="shared" si="24"/>
        <v>0</v>
      </c>
      <c r="BF158" s="144">
        <f t="shared" si="25"/>
        <v>0</v>
      </c>
      <c r="BG158" s="144">
        <f t="shared" si="26"/>
        <v>0</v>
      </c>
      <c r="BH158" s="144">
        <f t="shared" si="27"/>
        <v>0</v>
      </c>
      <c r="BI158" s="144">
        <f t="shared" si="28"/>
        <v>0</v>
      </c>
      <c r="BJ158" s="18" t="s">
        <v>82</v>
      </c>
      <c r="BK158" s="144">
        <f t="shared" si="29"/>
        <v>0</v>
      </c>
      <c r="BL158" s="18" t="s">
        <v>287</v>
      </c>
      <c r="BM158" s="143" t="s">
        <v>1362</v>
      </c>
    </row>
    <row r="159" spans="2:65" s="1" customFormat="1" ht="16.5" customHeight="1">
      <c r="B159" s="33"/>
      <c r="C159" s="170" t="s">
        <v>554</v>
      </c>
      <c r="D159" s="170" t="s">
        <v>264</v>
      </c>
      <c r="E159" s="171" t="s">
        <v>2088</v>
      </c>
      <c r="F159" s="172" t="s">
        <v>2089</v>
      </c>
      <c r="G159" s="173" t="s">
        <v>1993</v>
      </c>
      <c r="H159" s="174">
        <v>1</v>
      </c>
      <c r="I159" s="175"/>
      <c r="J159" s="176">
        <f t="shared" si="20"/>
        <v>0</v>
      </c>
      <c r="K159" s="172" t="s">
        <v>19</v>
      </c>
      <c r="L159" s="177"/>
      <c r="M159" s="178" t="s">
        <v>19</v>
      </c>
      <c r="N159" s="179" t="s">
        <v>46</v>
      </c>
      <c r="P159" s="141">
        <f t="shared" si="21"/>
        <v>0</v>
      </c>
      <c r="Q159" s="141">
        <v>0</v>
      </c>
      <c r="R159" s="141">
        <f t="shared" si="22"/>
        <v>0</v>
      </c>
      <c r="S159" s="141">
        <v>0</v>
      </c>
      <c r="T159" s="142">
        <f t="shared" si="23"/>
        <v>0</v>
      </c>
      <c r="AR159" s="143" t="s">
        <v>409</v>
      </c>
      <c r="AT159" s="143" t="s">
        <v>264</v>
      </c>
      <c r="AU159" s="143" t="s">
        <v>82</v>
      </c>
      <c r="AY159" s="18" t="s">
        <v>184</v>
      </c>
      <c r="BE159" s="144">
        <f t="shared" si="24"/>
        <v>0</v>
      </c>
      <c r="BF159" s="144">
        <f t="shared" si="25"/>
        <v>0</v>
      </c>
      <c r="BG159" s="144">
        <f t="shared" si="26"/>
        <v>0</v>
      </c>
      <c r="BH159" s="144">
        <f t="shared" si="27"/>
        <v>0</v>
      </c>
      <c r="BI159" s="144">
        <f t="shared" si="28"/>
        <v>0</v>
      </c>
      <c r="BJ159" s="18" t="s">
        <v>82</v>
      </c>
      <c r="BK159" s="144">
        <f t="shared" si="29"/>
        <v>0</v>
      </c>
      <c r="BL159" s="18" t="s">
        <v>287</v>
      </c>
      <c r="BM159" s="143" t="s">
        <v>1372</v>
      </c>
    </row>
    <row r="160" spans="2:65" s="1" customFormat="1" ht="16.5" customHeight="1">
      <c r="B160" s="33"/>
      <c r="C160" s="170" t="s">
        <v>560</v>
      </c>
      <c r="D160" s="170" t="s">
        <v>264</v>
      </c>
      <c r="E160" s="171" t="s">
        <v>2090</v>
      </c>
      <c r="F160" s="172" t="s">
        <v>2073</v>
      </c>
      <c r="G160" s="173" t="s">
        <v>1993</v>
      </c>
      <c r="H160" s="174">
        <v>5</v>
      </c>
      <c r="I160" s="175"/>
      <c r="J160" s="176">
        <f t="shared" si="20"/>
        <v>0</v>
      </c>
      <c r="K160" s="172" t="s">
        <v>19</v>
      </c>
      <c r="L160" s="177"/>
      <c r="M160" s="178" t="s">
        <v>19</v>
      </c>
      <c r="N160" s="179" t="s">
        <v>46</v>
      </c>
      <c r="P160" s="141">
        <f t="shared" si="21"/>
        <v>0</v>
      </c>
      <c r="Q160" s="141">
        <v>0</v>
      </c>
      <c r="R160" s="141">
        <f t="shared" si="22"/>
        <v>0</v>
      </c>
      <c r="S160" s="141">
        <v>0</v>
      </c>
      <c r="T160" s="142">
        <f t="shared" si="23"/>
        <v>0</v>
      </c>
      <c r="AR160" s="143" t="s">
        <v>409</v>
      </c>
      <c r="AT160" s="143" t="s">
        <v>264</v>
      </c>
      <c r="AU160" s="143" t="s">
        <v>82</v>
      </c>
      <c r="AY160" s="18" t="s">
        <v>184</v>
      </c>
      <c r="BE160" s="144">
        <f t="shared" si="24"/>
        <v>0</v>
      </c>
      <c r="BF160" s="144">
        <f t="shared" si="25"/>
        <v>0</v>
      </c>
      <c r="BG160" s="144">
        <f t="shared" si="26"/>
        <v>0</v>
      </c>
      <c r="BH160" s="144">
        <f t="shared" si="27"/>
        <v>0</v>
      </c>
      <c r="BI160" s="144">
        <f t="shared" si="28"/>
        <v>0</v>
      </c>
      <c r="BJ160" s="18" t="s">
        <v>82</v>
      </c>
      <c r="BK160" s="144">
        <f t="shared" si="29"/>
        <v>0</v>
      </c>
      <c r="BL160" s="18" t="s">
        <v>287</v>
      </c>
      <c r="BM160" s="143" t="s">
        <v>1382</v>
      </c>
    </row>
    <row r="161" spans="2:65" s="1" customFormat="1" ht="16.5" customHeight="1">
      <c r="B161" s="33"/>
      <c r="C161" s="170" t="s">
        <v>571</v>
      </c>
      <c r="D161" s="170" t="s">
        <v>264</v>
      </c>
      <c r="E161" s="171" t="s">
        <v>2091</v>
      </c>
      <c r="F161" s="172" t="s">
        <v>2092</v>
      </c>
      <c r="G161" s="173" t="s">
        <v>1993</v>
      </c>
      <c r="H161" s="174">
        <v>2</v>
      </c>
      <c r="I161" s="175"/>
      <c r="J161" s="176">
        <f t="shared" si="20"/>
        <v>0</v>
      </c>
      <c r="K161" s="172" t="s">
        <v>19</v>
      </c>
      <c r="L161" s="177"/>
      <c r="M161" s="178" t="s">
        <v>19</v>
      </c>
      <c r="N161" s="179" t="s">
        <v>46</v>
      </c>
      <c r="P161" s="141">
        <f t="shared" si="21"/>
        <v>0</v>
      </c>
      <c r="Q161" s="141">
        <v>0</v>
      </c>
      <c r="R161" s="141">
        <f t="shared" si="22"/>
        <v>0</v>
      </c>
      <c r="S161" s="141">
        <v>0</v>
      </c>
      <c r="T161" s="142">
        <f t="shared" si="23"/>
        <v>0</v>
      </c>
      <c r="AR161" s="143" t="s">
        <v>409</v>
      </c>
      <c r="AT161" s="143" t="s">
        <v>264</v>
      </c>
      <c r="AU161" s="143" t="s">
        <v>82</v>
      </c>
      <c r="AY161" s="18" t="s">
        <v>184</v>
      </c>
      <c r="BE161" s="144">
        <f t="shared" si="24"/>
        <v>0</v>
      </c>
      <c r="BF161" s="144">
        <f t="shared" si="25"/>
        <v>0</v>
      </c>
      <c r="BG161" s="144">
        <f t="shared" si="26"/>
        <v>0</v>
      </c>
      <c r="BH161" s="144">
        <f t="shared" si="27"/>
        <v>0</v>
      </c>
      <c r="BI161" s="144">
        <f t="shared" si="28"/>
        <v>0</v>
      </c>
      <c r="BJ161" s="18" t="s">
        <v>82</v>
      </c>
      <c r="BK161" s="144">
        <f t="shared" si="29"/>
        <v>0</v>
      </c>
      <c r="BL161" s="18" t="s">
        <v>287</v>
      </c>
      <c r="BM161" s="143" t="s">
        <v>1392</v>
      </c>
    </row>
    <row r="162" spans="2:65" s="1" customFormat="1" ht="16.5" customHeight="1">
      <c r="B162" s="33"/>
      <c r="C162" s="170" t="s">
        <v>577</v>
      </c>
      <c r="D162" s="170" t="s">
        <v>264</v>
      </c>
      <c r="E162" s="171" t="s">
        <v>2093</v>
      </c>
      <c r="F162" s="172" t="s">
        <v>2094</v>
      </c>
      <c r="G162" s="173" t="s">
        <v>1993</v>
      </c>
      <c r="H162" s="174">
        <v>1</v>
      </c>
      <c r="I162" s="175"/>
      <c r="J162" s="176">
        <f t="shared" si="20"/>
        <v>0</v>
      </c>
      <c r="K162" s="172" t="s">
        <v>19</v>
      </c>
      <c r="L162" s="177"/>
      <c r="M162" s="178" t="s">
        <v>19</v>
      </c>
      <c r="N162" s="179" t="s">
        <v>46</v>
      </c>
      <c r="P162" s="141">
        <f t="shared" si="21"/>
        <v>0</v>
      </c>
      <c r="Q162" s="141">
        <v>0</v>
      </c>
      <c r="R162" s="141">
        <f t="shared" si="22"/>
        <v>0</v>
      </c>
      <c r="S162" s="141">
        <v>0</v>
      </c>
      <c r="T162" s="142">
        <f t="shared" si="23"/>
        <v>0</v>
      </c>
      <c r="AR162" s="143" t="s">
        <v>409</v>
      </c>
      <c r="AT162" s="143" t="s">
        <v>264</v>
      </c>
      <c r="AU162" s="143" t="s">
        <v>82</v>
      </c>
      <c r="AY162" s="18" t="s">
        <v>184</v>
      </c>
      <c r="BE162" s="144">
        <f t="shared" si="24"/>
        <v>0</v>
      </c>
      <c r="BF162" s="144">
        <f t="shared" si="25"/>
        <v>0</v>
      </c>
      <c r="BG162" s="144">
        <f t="shared" si="26"/>
        <v>0</v>
      </c>
      <c r="BH162" s="144">
        <f t="shared" si="27"/>
        <v>0</v>
      </c>
      <c r="BI162" s="144">
        <f t="shared" si="28"/>
        <v>0</v>
      </c>
      <c r="BJ162" s="18" t="s">
        <v>82</v>
      </c>
      <c r="BK162" s="144">
        <f t="shared" si="29"/>
        <v>0</v>
      </c>
      <c r="BL162" s="18" t="s">
        <v>287</v>
      </c>
      <c r="BM162" s="143" t="s">
        <v>1402</v>
      </c>
    </row>
    <row r="163" spans="2:65" s="11" customFormat="1" ht="25.9" customHeight="1">
      <c r="B163" s="120"/>
      <c r="D163" s="121" t="s">
        <v>74</v>
      </c>
      <c r="E163" s="122" t="s">
        <v>2095</v>
      </c>
      <c r="F163" s="122" t="s">
        <v>2096</v>
      </c>
      <c r="I163" s="123"/>
      <c r="J163" s="124">
        <f>BK163</f>
        <v>0</v>
      </c>
      <c r="L163" s="120"/>
      <c r="M163" s="125"/>
      <c r="P163" s="126">
        <f>SUM(P164:P165)</f>
        <v>0</v>
      </c>
      <c r="R163" s="126">
        <f>SUM(R164:R165)</f>
        <v>0</v>
      </c>
      <c r="T163" s="127">
        <f>SUM(T164:T165)</f>
        <v>0</v>
      </c>
      <c r="AR163" s="121" t="s">
        <v>82</v>
      </c>
      <c r="AT163" s="128" t="s">
        <v>74</v>
      </c>
      <c r="AU163" s="128" t="s">
        <v>75</v>
      </c>
      <c r="AY163" s="121" t="s">
        <v>184</v>
      </c>
      <c r="BK163" s="129">
        <f>SUM(BK164:BK165)</f>
        <v>0</v>
      </c>
    </row>
    <row r="164" spans="2:65" s="1" customFormat="1" ht="37.9" customHeight="1">
      <c r="B164" s="33"/>
      <c r="C164" s="170" t="s">
        <v>583</v>
      </c>
      <c r="D164" s="170" t="s">
        <v>264</v>
      </c>
      <c r="E164" s="171" t="s">
        <v>2097</v>
      </c>
      <c r="F164" s="172" t="s">
        <v>2098</v>
      </c>
      <c r="G164" s="173" t="s">
        <v>1463</v>
      </c>
      <c r="H164" s="174">
        <v>170</v>
      </c>
      <c r="I164" s="175"/>
      <c r="J164" s="176">
        <f>ROUND(I164*H164,2)</f>
        <v>0</v>
      </c>
      <c r="K164" s="172" t="s">
        <v>19</v>
      </c>
      <c r="L164" s="177"/>
      <c r="M164" s="178" t="s">
        <v>19</v>
      </c>
      <c r="N164" s="179" t="s">
        <v>46</v>
      </c>
      <c r="P164" s="141">
        <f>O164*H164</f>
        <v>0</v>
      </c>
      <c r="Q164" s="141">
        <v>0</v>
      </c>
      <c r="R164" s="141">
        <f>Q164*H164</f>
        <v>0</v>
      </c>
      <c r="S164" s="141">
        <v>0</v>
      </c>
      <c r="T164" s="142">
        <f>S164*H164</f>
        <v>0</v>
      </c>
      <c r="AR164" s="143" t="s">
        <v>409</v>
      </c>
      <c r="AT164" s="143" t="s">
        <v>264</v>
      </c>
      <c r="AU164" s="143" t="s">
        <v>82</v>
      </c>
      <c r="AY164" s="18" t="s">
        <v>184</v>
      </c>
      <c r="BE164" s="144">
        <f>IF(N164="základní",J164,0)</f>
        <v>0</v>
      </c>
      <c r="BF164" s="144">
        <f>IF(N164="snížená",J164,0)</f>
        <v>0</v>
      </c>
      <c r="BG164" s="144">
        <f>IF(N164="zákl. přenesená",J164,0)</f>
        <v>0</v>
      </c>
      <c r="BH164" s="144">
        <f>IF(N164="sníž. přenesená",J164,0)</f>
        <v>0</v>
      </c>
      <c r="BI164" s="144">
        <f>IF(N164="nulová",J164,0)</f>
        <v>0</v>
      </c>
      <c r="BJ164" s="18" t="s">
        <v>82</v>
      </c>
      <c r="BK164" s="144">
        <f>ROUND(I164*H164,2)</f>
        <v>0</v>
      </c>
      <c r="BL164" s="18" t="s">
        <v>287</v>
      </c>
      <c r="BM164" s="143" t="s">
        <v>1412</v>
      </c>
    </row>
    <row r="165" spans="2:65" s="1" customFormat="1" ht="16.5" customHeight="1">
      <c r="B165" s="33"/>
      <c r="C165" s="170" t="s">
        <v>601</v>
      </c>
      <c r="D165" s="170" t="s">
        <v>264</v>
      </c>
      <c r="E165" s="171" t="s">
        <v>2099</v>
      </c>
      <c r="F165" s="172" t="s">
        <v>2100</v>
      </c>
      <c r="G165" s="173" t="s">
        <v>1993</v>
      </c>
      <c r="H165" s="174">
        <v>10</v>
      </c>
      <c r="I165" s="175"/>
      <c r="J165" s="176">
        <f>ROUND(I165*H165,2)</f>
        <v>0</v>
      </c>
      <c r="K165" s="172" t="s">
        <v>19</v>
      </c>
      <c r="L165" s="177"/>
      <c r="M165" s="192" t="s">
        <v>19</v>
      </c>
      <c r="N165" s="193" t="s">
        <v>46</v>
      </c>
      <c r="O165" s="194"/>
      <c r="P165" s="195">
        <f>O165*H165</f>
        <v>0</v>
      </c>
      <c r="Q165" s="195">
        <v>0</v>
      </c>
      <c r="R165" s="195">
        <f>Q165*H165</f>
        <v>0</v>
      </c>
      <c r="S165" s="195">
        <v>0</v>
      </c>
      <c r="T165" s="196">
        <f>S165*H165</f>
        <v>0</v>
      </c>
      <c r="AR165" s="143" t="s">
        <v>409</v>
      </c>
      <c r="AT165" s="143" t="s">
        <v>264</v>
      </c>
      <c r="AU165" s="143" t="s">
        <v>82</v>
      </c>
      <c r="AY165" s="18" t="s">
        <v>184</v>
      </c>
      <c r="BE165" s="144">
        <f>IF(N165="základní",J165,0)</f>
        <v>0</v>
      </c>
      <c r="BF165" s="144">
        <f>IF(N165="snížená",J165,0)</f>
        <v>0</v>
      </c>
      <c r="BG165" s="144">
        <f>IF(N165="zákl. přenesená",J165,0)</f>
        <v>0</v>
      </c>
      <c r="BH165" s="144">
        <f>IF(N165="sníž. přenesená",J165,0)</f>
        <v>0</v>
      </c>
      <c r="BI165" s="144">
        <f>IF(N165="nulová",J165,0)</f>
        <v>0</v>
      </c>
      <c r="BJ165" s="18" t="s">
        <v>82</v>
      </c>
      <c r="BK165" s="144">
        <f>ROUND(I165*H165,2)</f>
        <v>0</v>
      </c>
      <c r="BL165" s="18" t="s">
        <v>287</v>
      </c>
      <c r="BM165" s="143" t="s">
        <v>1421</v>
      </c>
    </row>
    <row r="166" spans="2:65" s="1" customFormat="1" ht="6.95" customHeight="1">
      <c r="B166" s="42"/>
      <c r="C166" s="43"/>
      <c r="D166" s="43"/>
      <c r="E166" s="43"/>
      <c r="F166" s="43"/>
      <c r="G166" s="43"/>
      <c r="H166" s="43"/>
      <c r="I166" s="43"/>
      <c r="J166" s="43"/>
      <c r="K166" s="43"/>
      <c r="L166" s="33"/>
    </row>
  </sheetData>
  <sheetProtection algorithmName="SHA-512" hashValue="kZwJa6Kr2uj0HKOaq/r+iSmEUQuoIc4bi//3etlp3eX677ctpeUDtzW1YqUd+hQSA6x05eQCuYsVaFuIulnFFA==" saltValue="2wRSBhsU9IvqzZC/soJGf/eLlISFZ8TOMEeurDCDWrAoWnDLO8IrR7roMEvDVG355D/AECX9h7CTvORQj5ytUg==" spinCount="100000" sheet="1" objects="1" scenarios="1" formatColumns="0" formatRows="0" autoFilter="0"/>
  <autoFilter ref="C97:K165" xr:uid="{00000000-0009-0000-0000-000003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2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8"/>
      <c r="M2" s="308"/>
      <c r="N2" s="308"/>
      <c r="O2" s="308"/>
      <c r="P2" s="308"/>
      <c r="Q2" s="308"/>
      <c r="R2" s="308"/>
      <c r="S2" s="308"/>
      <c r="T2" s="308"/>
      <c r="U2" s="308"/>
      <c r="V2" s="308"/>
      <c r="AT2" s="18" t="s">
        <v>105</v>
      </c>
    </row>
    <row r="3" spans="2:46" ht="6.95" customHeight="1">
      <c r="B3" s="19"/>
      <c r="C3" s="20"/>
      <c r="D3" s="20"/>
      <c r="E3" s="20"/>
      <c r="F3" s="20"/>
      <c r="G3" s="20"/>
      <c r="H3" s="20"/>
      <c r="I3" s="20"/>
      <c r="J3" s="20"/>
      <c r="K3" s="20"/>
      <c r="L3" s="21"/>
      <c r="AT3" s="18" t="s">
        <v>75</v>
      </c>
    </row>
    <row r="4" spans="2:46" ht="24.95" customHeight="1">
      <c r="B4" s="21"/>
      <c r="D4" s="22" t="s">
        <v>139</v>
      </c>
      <c r="L4" s="21"/>
      <c r="M4" s="91" t="s">
        <v>10</v>
      </c>
      <c r="AT4" s="18" t="s">
        <v>4</v>
      </c>
    </row>
    <row r="5" spans="2:46" ht="6.95" customHeight="1">
      <c r="B5" s="21"/>
      <c r="L5" s="21"/>
    </row>
    <row r="6" spans="2:46" ht="12" customHeight="1">
      <c r="B6" s="21"/>
      <c r="D6" s="28" t="s">
        <v>16</v>
      </c>
      <c r="L6" s="21"/>
    </row>
    <row r="7" spans="2:46" ht="16.5" customHeight="1">
      <c r="B7" s="21"/>
      <c r="E7" s="338" t="str">
        <f>'Rekapitulace stavby'!K6</f>
        <v>AREÁL KLÍŠE, ÚSTÍ NAD LABEM – WELLNESS A FITNESS - BEZ VENKOVNÍ ODPOČÍVÁRNY</v>
      </c>
      <c r="F7" s="339"/>
      <c r="G7" s="339"/>
      <c r="H7" s="339"/>
      <c r="L7" s="21"/>
    </row>
    <row r="8" spans="2:46" ht="12.75">
      <c r="B8" s="21"/>
      <c r="D8" s="28" t="s">
        <v>140</v>
      </c>
      <c r="L8" s="21"/>
    </row>
    <row r="9" spans="2:46" ht="16.5" customHeight="1">
      <c r="B9" s="21"/>
      <c r="E9" s="338" t="s">
        <v>141</v>
      </c>
      <c r="F9" s="308"/>
      <c r="G9" s="308"/>
      <c r="H9" s="308"/>
      <c r="L9" s="21"/>
    </row>
    <row r="10" spans="2:46" ht="12" customHeight="1">
      <c r="B10" s="21"/>
      <c r="D10" s="28" t="s">
        <v>142</v>
      </c>
      <c r="L10" s="21"/>
    </row>
    <row r="11" spans="2:46" s="1" customFormat="1" ht="16.5" customHeight="1">
      <c r="B11" s="33"/>
      <c r="E11" s="336" t="s">
        <v>1966</v>
      </c>
      <c r="F11" s="340"/>
      <c r="G11" s="340"/>
      <c r="H11" s="340"/>
      <c r="L11" s="33"/>
    </row>
    <row r="12" spans="2:46" s="1" customFormat="1" ht="12" customHeight="1">
      <c r="B12" s="33"/>
      <c r="D12" s="28" t="s">
        <v>144</v>
      </c>
      <c r="L12" s="33"/>
    </row>
    <row r="13" spans="2:46" s="1" customFormat="1" ht="16.5" customHeight="1">
      <c r="B13" s="33"/>
      <c r="E13" s="301" t="s">
        <v>2101</v>
      </c>
      <c r="F13" s="340"/>
      <c r="G13" s="340"/>
      <c r="H13" s="340"/>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50" t="str">
        <f>'Rekapitulace stavby'!AN8</f>
        <v>10. 7. 2024</v>
      </c>
      <c r="L16" s="33"/>
    </row>
    <row r="17" spans="2:12" s="1" customFormat="1" ht="10.9" customHeight="1">
      <c r="B17" s="33"/>
      <c r="L17" s="33"/>
    </row>
    <row r="18" spans="2:12" s="1" customFormat="1" ht="12" customHeight="1">
      <c r="B18" s="33"/>
      <c r="D18" s="28" t="s">
        <v>25</v>
      </c>
      <c r="I18" s="28" t="s">
        <v>26</v>
      </c>
      <c r="J18" s="26" t="s">
        <v>27</v>
      </c>
      <c r="L18" s="33"/>
    </row>
    <row r="19" spans="2:12" s="1" customFormat="1" ht="18" customHeight="1">
      <c r="B19" s="33"/>
      <c r="E19" s="26" t="s">
        <v>28</v>
      </c>
      <c r="I19" s="28" t="s">
        <v>29</v>
      </c>
      <c r="J19" s="26" t="s">
        <v>30</v>
      </c>
      <c r="L19" s="33"/>
    </row>
    <row r="20" spans="2:12" s="1" customFormat="1" ht="6.95" customHeight="1">
      <c r="B20" s="33"/>
      <c r="L20" s="33"/>
    </row>
    <row r="21" spans="2:12" s="1" customFormat="1" ht="12" customHeight="1">
      <c r="B21" s="33"/>
      <c r="D21" s="28" t="s">
        <v>31</v>
      </c>
      <c r="I21" s="28" t="s">
        <v>26</v>
      </c>
      <c r="J21" s="29" t="str">
        <f>'Rekapitulace stavby'!AN13</f>
        <v>Vyplň údaj</v>
      </c>
      <c r="L21" s="33"/>
    </row>
    <row r="22" spans="2:12" s="1" customFormat="1" ht="18" customHeight="1">
      <c r="B22" s="33"/>
      <c r="E22" s="341" t="str">
        <f>'Rekapitulace stavby'!E14</f>
        <v>Vyplň údaj</v>
      </c>
      <c r="F22" s="307"/>
      <c r="G22" s="307"/>
      <c r="H22" s="307"/>
      <c r="I22" s="28" t="s">
        <v>29</v>
      </c>
      <c r="J22" s="29" t="str">
        <f>'Rekapitulace stavby'!AN14</f>
        <v>Vyplň údaj</v>
      </c>
      <c r="L22" s="33"/>
    </row>
    <row r="23" spans="2:12" s="1" customFormat="1" ht="6.95" customHeight="1">
      <c r="B23" s="33"/>
      <c r="L23" s="33"/>
    </row>
    <row r="24" spans="2:12" s="1" customFormat="1" ht="12" customHeight="1">
      <c r="B24" s="33"/>
      <c r="D24" s="28" t="s">
        <v>33</v>
      </c>
      <c r="I24" s="28" t="s">
        <v>26</v>
      </c>
      <c r="J24" s="26" t="s">
        <v>34</v>
      </c>
      <c r="L24" s="33"/>
    </row>
    <row r="25" spans="2:12" s="1" customFormat="1" ht="18" customHeight="1">
      <c r="B25" s="33"/>
      <c r="E25" s="26" t="s">
        <v>35</v>
      </c>
      <c r="I25" s="28" t="s">
        <v>29</v>
      </c>
      <c r="J25" s="26" t="s">
        <v>36</v>
      </c>
      <c r="L25" s="33"/>
    </row>
    <row r="26" spans="2:12" s="1" customFormat="1" ht="6.95" customHeight="1">
      <c r="B26" s="33"/>
      <c r="L26" s="33"/>
    </row>
    <row r="27" spans="2:12" s="1" customFormat="1" ht="12" customHeight="1">
      <c r="B27" s="33"/>
      <c r="D27" s="28" t="s">
        <v>38</v>
      </c>
      <c r="I27" s="28" t="s">
        <v>26</v>
      </c>
      <c r="J27" s="26" t="s">
        <v>34</v>
      </c>
      <c r="L27" s="33"/>
    </row>
    <row r="28" spans="2:12" s="1" customFormat="1" ht="18" customHeight="1">
      <c r="B28" s="33"/>
      <c r="E28" s="26" t="s">
        <v>35</v>
      </c>
      <c r="I28" s="28" t="s">
        <v>29</v>
      </c>
      <c r="J28" s="26" t="s">
        <v>36</v>
      </c>
      <c r="L28" s="33"/>
    </row>
    <row r="29" spans="2:12" s="1" customFormat="1" ht="6.95" customHeight="1">
      <c r="B29" s="33"/>
      <c r="L29" s="33"/>
    </row>
    <row r="30" spans="2:12" s="1" customFormat="1" ht="12" customHeight="1">
      <c r="B30" s="33"/>
      <c r="D30" s="28" t="s">
        <v>39</v>
      </c>
      <c r="L30" s="33"/>
    </row>
    <row r="31" spans="2:12" s="7" customFormat="1" ht="16.5" customHeight="1">
      <c r="B31" s="92"/>
      <c r="E31" s="312" t="s">
        <v>19</v>
      </c>
      <c r="F31" s="312"/>
      <c r="G31" s="312"/>
      <c r="H31" s="312"/>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41</v>
      </c>
      <c r="J34" s="64">
        <f>ROUND(J96, 2)</f>
        <v>0</v>
      </c>
      <c r="L34" s="33"/>
    </row>
    <row r="35" spans="2:12" s="1" customFormat="1" ht="6.95" customHeight="1">
      <c r="B35" s="33"/>
      <c r="D35" s="51"/>
      <c r="E35" s="51"/>
      <c r="F35" s="51"/>
      <c r="G35" s="51"/>
      <c r="H35" s="51"/>
      <c r="I35" s="51"/>
      <c r="J35" s="51"/>
      <c r="K35" s="51"/>
      <c r="L35" s="33"/>
    </row>
    <row r="36" spans="2:12" s="1" customFormat="1" ht="14.45" customHeight="1">
      <c r="B36" s="33"/>
      <c r="F36" s="36" t="s">
        <v>43</v>
      </c>
      <c r="I36" s="36" t="s">
        <v>42</v>
      </c>
      <c r="J36" s="36" t="s">
        <v>44</v>
      </c>
      <c r="L36" s="33"/>
    </row>
    <row r="37" spans="2:12" s="1" customFormat="1" ht="14.45" customHeight="1">
      <c r="B37" s="33"/>
      <c r="D37" s="53" t="s">
        <v>45</v>
      </c>
      <c r="E37" s="28" t="s">
        <v>46</v>
      </c>
      <c r="F37" s="83">
        <f>ROUND((SUM(BE96:BE123)),  2)</f>
        <v>0</v>
      </c>
      <c r="I37" s="94">
        <v>0.21</v>
      </c>
      <c r="J37" s="83">
        <f>ROUND(((SUM(BE96:BE123))*I37),  2)</f>
        <v>0</v>
      </c>
      <c r="L37" s="33"/>
    </row>
    <row r="38" spans="2:12" s="1" customFormat="1" ht="14.45" customHeight="1">
      <c r="B38" s="33"/>
      <c r="E38" s="28" t="s">
        <v>47</v>
      </c>
      <c r="F38" s="83">
        <f>ROUND((SUM(BF96:BF123)),  2)</f>
        <v>0</v>
      </c>
      <c r="I38" s="94">
        <v>0.12</v>
      </c>
      <c r="J38" s="83">
        <f>ROUND(((SUM(BF96:BF123))*I38),  2)</f>
        <v>0</v>
      </c>
      <c r="L38" s="33"/>
    </row>
    <row r="39" spans="2:12" s="1" customFormat="1" ht="14.45" hidden="1" customHeight="1">
      <c r="B39" s="33"/>
      <c r="E39" s="28" t="s">
        <v>48</v>
      </c>
      <c r="F39" s="83">
        <f>ROUND((SUM(BG96:BG123)),  2)</f>
        <v>0</v>
      </c>
      <c r="I39" s="94">
        <v>0.21</v>
      </c>
      <c r="J39" s="83">
        <f>0</f>
        <v>0</v>
      </c>
      <c r="L39" s="33"/>
    </row>
    <row r="40" spans="2:12" s="1" customFormat="1" ht="14.45" hidden="1" customHeight="1">
      <c r="B40" s="33"/>
      <c r="E40" s="28" t="s">
        <v>49</v>
      </c>
      <c r="F40" s="83">
        <f>ROUND((SUM(BH96:BH123)),  2)</f>
        <v>0</v>
      </c>
      <c r="I40" s="94">
        <v>0.12</v>
      </c>
      <c r="J40" s="83">
        <f>0</f>
        <v>0</v>
      </c>
      <c r="L40" s="33"/>
    </row>
    <row r="41" spans="2:12" s="1" customFormat="1" ht="14.45" hidden="1" customHeight="1">
      <c r="B41" s="33"/>
      <c r="E41" s="28" t="s">
        <v>50</v>
      </c>
      <c r="F41" s="83">
        <f>ROUND((SUM(BI96:BI123)),  2)</f>
        <v>0</v>
      </c>
      <c r="I41" s="94">
        <v>0</v>
      </c>
      <c r="J41" s="83">
        <f>0</f>
        <v>0</v>
      </c>
      <c r="L41" s="33"/>
    </row>
    <row r="42" spans="2:12" s="1" customFormat="1" ht="6.95" customHeight="1">
      <c r="B42" s="33"/>
      <c r="L42" s="33"/>
    </row>
    <row r="43" spans="2:12" s="1" customFormat="1" ht="25.35" customHeight="1">
      <c r="B43" s="33"/>
      <c r="C43" s="95"/>
      <c r="D43" s="96" t="s">
        <v>51</v>
      </c>
      <c r="E43" s="55"/>
      <c r="F43" s="55"/>
      <c r="G43" s="97" t="s">
        <v>52</v>
      </c>
      <c r="H43" s="98" t="s">
        <v>53</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146</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AREÁL KLÍŠE, ÚSTÍ NAD LABEM – WELLNESS A FITNESS - BEZ VENKOVNÍ ODPOČÍVÁRNY</v>
      </c>
      <c r="F52" s="339"/>
      <c r="G52" s="339"/>
      <c r="H52" s="339"/>
      <c r="L52" s="33"/>
    </row>
    <row r="53" spans="2:12" ht="12" customHeight="1">
      <c r="B53" s="21"/>
      <c r="C53" s="28" t="s">
        <v>140</v>
      </c>
      <c r="L53" s="21"/>
    </row>
    <row r="54" spans="2:12" ht="16.5" customHeight="1">
      <c r="B54" s="21"/>
      <c r="E54" s="338" t="s">
        <v>141</v>
      </c>
      <c r="F54" s="308"/>
      <c r="G54" s="308"/>
      <c r="H54" s="308"/>
      <c r="L54" s="21"/>
    </row>
    <row r="55" spans="2:12" ht="12" customHeight="1">
      <c r="B55" s="21"/>
      <c r="C55" s="28" t="s">
        <v>142</v>
      </c>
      <c r="L55" s="21"/>
    </row>
    <row r="56" spans="2:12" s="1" customFormat="1" ht="16.5" customHeight="1">
      <c r="B56" s="33"/>
      <c r="E56" s="336" t="s">
        <v>1966</v>
      </c>
      <c r="F56" s="340"/>
      <c r="G56" s="340"/>
      <c r="H56" s="340"/>
      <c r="L56" s="33"/>
    </row>
    <row r="57" spans="2:12" s="1" customFormat="1" ht="12" customHeight="1">
      <c r="B57" s="33"/>
      <c r="C57" s="28" t="s">
        <v>144</v>
      </c>
      <c r="L57" s="33"/>
    </row>
    <row r="58" spans="2:12" s="1" customFormat="1" ht="16.5" customHeight="1">
      <c r="B58" s="33"/>
      <c r="E58" s="301" t="str">
        <f>E13</f>
        <v>D.1-02.4.2 - Zařízení pro vytápění</v>
      </c>
      <c r="F58" s="340"/>
      <c r="G58" s="340"/>
      <c r="H58" s="340"/>
      <c r="L58" s="33"/>
    </row>
    <row r="59" spans="2:12" s="1" customFormat="1" ht="6.95" customHeight="1">
      <c r="B59" s="33"/>
      <c r="L59" s="33"/>
    </row>
    <row r="60" spans="2:12" s="1" customFormat="1" ht="12" customHeight="1">
      <c r="B60" s="33"/>
      <c r="C60" s="28" t="s">
        <v>21</v>
      </c>
      <c r="F60" s="26" t="str">
        <f>F16</f>
        <v>ÚSTÍ NAD LABEM</v>
      </c>
      <c r="I60" s="28" t="s">
        <v>23</v>
      </c>
      <c r="J60" s="50" t="str">
        <f>IF(J16="","",J16)</f>
        <v>10. 7. 2024</v>
      </c>
      <c r="L60" s="33"/>
    </row>
    <row r="61" spans="2:12" s="1" customFormat="1" ht="6.95" customHeight="1">
      <c r="B61" s="33"/>
      <c r="L61" s="33"/>
    </row>
    <row r="62" spans="2:12" s="1" customFormat="1" ht="15.2" customHeight="1">
      <c r="B62" s="33"/>
      <c r="C62" s="28" t="s">
        <v>25</v>
      </c>
      <c r="F62" s="26" t="str">
        <f>E19</f>
        <v>Městské služby Ústí nad Labem p.o.</v>
      </c>
      <c r="I62" s="28" t="s">
        <v>33</v>
      </c>
      <c r="J62" s="31" t="str">
        <f>E25</f>
        <v>Specta s.r.o.</v>
      </c>
      <c r="L62" s="33"/>
    </row>
    <row r="63" spans="2:12" s="1" customFormat="1" ht="15.2" customHeight="1">
      <c r="B63" s="33"/>
      <c r="C63" s="28" t="s">
        <v>31</v>
      </c>
      <c r="F63" s="26" t="str">
        <f>IF(E22="","",E22)</f>
        <v>Vyplň údaj</v>
      </c>
      <c r="I63" s="28" t="s">
        <v>38</v>
      </c>
      <c r="J63" s="31" t="str">
        <f>E28</f>
        <v>Specta s.r.o.</v>
      </c>
      <c r="L63" s="33"/>
    </row>
    <row r="64" spans="2:12" s="1" customFormat="1" ht="10.35" customHeight="1">
      <c r="B64" s="33"/>
      <c r="L64" s="33"/>
    </row>
    <row r="65" spans="2:47" s="1" customFormat="1" ht="29.25" customHeight="1">
      <c r="B65" s="33"/>
      <c r="C65" s="101" t="s">
        <v>147</v>
      </c>
      <c r="D65" s="95"/>
      <c r="E65" s="95"/>
      <c r="F65" s="95"/>
      <c r="G65" s="95"/>
      <c r="H65" s="95"/>
      <c r="I65" s="95"/>
      <c r="J65" s="102" t="s">
        <v>148</v>
      </c>
      <c r="K65" s="95"/>
      <c r="L65" s="33"/>
    </row>
    <row r="66" spans="2:47" s="1" customFormat="1" ht="10.35" customHeight="1">
      <c r="B66" s="33"/>
      <c r="L66" s="33"/>
    </row>
    <row r="67" spans="2:47" s="1" customFormat="1" ht="22.9" customHeight="1">
      <c r="B67" s="33"/>
      <c r="C67" s="103" t="s">
        <v>73</v>
      </c>
      <c r="J67" s="64">
        <f>J96</f>
        <v>0</v>
      </c>
      <c r="L67" s="33"/>
      <c r="AU67" s="18" t="s">
        <v>149</v>
      </c>
    </row>
    <row r="68" spans="2:47" s="8" customFormat="1" ht="24.95" customHeight="1">
      <c r="B68" s="104"/>
      <c r="D68" s="105" t="s">
        <v>1968</v>
      </c>
      <c r="E68" s="106"/>
      <c r="F68" s="106"/>
      <c r="G68" s="106"/>
      <c r="H68" s="106"/>
      <c r="I68" s="106"/>
      <c r="J68" s="107">
        <f>J97</f>
        <v>0</v>
      </c>
      <c r="L68" s="104"/>
    </row>
    <row r="69" spans="2:47" s="8" customFormat="1" ht="24.95" customHeight="1">
      <c r="B69" s="104"/>
      <c r="D69" s="105" t="s">
        <v>1969</v>
      </c>
      <c r="E69" s="106"/>
      <c r="F69" s="106"/>
      <c r="G69" s="106"/>
      <c r="H69" s="106"/>
      <c r="I69" s="106"/>
      <c r="J69" s="107">
        <f>J102</f>
        <v>0</v>
      </c>
      <c r="L69" s="104"/>
    </row>
    <row r="70" spans="2:47" s="8" customFormat="1" ht="24.95" customHeight="1">
      <c r="B70" s="104"/>
      <c r="D70" s="105" t="s">
        <v>1970</v>
      </c>
      <c r="E70" s="106"/>
      <c r="F70" s="106"/>
      <c r="G70" s="106"/>
      <c r="H70" s="106"/>
      <c r="I70" s="106"/>
      <c r="J70" s="107">
        <f>J108</f>
        <v>0</v>
      </c>
      <c r="L70" s="104"/>
    </row>
    <row r="71" spans="2:47" s="8" customFormat="1" ht="24.95" customHeight="1">
      <c r="B71" s="104"/>
      <c r="D71" s="105" t="s">
        <v>2102</v>
      </c>
      <c r="E71" s="106"/>
      <c r="F71" s="106"/>
      <c r="G71" s="106"/>
      <c r="H71" s="106"/>
      <c r="I71" s="106"/>
      <c r="J71" s="107">
        <f>J110</f>
        <v>0</v>
      </c>
      <c r="L71" s="104"/>
    </row>
    <row r="72" spans="2:47" s="8" customFormat="1" ht="24.95" customHeight="1">
      <c r="B72" s="104"/>
      <c r="D72" s="105" t="s">
        <v>2103</v>
      </c>
      <c r="E72" s="106"/>
      <c r="F72" s="106"/>
      <c r="G72" s="106"/>
      <c r="H72" s="106"/>
      <c r="I72" s="106"/>
      <c r="J72" s="107">
        <f>J114</f>
        <v>0</v>
      </c>
      <c r="L72" s="104"/>
    </row>
    <row r="73" spans="2:47" s="1" customFormat="1" ht="21.75" customHeight="1">
      <c r="B73" s="33"/>
      <c r="L73" s="33"/>
    </row>
    <row r="74" spans="2:47" s="1" customFormat="1" ht="6.95" customHeight="1">
      <c r="B74" s="42"/>
      <c r="C74" s="43"/>
      <c r="D74" s="43"/>
      <c r="E74" s="43"/>
      <c r="F74" s="43"/>
      <c r="G74" s="43"/>
      <c r="H74" s="43"/>
      <c r="I74" s="43"/>
      <c r="J74" s="43"/>
      <c r="K74" s="43"/>
      <c r="L74" s="33"/>
    </row>
    <row r="78" spans="2:47" s="1" customFormat="1" ht="6.95" customHeight="1">
      <c r="B78" s="44"/>
      <c r="C78" s="45"/>
      <c r="D78" s="45"/>
      <c r="E78" s="45"/>
      <c r="F78" s="45"/>
      <c r="G78" s="45"/>
      <c r="H78" s="45"/>
      <c r="I78" s="45"/>
      <c r="J78" s="45"/>
      <c r="K78" s="45"/>
      <c r="L78" s="33"/>
    </row>
    <row r="79" spans="2:47" s="1" customFormat="1" ht="24.95" customHeight="1">
      <c r="B79" s="33"/>
      <c r="C79" s="22" t="s">
        <v>169</v>
      </c>
      <c r="L79" s="33"/>
    </row>
    <row r="80" spans="2:47" s="1" customFormat="1" ht="6.95" customHeight="1">
      <c r="B80" s="33"/>
      <c r="L80" s="33"/>
    </row>
    <row r="81" spans="2:63" s="1" customFormat="1" ht="12" customHeight="1">
      <c r="B81" s="33"/>
      <c r="C81" s="28" t="s">
        <v>16</v>
      </c>
      <c r="L81" s="33"/>
    </row>
    <row r="82" spans="2:63" s="1" customFormat="1" ht="16.5" customHeight="1">
      <c r="B82" s="33"/>
      <c r="E82" s="338" t="str">
        <f>E7</f>
        <v>AREÁL KLÍŠE, ÚSTÍ NAD LABEM – WELLNESS A FITNESS - BEZ VENKOVNÍ ODPOČÍVÁRNY</v>
      </c>
      <c r="F82" s="339"/>
      <c r="G82" s="339"/>
      <c r="H82" s="339"/>
      <c r="L82" s="33"/>
    </row>
    <row r="83" spans="2:63" ht="12" customHeight="1">
      <c r="B83" s="21"/>
      <c r="C83" s="28" t="s">
        <v>140</v>
      </c>
      <c r="L83" s="21"/>
    </row>
    <row r="84" spans="2:63" ht="16.5" customHeight="1">
      <c r="B84" s="21"/>
      <c r="E84" s="338" t="s">
        <v>141</v>
      </c>
      <c r="F84" s="308"/>
      <c r="G84" s="308"/>
      <c r="H84" s="308"/>
      <c r="L84" s="21"/>
    </row>
    <row r="85" spans="2:63" ht="12" customHeight="1">
      <c r="B85" s="21"/>
      <c r="C85" s="28" t="s">
        <v>142</v>
      </c>
      <c r="L85" s="21"/>
    </row>
    <row r="86" spans="2:63" s="1" customFormat="1" ht="16.5" customHeight="1">
      <c r="B86" s="33"/>
      <c r="E86" s="336" t="s">
        <v>1966</v>
      </c>
      <c r="F86" s="340"/>
      <c r="G86" s="340"/>
      <c r="H86" s="340"/>
      <c r="L86" s="33"/>
    </row>
    <row r="87" spans="2:63" s="1" customFormat="1" ht="12" customHeight="1">
      <c r="B87" s="33"/>
      <c r="C87" s="28" t="s">
        <v>144</v>
      </c>
      <c r="L87" s="33"/>
    </row>
    <row r="88" spans="2:63" s="1" customFormat="1" ht="16.5" customHeight="1">
      <c r="B88" s="33"/>
      <c r="E88" s="301" t="str">
        <f>E13</f>
        <v>D.1-02.4.2 - Zařízení pro vytápění</v>
      </c>
      <c r="F88" s="340"/>
      <c r="G88" s="340"/>
      <c r="H88" s="340"/>
      <c r="L88" s="33"/>
    </row>
    <row r="89" spans="2:63" s="1" customFormat="1" ht="6.95" customHeight="1">
      <c r="B89" s="33"/>
      <c r="L89" s="33"/>
    </row>
    <row r="90" spans="2:63" s="1" customFormat="1" ht="12" customHeight="1">
      <c r="B90" s="33"/>
      <c r="C90" s="28" t="s">
        <v>21</v>
      </c>
      <c r="F90" s="26" t="str">
        <f>F16</f>
        <v>ÚSTÍ NAD LABEM</v>
      </c>
      <c r="I90" s="28" t="s">
        <v>23</v>
      </c>
      <c r="J90" s="50" t="str">
        <f>IF(J16="","",J16)</f>
        <v>10. 7. 2024</v>
      </c>
      <c r="L90" s="33"/>
    </row>
    <row r="91" spans="2:63" s="1" customFormat="1" ht="6.95" customHeight="1">
      <c r="B91" s="33"/>
      <c r="L91" s="33"/>
    </row>
    <row r="92" spans="2:63" s="1" customFormat="1" ht="15.2" customHeight="1">
      <c r="B92" s="33"/>
      <c r="C92" s="28" t="s">
        <v>25</v>
      </c>
      <c r="F92" s="26" t="str">
        <f>E19</f>
        <v>Městské služby Ústí nad Labem p.o.</v>
      </c>
      <c r="I92" s="28" t="s">
        <v>33</v>
      </c>
      <c r="J92" s="31" t="str">
        <f>E25</f>
        <v>Specta s.r.o.</v>
      </c>
      <c r="L92" s="33"/>
    </row>
    <row r="93" spans="2:63" s="1" customFormat="1" ht="15.2" customHeight="1">
      <c r="B93" s="33"/>
      <c r="C93" s="28" t="s">
        <v>31</v>
      </c>
      <c r="F93" s="26" t="str">
        <f>IF(E22="","",E22)</f>
        <v>Vyplň údaj</v>
      </c>
      <c r="I93" s="28" t="s">
        <v>38</v>
      </c>
      <c r="J93" s="31" t="str">
        <f>E28</f>
        <v>Specta s.r.o.</v>
      </c>
      <c r="L93" s="33"/>
    </row>
    <row r="94" spans="2:63" s="1" customFormat="1" ht="10.35" customHeight="1">
      <c r="B94" s="33"/>
      <c r="L94" s="33"/>
    </row>
    <row r="95" spans="2:63" s="10" customFormat="1" ht="29.25" customHeight="1">
      <c r="B95" s="112"/>
      <c r="C95" s="113" t="s">
        <v>170</v>
      </c>
      <c r="D95" s="114" t="s">
        <v>60</v>
      </c>
      <c r="E95" s="114" t="s">
        <v>56</v>
      </c>
      <c r="F95" s="114" t="s">
        <v>57</v>
      </c>
      <c r="G95" s="114" t="s">
        <v>171</v>
      </c>
      <c r="H95" s="114" t="s">
        <v>172</v>
      </c>
      <c r="I95" s="114" t="s">
        <v>173</v>
      </c>
      <c r="J95" s="114" t="s">
        <v>148</v>
      </c>
      <c r="K95" s="115" t="s">
        <v>174</v>
      </c>
      <c r="L95" s="112"/>
      <c r="M95" s="57" t="s">
        <v>19</v>
      </c>
      <c r="N95" s="58" t="s">
        <v>45</v>
      </c>
      <c r="O95" s="58" t="s">
        <v>175</v>
      </c>
      <c r="P95" s="58" t="s">
        <v>176</v>
      </c>
      <c r="Q95" s="58" t="s">
        <v>177</v>
      </c>
      <c r="R95" s="58" t="s">
        <v>178</v>
      </c>
      <c r="S95" s="58" t="s">
        <v>179</v>
      </c>
      <c r="T95" s="59" t="s">
        <v>180</v>
      </c>
    </row>
    <row r="96" spans="2:63" s="1" customFormat="1" ht="22.9" customHeight="1">
      <c r="B96" s="33"/>
      <c r="C96" s="62" t="s">
        <v>181</v>
      </c>
      <c r="J96" s="116">
        <f>BK96</f>
        <v>0</v>
      </c>
      <c r="L96" s="33"/>
      <c r="M96" s="60"/>
      <c r="N96" s="51"/>
      <c r="O96" s="51"/>
      <c r="P96" s="117">
        <f>P97+P102+P108+P110+P114</f>
        <v>0</v>
      </c>
      <c r="Q96" s="51"/>
      <c r="R96" s="117">
        <f>R97+R102+R108+R110+R114</f>
        <v>0</v>
      </c>
      <c r="S96" s="51"/>
      <c r="T96" s="118">
        <f>T97+T102+T108+T110+T114</f>
        <v>0</v>
      </c>
      <c r="AT96" s="18" t="s">
        <v>74</v>
      </c>
      <c r="AU96" s="18" t="s">
        <v>149</v>
      </c>
      <c r="BK96" s="119">
        <f>BK97+BK102+BK108+BK110+BK114</f>
        <v>0</v>
      </c>
    </row>
    <row r="97" spans="2:65" s="11" customFormat="1" ht="25.9" customHeight="1">
      <c r="B97" s="120"/>
      <c r="D97" s="121" t="s">
        <v>74</v>
      </c>
      <c r="E97" s="122" t="s">
        <v>1975</v>
      </c>
      <c r="F97" s="122" t="s">
        <v>1976</v>
      </c>
      <c r="I97" s="123"/>
      <c r="J97" s="124">
        <f>BK97</f>
        <v>0</v>
      </c>
      <c r="L97" s="120"/>
      <c r="M97" s="125"/>
      <c r="P97" s="126">
        <f>SUM(P98:P101)</f>
        <v>0</v>
      </c>
      <c r="R97" s="126">
        <f>SUM(R98:R101)</f>
        <v>0</v>
      </c>
      <c r="T97" s="127">
        <f>SUM(T98:T101)</f>
        <v>0</v>
      </c>
      <c r="AR97" s="121" t="s">
        <v>82</v>
      </c>
      <c r="AT97" s="128" t="s">
        <v>74</v>
      </c>
      <c r="AU97" s="128" t="s">
        <v>75</v>
      </c>
      <c r="AY97" s="121" t="s">
        <v>184</v>
      </c>
      <c r="BK97" s="129">
        <f>SUM(BK98:BK101)</f>
        <v>0</v>
      </c>
    </row>
    <row r="98" spans="2:65" s="1" customFormat="1" ht="16.5" customHeight="1">
      <c r="B98" s="33"/>
      <c r="C98" s="132" t="s">
        <v>82</v>
      </c>
      <c r="D98" s="132" t="s">
        <v>186</v>
      </c>
      <c r="E98" s="133" t="s">
        <v>1977</v>
      </c>
      <c r="F98" s="134" t="s">
        <v>2104</v>
      </c>
      <c r="G98" s="135" t="s">
        <v>254</v>
      </c>
      <c r="H98" s="136">
        <v>150</v>
      </c>
      <c r="I98" s="137"/>
      <c r="J98" s="138">
        <f>ROUND(I98*H98,2)</f>
        <v>0</v>
      </c>
      <c r="K98" s="134" t="s">
        <v>19</v>
      </c>
      <c r="L98" s="33"/>
      <c r="M98" s="139" t="s">
        <v>19</v>
      </c>
      <c r="N98" s="140" t="s">
        <v>46</v>
      </c>
      <c r="P98" s="141">
        <f>O98*H98</f>
        <v>0</v>
      </c>
      <c r="Q98" s="141">
        <v>0</v>
      </c>
      <c r="R98" s="141">
        <f>Q98*H98</f>
        <v>0</v>
      </c>
      <c r="S98" s="141">
        <v>0</v>
      </c>
      <c r="T98" s="142">
        <f>S98*H98</f>
        <v>0</v>
      </c>
      <c r="AR98" s="143" t="s">
        <v>287</v>
      </c>
      <c r="AT98" s="143" t="s">
        <v>186</v>
      </c>
      <c r="AU98" s="143" t="s">
        <v>82</v>
      </c>
      <c r="AY98" s="18" t="s">
        <v>184</v>
      </c>
      <c r="BE98" s="144">
        <f>IF(N98="základní",J98,0)</f>
        <v>0</v>
      </c>
      <c r="BF98" s="144">
        <f>IF(N98="snížená",J98,0)</f>
        <v>0</v>
      </c>
      <c r="BG98" s="144">
        <f>IF(N98="zákl. přenesená",J98,0)</f>
        <v>0</v>
      </c>
      <c r="BH98" s="144">
        <f>IF(N98="sníž. přenesená",J98,0)</f>
        <v>0</v>
      </c>
      <c r="BI98" s="144">
        <f>IF(N98="nulová",J98,0)</f>
        <v>0</v>
      </c>
      <c r="BJ98" s="18" t="s">
        <v>82</v>
      </c>
      <c r="BK98" s="144">
        <f>ROUND(I98*H98,2)</f>
        <v>0</v>
      </c>
      <c r="BL98" s="18" t="s">
        <v>287</v>
      </c>
      <c r="BM98" s="143" t="s">
        <v>84</v>
      </c>
    </row>
    <row r="99" spans="2:65" s="1" customFormat="1" ht="16.5" customHeight="1">
      <c r="B99" s="33"/>
      <c r="C99" s="132" t="s">
        <v>84</v>
      </c>
      <c r="D99" s="132" t="s">
        <v>186</v>
      </c>
      <c r="E99" s="133" t="s">
        <v>1979</v>
      </c>
      <c r="F99" s="134" t="s">
        <v>2105</v>
      </c>
      <c r="G99" s="135" t="s">
        <v>254</v>
      </c>
      <c r="H99" s="136">
        <v>40</v>
      </c>
      <c r="I99" s="137"/>
      <c r="J99" s="138">
        <f>ROUND(I99*H99,2)</f>
        <v>0</v>
      </c>
      <c r="K99" s="134" t="s">
        <v>19</v>
      </c>
      <c r="L99" s="33"/>
      <c r="M99" s="139" t="s">
        <v>19</v>
      </c>
      <c r="N99" s="140" t="s">
        <v>46</v>
      </c>
      <c r="P99" s="141">
        <f>O99*H99</f>
        <v>0</v>
      </c>
      <c r="Q99" s="141">
        <v>0</v>
      </c>
      <c r="R99" s="141">
        <f>Q99*H99</f>
        <v>0</v>
      </c>
      <c r="S99" s="141">
        <v>0</v>
      </c>
      <c r="T99" s="142">
        <f>S99*H99</f>
        <v>0</v>
      </c>
      <c r="AR99" s="143" t="s">
        <v>287</v>
      </c>
      <c r="AT99" s="143" t="s">
        <v>186</v>
      </c>
      <c r="AU99" s="143" t="s">
        <v>82</v>
      </c>
      <c r="AY99" s="18" t="s">
        <v>184</v>
      </c>
      <c r="BE99" s="144">
        <f>IF(N99="základní",J99,0)</f>
        <v>0</v>
      </c>
      <c r="BF99" s="144">
        <f>IF(N99="snížená",J99,0)</f>
        <v>0</v>
      </c>
      <c r="BG99" s="144">
        <f>IF(N99="zákl. přenesená",J99,0)</f>
        <v>0</v>
      </c>
      <c r="BH99" s="144">
        <f>IF(N99="sníž. přenesená",J99,0)</f>
        <v>0</v>
      </c>
      <c r="BI99" s="144">
        <f>IF(N99="nulová",J99,0)</f>
        <v>0</v>
      </c>
      <c r="BJ99" s="18" t="s">
        <v>82</v>
      </c>
      <c r="BK99" s="144">
        <f>ROUND(I99*H99,2)</f>
        <v>0</v>
      </c>
      <c r="BL99" s="18" t="s">
        <v>287</v>
      </c>
      <c r="BM99" s="143" t="s">
        <v>127</v>
      </c>
    </row>
    <row r="100" spans="2:65" s="1" customFormat="1" ht="37.9" customHeight="1">
      <c r="B100" s="33"/>
      <c r="C100" s="132" t="s">
        <v>92</v>
      </c>
      <c r="D100" s="132" t="s">
        <v>186</v>
      </c>
      <c r="E100" s="133" t="s">
        <v>1981</v>
      </c>
      <c r="F100" s="134" t="s">
        <v>2106</v>
      </c>
      <c r="G100" s="135" t="s">
        <v>1993</v>
      </c>
      <c r="H100" s="136">
        <v>8</v>
      </c>
      <c r="I100" s="137"/>
      <c r="J100" s="138">
        <f>ROUND(I100*H100,2)</f>
        <v>0</v>
      </c>
      <c r="K100" s="134" t="s">
        <v>19</v>
      </c>
      <c r="L100" s="33"/>
      <c r="M100" s="139" t="s">
        <v>19</v>
      </c>
      <c r="N100" s="140" t="s">
        <v>46</v>
      </c>
      <c r="P100" s="141">
        <f>O100*H100</f>
        <v>0</v>
      </c>
      <c r="Q100" s="141">
        <v>0</v>
      </c>
      <c r="R100" s="141">
        <f>Q100*H100</f>
        <v>0</v>
      </c>
      <c r="S100" s="141">
        <v>0</v>
      </c>
      <c r="T100" s="142">
        <f>S100*H100</f>
        <v>0</v>
      </c>
      <c r="AR100" s="143" t="s">
        <v>287</v>
      </c>
      <c r="AT100" s="143" t="s">
        <v>186</v>
      </c>
      <c r="AU100" s="143" t="s">
        <v>82</v>
      </c>
      <c r="AY100" s="18" t="s">
        <v>184</v>
      </c>
      <c r="BE100" s="144">
        <f>IF(N100="základní",J100,0)</f>
        <v>0</v>
      </c>
      <c r="BF100" s="144">
        <f>IF(N100="snížená",J100,0)</f>
        <v>0</v>
      </c>
      <c r="BG100" s="144">
        <f>IF(N100="zákl. přenesená",J100,0)</f>
        <v>0</v>
      </c>
      <c r="BH100" s="144">
        <f>IF(N100="sníž. přenesená",J100,0)</f>
        <v>0</v>
      </c>
      <c r="BI100" s="144">
        <f>IF(N100="nulová",J100,0)</f>
        <v>0</v>
      </c>
      <c r="BJ100" s="18" t="s">
        <v>82</v>
      </c>
      <c r="BK100" s="144">
        <f>ROUND(I100*H100,2)</f>
        <v>0</v>
      </c>
      <c r="BL100" s="18" t="s">
        <v>287</v>
      </c>
      <c r="BM100" s="143" t="s">
        <v>221</v>
      </c>
    </row>
    <row r="101" spans="2:65" s="1" customFormat="1" ht="24.2" customHeight="1">
      <c r="B101" s="33"/>
      <c r="C101" s="132" t="s">
        <v>127</v>
      </c>
      <c r="D101" s="132" t="s">
        <v>186</v>
      </c>
      <c r="E101" s="133" t="s">
        <v>2107</v>
      </c>
      <c r="F101" s="134" t="s">
        <v>2108</v>
      </c>
      <c r="G101" s="135" t="s">
        <v>1007</v>
      </c>
      <c r="H101" s="136">
        <v>1</v>
      </c>
      <c r="I101" s="137"/>
      <c r="J101" s="138">
        <f>ROUND(I101*H101,2)</f>
        <v>0</v>
      </c>
      <c r="K101" s="134" t="s">
        <v>19</v>
      </c>
      <c r="L101" s="33"/>
      <c r="M101" s="139" t="s">
        <v>19</v>
      </c>
      <c r="N101" s="140" t="s">
        <v>46</v>
      </c>
      <c r="P101" s="141">
        <f>O101*H101</f>
        <v>0</v>
      </c>
      <c r="Q101" s="141">
        <v>0</v>
      </c>
      <c r="R101" s="141">
        <f>Q101*H101</f>
        <v>0</v>
      </c>
      <c r="S101" s="141">
        <v>0</v>
      </c>
      <c r="T101" s="142">
        <f>S101*H101</f>
        <v>0</v>
      </c>
      <c r="AR101" s="143" t="s">
        <v>287</v>
      </c>
      <c r="AT101" s="143" t="s">
        <v>186</v>
      </c>
      <c r="AU101" s="143" t="s">
        <v>82</v>
      </c>
      <c r="AY101" s="18" t="s">
        <v>184</v>
      </c>
      <c r="BE101" s="144">
        <f>IF(N101="základní",J101,0)</f>
        <v>0</v>
      </c>
      <c r="BF101" s="144">
        <f>IF(N101="snížená",J101,0)</f>
        <v>0</v>
      </c>
      <c r="BG101" s="144">
        <f>IF(N101="zákl. přenesená",J101,0)</f>
        <v>0</v>
      </c>
      <c r="BH101" s="144">
        <f>IF(N101="sníž. přenesená",J101,0)</f>
        <v>0</v>
      </c>
      <c r="BI101" s="144">
        <f>IF(N101="nulová",J101,0)</f>
        <v>0</v>
      </c>
      <c r="BJ101" s="18" t="s">
        <v>82</v>
      </c>
      <c r="BK101" s="144">
        <f>ROUND(I101*H101,2)</f>
        <v>0</v>
      </c>
      <c r="BL101" s="18" t="s">
        <v>287</v>
      </c>
      <c r="BM101" s="143" t="s">
        <v>231</v>
      </c>
    </row>
    <row r="102" spans="2:65" s="11" customFormat="1" ht="25.9" customHeight="1">
      <c r="B102" s="120"/>
      <c r="D102" s="121" t="s">
        <v>74</v>
      </c>
      <c r="E102" s="122" t="s">
        <v>1983</v>
      </c>
      <c r="F102" s="122" t="s">
        <v>1984</v>
      </c>
      <c r="I102" s="123"/>
      <c r="J102" s="124">
        <f>BK102</f>
        <v>0</v>
      </c>
      <c r="L102" s="120"/>
      <c r="M102" s="125"/>
      <c r="P102" s="126">
        <f>SUM(P103:P107)</f>
        <v>0</v>
      </c>
      <c r="R102" s="126">
        <f>SUM(R103:R107)</f>
        <v>0</v>
      </c>
      <c r="T102" s="127">
        <f>SUM(T103:T107)</f>
        <v>0</v>
      </c>
      <c r="AR102" s="121" t="s">
        <v>82</v>
      </c>
      <c r="AT102" s="128" t="s">
        <v>74</v>
      </c>
      <c r="AU102" s="128" t="s">
        <v>75</v>
      </c>
      <c r="AY102" s="121" t="s">
        <v>184</v>
      </c>
      <c r="BK102" s="129">
        <f>SUM(BK103:BK107)</f>
        <v>0</v>
      </c>
    </row>
    <row r="103" spans="2:65" s="1" customFormat="1" ht="16.5" customHeight="1">
      <c r="B103" s="33"/>
      <c r="C103" s="132" t="s">
        <v>130</v>
      </c>
      <c r="D103" s="132" t="s">
        <v>186</v>
      </c>
      <c r="E103" s="133" t="s">
        <v>1985</v>
      </c>
      <c r="F103" s="134" t="s">
        <v>2109</v>
      </c>
      <c r="G103" s="135" t="s">
        <v>254</v>
      </c>
      <c r="H103" s="136">
        <v>30</v>
      </c>
      <c r="I103" s="137"/>
      <c r="J103" s="138">
        <f>ROUND(I103*H103,2)</f>
        <v>0</v>
      </c>
      <c r="K103" s="134" t="s">
        <v>19</v>
      </c>
      <c r="L103" s="33"/>
      <c r="M103" s="139" t="s">
        <v>19</v>
      </c>
      <c r="N103" s="140" t="s">
        <v>46</v>
      </c>
      <c r="P103" s="141">
        <f>O103*H103</f>
        <v>0</v>
      </c>
      <c r="Q103" s="141">
        <v>0</v>
      </c>
      <c r="R103" s="141">
        <f>Q103*H103</f>
        <v>0</v>
      </c>
      <c r="S103" s="141">
        <v>0</v>
      </c>
      <c r="T103" s="142">
        <f>S103*H103</f>
        <v>0</v>
      </c>
      <c r="AR103" s="143" t="s">
        <v>287</v>
      </c>
      <c r="AT103" s="143" t="s">
        <v>186</v>
      </c>
      <c r="AU103" s="143" t="s">
        <v>82</v>
      </c>
      <c r="AY103" s="18" t="s">
        <v>184</v>
      </c>
      <c r="BE103" s="144">
        <f>IF(N103="základní",J103,0)</f>
        <v>0</v>
      </c>
      <c r="BF103" s="144">
        <f>IF(N103="snížená",J103,0)</f>
        <v>0</v>
      </c>
      <c r="BG103" s="144">
        <f>IF(N103="zákl. přenesená",J103,0)</f>
        <v>0</v>
      </c>
      <c r="BH103" s="144">
        <f>IF(N103="sníž. přenesená",J103,0)</f>
        <v>0</v>
      </c>
      <c r="BI103" s="144">
        <f>IF(N103="nulová",J103,0)</f>
        <v>0</v>
      </c>
      <c r="BJ103" s="18" t="s">
        <v>82</v>
      </c>
      <c r="BK103" s="144">
        <f>ROUND(I103*H103,2)</f>
        <v>0</v>
      </c>
      <c r="BL103" s="18" t="s">
        <v>287</v>
      </c>
      <c r="BM103" s="143" t="s">
        <v>243</v>
      </c>
    </row>
    <row r="104" spans="2:65" s="1" customFormat="1" ht="16.5" customHeight="1">
      <c r="B104" s="33"/>
      <c r="C104" s="132" t="s">
        <v>221</v>
      </c>
      <c r="D104" s="132" t="s">
        <v>186</v>
      </c>
      <c r="E104" s="133" t="s">
        <v>1987</v>
      </c>
      <c r="F104" s="134" t="s">
        <v>2110</v>
      </c>
      <c r="G104" s="135" t="s">
        <v>254</v>
      </c>
      <c r="H104" s="136">
        <v>15</v>
      </c>
      <c r="I104" s="137"/>
      <c r="J104" s="138">
        <f>ROUND(I104*H104,2)</f>
        <v>0</v>
      </c>
      <c r="K104" s="134" t="s">
        <v>19</v>
      </c>
      <c r="L104" s="33"/>
      <c r="M104" s="139" t="s">
        <v>19</v>
      </c>
      <c r="N104" s="140" t="s">
        <v>46</v>
      </c>
      <c r="P104" s="141">
        <f>O104*H104</f>
        <v>0</v>
      </c>
      <c r="Q104" s="141">
        <v>0</v>
      </c>
      <c r="R104" s="141">
        <f>Q104*H104</f>
        <v>0</v>
      </c>
      <c r="S104" s="141">
        <v>0</v>
      </c>
      <c r="T104" s="142">
        <f>S104*H104</f>
        <v>0</v>
      </c>
      <c r="AR104" s="143" t="s">
        <v>287</v>
      </c>
      <c r="AT104" s="143" t="s">
        <v>186</v>
      </c>
      <c r="AU104" s="143" t="s">
        <v>82</v>
      </c>
      <c r="AY104" s="18" t="s">
        <v>184</v>
      </c>
      <c r="BE104" s="144">
        <f>IF(N104="základní",J104,0)</f>
        <v>0</v>
      </c>
      <c r="BF104" s="144">
        <f>IF(N104="snížená",J104,0)</f>
        <v>0</v>
      </c>
      <c r="BG104" s="144">
        <f>IF(N104="zákl. přenesená",J104,0)</f>
        <v>0</v>
      </c>
      <c r="BH104" s="144">
        <f>IF(N104="sníž. přenesená",J104,0)</f>
        <v>0</v>
      </c>
      <c r="BI104" s="144">
        <f>IF(N104="nulová",J104,0)</f>
        <v>0</v>
      </c>
      <c r="BJ104" s="18" t="s">
        <v>82</v>
      </c>
      <c r="BK104" s="144">
        <f>ROUND(I104*H104,2)</f>
        <v>0</v>
      </c>
      <c r="BL104" s="18" t="s">
        <v>287</v>
      </c>
      <c r="BM104" s="143" t="s">
        <v>8</v>
      </c>
    </row>
    <row r="105" spans="2:65" s="1" customFormat="1" ht="16.5" customHeight="1">
      <c r="B105" s="33"/>
      <c r="C105" s="132" t="s">
        <v>226</v>
      </c>
      <c r="D105" s="132" t="s">
        <v>186</v>
      </c>
      <c r="E105" s="133" t="s">
        <v>1989</v>
      </c>
      <c r="F105" s="134" t="s">
        <v>1990</v>
      </c>
      <c r="G105" s="135" t="s">
        <v>254</v>
      </c>
      <c r="H105" s="136">
        <v>3</v>
      </c>
      <c r="I105" s="137"/>
      <c r="J105" s="138">
        <f>ROUND(I105*H105,2)</f>
        <v>0</v>
      </c>
      <c r="K105" s="134" t="s">
        <v>19</v>
      </c>
      <c r="L105" s="33"/>
      <c r="M105" s="139" t="s">
        <v>19</v>
      </c>
      <c r="N105" s="140" t="s">
        <v>46</v>
      </c>
      <c r="P105" s="141">
        <f>O105*H105</f>
        <v>0</v>
      </c>
      <c r="Q105" s="141">
        <v>0</v>
      </c>
      <c r="R105" s="141">
        <f>Q105*H105</f>
        <v>0</v>
      </c>
      <c r="S105" s="141">
        <v>0</v>
      </c>
      <c r="T105" s="142">
        <f>S105*H105</f>
        <v>0</v>
      </c>
      <c r="AR105" s="143" t="s">
        <v>287</v>
      </c>
      <c r="AT105" s="143" t="s">
        <v>186</v>
      </c>
      <c r="AU105" s="143" t="s">
        <v>82</v>
      </c>
      <c r="AY105" s="18" t="s">
        <v>184</v>
      </c>
      <c r="BE105" s="144">
        <f>IF(N105="základní",J105,0)</f>
        <v>0</v>
      </c>
      <c r="BF105" s="144">
        <f>IF(N105="snížená",J105,0)</f>
        <v>0</v>
      </c>
      <c r="BG105" s="144">
        <f>IF(N105="zákl. přenesená",J105,0)</f>
        <v>0</v>
      </c>
      <c r="BH105" s="144">
        <f>IF(N105="sníž. přenesená",J105,0)</f>
        <v>0</v>
      </c>
      <c r="BI105" s="144">
        <f>IF(N105="nulová",J105,0)</f>
        <v>0</v>
      </c>
      <c r="BJ105" s="18" t="s">
        <v>82</v>
      </c>
      <c r="BK105" s="144">
        <f>ROUND(I105*H105,2)</f>
        <v>0</v>
      </c>
      <c r="BL105" s="18" t="s">
        <v>287</v>
      </c>
      <c r="BM105" s="143" t="s">
        <v>270</v>
      </c>
    </row>
    <row r="106" spans="2:65" s="1" customFormat="1" ht="16.5" customHeight="1">
      <c r="B106" s="33"/>
      <c r="C106" s="132" t="s">
        <v>231</v>
      </c>
      <c r="D106" s="132" t="s">
        <v>186</v>
      </c>
      <c r="E106" s="133" t="s">
        <v>1991</v>
      </c>
      <c r="F106" s="134" t="s">
        <v>1992</v>
      </c>
      <c r="G106" s="135" t="s">
        <v>1993</v>
      </c>
      <c r="H106" s="136">
        <v>1</v>
      </c>
      <c r="I106" s="137"/>
      <c r="J106" s="138">
        <f>ROUND(I106*H106,2)</f>
        <v>0</v>
      </c>
      <c r="K106" s="134" t="s">
        <v>19</v>
      </c>
      <c r="L106" s="33"/>
      <c r="M106" s="139" t="s">
        <v>19</v>
      </c>
      <c r="N106" s="140" t="s">
        <v>46</v>
      </c>
      <c r="P106" s="141">
        <f>O106*H106</f>
        <v>0</v>
      </c>
      <c r="Q106" s="141">
        <v>0</v>
      </c>
      <c r="R106" s="141">
        <f>Q106*H106</f>
        <v>0</v>
      </c>
      <c r="S106" s="141">
        <v>0</v>
      </c>
      <c r="T106" s="142">
        <f>S106*H106</f>
        <v>0</v>
      </c>
      <c r="AR106" s="143" t="s">
        <v>287</v>
      </c>
      <c r="AT106" s="143" t="s">
        <v>186</v>
      </c>
      <c r="AU106" s="143" t="s">
        <v>82</v>
      </c>
      <c r="AY106" s="18" t="s">
        <v>184</v>
      </c>
      <c r="BE106" s="144">
        <f>IF(N106="základní",J106,0)</f>
        <v>0</v>
      </c>
      <c r="BF106" s="144">
        <f>IF(N106="snížená",J106,0)</f>
        <v>0</v>
      </c>
      <c r="BG106" s="144">
        <f>IF(N106="zákl. přenesená",J106,0)</f>
        <v>0</v>
      </c>
      <c r="BH106" s="144">
        <f>IF(N106="sníž. přenesená",J106,0)</f>
        <v>0</v>
      </c>
      <c r="BI106" s="144">
        <f>IF(N106="nulová",J106,0)</f>
        <v>0</v>
      </c>
      <c r="BJ106" s="18" t="s">
        <v>82</v>
      </c>
      <c r="BK106" s="144">
        <f>ROUND(I106*H106,2)</f>
        <v>0</v>
      </c>
      <c r="BL106" s="18" t="s">
        <v>287</v>
      </c>
      <c r="BM106" s="143" t="s">
        <v>287</v>
      </c>
    </row>
    <row r="107" spans="2:65" s="1" customFormat="1" ht="16.5" customHeight="1">
      <c r="B107" s="33"/>
      <c r="C107" s="132" t="s">
        <v>237</v>
      </c>
      <c r="D107" s="132" t="s">
        <v>186</v>
      </c>
      <c r="E107" s="133" t="s">
        <v>1994</v>
      </c>
      <c r="F107" s="134" t="s">
        <v>1995</v>
      </c>
      <c r="G107" s="135" t="s">
        <v>1993</v>
      </c>
      <c r="H107" s="136">
        <v>1</v>
      </c>
      <c r="I107" s="137"/>
      <c r="J107" s="138">
        <f>ROUND(I107*H107,2)</f>
        <v>0</v>
      </c>
      <c r="K107" s="134" t="s">
        <v>19</v>
      </c>
      <c r="L107" s="33"/>
      <c r="M107" s="139" t="s">
        <v>19</v>
      </c>
      <c r="N107" s="140" t="s">
        <v>46</v>
      </c>
      <c r="P107" s="141">
        <f>O107*H107</f>
        <v>0</v>
      </c>
      <c r="Q107" s="141">
        <v>0</v>
      </c>
      <c r="R107" s="141">
        <f>Q107*H107</f>
        <v>0</v>
      </c>
      <c r="S107" s="141">
        <v>0</v>
      </c>
      <c r="T107" s="142">
        <f>S107*H107</f>
        <v>0</v>
      </c>
      <c r="AR107" s="143" t="s">
        <v>287</v>
      </c>
      <c r="AT107" s="143" t="s">
        <v>186</v>
      </c>
      <c r="AU107" s="143" t="s">
        <v>82</v>
      </c>
      <c r="AY107" s="18" t="s">
        <v>184</v>
      </c>
      <c r="BE107" s="144">
        <f>IF(N107="základní",J107,0)</f>
        <v>0</v>
      </c>
      <c r="BF107" s="144">
        <f>IF(N107="snížená",J107,0)</f>
        <v>0</v>
      </c>
      <c r="BG107" s="144">
        <f>IF(N107="zákl. přenesená",J107,0)</f>
        <v>0</v>
      </c>
      <c r="BH107" s="144">
        <f>IF(N107="sníž. přenesená",J107,0)</f>
        <v>0</v>
      </c>
      <c r="BI107" s="144">
        <f>IF(N107="nulová",J107,0)</f>
        <v>0</v>
      </c>
      <c r="BJ107" s="18" t="s">
        <v>82</v>
      </c>
      <c r="BK107" s="144">
        <f>ROUND(I107*H107,2)</f>
        <v>0</v>
      </c>
      <c r="BL107" s="18" t="s">
        <v>287</v>
      </c>
      <c r="BM107" s="143" t="s">
        <v>304</v>
      </c>
    </row>
    <row r="108" spans="2:65" s="11" customFormat="1" ht="25.9" customHeight="1">
      <c r="B108" s="120"/>
      <c r="D108" s="121" t="s">
        <v>74</v>
      </c>
      <c r="E108" s="122" t="s">
        <v>1996</v>
      </c>
      <c r="F108" s="122" t="s">
        <v>1997</v>
      </c>
      <c r="I108" s="123"/>
      <c r="J108" s="124">
        <f>BK108</f>
        <v>0</v>
      </c>
      <c r="L108" s="120"/>
      <c r="M108" s="125"/>
      <c r="P108" s="126">
        <f>P109</f>
        <v>0</v>
      </c>
      <c r="R108" s="126">
        <f>R109</f>
        <v>0</v>
      </c>
      <c r="T108" s="127">
        <f>T109</f>
        <v>0</v>
      </c>
      <c r="AR108" s="121" t="s">
        <v>82</v>
      </c>
      <c r="AT108" s="128" t="s">
        <v>74</v>
      </c>
      <c r="AU108" s="128" t="s">
        <v>75</v>
      </c>
      <c r="AY108" s="121" t="s">
        <v>184</v>
      </c>
      <c r="BK108" s="129">
        <f>BK109</f>
        <v>0</v>
      </c>
    </row>
    <row r="109" spans="2:65" s="1" customFormat="1" ht="16.5" customHeight="1">
      <c r="B109" s="33"/>
      <c r="C109" s="132" t="s">
        <v>243</v>
      </c>
      <c r="D109" s="132" t="s">
        <v>186</v>
      </c>
      <c r="E109" s="133" t="s">
        <v>1998</v>
      </c>
      <c r="F109" s="134" t="s">
        <v>2111</v>
      </c>
      <c r="G109" s="135" t="s">
        <v>254</v>
      </c>
      <c r="H109" s="136">
        <v>8</v>
      </c>
      <c r="I109" s="137"/>
      <c r="J109" s="138">
        <f>ROUND(I109*H109,2)</f>
        <v>0</v>
      </c>
      <c r="K109" s="134" t="s">
        <v>19</v>
      </c>
      <c r="L109" s="33"/>
      <c r="M109" s="139" t="s">
        <v>19</v>
      </c>
      <c r="N109" s="140" t="s">
        <v>46</v>
      </c>
      <c r="P109" s="141">
        <f>O109*H109</f>
        <v>0</v>
      </c>
      <c r="Q109" s="141">
        <v>0</v>
      </c>
      <c r="R109" s="141">
        <f>Q109*H109</f>
        <v>0</v>
      </c>
      <c r="S109" s="141">
        <v>0</v>
      </c>
      <c r="T109" s="142">
        <f>S109*H109</f>
        <v>0</v>
      </c>
      <c r="AR109" s="143" t="s">
        <v>287</v>
      </c>
      <c r="AT109" s="143" t="s">
        <v>186</v>
      </c>
      <c r="AU109" s="143" t="s">
        <v>82</v>
      </c>
      <c r="AY109" s="18" t="s">
        <v>184</v>
      </c>
      <c r="BE109" s="144">
        <f>IF(N109="základní",J109,0)</f>
        <v>0</v>
      </c>
      <c r="BF109" s="144">
        <f>IF(N109="snížená",J109,0)</f>
        <v>0</v>
      </c>
      <c r="BG109" s="144">
        <f>IF(N109="zákl. přenesená",J109,0)</f>
        <v>0</v>
      </c>
      <c r="BH109" s="144">
        <f>IF(N109="sníž. přenesená",J109,0)</f>
        <v>0</v>
      </c>
      <c r="BI109" s="144">
        <f>IF(N109="nulová",J109,0)</f>
        <v>0</v>
      </c>
      <c r="BJ109" s="18" t="s">
        <v>82</v>
      </c>
      <c r="BK109" s="144">
        <f>ROUND(I109*H109,2)</f>
        <v>0</v>
      </c>
      <c r="BL109" s="18" t="s">
        <v>287</v>
      </c>
      <c r="BM109" s="143" t="s">
        <v>328</v>
      </c>
    </row>
    <row r="110" spans="2:65" s="11" customFormat="1" ht="25.9" customHeight="1">
      <c r="B110" s="120"/>
      <c r="D110" s="121" t="s">
        <v>74</v>
      </c>
      <c r="E110" s="122" t="s">
        <v>2112</v>
      </c>
      <c r="F110" s="122" t="s">
        <v>2113</v>
      </c>
      <c r="I110" s="123"/>
      <c r="J110" s="124">
        <f>BK110</f>
        <v>0</v>
      </c>
      <c r="L110" s="120"/>
      <c r="M110" s="125"/>
      <c r="P110" s="126">
        <f>SUM(P111:P113)</f>
        <v>0</v>
      </c>
      <c r="R110" s="126">
        <f>SUM(R111:R113)</f>
        <v>0</v>
      </c>
      <c r="T110" s="127">
        <f>SUM(T111:T113)</f>
        <v>0</v>
      </c>
      <c r="AR110" s="121" t="s">
        <v>82</v>
      </c>
      <c r="AT110" s="128" t="s">
        <v>74</v>
      </c>
      <c r="AU110" s="128" t="s">
        <v>75</v>
      </c>
      <c r="AY110" s="121" t="s">
        <v>184</v>
      </c>
      <c r="BK110" s="129">
        <f>SUM(BK111:BK113)</f>
        <v>0</v>
      </c>
    </row>
    <row r="111" spans="2:65" s="1" customFormat="1" ht="24.2" customHeight="1">
      <c r="B111" s="33"/>
      <c r="C111" s="170" t="s">
        <v>251</v>
      </c>
      <c r="D111" s="170" t="s">
        <v>264</v>
      </c>
      <c r="E111" s="171" t="s">
        <v>2114</v>
      </c>
      <c r="F111" s="172" t="s">
        <v>2115</v>
      </c>
      <c r="G111" s="173" t="s">
        <v>1993</v>
      </c>
      <c r="H111" s="174">
        <v>8</v>
      </c>
      <c r="I111" s="175"/>
      <c r="J111" s="176">
        <f>ROUND(I111*H111,2)</f>
        <v>0</v>
      </c>
      <c r="K111" s="172" t="s">
        <v>19</v>
      </c>
      <c r="L111" s="177"/>
      <c r="M111" s="178" t="s">
        <v>19</v>
      </c>
      <c r="N111" s="179" t="s">
        <v>46</v>
      </c>
      <c r="P111" s="141">
        <f>O111*H111</f>
        <v>0</v>
      </c>
      <c r="Q111" s="141">
        <v>0</v>
      </c>
      <c r="R111" s="141">
        <f>Q111*H111</f>
        <v>0</v>
      </c>
      <c r="S111" s="141">
        <v>0</v>
      </c>
      <c r="T111" s="142">
        <f>S111*H111</f>
        <v>0</v>
      </c>
      <c r="AR111" s="143" t="s">
        <v>409</v>
      </c>
      <c r="AT111" s="143" t="s">
        <v>264</v>
      </c>
      <c r="AU111" s="143" t="s">
        <v>82</v>
      </c>
      <c r="AY111" s="18" t="s">
        <v>184</v>
      </c>
      <c r="BE111" s="144">
        <f>IF(N111="základní",J111,0)</f>
        <v>0</v>
      </c>
      <c r="BF111" s="144">
        <f>IF(N111="snížená",J111,0)</f>
        <v>0</v>
      </c>
      <c r="BG111" s="144">
        <f>IF(N111="zákl. přenesená",J111,0)</f>
        <v>0</v>
      </c>
      <c r="BH111" s="144">
        <f>IF(N111="sníž. přenesená",J111,0)</f>
        <v>0</v>
      </c>
      <c r="BI111" s="144">
        <f>IF(N111="nulová",J111,0)</f>
        <v>0</v>
      </c>
      <c r="BJ111" s="18" t="s">
        <v>82</v>
      </c>
      <c r="BK111" s="144">
        <f>ROUND(I111*H111,2)</f>
        <v>0</v>
      </c>
      <c r="BL111" s="18" t="s">
        <v>287</v>
      </c>
      <c r="BM111" s="143" t="s">
        <v>341</v>
      </c>
    </row>
    <row r="112" spans="2:65" s="1" customFormat="1" ht="16.5" customHeight="1">
      <c r="B112" s="33"/>
      <c r="C112" s="170" t="s">
        <v>8</v>
      </c>
      <c r="D112" s="170" t="s">
        <v>264</v>
      </c>
      <c r="E112" s="171" t="s">
        <v>2116</v>
      </c>
      <c r="F112" s="172" t="s">
        <v>2117</v>
      </c>
      <c r="G112" s="173" t="s">
        <v>1993</v>
      </c>
      <c r="H112" s="174">
        <v>8</v>
      </c>
      <c r="I112" s="175"/>
      <c r="J112" s="176">
        <f>ROUND(I112*H112,2)</f>
        <v>0</v>
      </c>
      <c r="K112" s="172" t="s">
        <v>19</v>
      </c>
      <c r="L112" s="177"/>
      <c r="M112" s="178" t="s">
        <v>19</v>
      </c>
      <c r="N112" s="179" t="s">
        <v>46</v>
      </c>
      <c r="P112" s="141">
        <f>O112*H112</f>
        <v>0</v>
      </c>
      <c r="Q112" s="141">
        <v>0</v>
      </c>
      <c r="R112" s="141">
        <f>Q112*H112</f>
        <v>0</v>
      </c>
      <c r="S112" s="141">
        <v>0</v>
      </c>
      <c r="T112" s="142">
        <f>S112*H112</f>
        <v>0</v>
      </c>
      <c r="AR112" s="143" t="s">
        <v>409</v>
      </c>
      <c r="AT112" s="143" t="s">
        <v>264</v>
      </c>
      <c r="AU112" s="143" t="s">
        <v>82</v>
      </c>
      <c r="AY112" s="18" t="s">
        <v>184</v>
      </c>
      <c r="BE112" s="144">
        <f>IF(N112="základní",J112,0)</f>
        <v>0</v>
      </c>
      <c r="BF112" s="144">
        <f>IF(N112="snížená",J112,0)</f>
        <v>0</v>
      </c>
      <c r="BG112" s="144">
        <f>IF(N112="zákl. přenesená",J112,0)</f>
        <v>0</v>
      </c>
      <c r="BH112" s="144">
        <f>IF(N112="sníž. přenesená",J112,0)</f>
        <v>0</v>
      </c>
      <c r="BI112" s="144">
        <f>IF(N112="nulová",J112,0)</f>
        <v>0</v>
      </c>
      <c r="BJ112" s="18" t="s">
        <v>82</v>
      </c>
      <c r="BK112" s="144">
        <f>ROUND(I112*H112,2)</f>
        <v>0</v>
      </c>
      <c r="BL112" s="18" t="s">
        <v>287</v>
      </c>
      <c r="BM112" s="143" t="s">
        <v>353</v>
      </c>
    </row>
    <row r="113" spans="2:65" s="1" customFormat="1" ht="16.5" customHeight="1">
      <c r="B113" s="33"/>
      <c r="C113" s="170" t="s">
        <v>263</v>
      </c>
      <c r="D113" s="170" t="s">
        <v>264</v>
      </c>
      <c r="E113" s="171" t="s">
        <v>2118</v>
      </c>
      <c r="F113" s="172" t="s">
        <v>2119</v>
      </c>
      <c r="G113" s="173" t="s">
        <v>1993</v>
      </c>
      <c r="H113" s="174">
        <v>8</v>
      </c>
      <c r="I113" s="175"/>
      <c r="J113" s="176">
        <f>ROUND(I113*H113,2)</f>
        <v>0</v>
      </c>
      <c r="K113" s="172" t="s">
        <v>19</v>
      </c>
      <c r="L113" s="177"/>
      <c r="M113" s="178" t="s">
        <v>19</v>
      </c>
      <c r="N113" s="179" t="s">
        <v>46</v>
      </c>
      <c r="P113" s="141">
        <f>O113*H113</f>
        <v>0</v>
      </c>
      <c r="Q113" s="141">
        <v>0</v>
      </c>
      <c r="R113" s="141">
        <f>Q113*H113</f>
        <v>0</v>
      </c>
      <c r="S113" s="141">
        <v>0</v>
      </c>
      <c r="T113" s="142">
        <f>S113*H113</f>
        <v>0</v>
      </c>
      <c r="AR113" s="143" t="s">
        <v>409</v>
      </c>
      <c r="AT113" s="143" t="s">
        <v>264</v>
      </c>
      <c r="AU113" s="143" t="s">
        <v>82</v>
      </c>
      <c r="AY113" s="18" t="s">
        <v>184</v>
      </c>
      <c r="BE113" s="144">
        <f>IF(N113="základní",J113,0)</f>
        <v>0</v>
      </c>
      <c r="BF113" s="144">
        <f>IF(N113="snížená",J113,0)</f>
        <v>0</v>
      </c>
      <c r="BG113" s="144">
        <f>IF(N113="zákl. přenesená",J113,0)</f>
        <v>0</v>
      </c>
      <c r="BH113" s="144">
        <f>IF(N113="sníž. přenesená",J113,0)</f>
        <v>0</v>
      </c>
      <c r="BI113" s="144">
        <f>IF(N113="nulová",J113,0)</f>
        <v>0</v>
      </c>
      <c r="BJ113" s="18" t="s">
        <v>82</v>
      </c>
      <c r="BK113" s="144">
        <f>ROUND(I113*H113,2)</f>
        <v>0</v>
      </c>
      <c r="BL113" s="18" t="s">
        <v>287</v>
      </c>
      <c r="BM113" s="143" t="s">
        <v>365</v>
      </c>
    </row>
    <row r="114" spans="2:65" s="11" customFormat="1" ht="25.9" customHeight="1">
      <c r="B114" s="120"/>
      <c r="D114" s="121" t="s">
        <v>74</v>
      </c>
      <c r="E114" s="122" t="s">
        <v>2120</v>
      </c>
      <c r="F114" s="122" t="s">
        <v>2121</v>
      </c>
      <c r="I114" s="123"/>
      <c r="J114" s="124">
        <f>BK114</f>
        <v>0</v>
      </c>
      <c r="L114" s="120"/>
      <c r="M114" s="125"/>
      <c r="P114" s="126">
        <f>SUM(P115:P123)</f>
        <v>0</v>
      </c>
      <c r="R114" s="126">
        <f>SUM(R115:R123)</f>
        <v>0</v>
      </c>
      <c r="T114" s="127">
        <f>SUM(T115:T123)</f>
        <v>0</v>
      </c>
      <c r="AR114" s="121" t="s">
        <v>82</v>
      </c>
      <c r="AT114" s="128" t="s">
        <v>74</v>
      </c>
      <c r="AU114" s="128" t="s">
        <v>75</v>
      </c>
      <c r="AY114" s="121" t="s">
        <v>184</v>
      </c>
      <c r="BK114" s="129">
        <f>SUM(BK115:BK123)</f>
        <v>0</v>
      </c>
    </row>
    <row r="115" spans="2:65" s="1" customFormat="1" ht="21.75" customHeight="1">
      <c r="B115" s="33"/>
      <c r="C115" s="170" t="s">
        <v>270</v>
      </c>
      <c r="D115" s="170" t="s">
        <v>264</v>
      </c>
      <c r="E115" s="171" t="s">
        <v>2122</v>
      </c>
      <c r="F115" s="172" t="s">
        <v>2123</v>
      </c>
      <c r="G115" s="173" t="s">
        <v>246</v>
      </c>
      <c r="H115" s="174">
        <v>360</v>
      </c>
      <c r="I115" s="175"/>
      <c r="J115" s="176">
        <f t="shared" ref="J115:J123" si="0">ROUND(I115*H115,2)</f>
        <v>0</v>
      </c>
      <c r="K115" s="172" t="s">
        <v>19</v>
      </c>
      <c r="L115" s="177"/>
      <c r="M115" s="178" t="s">
        <v>19</v>
      </c>
      <c r="N115" s="179" t="s">
        <v>46</v>
      </c>
      <c r="P115" s="141">
        <f t="shared" ref="P115:P123" si="1">O115*H115</f>
        <v>0</v>
      </c>
      <c r="Q115" s="141">
        <v>0</v>
      </c>
      <c r="R115" s="141">
        <f t="shared" ref="R115:R123" si="2">Q115*H115</f>
        <v>0</v>
      </c>
      <c r="S115" s="141">
        <v>0</v>
      </c>
      <c r="T115" s="142">
        <f t="shared" ref="T115:T123" si="3">S115*H115</f>
        <v>0</v>
      </c>
      <c r="AR115" s="143" t="s">
        <v>409</v>
      </c>
      <c r="AT115" s="143" t="s">
        <v>264</v>
      </c>
      <c r="AU115" s="143" t="s">
        <v>82</v>
      </c>
      <c r="AY115" s="18" t="s">
        <v>184</v>
      </c>
      <c r="BE115" s="144">
        <f t="shared" ref="BE115:BE123" si="4">IF(N115="základní",J115,0)</f>
        <v>0</v>
      </c>
      <c r="BF115" s="144">
        <f t="shared" ref="BF115:BF123" si="5">IF(N115="snížená",J115,0)</f>
        <v>0</v>
      </c>
      <c r="BG115" s="144">
        <f t="shared" ref="BG115:BG123" si="6">IF(N115="zákl. přenesená",J115,0)</f>
        <v>0</v>
      </c>
      <c r="BH115" s="144">
        <f t="shared" ref="BH115:BH123" si="7">IF(N115="sníž. přenesená",J115,0)</f>
        <v>0</v>
      </c>
      <c r="BI115" s="144">
        <f t="shared" ref="BI115:BI123" si="8">IF(N115="nulová",J115,0)</f>
        <v>0</v>
      </c>
      <c r="BJ115" s="18" t="s">
        <v>82</v>
      </c>
      <c r="BK115" s="144">
        <f t="shared" ref="BK115:BK123" si="9">ROUND(I115*H115,2)</f>
        <v>0</v>
      </c>
      <c r="BL115" s="18" t="s">
        <v>287</v>
      </c>
      <c r="BM115" s="143" t="s">
        <v>381</v>
      </c>
    </row>
    <row r="116" spans="2:65" s="1" customFormat="1" ht="16.5" customHeight="1">
      <c r="B116" s="33"/>
      <c r="C116" s="170" t="s">
        <v>281</v>
      </c>
      <c r="D116" s="170" t="s">
        <v>264</v>
      </c>
      <c r="E116" s="171" t="s">
        <v>2124</v>
      </c>
      <c r="F116" s="172" t="s">
        <v>2125</v>
      </c>
      <c r="G116" s="173" t="s">
        <v>246</v>
      </c>
      <c r="H116" s="174">
        <v>15</v>
      </c>
      <c r="I116" s="175"/>
      <c r="J116" s="176">
        <f t="shared" si="0"/>
        <v>0</v>
      </c>
      <c r="K116" s="172" t="s">
        <v>19</v>
      </c>
      <c r="L116" s="177"/>
      <c r="M116" s="178" t="s">
        <v>19</v>
      </c>
      <c r="N116" s="179" t="s">
        <v>46</v>
      </c>
      <c r="P116" s="141">
        <f t="shared" si="1"/>
        <v>0</v>
      </c>
      <c r="Q116" s="141">
        <v>0</v>
      </c>
      <c r="R116" s="141">
        <f t="shared" si="2"/>
        <v>0</v>
      </c>
      <c r="S116" s="141">
        <v>0</v>
      </c>
      <c r="T116" s="142">
        <f t="shared" si="3"/>
        <v>0</v>
      </c>
      <c r="AR116" s="143" t="s">
        <v>409</v>
      </c>
      <c r="AT116" s="143" t="s">
        <v>264</v>
      </c>
      <c r="AU116" s="143" t="s">
        <v>82</v>
      </c>
      <c r="AY116" s="18" t="s">
        <v>184</v>
      </c>
      <c r="BE116" s="144">
        <f t="shared" si="4"/>
        <v>0</v>
      </c>
      <c r="BF116" s="144">
        <f t="shared" si="5"/>
        <v>0</v>
      </c>
      <c r="BG116" s="144">
        <f t="shared" si="6"/>
        <v>0</v>
      </c>
      <c r="BH116" s="144">
        <f t="shared" si="7"/>
        <v>0</v>
      </c>
      <c r="BI116" s="144">
        <f t="shared" si="8"/>
        <v>0</v>
      </c>
      <c r="BJ116" s="18" t="s">
        <v>82</v>
      </c>
      <c r="BK116" s="144">
        <f t="shared" si="9"/>
        <v>0</v>
      </c>
      <c r="BL116" s="18" t="s">
        <v>287</v>
      </c>
      <c r="BM116" s="143" t="s">
        <v>395</v>
      </c>
    </row>
    <row r="117" spans="2:65" s="1" customFormat="1" ht="16.5" customHeight="1">
      <c r="B117" s="33"/>
      <c r="C117" s="170" t="s">
        <v>287</v>
      </c>
      <c r="D117" s="170" t="s">
        <v>264</v>
      </c>
      <c r="E117" s="171" t="s">
        <v>2126</v>
      </c>
      <c r="F117" s="172" t="s">
        <v>2127</v>
      </c>
      <c r="G117" s="173" t="s">
        <v>217</v>
      </c>
      <c r="H117" s="174">
        <v>65</v>
      </c>
      <c r="I117" s="175"/>
      <c r="J117" s="176">
        <f t="shared" si="0"/>
        <v>0</v>
      </c>
      <c r="K117" s="172" t="s">
        <v>19</v>
      </c>
      <c r="L117" s="177"/>
      <c r="M117" s="178" t="s">
        <v>19</v>
      </c>
      <c r="N117" s="179" t="s">
        <v>46</v>
      </c>
      <c r="P117" s="141">
        <f t="shared" si="1"/>
        <v>0</v>
      </c>
      <c r="Q117" s="141">
        <v>0</v>
      </c>
      <c r="R117" s="141">
        <f t="shared" si="2"/>
        <v>0</v>
      </c>
      <c r="S117" s="141">
        <v>0</v>
      </c>
      <c r="T117" s="142">
        <f t="shared" si="3"/>
        <v>0</v>
      </c>
      <c r="AR117" s="143" t="s">
        <v>409</v>
      </c>
      <c r="AT117" s="143" t="s">
        <v>264</v>
      </c>
      <c r="AU117" s="143" t="s">
        <v>82</v>
      </c>
      <c r="AY117" s="18" t="s">
        <v>184</v>
      </c>
      <c r="BE117" s="144">
        <f t="shared" si="4"/>
        <v>0</v>
      </c>
      <c r="BF117" s="144">
        <f t="shared" si="5"/>
        <v>0</v>
      </c>
      <c r="BG117" s="144">
        <f t="shared" si="6"/>
        <v>0</v>
      </c>
      <c r="BH117" s="144">
        <f t="shared" si="7"/>
        <v>0</v>
      </c>
      <c r="BI117" s="144">
        <f t="shared" si="8"/>
        <v>0</v>
      </c>
      <c r="BJ117" s="18" t="s">
        <v>82</v>
      </c>
      <c r="BK117" s="144">
        <f t="shared" si="9"/>
        <v>0</v>
      </c>
      <c r="BL117" s="18" t="s">
        <v>287</v>
      </c>
      <c r="BM117" s="143" t="s">
        <v>409</v>
      </c>
    </row>
    <row r="118" spans="2:65" s="1" customFormat="1" ht="16.5" customHeight="1">
      <c r="B118" s="33"/>
      <c r="C118" s="170" t="s">
        <v>298</v>
      </c>
      <c r="D118" s="170" t="s">
        <v>264</v>
      </c>
      <c r="E118" s="171" t="s">
        <v>2128</v>
      </c>
      <c r="F118" s="172" t="s">
        <v>2129</v>
      </c>
      <c r="G118" s="173" t="s">
        <v>246</v>
      </c>
      <c r="H118" s="174">
        <v>70</v>
      </c>
      <c r="I118" s="175"/>
      <c r="J118" s="176">
        <f t="shared" si="0"/>
        <v>0</v>
      </c>
      <c r="K118" s="172" t="s">
        <v>19</v>
      </c>
      <c r="L118" s="177"/>
      <c r="M118" s="178" t="s">
        <v>19</v>
      </c>
      <c r="N118" s="179" t="s">
        <v>46</v>
      </c>
      <c r="P118" s="141">
        <f t="shared" si="1"/>
        <v>0</v>
      </c>
      <c r="Q118" s="141">
        <v>0</v>
      </c>
      <c r="R118" s="141">
        <f t="shared" si="2"/>
        <v>0</v>
      </c>
      <c r="S118" s="141">
        <v>0</v>
      </c>
      <c r="T118" s="142">
        <f t="shared" si="3"/>
        <v>0</v>
      </c>
      <c r="AR118" s="143" t="s">
        <v>409</v>
      </c>
      <c r="AT118" s="143" t="s">
        <v>264</v>
      </c>
      <c r="AU118" s="143" t="s">
        <v>82</v>
      </c>
      <c r="AY118" s="18" t="s">
        <v>184</v>
      </c>
      <c r="BE118" s="144">
        <f t="shared" si="4"/>
        <v>0</v>
      </c>
      <c r="BF118" s="144">
        <f t="shared" si="5"/>
        <v>0</v>
      </c>
      <c r="BG118" s="144">
        <f t="shared" si="6"/>
        <v>0</v>
      </c>
      <c r="BH118" s="144">
        <f t="shared" si="7"/>
        <v>0</v>
      </c>
      <c r="BI118" s="144">
        <f t="shared" si="8"/>
        <v>0</v>
      </c>
      <c r="BJ118" s="18" t="s">
        <v>82</v>
      </c>
      <c r="BK118" s="144">
        <f t="shared" si="9"/>
        <v>0</v>
      </c>
      <c r="BL118" s="18" t="s">
        <v>287</v>
      </c>
      <c r="BM118" s="143" t="s">
        <v>420</v>
      </c>
    </row>
    <row r="119" spans="2:65" s="1" customFormat="1" ht="16.5" customHeight="1">
      <c r="B119" s="33"/>
      <c r="C119" s="170" t="s">
        <v>304</v>
      </c>
      <c r="D119" s="170" t="s">
        <v>264</v>
      </c>
      <c r="E119" s="171" t="s">
        <v>2130</v>
      </c>
      <c r="F119" s="172" t="s">
        <v>2131</v>
      </c>
      <c r="G119" s="173" t="s">
        <v>1993</v>
      </c>
      <c r="H119" s="174">
        <v>10</v>
      </c>
      <c r="I119" s="175"/>
      <c r="J119" s="176">
        <f t="shared" si="0"/>
        <v>0</v>
      </c>
      <c r="K119" s="172" t="s">
        <v>19</v>
      </c>
      <c r="L119" s="177"/>
      <c r="M119" s="178" t="s">
        <v>19</v>
      </c>
      <c r="N119" s="179" t="s">
        <v>46</v>
      </c>
      <c r="P119" s="141">
        <f t="shared" si="1"/>
        <v>0</v>
      </c>
      <c r="Q119" s="141">
        <v>0</v>
      </c>
      <c r="R119" s="141">
        <f t="shared" si="2"/>
        <v>0</v>
      </c>
      <c r="S119" s="141">
        <v>0</v>
      </c>
      <c r="T119" s="142">
        <f t="shared" si="3"/>
        <v>0</v>
      </c>
      <c r="AR119" s="143" t="s">
        <v>409</v>
      </c>
      <c r="AT119" s="143" t="s">
        <v>264</v>
      </c>
      <c r="AU119" s="143" t="s">
        <v>82</v>
      </c>
      <c r="AY119" s="18" t="s">
        <v>184</v>
      </c>
      <c r="BE119" s="144">
        <f t="shared" si="4"/>
        <v>0</v>
      </c>
      <c r="BF119" s="144">
        <f t="shared" si="5"/>
        <v>0</v>
      </c>
      <c r="BG119" s="144">
        <f t="shared" si="6"/>
        <v>0</v>
      </c>
      <c r="BH119" s="144">
        <f t="shared" si="7"/>
        <v>0</v>
      </c>
      <c r="BI119" s="144">
        <f t="shared" si="8"/>
        <v>0</v>
      </c>
      <c r="BJ119" s="18" t="s">
        <v>82</v>
      </c>
      <c r="BK119" s="144">
        <f t="shared" si="9"/>
        <v>0</v>
      </c>
      <c r="BL119" s="18" t="s">
        <v>287</v>
      </c>
      <c r="BM119" s="143" t="s">
        <v>430</v>
      </c>
    </row>
    <row r="120" spans="2:65" s="1" customFormat="1" ht="16.5" customHeight="1">
      <c r="B120" s="33"/>
      <c r="C120" s="170" t="s">
        <v>319</v>
      </c>
      <c r="D120" s="170" t="s">
        <v>264</v>
      </c>
      <c r="E120" s="171" t="s">
        <v>2132</v>
      </c>
      <c r="F120" s="172" t="s">
        <v>2133</v>
      </c>
      <c r="G120" s="173" t="s">
        <v>1993</v>
      </c>
      <c r="H120" s="174">
        <v>4</v>
      </c>
      <c r="I120" s="175"/>
      <c r="J120" s="176">
        <f t="shared" si="0"/>
        <v>0</v>
      </c>
      <c r="K120" s="172" t="s">
        <v>19</v>
      </c>
      <c r="L120" s="177"/>
      <c r="M120" s="178" t="s">
        <v>19</v>
      </c>
      <c r="N120" s="179" t="s">
        <v>46</v>
      </c>
      <c r="P120" s="141">
        <f t="shared" si="1"/>
        <v>0</v>
      </c>
      <c r="Q120" s="141">
        <v>0</v>
      </c>
      <c r="R120" s="141">
        <f t="shared" si="2"/>
        <v>0</v>
      </c>
      <c r="S120" s="141">
        <v>0</v>
      </c>
      <c r="T120" s="142">
        <f t="shared" si="3"/>
        <v>0</v>
      </c>
      <c r="AR120" s="143" t="s">
        <v>409</v>
      </c>
      <c r="AT120" s="143" t="s">
        <v>264</v>
      </c>
      <c r="AU120" s="143" t="s">
        <v>82</v>
      </c>
      <c r="AY120" s="18" t="s">
        <v>184</v>
      </c>
      <c r="BE120" s="144">
        <f t="shared" si="4"/>
        <v>0</v>
      </c>
      <c r="BF120" s="144">
        <f t="shared" si="5"/>
        <v>0</v>
      </c>
      <c r="BG120" s="144">
        <f t="shared" si="6"/>
        <v>0</v>
      </c>
      <c r="BH120" s="144">
        <f t="shared" si="7"/>
        <v>0</v>
      </c>
      <c r="BI120" s="144">
        <f t="shared" si="8"/>
        <v>0</v>
      </c>
      <c r="BJ120" s="18" t="s">
        <v>82</v>
      </c>
      <c r="BK120" s="144">
        <f t="shared" si="9"/>
        <v>0</v>
      </c>
      <c r="BL120" s="18" t="s">
        <v>287</v>
      </c>
      <c r="BM120" s="143" t="s">
        <v>440</v>
      </c>
    </row>
    <row r="121" spans="2:65" s="1" customFormat="1" ht="16.5" customHeight="1">
      <c r="B121" s="33"/>
      <c r="C121" s="170" t="s">
        <v>328</v>
      </c>
      <c r="D121" s="170" t="s">
        <v>264</v>
      </c>
      <c r="E121" s="171" t="s">
        <v>2134</v>
      </c>
      <c r="F121" s="172" t="s">
        <v>2135</v>
      </c>
      <c r="G121" s="173" t="s">
        <v>246</v>
      </c>
      <c r="H121" s="174">
        <v>10</v>
      </c>
      <c r="I121" s="175"/>
      <c r="J121" s="176">
        <f t="shared" si="0"/>
        <v>0</v>
      </c>
      <c r="K121" s="172" t="s">
        <v>19</v>
      </c>
      <c r="L121" s="177"/>
      <c r="M121" s="178" t="s">
        <v>19</v>
      </c>
      <c r="N121" s="179" t="s">
        <v>46</v>
      </c>
      <c r="P121" s="141">
        <f t="shared" si="1"/>
        <v>0</v>
      </c>
      <c r="Q121" s="141">
        <v>0</v>
      </c>
      <c r="R121" s="141">
        <f t="shared" si="2"/>
        <v>0</v>
      </c>
      <c r="S121" s="141">
        <v>0</v>
      </c>
      <c r="T121" s="142">
        <f t="shared" si="3"/>
        <v>0</v>
      </c>
      <c r="AR121" s="143" t="s">
        <v>409</v>
      </c>
      <c r="AT121" s="143" t="s">
        <v>264</v>
      </c>
      <c r="AU121" s="143" t="s">
        <v>82</v>
      </c>
      <c r="AY121" s="18" t="s">
        <v>184</v>
      </c>
      <c r="BE121" s="144">
        <f t="shared" si="4"/>
        <v>0</v>
      </c>
      <c r="BF121" s="144">
        <f t="shared" si="5"/>
        <v>0</v>
      </c>
      <c r="BG121" s="144">
        <f t="shared" si="6"/>
        <v>0</v>
      </c>
      <c r="BH121" s="144">
        <f t="shared" si="7"/>
        <v>0</v>
      </c>
      <c r="BI121" s="144">
        <f t="shared" si="8"/>
        <v>0</v>
      </c>
      <c r="BJ121" s="18" t="s">
        <v>82</v>
      </c>
      <c r="BK121" s="144">
        <f t="shared" si="9"/>
        <v>0</v>
      </c>
      <c r="BL121" s="18" t="s">
        <v>287</v>
      </c>
      <c r="BM121" s="143" t="s">
        <v>450</v>
      </c>
    </row>
    <row r="122" spans="2:65" s="1" customFormat="1" ht="33" customHeight="1">
      <c r="B122" s="33"/>
      <c r="C122" s="170" t="s">
        <v>7</v>
      </c>
      <c r="D122" s="170" t="s">
        <v>264</v>
      </c>
      <c r="E122" s="171" t="s">
        <v>2136</v>
      </c>
      <c r="F122" s="172" t="s">
        <v>2137</v>
      </c>
      <c r="G122" s="173" t="s">
        <v>1463</v>
      </c>
      <c r="H122" s="174">
        <v>20</v>
      </c>
      <c r="I122" s="175"/>
      <c r="J122" s="176">
        <f t="shared" si="0"/>
        <v>0</v>
      </c>
      <c r="K122" s="172" t="s">
        <v>19</v>
      </c>
      <c r="L122" s="177"/>
      <c r="M122" s="178" t="s">
        <v>19</v>
      </c>
      <c r="N122" s="179" t="s">
        <v>46</v>
      </c>
      <c r="P122" s="141">
        <f t="shared" si="1"/>
        <v>0</v>
      </c>
      <c r="Q122" s="141">
        <v>0</v>
      </c>
      <c r="R122" s="141">
        <f t="shared" si="2"/>
        <v>0</v>
      </c>
      <c r="S122" s="141">
        <v>0</v>
      </c>
      <c r="T122" s="142">
        <f t="shared" si="3"/>
        <v>0</v>
      </c>
      <c r="AR122" s="143" t="s">
        <v>409</v>
      </c>
      <c r="AT122" s="143" t="s">
        <v>264</v>
      </c>
      <c r="AU122" s="143" t="s">
        <v>82</v>
      </c>
      <c r="AY122" s="18" t="s">
        <v>184</v>
      </c>
      <c r="BE122" s="144">
        <f t="shared" si="4"/>
        <v>0</v>
      </c>
      <c r="BF122" s="144">
        <f t="shared" si="5"/>
        <v>0</v>
      </c>
      <c r="BG122" s="144">
        <f t="shared" si="6"/>
        <v>0</v>
      </c>
      <c r="BH122" s="144">
        <f t="shared" si="7"/>
        <v>0</v>
      </c>
      <c r="BI122" s="144">
        <f t="shared" si="8"/>
        <v>0</v>
      </c>
      <c r="BJ122" s="18" t="s">
        <v>82</v>
      </c>
      <c r="BK122" s="144">
        <f t="shared" si="9"/>
        <v>0</v>
      </c>
      <c r="BL122" s="18" t="s">
        <v>287</v>
      </c>
      <c r="BM122" s="143" t="s">
        <v>462</v>
      </c>
    </row>
    <row r="123" spans="2:65" s="1" customFormat="1" ht="16.5" customHeight="1">
      <c r="B123" s="33"/>
      <c r="C123" s="170" t="s">
        <v>341</v>
      </c>
      <c r="D123" s="170" t="s">
        <v>264</v>
      </c>
      <c r="E123" s="171" t="s">
        <v>2138</v>
      </c>
      <c r="F123" s="172" t="s">
        <v>2100</v>
      </c>
      <c r="G123" s="173" t="s">
        <v>1993</v>
      </c>
      <c r="H123" s="174">
        <v>10</v>
      </c>
      <c r="I123" s="175"/>
      <c r="J123" s="176">
        <f t="shared" si="0"/>
        <v>0</v>
      </c>
      <c r="K123" s="172" t="s">
        <v>19</v>
      </c>
      <c r="L123" s="177"/>
      <c r="M123" s="192" t="s">
        <v>19</v>
      </c>
      <c r="N123" s="193" t="s">
        <v>46</v>
      </c>
      <c r="O123" s="194"/>
      <c r="P123" s="195">
        <f t="shared" si="1"/>
        <v>0</v>
      </c>
      <c r="Q123" s="195">
        <v>0</v>
      </c>
      <c r="R123" s="195">
        <f t="shared" si="2"/>
        <v>0</v>
      </c>
      <c r="S123" s="195">
        <v>0</v>
      </c>
      <c r="T123" s="196">
        <f t="shared" si="3"/>
        <v>0</v>
      </c>
      <c r="AR123" s="143" t="s">
        <v>409</v>
      </c>
      <c r="AT123" s="143" t="s">
        <v>264</v>
      </c>
      <c r="AU123" s="143" t="s">
        <v>82</v>
      </c>
      <c r="AY123" s="18" t="s">
        <v>184</v>
      </c>
      <c r="BE123" s="144">
        <f t="shared" si="4"/>
        <v>0</v>
      </c>
      <c r="BF123" s="144">
        <f t="shared" si="5"/>
        <v>0</v>
      </c>
      <c r="BG123" s="144">
        <f t="shared" si="6"/>
        <v>0</v>
      </c>
      <c r="BH123" s="144">
        <f t="shared" si="7"/>
        <v>0</v>
      </c>
      <c r="BI123" s="144">
        <f t="shared" si="8"/>
        <v>0</v>
      </c>
      <c r="BJ123" s="18" t="s">
        <v>82</v>
      </c>
      <c r="BK123" s="144">
        <f t="shared" si="9"/>
        <v>0</v>
      </c>
      <c r="BL123" s="18" t="s">
        <v>287</v>
      </c>
      <c r="BM123" s="143" t="s">
        <v>480</v>
      </c>
    </row>
    <row r="124" spans="2:65" s="1" customFormat="1" ht="6.95" customHeight="1">
      <c r="B124" s="42"/>
      <c r="C124" s="43"/>
      <c r="D124" s="43"/>
      <c r="E124" s="43"/>
      <c r="F124" s="43"/>
      <c r="G124" s="43"/>
      <c r="H124" s="43"/>
      <c r="I124" s="43"/>
      <c r="J124" s="43"/>
      <c r="K124" s="43"/>
      <c r="L124" s="33"/>
    </row>
  </sheetData>
  <sheetProtection algorithmName="SHA-512" hashValue="6UW0ZwPaLbZSqwebkc6Dhkly0ZapoVsEr0r093EbgCwzk+tAsMIgK75qS4AUtUDGT5YSY0oXb3OtR7z3k9ZyZw==" saltValue="MUEmxU35YBTrcl388C5ajEvXQGn3C2kw+RxsOfNN+v83cT1fjh6oTvDXzA46gY9yobhnrFd7zbjDFajnvJ9KPg==" spinCount="100000" sheet="1" objects="1" scenarios="1" formatColumns="0" formatRows="0" autoFilter="0"/>
  <autoFilter ref="C95:K123" xr:uid="{00000000-0009-0000-0000-000004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50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8"/>
      <c r="M2" s="308"/>
      <c r="N2" s="308"/>
      <c r="O2" s="308"/>
      <c r="P2" s="308"/>
      <c r="Q2" s="308"/>
      <c r="R2" s="308"/>
      <c r="S2" s="308"/>
      <c r="T2" s="308"/>
      <c r="U2" s="308"/>
      <c r="V2" s="308"/>
      <c r="AT2" s="18" t="s">
        <v>108</v>
      </c>
    </row>
    <row r="3" spans="2:46" ht="6.95" customHeight="1">
      <c r="B3" s="19"/>
      <c r="C3" s="20"/>
      <c r="D3" s="20"/>
      <c r="E3" s="20"/>
      <c r="F3" s="20"/>
      <c r="G3" s="20"/>
      <c r="H3" s="20"/>
      <c r="I3" s="20"/>
      <c r="J3" s="20"/>
      <c r="K3" s="20"/>
      <c r="L3" s="21"/>
      <c r="AT3" s="18" t="s">
        <v>84</v>
      </c>
    </row>
    <row r="4" spans="2:46" ht="24.95" customHeight="1">
      <c r="B4" s="21"/>
      <c r="D4" s="22" t="s">
        <v>139</v>
      </c>
      <c r="L4" s="21"/>
      <c r="M4" s="91" t="s">
        <v>10</v>
      </c>
      <c r="AT4" s="18" t="s">
        <v>4</v>
      </c>
    </row>
    <row r="5" spans="2:46" ht="6.95" customHeight="1">
      <c r="B5" s="21"/>
      <c r="L5" s="21"/>
    </row>
    <row r="6" spans="2:46" ht="12" customHeight="1">
      <c r="B6" s="21"/>
      <c r="D6" s="28" t="s">
        <v>16</v>
      </c>
      <c r="L6" s="21"/>
    </row>
    <row r="7" spans="2:46" ht="16.5" customHeight="1">
      <c r="B7" s="21"/>
      <c r="E7" s="338" t="str">
        <f>'Rekapitulace stavby'!K6</f>
        <v>AREÁL KLÍŠE, ÚSTÍ NAD LABEM – WELLNESS A FITNESS - BEZ VENKOVNÍ ODPOČÍVÁRNY</v>
      </c>
      <c r="F7" s="339"/>
      <c r="G7" s="339"/>
      <c r="H7" s="339"/>
      <c r="L7" s="21"/>
    </row>
    <row r="8" spans="2:46" ht="12.75">
      <c r="B8" s="21"/>
      <c r="D8" s="28" t="s">
        <v>140</v>
      </c>
      <c r="L8" s="21"/>
    </row>
    <row r="9" spans="2:46" ht="16.5" customHeight="1">
      <c r="B9" s="21"/>
      <c r="E9" s="338" t="s">
        <v>141</v>
      </c>
      <c r="F9" s="308"/>
      <c r="G9" s="308"/>
      <c r="H9" s="308"/>
      <c r="L9" s="21"/>
    </row>
    <row r="10" spans="2:46" ht="12" customHeight="1">
      <c r="B10" s="21"/>
      <c r="D10" s="28" t="s">
        <v>142</v>
      </c>
      <c r="L10" s="21"/>
    </row>
    <row r="11" spans="2:46" s="1" customFormat="1" ht="16.5" customHeight="1">
      <c r="B11" s="33"/>
      <c r="E11" s="336" t="s">
        <v>1966</v>
      </c>
      <c r="F11" s="340"/>
      <c r="G11" s="340"/>
      <c r="H11" s="340"/>
      <c r="L11" s="33"/>
    </row>
    <row r="12" spans="2:46" s="1" customFormat="1" ht="12" customHeight="1">
      <c r="B12" s="33"/>
      <c r="D12" s="28" t="s">
        <v>144</v>
      </c>
      <c r="L12" s="33"/>
    </row>
    <row r="13" spans="2:46" s="1" customFormat="1" ht="16.5" customHeight="1">
      <c r="B13" s="33"/>
      <c r="E13" s="301" t="s">
        <v>2139</v>
      </c>
      <c r="F13" s="340"/>
      <c r="G13" s="340"/>
      <c r="H13" s="340"/>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50" t="str">
        <f>'Rekapitulace stavby'!AN8</f>
        <v>10. 7. 2024</v>
      </c>
      <c r="L16" s="33"/>
    </row>
    <row r="17" spans="2:12" s="1" customFormat="1" ht="10.9" customHeight="1">
      <c r="B17" s="33"/>
      <c r="L17" s="33"/>
    </row>
    <row r="18" spans="2:12" s="1" customFormat="1" ht="12" customHeight="1">
      <c r="B18" s="33"/>
      <c r="D18" s="28" t="s">
        <v>25</v>
      </c>
      <c r="I18" s="28" t="s">
        <v>26</v>
      </c>
      <c r="J18" s="26" t="s">
        <v>27</v>
      </c>
      <c r="L18" s="33"/>
    </row>
    <row r="19" spans="2:12" s="1" customFormat="1" ht="18" customHeight="1">
      <c r="B19" s="33"/>
      <c r="E19" s="26" t="s">
        <v>28</v>
      </c>
      <c r="I19" s="28" t="s">
        <v>29</v>
      </c>
      <c r="J19" s="26" t="s">
        <v>30</v>
      </c>
      <c r="L19" s="33"/>
    </row>
    <row r="20" spans="2:12" s="1" customFormat="1" ht="6.95" customHeight="1">
      <c r="B20" s="33"/>
      <c r="L20" s="33"/>
    </row>
    <row r="21" spans="2:12" s="1" customFormat="1" ht="12" customHeight="1">
      <c r="B21" s="33"/>
      <c r="D21" s="28" t="s">
        <v>31</v>
      </c>
      <c r="I21" s="28" t="s">
        <v>26</v>
      </c>
      <c r="J21" s="29" t="str">
        <f>'Rekapitulace stavby'!AN13</f>
        <v>Vyplň údaj</v>
      </c>
      <c r="L21" s="33"/>
    </row>
    <row r="22" spans="2:12" s="1" customFormat="1" ht="18" customHeight="1">
      <c r="B22" s="33"/>
      <c r="E22" s="341" t="str">
        <f>'Rekapitulace stavby'!E14</f>
        <v>Vyplň údaj</v>
      </c>
      <c r="F22" s="307"/>
      <c r="G22" s="307"/>
      <c r="H22" s="307"/>
      <c r="I22" s="28" t="s">
        <v>29</v>
      </c>
      <c r="J22" s="29" t="str">
        <f>'Rekapitulace stavby'!AN14</f>
        <v>Vyplň údaj</v>
      </c>
      <c r="L22" s="33"/>
    </row>
    <row r="23" spans="2:12" s="1" customFormat="1" ht="6.95" customHeight="1">
      <c r="B23" s="33"/>
      <c r="L23" s="33"/>
    </row>
    <row r="24" spans="2:12" s="1" customFormat="1" ht="12" customHeight="1">
      <c r="B24" s="33"/>
      <c r="D24" s="28" t="s">
        <v>33</v>
      </c>
      <c r="I24" s="28" t="s">
        <v>26</v>
      </c>
      <c r="J24" s="26" t="s">
        <v>34</v>
      </c>
      <c r="L24" s="33"/>
    </row>
    <row r="25" spans="2:12" s="1" customFormat="1" ht="18" customHeight="1">
      <c r="B25" s="33"/>
      <c r="E25" s="26" t="s">
        <v>35</v>
      </c>
      <c r="I25" s="28" t="s">
        <v>29</v>
      </c>
      <c r="J25" s="26" t="s">
        <v>36</v>
      </c>
      <c r="L25" s="33"/>
    </row>
    <row r="26" spans="2:12" s="1" customFormat="1" ht="6.95" customHeight="1">
      <c r="B26" s="33"/>
      <c r="L26" s="33"/>
    </row>
    <row r="27" spans="2:12" s="1" customFormat="1" ht="12" customHeight="1">
      <c r="B27" s="33"/>
      <c r="D27" s="28" t="s">
        <v>38</v>
      </c>
      <c r="I27" s="28" t="s">
        <v>26</v>
      </c>
      <c r="J27" s="26" t="s">
        <v>34</v>
      </c>
      <c r="L27" s="33"/>
    </row>
    <row r="28" spans="2:12" s="1" customFormat="1" ht="18" customHeight="1">
      <c r="B28" s="33"/>
      <c r="E28" s="26" t="s">
        <v>35</v>
      </c>
      <c r="I28" s="28" t="s">
        <v>29</v>
      </c>
      <c r="J28" s="26" t="s">
        <v>36</v>
      </c>
      <c r="L28" s="33"/>
    </row>
    <row r="29" spans="2:12" s="1" customFormat="1" ht="6.95" customHeight="1">
      <c r="B29" s="33"/>
      <c r="L29" s="33"/>
    </row>
    <row r="30" spans="2:12" s="1" customFormat="1" ht="12" customHeight="1">
      <c r="B30" s="33"/>
      <c r="D30" s="28" t="s">
        <v>39</v>
      </c>
      <c r="L30" s="33"/>
    </row>
    <row r="31" spans="2:12" s="7" customFormat="1" ht="16.5" customHeight="1">
      <c r="B31" s="92"/>
      <c r="E31" s="312" t="s">
        <v>19</v>
      </c>
      <c r="F31" s="312"/>
      <c r="G31" s="312"/>
      <c r="H31" s="312"/>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41</v>
      </c>
      <c r="J34" s="64">
        <f>ROUND(J98, 2)</f>
        <v>0</v>
      </c>
      <c r="L34" s="33"/>
    </row>
    <row r="35" spans="2:12" s="1" customFormat="1" ht="6.95" customHeight="1">
      <c r="B35" s="33"/>
      <c r="D35" s="51"/>
      <c r="E35" s="51"/>
      <c r="F35" s="51"/>
      <c r="G35" s="51"/>
      <c r="H35" s="51"/>
      <c r="I35" s="51"/>
      <c r="J35" s="51"/>
      <c r="K35" s="51"/>
      <c r="L35" s="33"/>
    </row>
    <row r="36" spans="2:12" s="1" customFormat="1" ht="14.45" customHeight="1">
      <c r="B36" s="33"/>
      <c r="F36" s="36" t="s">
        <v>43</v>
      </c>
      <c r="I36" s="36" t="s">
        <v>42</v>
      </c>
      <c r="J36" s="36" t="s">
        <v>44</v>
      </c>
      <c r="L36" s="33"/>
    </row>
    <row r="37" spans="2:12" s="1" customFormat="1" ht="14.45" customHeight="1">
      <c r="B37" s="33"/>
      <c r="D37" s="53" t="s">
        <v>45</v>
      </c>
      <c r="E37" s="28" t="s">
        <v>46</v>
      </c>
      <c r="F37" s="83">
        <f>ROUND((SUM(BE98:BE504)),  2)</f>
        <v>0</v>
      </c>
      <c r="I37" s="94">
        <v>0.21</v>
      </c>
      <c r="J37" s="83">
        <f>ROUND(((SUM(BE98:BE504))*I37),  2)</f>
        <v>0</v>
      </c>
      <c r="L37" s="33"/>
    </row>
    <row r="38" spans="2:12" s="1" customFormat="1" ht="14.45" customHeight="1">
      <c r="B38" s="33"/>
      <c r="E38" s="28" t="s">
        <v>47</v>
      </c>
      <c r="F38" s="83">
        <f>ROUND((SUM(BF98:BF504)),  2)</f>
        <v>0</v>
      </c>
      <c r="I38" s="94">
        <v>0.12</v>
      </c>
      <c r="J38" s="83">
        <f>ROUND(((SUM(BF98:BF504))*I38),  2)</f>
        <v>0</v>
      </c>
      <c r="L38" s="33"/>
    </row>
    <row r="39" spans="2:12" s="1" customFormat="1" ht="14.45" hidden="1" customHeight="1">
      <c r="B39" s="33"/>
      <c r="E39" s="28" t="s">
        <v>48</v>
      </c>
      <c r="F39" s="83">
        <f>ROUND((SUM(BG98:BG504)),  2)</f>
        <v>0</v>
      </c>
      <c r="I39" s="94">
        <v>0.21</v>
      </c>
      <c r="J39" s="83">
        <f>0</f>
        <v>0</v>
      </c>
      <c r="L39" s="33"/>
    </row>
    <row r="40" spans="2:12" s="1" customFormat="1" ht="14.45" hidden="1" customHeight="1">
      <c r="B40" s="33"/>
      <c r="E40" s="28" t="s">
        <v>49</v>
      </c>
      <c r="F40" s="83">
        <f>ROUND((SUM(BH98:BH504)),  2)</f>
        <v>0</v>
      </c>
      <c r="I40" s="94">
        <v>0.12</v>
      </c>
      <c r="J40" s="83">
        <f>0</f>
        <v>0</v>
      </c>
      <c r="L40" s="33"/>
    </row>
    <row r="41" spans="2:12" s="1" customFormat="1" ht="14.45" hidden="1" customHeight="1">
      <c r="B41" s="33"/>
      <c r="E41" s="28" t="s">
        <v>50</v>
      </c>
      <c r="F41" s="83">
        <f>ROUND((SUM(BI98:BI504)),  2)</f>
        <v>0</v>
      </c>
      <c r="I41" s="94">
        <v>0</v>
      </c>
      <c r="J41" s="83">
        <f>0</f>
        <v>0</v>
      </c>
      <c r="L41" s="33"/>
    </row>
    <row r="42" spans="2:12" s="1" customFormat="1" ht="6.95" customHeight="1">
      <c r="B42" s="33"/>
      <c r="L42" s="33"/>
    </row>
    <row r="43" spans="2:12" s="1" customFormat="1" ht="25.35" customHeight="1">
      <c r="B43" s="33"/>
      <c r="C43" s="95"/>
      <c r="D43" s="96" t="s">
        <v>51</v>
      </c>
      <c r="E43" s="55"/>
      <c r="F43" s="55"/>
      <c r="G43" s="97" t="s">
        <v>52</v>
      </c>
      <c r="H43" s="98" t="s">
        <v>53</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146</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AREÁL KLÍŠE, ÚSTÍ NAD LABEM – WELLNESS A FITNESS - BEZ VENKOVNÍ ODPOČÍVÁRNY</v>
      </c>
      <c r="F52" s="339"/>
      <c r="G52" s="339"/>
      <c r="H52" s="339"/>
      <c r="L52" s="33"/>
    </row>
    <row r="53" spans="2:12" ht="12" customHeight="1">
      <c r="B53" s="21"/>
      <c r="C53" s="28" t="s">
        <v>140</v>
      </c>
      <c r="L53" s="21"/>
    </row>
    <row r="54" spans="2:12" ht="16.5" customHeight="1">
      <c r="B54" s="21"/>
      <c r="E54" s="338" t="s">
        <v>141</v>
      </c>
      <c r="F54" s="308"/>
      <c r="G54" s="308"/>
      <c r="H54" s="308"/>
      <c r="L54" s="21"/>
    </row>
    <row r="55" spans="2:12" ht="12" customHeight="1">
      <c r="B55" s="21"/>
      <c r="C55" s="28" t="s">
        <v>142</v>
      </c>
      <c r="L55" s="21"/>
    </row>
    <row r="56" spans="2:12" s="1" customFormat="1" ht="16.5" customHeight="1">
      <c r="B56" s="33"/>
      <c r="E56" s="336" t="s">
        <v>1966</v>
      </c>
      <c r="F56" s="340"/>
      <c r="G56" s="340"/>
      <c r="H56" s="340"/>
      <c r="L56" s="33"/>
    </row>
    <row r="57" spans="2:12" s="1" customFormat="1" ht="12" customHeight="1">
      <c r="B57" s="33"/>
      <c r="C57" s="28" t="s">
        <v>144</v>
      </c>
      <c r="L57" s="33"/>
    </row>
    <row r="58" spans="2:12" s="1" customFormat="1" ht="16.5" customHeight="1">
      <c r="B58" s="33"/>
      <c r="E58" s="301" t="str">
        <f>E13</f>
        <v>D.1-02.4.3 - Zařízení zdravotně-technických instalací</v>
      </c>
      <c r="F58" s="340"/>
      <c r="G58" s="340"/>
      <c r="H58" s="340"/>
      <c r="L58" s="33"/>
    </row>
    <row r="59" spans="2:12" s="1" customFormat="1" ht="6.95" customHeight="1">
      <c r="B59" s="33"/>
      <c r="L59" s="33"/>
    </row>
    <row r="60" spans="2:12" s="1" customFormat="1" ht="12" customHeight="1">
      <c r="B60" s="33"/>
      <c r="C60" s="28" t="s">
        <v>21</v>
      </c>
      <c r="F60" s="26" t="str">
        <f>F16</f>
        <v>ÚSTÍ NAD LABEM</v>
      </c>
      <c r="I60" s="28" t="s">
        <v>23</v>
      </c>
      <c r="J60" s="50" t="str">
        <f>IF(J16="","",J16)</f>
        <v>10. 7. 2024</v>
      </c>
      <c r="L60" s="33"/>
    </row>
    <row r="61" spans="2:12" s="1" customFormat="1" ht="6.95" customHeight="1">
      <c r="B61" s="33"/>
      <c r="L61" s="33"/>
    </row>
    <row r="62" spans="2:12" s="1" customFormat="1" ht="15.2" customHeight="1">
      <c r="B62" s="33"/>
      <c r="C62" s="28" t="s">
        <v>25</v>
      </c>
      <c r="F62" s="26" t="str">
        <f>E19</f>
        <v>Městské služby Ústí nad Labem p.o.</v>
      </c>
      <c r="I62" s="28" t="s">
        <v>33</v>
      </c>
      <c r="J62" s="31" t="str">
        <f>E25</f>
        <v>Specta s.r.o.</v>
      </c>
      <c r="L62" s="33"/>
    </row>
    <row r="63" spans="2:12" s="1" customFormat="1" ht="15.2" customHeight="1">
      <c r="B63" s="33"/>
      <c r="C63" s="28" t="s">
        <v>31</v>
      </c>
      <c r="F63" s="26" t="str">
        <f>IF(E22="","",E22)</f>
        <v>Vyplň údaj</v>
      </c>
      <c r="I63" s="28" t="s">
        <v>38</v>
      </c>
      <c r="J63" s="31" t="str">
        <f>E28</f>
        <v>Specta s.r.o.</v>
      </c>
      <c r="L63" s="33"/>
    </row>
    <row r="64" spans="2:12" s="1" customFormat="1" ht="10.35" customHeight="1">
      <c r="B64" s="33"/>
      <c r="L64" s="33"/>
    </row>
    <row r="65" spans="2:47" s="1" customFormat="1" ht="29.25" customHeight="1">
      <c r="B65" s="33"/>
      <c r="C65" s="101" t="s">
        <v>147</v>
      </c>
      <c r="D65" s="95"/>
      <c r="E65" s="95"/>
      <c r="F65" s="95"/>
      <c r="G65" s="95"/>
      <c r="H65" s="95"/>
      <c r="I65" s="95"/>
      <c r="J65" s="102" t="s">
        <v>148</v>
      </c>
      <c r="K65" s="95"/>
      <c r="L65" s="33"/>
    </row>
    <row r="66" spans="2:47" s="1" customFormat="1" ht="10.35" customHeight="1">
      <c r="B66" s="33"/>
      <c r="L66" s="33"/>
    </row>
    <row r="67" spans="2:47" s="1" customFormat="1" ht="22.9" customHeight="1">
      <c r="B67" s="33"/>
      <c r="C67" s="103" t="s">
        <v>73</v>
      </c>
      <c r="J67" s="64">
        <f>J98</f>
        <v>0</v>
      </c>
      <c r="L67" s="33"/>
      <c r="AU67" s="18" t="s">
        <v>149</v>
      </c>
    </row>
    <row r="68" spans="2:47" s="8" customFormat="1" ht="24.95" customHeight="1">
      <c r="B68" s="104"/>
      <c r="D68" s="105" t="s">
        <v>157</v>
      </c>
      <c r="E68" s="106"/>
      <c r="F68" s="106"/>
      <c r="G68" s="106"/>
      <c r="H68" s="106"/>
      <c r="I68" s="106"/>
      <c r="J68" s="107">
        <f>J99</f>
        <v>0</v>
      </c>
      <c r="L68" s="104"/>
    </row>
    <row r="69" spans="2:47" s="9" customFormat="1" ht="19.899999999999999" customHeight="1">
      <c r="B69" s="108"/>
      <c r="D69" s="109" t="s">
        <v>160</v>
      </c>
      <c r="E69" s="110"/>
      <c r="F69" s="110"/>
      <c r="G69" s="110"/>
      <c r="H69" s="110"/>
      <c r="I69" s="110"/>
      <c r="J69" s="111">
        <f>J100</f>
        <v>0</v>
      </c>
      <c r="L69" s="108"/>
    </row>
    <row r="70" spans="2:47" s="9" customFormat="1" ht="19.899999999999999" customHeight="1">
      <c r="B70" s="108"/>
      <c r="D70" s="109" t="s">
        <v>161</v>
      </c>
      <c r="E70" s="110"/>
      <c r="F70" s="110"/>
      <c r="G70" s="110"/>
      <c r="H70" s="110"/>
      <c r="I70" s="110"/>
      <c r="J70" s="111">
        <f>J209</f>
        <v>0</v>
      </c>
      <c r="L70" s="108"/>
    </row>
    <row r="71" spans="2:47" s="9" customFormat="1" ht="19.899999999999999" customHeight="1">
      <c r="B71" s="108"/>
      <c r="D71" s="109" t="s">
        <v>2140</v>
      </c>
      <c r="E71" s="110"/>
      <c r="F71" s="110"/>
      <c r="G71" s="110"/>
      <c r="H71" s="110"/>
      <c r="I71" s="110"/>
      <c r="J71" s="111">
        <f>J385</f>
        <v>0</v>
      </c>
      <c r="L71" s="108"/>
    </row>
    <row r="72" spans="2:47" s="9" customFormat="1" ht="19.899999999999999" customHeight="1">
      <c r="B72" s="108"/>
      <c r="D72" s="109" t="s">
        <v>162</v>
      </c>
      <c r="E72" s="110"/>
      <c r="F72" s="110"/>
      <c r="G72" s="110"/>
      <c r="H72" s="110"/>
      <c r="I72" s="110"/>
      <c r="J72" s="111">
        <f>J392</f>
        <v>0</v>
      </c>
      <c r="L72" s="108"/>
    </row>
    <row r="73" spans="2:47" s="9" customFormat="1" ht="19.899999999999999" customHeight="1">
      <c r="B73" s="108"/>
      <c r="D73" s="109" t="s">
        <v>2141</v>
      </c>
      <c r="E73" s="110"/>
      <c r="F73" s="110"/>
      <c r="G73" s="110"/>
      <c r="H73" s="110"/>
      <c r="I73" s="110"/>
      <c r="J73" s="111">
        <f>J474</f>
        <v>0</v>
      </c>
      <c r="L73" s="108"/>
    </row>
    <row r="74" spans="2:47" s="9" customFormat="1" ht="19.899999999999999" customHeight="1">
      <c r="B74" s="108"/>
      <c r="D74" s="109" t="s">
        <v>2142</v>
      </c>
      <c r="E74" s="110"/>
      <c r="F74" s="110"/>
      <c r="G74" s="110"/>
      <c r="H74" s="110"/>
      <c r="I74" s="110"/>
      <c r="J74" s="111">
        <f>J486</f>
        <v>0</v>
      </c>
      <c r="L74" s="108"/>
    </row>
    <row r="75" spans="2:47" s="1" customFormat="1" ht="21.75" customHeight="1">
      <c r="B75" s="33"/>
      <c r="L75" s="33"/>
    </row>
    <row r="76" spans="2:47" s="1" customFormat="1" ht="6.95" customHeight="1">
      <c r="B76" s="42"/>
      <c r="C76" s="43"/>
      <c r="D76" s="43"/>
      <c r="E76" s="43"/>
      <c r="F76" s="43"/>
      <c r="G76" s="43"/>
      <c r="H76" s="43"/>
      <c r="I76" s="43"/>
      <c r="J76" s="43"/>
      <c r="K76" s="43"/>
      <c r="L76" s="33"/>
    </row>
    <row r="80" spans="2:47" s="1" customFormat="1" ht="6.95" customHeight="1">
      <c r="B80" s="44"/>
      <c r="C80" s="45"/>
      <c r="D80" s="45"/>
      <c r="E80" s="45"/>
      <c r="F80" s="45"/>
      <c r="G80" s="45"/>
      <c r="H80" s="45"/>
      <c r="I80" s="45"/>
      <c r="J80" s="45"/>
      <c r="K80" s="45"/>
      <c r="L80" s="33"/>
    </row>
    <row r="81" spans="2:12" s="1" customFormat="1" ht="24.95" customHeight="1">
      <c r="B81" s="33"/>
      <c r="C81" s="22" t="s">
        <v>169</v>
      </c>
      <c r="L81" s="33"/>
    </row>
    <row r="82" spans="2:12" s="1" customFormat="1" ht="6.95" customHeight="1">
      <c r="B82" s="33"/>
      <c r="L82" s="33"/>
    </row>
    <row r="83" spans="2:12" s="1" customFormat="1" ht="12" customHeight="1">
      <c r="B83" s="33"/>
      <c r="C83" s="28" t="s">
        <v>16</v>
      </c>
      <c r="L83" s="33"/>
    </row>
    <row r="84" spans="2:12" s="1" customFormat="1" ht="16.5" customHeight="1">
      <c r="B84" s="33"/>
      <c r="E84" s="338" t="str">
        <f>E7</f>
        <v>AREÁL KLÍŠE, ÚSTÍ NAD LABEM – WELLNESS A FITNESS - BEZ VENKOVNÍ ODPOČÍVÁRNY</v>
      </c>
      <c r="F84" s="339"/>
      <c r="G84" s="339"/>
      <c r="H84" s="339"/>
      <c r="L84" s="33"/>
    </row>
    <row r="85" spans="2:12" ht="12" customHeight="1">
      <c r="B85" s="21"/>
      <c r="C85" s="28" t="s">
        <v>140</v>
      </c>
      <c r="L85" s="21"/>
    </row>
    <row r="86" spans="2:12" ht="16.5" customHeight="1">
      <c r="B86" s="21"/>
      <c r="E86" s="338" t="s">
        <v>141</v>
      </c>
      <c r="F86" s="308"/>
      <c r="G86" s="308"/>
      <c r="H86" s="308"/>
      <c r="L86" s="21"/>
    </row>
    <row r="87" spans="2:12" ht="12" customHeight="1">
      <c r="B87" s="21"/>
      <c r="C87" s="28" t="s">
        <v>142</v>
      </c>
      <c r="L87" s="21"/>
    </row>
    <row r="88" spans="2:12" s="1" customFormat="1" ht="16.5" customHeight="1">
      <c r="B88" s="33"/>
      <c r="E88" s="336" t="s">
        <v>1966</v>
      </c>
      <c r="F88" s="340"/>
      <c r="G88" s="340"/>
      <c r="H88" s="340"/>
      <c r="L88" s="33"/>
    </row>
    <row r="89" spans="2:12" s="1" customFormat="1" ht="12" customHeight="1">
      <c r="B89" s="33"/>
      <c r="C89" s="28" t="s">
        <v>144</v>
      </c>
      <c r="L89" s="33"/>
    </row>
    <row r="90" spans="2:12" s="1" customFormat="1" ht="16.5" customHeight="1">
      <c r="B90" s="33"/>
      <c r="E90" s="301" t="str">
        <f>E13</f>
        <v>D.1-02.4.3 - Zařízení zdravotně-technických instalací</v>
      </c>
      <c r="F90" s="340"/>
      <c r="G90" s="340"/>
      <c r="H90" s="340"/>
      <c r="L90" s="33"/>
    </row>
    <row r="91" spans="2:12" s="1" customFormat="1" ht="6.95" customHeight="1">
      <c r="B91" s="33"/>
      <c r="L91" s="33"/>
    </row>
    <row r="92" spans="2:12" s="1" customFormat="1" ht="12" customHeight="1">
      <c r="B92" s="33"/>
      <c r="C92" s="28" t="s">
        <v>21</v>
      </c>
      <c r="F92" s="26" t="str">
        <f>F16</f>
        <v>ÚSTÍ NAD LABEM</v>
      </c>
      <c r="I92" s="28" t="s">
        <v>23</v>
      </c>
      <c r="J92" s="50" t="str">
        <f>IF(J16="","",J16)</f>
        <v>10. 7. 2024</v>
      </c>
      <c r="L92" s="33"/>
    </row>
    <row r="93" spans="2:12" s="1" customFormat="1" ht="6.95" customHeight="1">
      <c r="B93" s="33"/>
      <c r="L93" s="33"/>
    </row>
    <row r="94" spans="2:12" s="1" customFormat="1" ht="15.2" customHeight="1">
      <c r="B94" s="33"/>
      <c r="C94" s="28" t="s">
        <v>25</v>
      </c>
      <c r="F94" s="26" t="str">
        <f>E19</f>
        <v>Městské služby Ústí nad Labem p.o.</v>
      </c>
      <c r="I94" s="28" t="s">
        <v>33</v>
      </c>
      <c r="J94" s="31" t="str">
        <f>E25</f>
        <v>Specta s.r.o.</v>
      </c>
      <c r="L94" s="33"/>
    </row>
    <row r="95" spans="2:12" s="1" customFormat="1" ht="15.2" customHeight="1">
      <c r="B95" s="33"/>
      <c r="C95" s="28" t="s">
        <v>31</v>
      </c>
      <c r="F95" s="26" t="str">
        <f>IF(E22="","",E22)</f>
        <v>Vyplň údaj</v>
      </c>
      <c r="I95" s="28" t="s">
        <v>38</v>
      </c>
      <c r="J95" s="31" t="str">
        <f>E28</f>
        <v>Specta s.r.o.</v>
      </c>
      <c r="L95" s="33"/>
    </row>
    <row r="96" spans="2:12" s="1" customFormat="1" ht="10.35" customHeight="1">
      <c r="B96" s="33"/>
      <c r="L96" s="33"/>
    </row>
    <row r="97" spans="2:65" s="10" customFormat="1" ht="29.25" customHeight="1">
      <c r="B97" s="112"/>
      <c r="C97" s="113" t="s">
        <v>170</v>
      </c>
      <c r="D97" s="114" t="s">
        <v>60</v>
      </c>
      <c r="E97" s="114" t="s">
        <v>56</v>
      </c>
      <c r="F97" s="114" t="s">
        <v>57</v>
      </c>
      <c r="G97" s="114" t="s">
        <v>171</v>
      </c>
      <c r="H97" s="114" t="s">
        <v>172</v>
      </c>
      <c r="I97" s="114" t="s">
        <v>173</v>
      </c>
      <c r="J97" s="114" t="s">
        <v>148</v>
      </c>
      <c r="K97" s="115" t="s">
        <v>174</v>
      </c>
      <c r="L97" s="112"/>
      <c r="M97" s="57" t="s">
        <v>19</v>
      </c>
      <c r="N97" s="58" t="s">
        <v>45</v>
      </c>
      <c r="O97" s="58" t="s">
        <v>175</v>
      </c>
      <c r="P97" s="58" t="s">
        <v>176</v>
      </c>
      <c r="Q97" s="58" t="s">
        <v>177</v>
      </c>
      <c r="R97" s="58" t="s">
        <v>178</v>
      </c>
      <c r="S97" s="58" t="s">
        <v>179</v>
      </c>
      <c r="T97" s="59" t="s">
        <v>180</v>
      </c>
    </row>
    <row r="98" spans="2:65" s="1" customFormat="1" ht="22.9" customHeight="1">
      <c r="B98" s="33"/>
      <c r="C98" s="62" t="s">
        <v>181</v>
      </c>
      <c r="J98" s="116">
        <f>BK98</f>
        <v>0</v>
      </c>
      <c r="L98" s="33"/>
      <c r="M98" s="60"/>
      <c r="N98" s="51"/>
      <c r="O98" s="51"/>
      <c r="P98" s="117">
        <f>P99</f>
        <v>0</v>
      </c>
      <c r="Q98" s="51"/>
      <c r="R98" s="117">
        <f>R99</f>
        <v>0.70218473392500003</v>
      </c>
      <c r="S98" s="51"/>
      <c r="T98" s="118">
        <f>T99</f>
        <v>4.1599999999999996E-3</v>
      </c>
      <c r="AT98" s="18" t="s">
        <v>74</v>
      </c>
      <c r="AU98" s="18" t="s">
        <v>149</v>
      </c>
      <c r="BK98" s="119">
        <f>BK99</f>
        <v>0</v>
      </c>
    </row>
    <row r="99" spans="2:65" s="11" customFormat="1" ht="25.9" customHeight="1">
      <c r="B99" s="120"/>
      <c r="D99" s="121" t="s">
        <v>74</v>
      </c>
      <c r="E99" s="122" t="s">
        <v>467</v>
      </c>
      <c r="F99" s="122" t="s">
        <v>468</v>
      </c>
      <c r="I99" s="123"/>
      <c r="J99" s="124">
        <f>BK99</f>
        <v>0</v>
      </c>
      <c r="L99" s="120"/>
      <c r="M99" s="125"/>
      <c r="P99" s="126">
        <f>P100+P209+P385+P392+P474+P486</f>
        <v>0</v>
      </c>
      <c r="R99" s="126">
        <f>R100+R209+R385+R392+R474+R486</f>
        <v>0.70218473392500003</v>
      </c>
      <c r="T99" s="127">
        <f>T100+T209+T385+T392+T474+T486</f>
        <v>4.1599999999999996E-3</v>
      </c>
      <c r="AR99" s="121" t="s">
        <v>84</v>
      </c>
      <c r="AT99" s="128" t="s">
        <v>74</v>
      </c>
      <c r="AU99" s="128" t="s">
        <v>75</v>
      </c>
      <c r="AY99" s="121" t="s">
        <v>184</v>
      </c>
      <c r="BK99" s="129">
        <f>BK100+BK209+BK385+BK392+BK474+BK486</f>
        <v>0</v>
      </c>
    </row>
    <row r="100" spans="2:65" s="11" customFormat="1" ht="22.9" customHeight="1">
      <c r="B100" s="120"/>
      <c r="D100" s="121" t="s">
        <v>74</v>
      </c>
      <c r="E100" s="130" t="s">
        <v>491</v>
      </c>
      <c r="F100" s="130" t="s">
        <v>492</v>
      </c>
      <c r="I100" s="123"/>
      <c r="J100" s="131">
        <f>BK100</f>
        <v>0</v>
      </c>
      <c r="L100" s="120"/>
      <c r="M100" s="125"/>
      <c r="P100" s="126">
        <f>SUM(P101:P208)</f>
        <v>0</v>
      </c>
      <c r="R100" s="126">
        <f>SUM(R101:R208)</f>
        <v>8.3152709999999991E-2</v>
      </c>
      <c r="T100" s="127">
        <f>SUM(T101:T208)</f>
        <v>0</v>
      </c>
      <c r="AR100" s="121" t="s">
        <v>84</v>
      </c>
      <c r="AT100" s="128" t="s">
        <v>74</v>
      </c>
      <c r="AU100" s="128" t="s">
        <v>82</v>
      </c>
      <c r="AY100" s="121" t="s">
        <v>184</v>
      </c>
      <c r="BK100" s="129">
        <f>SUM(BK101:BK208)</f>
        <v>0</v>
      </c>
    </row>
    <row r="101" spans="2:65" s="1" customFormat="1" ht="16.5" customHeight="1">
      <c r="B101" s="33"/>
      <c r="C101" s="132" t="s">
        <v>82</v>
      </c>
      <c r="D101" s="132" t="s">
        <v>186</v>
      </c>
      <c r="E101" s="133" t="s">
        <v>2143</v>
      </c>
      <c r="F101" s="134" t="s">
        <v>2144</v>
      </c>
      <c r="G101" s="135" t="s">
        <v>368</v>
      </c>
      <c r="H101" s="136">
        <v>3</v>
      </c>
      <c r="I101" s="137"/>
      <c r="J101" s="138">
        <f>ROUND(I101*H101,2)</f>
        <v>0</v>
      </c>
      <c r="K101" s="134" t="s">
        <v>190</v>
      </c>
      <c r="L101" s="33"/>
      <c r="M101" s="139" t="s">
        <v>19</v>
      </c>
      <c r="N101" s="140" t="s">
        <v>46</v>
      </c>
      <c r="P101" s="141">
        <f>O101*H101</f>
        <v>0</v>
      </c>
      <c r="Q101" s="141">
        <v>8.9570000000000003E-4</v>
      </c>
      <c r="R101" s="141">
        <f>Q101*H101</f>
        <v>2.6871E-3</v>
      </c>
      <c r="S101" s="141">
        <v>0</v>
      </c>
      <c r="T101" s="142">
        <f>S101*H101</f>
        <v>0</v>
      </c>
      <c r="AR101" s="143" t="s">
        <v>287</v>
      </c>
      <c r="AT101" s="143" t="s">
        <v>186</v>
      </c>
      <c r="AU101" s="143" t="s">
        <v>84</v>
      </c>
      <c r="AY101" s="18" t="s">
        <v>184</v>
      </c>
      <c r="BE101" s="144">
        <f>IF(N101="základní",J101,0)</f>
        <v>0</v>
      </c>
      <c r="BF101" s="144">
        <f>IF(N101="snížená",J101,0)</f>
        <v>0</v>
      </c>
      <c r="BG101" s="144">
        <f>IF(N101="zákl. přenesená",J101,0)</f>
        <v>0</v>
      </c>
      <c r="BH101" s="144">
        <f>IF(N101="sníž. přenesená",J101,0)</f>
        <v>0</v>
      </c>
      <c r="BI101" s="144">
        <f>IF(N101="nulová",J101,0)</f>
        <v>0</v>
      </c>
      <c r="BJ101" s="18" t="s">
        <v>82</v>
      </c>
      <c r="BK101" s="144">
        <f>ROUND(I101*H101,2)</f>
        <v>0</v>
      </c>
      <c r="BL101" s="18" t="s">
        <v>287</v>
      </c>
      <c r="BM101" s="143" t="s">
        <v>2145</v>
      </c>
    </row>
    <row r="102" spans="2:65" s="1" customFormat="1" ht="11.25">
      <c r="B102" s="33"/>
      <c r="D102" s="145" t="s">
        <v>192</v>
      </c>
      <c r="F102" s="146" t="s">
        <v>2146</v>
      </c>
      <c r="I102" s="147"/>
      <c r="L102" s="33"/>
      <c r="M102" s="148"/>
      <c r="T102" s="54"/>
      <c r="AT102" s="18" t="s">
        <v>192</v>
      </c>
      <c r="AU102" s="18" t="s">
        <v>84</v>
      </c>
    </row>
    <row r="103" spans="2:65" s="12" customFormat="1" ht="11.25">
      <c r="B103" s="149"/>
      <c r="D103" s="150" t="s">
        <v>194</v>
      </c>
      <c r="E103" s="151" t="s">
        <v>19</v>
      </c>
      <c r="F103" s="152" t="s">
        <v>2147</v>
      </c>
      <c r="H103" s="151" t="s">
        <v>19</v>
      </c>
      <c r="I103" s="153"/>
      <c r="L103" s="149"/>
      <c r="M103" s="154"/>
      <c r="T103" s="155"/>
      <c r="AT103" s="151" t="s">
        <v>194</v>
      </c>
      <c r="AU103" s="151" t="s">
        <v>84</v>
      </c>
      <c r="AV103" s="12" t="s">
        <v>82</v>
      </c>
      <c r="AW103" s="12" t="s">
        <v>37</v>
      </c>
      <c r="AX103" s="12" t="s">
        <v>75</v>
      </c>
      <c r="AY103" s="151" t="s">
        <v>184</v>
      </c>
    </row>
    <row r="104" spans="2:65" s="13" customFormat="1" ht="11.25">
      <c r="B104" s="156"/>
      <c r="D104" s="150" t="s">
        <v>194</v>
      </c>
      <c r="E104" s="157" t="s">
        <v>19</v>
      </c>
      <c r="F104" s="158" t="s">
        <v>2148</v>
      </c>
      <c r="H104" s="159">
        <v>3</v>
      </c>
      <c r="I104" s="160"/>
      <c r="L104" s="156"/>
      <c r="M104" s="161"/>
      <c r="T104" s="162"/>
      <c r="AT104" s="157" t="s">
        <v>194</v>
      </c>
      <c r="AU104" s="157" t="s">
        <v>84</v>
      </c>
      <c r="AV104" s="13" t="s">
        <v>84</v>
      </c>
      <c r="AW104" s="13" t="s">
        <v>37</v>
      </c>
      <c r="AX104" s="13" t="s">
        <v>75</v>
      </c>
      <c r="AY104" s="157" t="s">
        <v>184</v>
      </c>
    </row>
    <row r="105" spans="2:65" s="14" customFormat="1" ht="11.25">
      <c r="B105" s="163"/>
      <c r="D105" s="150" t="s">
        <v>194</v>
      </c>
      <c r="E105" s="164" t="s">
        <v>19</v>
      </c>
      <c r="F105" s="165" t="s">
        <v>198</v>
      </c>
      <c r="H105" s="166">
        <v>3</v>
      </c>
      <c r="I105" s="167"/>
      <c r="L105" s="163"/>
      <c r="M105" s="168"/>
      <c r="T105" s="169"/>
      <c r="AT105" s="164" t="s">
        <v>194</v>
      </c>
      <c r="AU105" s="164" t="s">
        <v>84</v>
      </c>
      <c r="AV105" s="14" t="s">
        <v>127</v>
      </c>
      <c r="AW105" s="14" t="s">
        <v>37</v>
      </c>
      <c r="AX105" s="14" t="s">
        <v>82</v>
      </c>
      <c r="AY105" s="164" t="s">
        <v>184</v>
      </c>
    </row>
    <row r="106" spans="2:65" s="1" customFormat="1" ht="16.5" customHeight="1">
      <c r="B106" s="33"/>
      <c r="C106" s="132" t="s">
        <v>84</v>
      </c>
      <c r="D106" s="132" t="s">
        <v>186</v>
      </c>
      <c r="E106" s="133" t="s">
        <v>2149</v>
      </c>
      <c r="F106" s="134" t="s">
        <v>2150</v>
      </c>
      <c r="G106" s="135" t="s">
        <v>368</v>
      </c>
      <c r="H106" s="136">
        <v>9</v>
      </c>
      <c r="I106" s="137"/>
      <c r="J106" s="138">
        <f>ROUND(I106*H106,2)</f>
        <v>0</v>
      </c>
      <c r="K106" s="134" t="s">
        <v>190</v>
      </c>
      <c r="L106" s="33"/>
      <c r="M106" s="139" t="s">
        <v>19</v>
      </c>
      <c r="N106" s="140" t="s">
        <v>46</v>
      </c>
      <c r="P106" s="141">
        <f>O106*H106</f>
        <v>0</v>
      </c>
      <c r="Q106" s="141">
        <v>1.7945999999999999E-3</v>
      </c>
      <c r="R106" s="141">
        <f>Q106*H106</f>
        <v>1.61514E-2</v>
      </c>
      <c r="S106" s="141">
        <v>0</v>
      </c>
      <c r="T106" s="142">
        <f>S106*H106</f>
        <v>0</v>
      </c>
      <c r="AR106" s="143" t="s">
        <v>287</v>
      </c>
      <c r="AT106" s="143" t="s">
        <v>186</v>
      </c>
      <c r="AU106" s="143" t="s">
        <v>84</v>
      </c>
      <c r="AY106" s="18" t="s">
        <v>184</v>
      </c>
      <c r="BE106" s="144">
        <f>IF(N106="základní",J106,0)</f>
        <v>0</v>
      </c>
      <c r="BF106" s="144">
        <f>IF(N106="snížená",J106,0)</f>
        <v>0</v>
      </c>
      <c r="BG106" s="144">
        <f>IF(N106="zákl. přenesená",J106,0)</f>
        <v>0</v>
      </c>
      <c r="BH106" s="144">
        <f>IF(N106="sníž. přenesená",J106,0)</f>
        <v>0</v>
      </c>
      <c r="BI106" s="144">
        <f>IF(N106="nulová",J106,0)</f>
        <v>0</v>
      </c>
      <c r="BJ106" s="18" t="s">
        <v>82</v>
      </c>
      <c r="BK106" s="144">
        <f>ROUND(I106*H106,2)</f>
        <v>0</v>
      </c>
      <c r="BL106" s="18" t="s">
        <v>287</v>
      </c>
      <c r="BM106" s="143" t="s">
        <v>2151</v>
      </c>
    </row>
    <row r="107" spans="2:65" s="1" customFormat="1" ht="11.25">
      <c r="B107" s="33"/>
      <c r="D107" s="145" t="s">
        <v>192</v>
      </c>
      <c r="F107" s="146" t="s">
        <v>2152</v>
      </c>
      <c r="I107" s="147"/>
      <c r="L107" s="33"/>
      <c r="M107" s="148"/>
      <c r="T107" s="54"/>
      <c r="AT107" s="18" t="s">
        <v>192</v>
      </c>
      <c r="AU107" s="18" t="s">
        <v>84</v>
      </c>
    </row>
    <row r="108" spans="2:65" s="12" customFormat="1" ht="11.25">
      <c r="B108" s="149"/>
      <c r="D108" s="150" t="s">
        <v>194</v>
      </c>
      <c r="E108" s="151" t="s">
        <v>19</v>
      </c>
      <c r="F108" s="152" t="s">
        <v>2147</v>
      </c>
      <c r="H108" s="151" t="s">
        <v>19</v>
      </c>
      <c r="I108" s="153"/>
      <c r="L108" s="149"/>
      <c r="M108" s="154"/>
      <c r="T108" s="155"/>
      <c r="AT108" s="151" t="s">
        <v>194</v>
      </c>
      <c r="AU108" s="151" t="s">
        <v>84</v>
      </c>
      <c r="AV108" s="12" t="s">
        <v>82</v>
      </c>
      <c r="AW108" s="12" t="s">
        <v>37</v>
      </c>
      <c r="AX108" s="12" t="s">
        <v>75</v>
      </c>
      <c r="AY108" s="151" t="s">
        <v>184</v>
      </c>
    </row>
    <row r="109" spans="2:65" s="13" customFormat="1" ht="11.25">
      <c r="B109" s="156"/>
      <c r="D109" s="150" t="s">
        <v>194</v>
      </c>
      <c r="E109" s="157" t="s">
        <v>19</v>
      </c>
      <c r="F109" s="158" t="s">
        <v>2153</v>
      </c>
      <c r="H109" s="159">
        <v>1</v>
      </c>
      <c r="I109" s="160"/>
      <c r="L109" s="156"/>
      <c r="M109" s="161"/>
      <c r="T109" s="162"/>
      <c r="AT109" s="157" t="s">
        <v>194</v>
      </c>
      <c r="AU109" s="157" t="s">
        <v>84</v>
      </c>
      <c r="AV109" s="13" t="s">
        <v>84</v>
      </c>
      <c r="AW109" s="13" t="s">
        <v>37</v>
      </c>
      <c r="AX109" s="13" t="s">
        <v>75</v>
      </c>
      <c r="AY109" s="157" t="s">
        <v>184</v>
      </c>
    </row>
    <row r="110" spans="2:65" s="13" customFormat="1" ht="11.25">
      <c r="B110" s="156"/>
      <c r="D110" s="150" t="s">
        <v>194</v>
      </c>
      <c r="E110" s="157" t="s">
        <v>19</v>
      </c>
      <c r="F110" s="158" t="s">
        <v>2154</v>
      </c>
      <c r="H110" s="159">
        <v>1</v>
      </c>
      <c r="I110" s="160"/>
      <c r="L110" s="156"/>
      <c r="M110" s="161"/>
      <c r="T110" s="162"/>
      <c r="AT110" s="157" t="s">
        <v>194</v>
      </c>
      <c r="AU110" s="157" t="s">
        <v>84</v>
      </c>
      <c r="AV110" s="13" t="s">
        <v>84</v>
      </c>
      <c r="AW110" s="13" t="s">
        <v>37</v>
      </c>
      <c r="AX110" s="13" t="s">
        <v>75</v>
      </c>
      <c r="AY110" s="157" t="s">
        <v>184</v>
      </c>
    </row>
    <row r="111" spans="2:65" s="13" customFormat="1" ht="11.25">
      <c r="B111" s="156"/>
      <c r="D111" s="150" t="s">
        <v>194</v>
      </c>
      <c r="E111" s="157" t="s">
        <v>19</v>
      </c>
      <c r="F111" s="158" t="s">
        <v>2155</v>
      </c>
      <c r="H111" s="159">
        <v>1</v>
      </c>
      <c r="I111" s="160"/>
      <c r="L111" s="156"/>
      <c r="M111" s="161"/>
      <c r="T111" s="162"/>
      <c r="AT111" s="157" t="s">
        <v>194</v>
      </c>
      <c r="AU111" s="157" t="s">
        <v>84</v>
      </c>
      <c r="AV111" s="13" t="s">
        <v>84</v>
      </c>
      <c r="AW111" s="13" t="s">
        <v>37</v>
      </c>
      <c r="AX111" s="13" t="s">
        <v>75</v>
      </c>
      <c r="AY111" s="157" t="s">
        <v>184</v>
      </c>
    </row>
    <row r="112" spans="2:65" s="13" customFormat="1" ht="11.25">
      <c r="B112" s="156"/>
      <c r="D112" s="150" t="s">
        <v>194</v>
      </c>
      <c r="E112" s="157" t="s">
        <v>19</v>
      </c>
      <c r="F112" s="158" t="s">
        <v>2156</v>
      </c>
      <c r="H112" s="159">
        <v>1</v>
      </c>
      <c r="I112" s="160"/>
      <c r="L112" s="156"/>
      <c r="M112" s="161"/>
      <c r="T112" s="162"/>
      <c r="AT112" s="157" t="s">
        <v>194</v>
      </c>
      <c r="AU112" s="157" t="s">
        <v>84</v>
      </c>
      <c r="AV112" s="13" t="s">
        <v>84</v>
      </c>
      <c r="AW112" s="13" t="s">
        <v>37</v>
      </c>
      <c r="AX112" s="13" t="s">
        <v>75</v>
      </c>
      <c r="AY112" s="157" t="s">
        <v>184</v>
      </c>
    </row>
    <row r="113" spans="2:65" s="13" customFormat="1" ht="11.25">
      <c r="B113" s="156"/>
      <c r="D113" s="150" t="s">
        <v>194</v>
      </c>
      <c r="E113" s="157" t="s">
        <v>19</v>
      </c>
      <c r="F113" s="158" t="s">
        <v>2157</v>
      </c>
      <c r="H113" s="159">
        <v>1</v>
      </c>
      <c r="I113" s="160"/>
      <c r="L113" s="156"/>
      <c r="M113" s="161"/>
      <c r="T113" s="162"/>
      <c r="AT113" s="157" t="s">
        <v>194</v>
      </c>
      <c r="AU113" s="157" t="s">
        <v>84</v>
      </c>
      <c r="AV113" s="13" t="s">
        <v>84</v>
      </c>
      <c r="AW113" s="13" t="s">
        <v>37</v>
      </c>
      <c r="AX113" s="13" t="s">
        <v>75</v>
      </c>
      <c r="AY113" s="157" t="s">
        <v>184</v>
      </c>
    </row>
    <row r="114" spans="2:65" s="13" customFormat="1" ht="11.25">
      <c r="B114" s="156"/>
      <c r="D114" s="150" t="s">
        <v>194</v>
      </c>
      <c r="E114" s="157" t="s">
        <v>19</v>
      </c>
      <c r="F114" s="158" t="s">
        <v>2158</v>
      </c>
      <c r="H114" s="159">
        <v>1</v>
      </c>
      <c r="I114" s="160"/>
      <c r="L114" s="156"/>
      <c r="M114" s="161"/>
      <c r="T114" s="162"/>
      <c r="AT114" s="157" t="s">
        <v>194</v>
      </c>
      <c r="AU114" s="157" t="s">
        <v>84</v>
      </c>
      <c r="AV114" s="13" t="s">
        <v>84</v>
      </c>
      <c r="AW114" s="13" t="s">
        <v>37</v>
      </c>
      <c r="AX114" s="13" t="s">
        <v>75</v>
      </c>
      <c r="AY114" s="157" t="s">
        <v>184</v>
      </c>
    </row>
    <row r="115" spans="2:65" s="13" customFormat="1" ht="11.25">
      <c r="B115" s="156"/>
      <c r="D115" s="150" t="s">
        <v>194</v>
      </c>
      <c r="E115" s="157" t="s">
        <v>19</v>
      </c>
      <c r="F115" s="158" t="s">
        <v>2159</v>
      </c>
      <c r="H115" s="159">
        <v>1</v>
      </c>
      <c r="I115" s="160"/>
      <c r="L115" s="156"/>
      <c r="M115" s="161"/>
      <c r="T115" s="162"/>
      <c r="AT115" s="157" t="s">
        <v>194</v>
      </c>
      <c r="AU115" s="157" t="s">
        <v>84</v>
      </c>
      <c r="AV115" s="13" t="s">
        <v>84</v>
      </c>
      <c r="AW115" s="13" t="s">
        <v>37</v>
      </c>
      <c r="AX115" s="13" t="s">
        <v>75</v>
      </c>
      <c r="AY115" s="157" t="s">
        <v>184</v>
      </c>
    </row>
    <row r="116" spans="2:65" s="13" customFormat="1" ht="11.25">
      <c r="B116" s="156"/>
      <c r="D116" s="150" t="s">
        <v>194</v>
      </c>
      <c r="E116" s="157" t="s">
        <v>19</v>
      </c>
      <c r="F116" s="158" t="s">
        <v>2160</v>
      </c>
      <c r="H116" s="159">
        <v>1</v>
      </c>
      <c r="I116" s="160"/>
      <c r="L116" s="156"/>
      <c r="M116" s="161"/>
      <c r="T116" s="162"/>
      <c r="AT116" s="157" t="s">
        <v>194</v>
      </c>
      <c r="AU116" s="157" t="s">
        <v>84</v>
      </c>
      <c r="AV116" s="13" t="s">
        <v>84</v>
      </c>
      <c r="AW116" s="13" t="s">
        <v>37</v>
      </c>
      <c r="AX116" s="13" t="s">
        <v>75</v>
      </c>
      <c r="AY116" s="157" t="s">
        <v>184</v>
      </c>
    </row>
    <row r="117" spans="2:65" s="13" customFormat="1" ht="11.25">
      <c r="B117" s="156"/>
      <c r="D117" s="150" t="s">
        <v>194</v>
      </c>
      <c r="E117" s="157" t="s">
        <v>19</v>
      </c>
      <c r="F117" s="158" t="s">
        <v>2161</v>
      </c>
      <c r="H117" s="159">
        <v>1</v>
      </c>
      <c r="I117" s="160"/>
      <c r="L117" s="156"/>
      <c r="M117" s="161"/>
      <c r="T117" s="162"/>
      <c r="AT117" s="157" t="s">
        <v>194</v>
      </c>
      <c r="AU117" s="157" t="s">
        <v>84</v>
      </c>
      <c r="AV117" s="13" t="s">
        <v>84</v>
      </c>
      <c r="AW117" s="13" t="s">
        <v>37</v>
      </c>
      <c r="AX117" s="13" t="s">
        <v>75</v>
      </c>
      <c r="AY117" s="157" t="s">
        <v>184</v>
      </c>
    </row>
    <row r="118" spans="2:65" s="14" customFormat="1" ht="11.25">
      <c r="B118" s="163"/>
      <c r="D118" s="150" t="s">
        <v>194</v>
      </c>
      <c r="E118" s="164" t="s">
        <v>19</v>
      </c>
      <c r="F118" s="165" t="s">
        <v>198</v>
      </c>
      <c r="H118" s="166">
        <v>9</v>
      </c>
      <c r="I118" s="167"/>
      <c r="L118" s="163"/>
      <c r="M118" s="168"/>
      <c r="T118" s="169"/>
      <c r="AT118" s="164" t="s">
        <v>194</v>
      </c>
      <c r="AU118" s="164" t="s">
        <v>84</v>
      </c>
      <c r="AV118" s="14" t="s">
        <v>127</v>
      </c>
      <c r="AW118" s="14" t="s">
        <v>37</v>
      </c>
      <c r="AX118" s="14" t="s">
        <v>82</v>
      </c>
      <c r="AY118" s="164" t="s">
        <v>184</v>
      </c>
    </row>
    <row r="119" spans="2:65" s="1" customFormat="1" ht="16.5" customHeight="1">
      <c r="B119" s="33"/>
      <c r="C119" s="132" t="s">
        <v>92</v>
      </c>
      <c r="D119" s="132" t="s">
        <v>186</v>
      </c>
      <c r="E119" s="133" t="s">
        <v>2162</v>
      </c>
      <c r="F119" s="134" t="s">
        <v>2163</v>
      </c>
      <c r="G119" s="135" t="s">
        <v>368</v>
      </c>
      <c r="H119" s="136">
        <v>1</v>
      </c>
      <c r="I119" s="137"/>
      <c r="J119" s="138">
        <f>ROUND(I119*H119,2)</f>
        <v>0</v>
      </c>
      <c r="K119" s="134" t="s">
        <v>190</v>
      </c>
      <c r="L119" s="33"/>
      <c r="M119" s="139" t="s">
        <v>19</v>
      </c>
      <c r="N119" s="140" t="s">
        <v>46</v>
      </c>
      <c r="P119" s="141">
        <f>O119*H119</f>
        <v>0</v>
      </c>
      <c r="Q119" s="141">
        <v>2.1346E-3</v>
      </c>
      <c r="R119" s="141">
        <f>Q119*H119</f>
        <v>2.1346E-3</v>
      </c>
      <c r="S119" s="141">
        <v>0</v>
      </c>
      <c r="T119" s="142">
        <f>S119*H119</f>
        <v>0</v>
      </c>
      <c r="AR119" s="143" t="s">
        <v>287</v>
      </c>
      <c r="AT119" s="143" t="s">
        <v>186</v>
      </c>
      <c r="AU119" s="143" t="s">
        <v>84</v>
      </c>
      <c r="AY119" s="18" t="s">
        <v>184</v>
      </c>
      <c r="BE119" s="144">
        <f>IF(N119="základní",J119,0)</f>
        <v>0</v>
      </c>
      <c r="BF119" s="144">
        <f>IF(N119="snížená",J119,0)</f>
        <v>0</v>
      </c>
      <c r="BG119" s="144">
        <f>IF(N119="zákl. přenesená",J119,0)</f>
        <v>0</v>
      </c>
      <c r="BH119" s="144">
        <f>IF(N119="sníž. přenesená",J119,0)</f>
        <v>0</v>
      </c>
      <c r="BI119" s="144">
        <f>IF(N119="nulová",J119,0)</f>
        <v>0</v>
      </c>
      <c r="BJ119" s="18" t="s">
        <v>82</v>
      </c>
      <c r="BK119" s="144">
        <f>ROUND(I119*H119,2)</f>
        <v>0</v>
      </c>
      <c r="BL119" s="18" t="s">
        <v>287</v>
      </c>
      <c r="BM119" s="143" t="s">
        <v>2164</v>
      </c>
    </row>
    <row r="120" spans="2:65" s="1" customFormat="1" ht="11.25">
      <c r="B120" s="33"/>
      <c r="D120" s="145" t="s">
        <v>192</v>
      </c>
      <c r="F120" s="146" t="s">
        <v>2165</v>
      </c>
      <c r="I120" s="147"/>
      <c r="L120" s="33"/>
      <c r="M120" s="148"/>
      <c r="T120" s="54"/>
      <c r="AT120" s="18" t="s">
        <v>192</v>
      </c>
      <c r="AU120" s="18" t="s">
        <v>84</v>
      </c>
    </row>
    <row r="121" spans="2:65" s="12" customFormat="1" ht="11.25">
      <c r="B121" s="149"/>
      <c r="D121" s="150" t="s">
        <v>194</v>
      </c>
      <c r="E121" s="151" t="s">
        <v>19</v>
      </c>
      <c r="F121" s="152" t="s">
        <v>2147</v>
      </c>
      <c r="H121" s="151" t="s">
        <v>19</v>
      </c>
      <c r="I121" s="153"/>
      <c r="L121" s="149"/>
      <c r="M121" s="154"/>
      <c r="T121" s="155"/>
      <c r="AT121" s="151" t="s">
        <v>194</v>
      </c>
      <c r="AU121" s="151" t="s">
        <v>84</v>
      </c>
      <c r="AV121" s="12" t="s">
        <v>82</v>
      </c>
      <c r="AW121" s="12" t="s">
        <v>37</v>
      </c>
      <c r="AX121" s="12" t="s">
        <v>75</v>
      </c>
      <c r="AY121" s="151" t="s">
        <v>184</v>
      </c>
    </row>
    <row r="122" spans="2:65" s="13" customFormat="1" ht="11.25">
      <c r="B122" s="156"/>
      <c r="D122" s="150" t="s">
        <v>194</v>
      </c>
      <c r="E122" s="157" t="s">
        <v>19</v>
      </c>
      <c r="F122" s="158" t="s">
        <v>2166</v>
      </c>
      <c r="H122" s="159">
        <v>1</v>
      </c>
      <c r="I122" s="160"/>
      <c r="L122" s="156"/>
      <c r="M122" s="161"/>
      <c r="T122" s="162"/>
      <c r="AT122" s="157" t="s">
        <v>194</v>
      </c>
      <c r="AU122" s="157" t="s">
        <v>84</v>
      </c>
      <c r="AV122" s="13" t="s">
        <v>84</v>
      </c>
      <c r="AW122" s="13" t="s">
        <v>37</v>
      </c>
      <c r="AX122" s="13" t="s">
        <v>75</v>
      </c>
      <c r="AY122" s="157" t="s">
        <v>184</v>
      </c>
    </row>
    <row r="123" spans="2:65" s="14" customFormat="1" ht="11.25">
      <c r="B123" s="163"/>
      <c r="D123" s="150" t="s">
        <v>194</v>
      </c>
      <c r="E123" s="164" t="s">
        <v>19</v>
      </c>
      <c r="F123" s="165" t="s">
        <v>198</v>
      </c>
      <c r="H123" s="166">
        <v>1</v>
      </c>
      <c r="I123" s="167"/>
      <c r="L123" s="163"/>
      <c r="M123" s="168"/>
      <c r="T123" s="169"/>
      <c r="AT123" s="164" t="s">
        <v>194</v>
      </c>
      <c r="AU123" s="164" t="s">
        <v>84</v>
      </c>
      <c r="AV123" s="14" t="s">
        <v>127</v>
      </c>
      <c r="AW123" s="14" t="s">
        <v>37</v>
      </c>
      <c r="AX123" s="14" t="s">
        <v>82</v>
      </c>
      <c r="AY123" s="164" t="s">
        <v>184</v>
      </c>
    </row>
    <row r="124" spans="2:65" s="1" customFormat="1" ht="16.5" customHeight="1">
      <c r="B124" s="33"/>
      <c r="C124" s="132" t="s">
        <v>127</v>
      </c>
      <c r="D124" s="132" t="s">
        <v>186</v>
      </c>
      <c r="E124" s="133" t="s">
        <v>2167</v>
      </c>
      <c r="F124" s="134" t="s">
        <v>2168</v>
      </c>
      <c r="G124" s="135" t="s">
        <v>368</v>
      </c>
      <c r="H124" s="136">
        <v>1</v>
      </c>
      <c r="I124" s="137"/>
      <c r="J124" s="138">
        <f>ROUND(I124*H124,2)</f>
        <v>0</v>
      </c>
      <c r="K124" s="134" t="s">
        <v>190</v>
      </c>
      <c r="L124" s="33"/>
      <c r="M124" s="139" t="s">
        <v>19</v>
      </c>
      <c r="N124" s="140" t="s">
        <v>46</v>
      </c>
      <c r="P124" s="141">
        <f>O124*H124</f>
        <v>0</v>
      </c>
      <c r="Q124" s="141">
        <v>3.5246000000000001E-3</v>
      </c>
      <c r="R124" s="141">
        <f>Q124*H124</f>
        <v>3.5246000000000001E-3</v>
      </c>
      <c r="S124" s="141">
        <v>0</v>
      </c>
      <c r="T124" s="142">
        <f>S124*H124</f>
        <v>0</v>
      </c>
      <c r="AR124" s="143" t="s">
        <v>287</v>
      </c>
      <c r="AT124" s="143" t="s">
        <v>186</v>
      </c>
      <c r="AU124" s="143" t="s">
        <v>84</v>
      </c>
      <c r="AY124" s="18" t="s">
        <v>184</v>
      </c>
      <c r="BE124" s="144">
        <f>IF(N124="základní",J124,0)</f>
        <v>0</v>
      </c>
      <c r="BF124" s="144">
        <f>IF(N124="snížená",J124,0)</f>
        <v>0</v>
      </c>
      <c r="BG124" s="144">
        <f>IF(N124="zákl. přenesená",J124,0)</f>
        <v>0</v>
      </c>
      <c r="BH124" s="144">
        <f>IF(N124="sníž. přenesená",J124,0)</f>
        <v>0</v>
      </c>
      <c r="BI124" s="144">
        <f>IF(N124="nulová",J124,0)</f>
        <v>0</v>
      </c>
      <c r="BJ124" s="18" t="s">
        <v>82</v>
      </c>
      <c r="BK124" s="144">
        <f>ROUND(I124*H124,2)</f>
        <v>0</v>
      </c>
      <c r="BL124" s="18" t="s">
        <v>287</v>
      </c>
      <c r="BM124" s="143" t="s">
        <v>2169</v>
      </c>
    </row>
    <row r="125" spans="2:65" s="1" customFormat="1" ht="11.25">
      <c r="B125" s="33"/>
      <c r="D125" s="145" t="s">
        <v>192</v>
      </c>
      <c r="F125" s="146" t="s">
        <v>2170</v>
      </c>
      <c r="I125" s="147"/>
      <c r="L125" s="33"/>
      <c r="M125" s="148"/>
      <c r="T125" s="54"/>
      <c r="AT125" s="18" t="s">
        <v>192</v>
      </c>
      <c r="AU125" s="18" t="s">
        <v>84</v>
      </c>
    </row>
    <row r="126" spans="2:65" s="12" customFormat="1" ht="11.25">
      <c r="B126" s="149"/>
      <c r="D126" s="150" t="s">
        <v>194</v>
      </c>
      <c r="E126" s="151" t="s">
        <v>19</v>
      </c>
      <c r="F126" s="152" t="s">
        <v>2147</v>
      </c>
      <c r="H126" s="151" t="s">
        <v>19</v>
      </c>
      <c r="I126" s="153"/>
      <c r="L126" s="149"/>
      <c r="M126" s="154"/>
      <c r="T126" s="155"/>
      <c r="AT126" s="151" t="s">
        <v>194</v>
      </c>
      <c r="AU126" s="151" t="s">
        <v>84</v>
      </c>
      <c r="AV126" s="12" t="s">
        <v>82</v>
      </c>
      <c r="AW126" s="12" t="s">
        <v>37</v>
      </c>
      <c r="AX126" s="12" t="s">
        <v>75</v>
      </c>
      <c r="AY126" s="151" t="s">
        <v>184</v>
      </c>
    </row>
    <row r="127" spans="2:65" s="13" customFormat="1" ht="11.25">
      <c r="B127" s="156"/>
      <c r="D127" s="150" t="s">
        <v>194</v>
      </c>
      <c r="E127" s="157" t="s">
        <v>19</v>
      </c>
      <c r="F127" s="158" t="s">
        <v>2160</v>
      </c>
      <c r="H127" s="159">
        <v>1</v>
      </c>
      <c r="I127" s="160"/>
      <c r="L127" s="156"/>
      <c r="M127" s="161"/>
      <c r="T127" s="162"/>
      <c r="AT127" s="157" t="s">
        <v>194</v>
      </c>
      <c r="AU127" s="157" t="s">
        <v>84</v>
      </c>
      <c r="AV127" s="13" t="s">
        <v>84</v>
      </c>
      <c r="AW127" s="13" t="s">
        <v>37</v>
      </c>
      <c r="AX127" s="13" t="s">
        <v>75</v>
      </c>
      <c r="AY127" s="157" t="s">
        <v>184</v>
      </c>
    </row>
    <row r="128" spans="2:65" s="14" customFormat="1" ht="11.25">
      <c r="B128" s="163"/>
      <c r="D128" s="150" t="s">
        <v>194</v>
      </c>
      <c r="E128" s="164" t="s">
        <v>19</v>
      </c>
      <c r="F128" s="165" t="s">
        <v>198</v>
      </c>
      <c r="H128" s="166">
        <v>1</v>
      </c>
      <c r="I128" s="167"/>
      <c r="L128" s="163"/>
      <c r="M128" s="168"/>
      <c r="T128" s="169"/>
      <c r="AT128" s="164" t="s">
        <v>194</v>
      </c>
      <c r="AU128" s="164" t="s">
        <v>84</v>
      </c>
      <c r="AV128" s="14" t="s">
        <v>127</v>
      </c>
      <c r="AW128" s="14" t="s">
        <v>37</v>
      </c>
      <c r="AX128" s="14" t="s">
        <v>82</v>
      </c>
      <c r="AY128" s="164" t="s">
        <v>184</v>
      </c>
    </row>
    <row r="129" spans="2:65" s="1" customFormat="1" ht="16.5" customHeight="1">
      <c r="B129" s="33"/>
      <c r="C129" s="132" t="s">
        <v>130</v>
      </c>
      <c r="D129" s="132" t="s">
        <v>186</v>
      </c>
      <c r="E129" s="133" t="s">
        <v>2171</v>
      </c>
      <c r="F129" s="134" t="s">
        <v>2172</v>
      </c>
      <c r="G129" s="135" t="s">
        <v>246</v>
      </c>
      <c r="H129" s="136">
        <v>19.25</v>
      </c>
      <c r="I129" s="137"/>
      <c r="J129" s="138">
        <f>ROUND(I129*H129,2)</f>
        <v>0</v>
      </c>
      <c r="K129" s="134" t="s">
        <v>190</v>
      </c>
      <c r="L129" s="33"/>
      <c r="M129" s="139" t="s">
        <v>19</v>
      </c>
      <c r="N129" s="140" t="s">
        <v>46</v>
      </c>
      <c r="P129" s="141">
        <f>O129*H129</f>
        <v>0</v>
      </c>
      <c r="Q129" s="141">
        <v>7.6090000000000001E-4</v>
      </c>
      <c r="R129" s="141">
        <f>Q129*H129</f>
        <v>1.4647325000000001E-2</v>
      </c>
      <c r="S129" s="141">
        <v>0</v>
      </c>
      <c r="T129" s="142">
        <f>S129*H129</f>
        <v>0</v>
      </c>
      <c r="AR129" s="143" t="s">
        <v>287</v>
      </c>
      <c r="AT129" s="143" t="s">
        <v>186</v>
      </c>
      <c r="AU129" s="143" t="s">
        <v>84</v>
      </c>
      <c r="AY129" s="18" t="s">
        <v>184</v>
      </c>
      <c r="BE129" s="144">
        <f>IF(N129="základní",J129,0)</f>
        <v>0</v>
      </c>
      <c r="BF129" s="144">
        <f>IF(N129="snížená",J129,0)</f>
        <v>0</v>
      </c>
      <c r="BG129" s="144">
        <f>IF(N129="zákl. přenesená",J129,0)</f>
        <v>0</v>
      </c>
      <c r="BH129" s="144">
        <f>IF(N129="sníž. přenesená",J129,0)</f>
        <v>0</v>
      </c>
      <c r="BI129" s="144">
        <f>IF(N129="nulová",J129,0)</f>
        <v>0</v>
      </c>
      <c r="BJ129" s="18" t="s">
        <v>82</v>
      </c>
      <c r="BK129" s="144">
        <f>ROUND(I129*H129,2)</f>
        <v>0</v>
      </c>
      <c r="BL129" s="18" t="s">
        <v>287</v>
      </c>
      <c r="BM129" s="143" t="s">
        <v>2173</v>
      </c>
    </row>
    <row r="130" spans="2:65" s="1" customFormat="1" ht="11.25">
      <c r="B130" s="33"/>
      <c r="D130" s="145" t="s">
        <v>192</v>
      </c>
      <c r="F130" s="146" t="s">
        <v>2174</v>
      </c>
      <c r="I130" s="147"/>
      <c r="L130" s="33"/>
      <c r="M130" s="148"/>
      <c r="T130" s="54"/>
      <c r="AT130" s="18" t="s">
        <v>192</v>
      </c>
      <c r="AU130" s="18" t="s">
        <v>84</v>
      </c>
    </row>
    <row r="131" spans="2:65" s="12" customFormat="1" ht="11.25">
      <c r="B131" s="149"/>
      <c r="D131" s="150" t="s">
        <v>194</v>
      </c>
      <c r="E131" s="151" t="s">
        <v>19</v>
      </c>
      <c r="F131" s="152" t="s">
        <v>2147</v>
      </c>
      <c r="H131" s="151" t="s">
        <v>19</v>
      </c>
      <c r="I131" s="153"/>
      <c r="L131" s="149"/>
      <c r="M131" s="154"/>
      <c r="T131" s="155"/>
      <c r="AT131" s="151" t="s">
        <v>194</v>
      </c>
      <c r="AU131" s="151" t="s">
        <v>84</v>
      </c>
      <c r="AV131" s="12" t="s">
        <v>82</v>
      </c>
      <c r="AW131" s="12" t="s">
        <v>37</v>
      </c>
      <c r="AX131" s="12" t="s">
        <v>75</v>
      </c>
      <c r="AY131" s="151" t="s">
        <v>184</v>
      </c>
    </row>
    <row r="132" spans="2:65" s="13" customFormat="1" ht="11.25">
      <c r="B132" s="156"/>
      <c r="D132" s="150" t="s">
        <v>194</v>
      </c>
      <c r="E132" s="157" t="s">
        <v>19</v>
      </c>
      <c r="F132" s="158" t="s">
        <v>2175</v>
      </c>
      <c r="H132" s="159">
        <v>19.25</v>
      </c>
      <c r="I132" s="160"/>
      <c r="L132" s="156"/>
      <c r="M132" s="161"/>
      <c r="T132" s="162"/>
      <c r="AT132" s="157" t="s">
        <v>194</v>
      </c>
      <c r="AU132" s="157" t="s">
        <v>84</v>
      </c>
      <c r="AV132" s="13" t="s">
        <v>84</v>
      </c>
      <c r="AW132" s="13" t="s">
        <v>37</v>
      </c>
      <c r="AX132" s="13" t="s">
        <v>75</v>
      </c>
      <c r="AY132" s="157" t="s">
        <v>184</v>
      </c>
    </row>
    <row r="133" spans="2:65" s="14" customFormat="1" ht="11.25">
      <c r="B133" s="163"/>
      <c r="D133" s="150" t="s">
        <v>194</v>
      </c>
      <c r="E133" s="164" t="s">
        <v>19</v>
      </c>
      <c r="F133" s="165" t="s">
        <v>198</v>
      </c>
      <c r="H133" s="166">
        <v>19.25</v>
      </c>
      <c r="I133" s="167"/>
      <c r="L133" s="163"/>
      <c r="M133" s="168"/>
      <c r="T133" s="169"/>
      <c r="AT133" s="164" t="s">
        <v>194</v>
      </c>
      <c r="AU133" s="164" t="s">
        <v>84</v>
      </c>
      <c r="AV133" s="14" t="s">
        <v>127</v>
      </c>
      <c r="AW133" s="14" t="s">
        <v>37</v>
      </c>
      <c r="AX133" s="14" t="s">
        <v>82</v>
      </c>
      <c r="AY133" s="164" t="s">
        <v>184</v>
      </c>
    </row>
    <row r="134" spans="2:65" s="1" customFormat="1" ht="16.5" customHeight="1">
      <c r="B134" s="33"/>
      <c r="C134" s="132" t="s">
        <v>221</v>
      </c>
      <c r="D134" s="132" t="s">
        <v>186</v>
      </c>
      <c r="E134" s="133" t="s">
        <v>2176</v>
      </c>
      <c r="F134" s="134" t="s">
        <v>2177</v>
      </c>
      <c r="G134" s="135" t="s">
        <v>246</v>
      </c>
      <c r="H134" s="136">
        <v>11.44</v>
      </c>
      <c r="I134" s="137"/>
      <c r="J134" s="138">
        <f>ROUND(I134*H134,2)</f>
        <v>0</v>
      </c>
      <c r="K134" s="134" t="s">
        <v>190</v>
      </c>
      <c r="L134" s="33"/>
      <c r="M134" s="139" t="s">
        <v>19</v>
      </c>
      <c r="N134" s="140" t="s">
        <v>46</v>
      </c>
      <c r="P134" s="141">
        <f>O134*H134</f>
        <v>0</v>
      </c>
      <c r="Q134" s="141">
        <v>1.3652E-3</v>
      </c>
      <c r="R134" s="141">
        <f>Q134*H134</f>
        <v>1.5617888E-2</v>
      </c>
      <c r="S134" s="141">
        <v>0</v>
      </c>
      <c r="T134" s="142">
        <f>S134*H134</f>
        <v>0</v>
      </c>
      <c r="AR134" s="143" t="s">
        <v>287</v>
      </c>
      <c r="AT134" s="143" t="s">
        <v>186</v>
      </c>
      <c r="AU134" s="143" t="s">
        <v>84</v>
      </c>
      <c r="AY134" s="18" t="s">
        <v>184</v>
      </c>
      <c r="BE134" s="144">
        <f>IF(N134="základní",J134,0)</f>
        <v>0</v>
      </c>
      <c r="BF134" s="144">
        <f>IF(N134="snížená",J134,0)</f>
        <v>0</v>
      </c>
      <c r="BG134" s="144">
        <f>IF(N134="zákl. přenesená",J134,0)</f>
        <v>0</v>
      </c>
      <c r="BH134" s="144">
        <f>IF(N134="sníž. přenesená",J134,0)</f>
        <v>0</v>
      </c>
      <c r="BI134" s="144">
        <f>IF(N134="nulová",J134,0)</f>
        <v>0</v>
      </c>
      <c r="BJ134" s="18" t="s">
        <v>82</v>
      </c>
      <c r="BK134" s="144">
        <f>ROUND(I134*H134,2)</f>
        <v>0</v>
      </c>
      <c r="BL134" s="18" t="s">
        <v>287</v>
      </c>
      <c r="BM134" s="143" t="s">
        <v>2178</v>
      </c>
    </row>
    <row r="135" spans="2:65" s="1" customFormat="1" ht="11.25">
      <c r="B135" s="33"/>
      <c r="D135" s="145" t="s">
        <v>192</v>
      </c>
      <c r="F135" s="146" t="s">
        <v>2179</v>
      </c>
      <c r="I135" s="147"/>
      <c r="L135" s="33"/>
      <c r="M135" s="148"/>
      <c r="T135" s="54"/>
      <c r="AT135" s="18" t="s">
        <v>192</v>
      </c>
      <c r="AU135" s="18" t="s">
        <v>84</v>
      </c>
    </row>
    <row r="136" spans="2:65" s="12" customFormat="1" ht="11.25">
      <c r="B136" s="149"/>
      <c r="D136" s="150" t="s">
        <v>194</v>
      </c>
      <c r="E136" s="151" t="s">
        <v>19</v>
      </c>
      <c r="F136" s="152" t="s">
        <v>2147</v>
      </c>
      <c r="H136" s="151" t="s">
        <v>19</v>
      </c>
      <c r="I136" s="153"/>
      <c r="L136" s="149"/>
      <c r="M136" s="154"/>
      <c r="T136" s="155"/>
      <c r="AT136" s="151" t="s">
        <v>194</v>
      </c>
      <c r="AU136" s="151" t="s">
        <v>84</v>
      </c>
      <c r="AV136" s="12" t="s">
        <v>82</v>
      </c>
      <c r="AW136" s="12" t="s">
        <v>37</v>
      </c>
      <c r="AX136" s="12" t="s">
        <v>75</v>
      </c>
      <c r="AY136" s="151" t="s">
        <v>184</v>
      </c>
    </row>
    <row r="137" spans="2:65" s="13" customFormat="1" ht="11.25">
      <c r="B137" s="156"/>
      <c r="D137" s="150" t="s">
        <v>194</v>
      </c>
      <c r="E137" s="157" t="s">
        <v>19</v>
      </c>
      <c r="F137" s="158" t="s">
        <v>2180</v>
      </c>
      <c r="H137" s="159">
        <v>11.44</v>
      </c>
      <c r="I137" s="160"/>
      <c r="L137" s="156"/>
      <c r="M137" s="161"/>
      <c r="T137" s="162"/>
      <c r="AT137" s="157" t="s">
        <v>194</v>
      </c>
      <c r="AU137" s="157" t="s">
        <v>84</v>
      </c>
      <c r="AV137" s="13" t="s">
        <v>84</v>
      </c>
      <c r="AW137" s="13" t="s">
        <v>37</v>
      </c>
      <c r="AX137" s="13" t="s">
        <v>75</v>
      </c>
      <c r="AY137" s="157" t="s">
        <v>184</v>
      </c>
    </row>
    <row r="138" spans="2:65" s="14" customFormat="1" ht="11.25">
      <c r="B138" s="163"/>
      <c r="D138" s="150" t="s">
        <v>194</v>
      </c>
      <c r="E138" s="164" t="s">
        <v>19</v>
      </c>
      <c r="F138" s="165" t="s">
        <v>198</v>
      </c>
      <c r="H138" s="166">
        <v>11.44</v>
      </c>
      <c r="I138" s="167"/>
      <c r="L138" s="163"/>
      <c r="M138" s="168"/>
      <c r="T138" s="169"/>
      <c r="AT138" s="164" t="s">
        <v>194</v>
      </c>
      <c r="AU138" s="164" t="s">
        <v>84</v>
      </c>
      <c r="AV138" s="14" t="s">
        <v>127</v>
      </c>
      <c r="AW138" s="14" t="s">
        <v>37</v>
      </c>
      <c r="AX138" s="14" t="s">
        <v>82</v>
      </c>
      <c r="AY138" s="164" t="s">
        <v>184</v>
      </c>
    </row>
    <row r="139" spans="2:65" s="1" customFormat="1" ht="16.5" customHeight="1">
      <c r="B139" s="33"/>
      <c r="C139" s="132" t="s">
        <v>226</v>
      </c>
      <c r="D139" s="132" t="s">
        <v>186</v>
      </c>
      <c r="E139" s="133" t="s">
        <v>2181</v>
      </c>
      <c r="F139" s="134" t="s">
        <v>2182</v>
      </c>
      <c r="G139" s="135" t="s">
        <v>246</v>
      </c>
      <c r="H139" s="136">
        <v>7.59</v>
      </c>
      <c r="I139" s="137"/>
      <c r="J139" s="138">
        <f>ROUND(I139*H139,2)</f>
        <v>0</v>
      </c>
      <c r="K139" s="134" t="s">
        <v>190</v>
      </c>
      <c r="L139" s="33"/>
      <c r="M139" s="139" t="s">
        <v>19</v>
      </c>
      <c r="N139" s="140" t="s">
        <v>46</v>
      </c>
      <c r="P139" s="141">
        <f>O139*H139</f>
        <v>0</v>
      </c>
      <c r="Q139" s="141">
        <v>4.3110000000000002E-4</v>
      </c>
      <c r="R139" s="141">
        <f>Q139*H139</f>
        <v>3.272049E-3</v>
      </c>
      <c r="S139" s="141">
        <v>0</v>
      </c>
      <c r="T139" s="142">
        <f>S139*H139</f>
        <v>0</v>
      </c>
      <c r="AR139" s="143" t="s">
        <v>287</v>
      </c>
      <c r="AT139" s="143" t="s">
        <v>186</v>
      </c>
      <c r="AU139" s="143" t="s">
        <v>84</v>
      </c>
      <c r="AY139" s="18" t="s">
        <v>184</v>
      </c>
      <c r="BE139" s="144">
        <f>IF(N139="základní",J139,0)</f>
        <v>0</v>
      </c>
      <c r="BF139" s="144">
        <f>IF(N139="snížená",J139,0)</f>
        <v>0</v>
      </c>
      <c r="BG139" s="144">
        <f>IF(N139="zákl. přenesená",J139,0)</f>
        <v>0</v>
      </c>
      <c r="BH139" s="144">
        <f>IF(N139="sníž. přenesená",J139,0)</f>
        <v>0</v>
      </c>
      <c r="BI139" s="144">
        <f>IF(N139="nulová",J139,0)</f>
        <v>0</v>
      </c>
      <c r="BJ139" s="18" t="s">
        <v>82</v>
      </c>
      <c r="BK139" s="144">
        <f>ROUND(I139*H139,2)</f>
        <v>0</v>
      </c>
      <c r="BL139" s="18" t="s">
        <v>287</v>
      </c>
      <c r="BM139" s="143" t="s">
        <v>2183</v>
      </c>
    </row>
    <row r="140" spans="2:65" s="1" customFormat="1" ht="11.25">
      <c r="B140" s="33"/>
      <c r="D140" s="145" t="s">
        <v>192</v>
      </c>
      <c r="F140" s="146" t="s">
        <v>2184</v>
      </c>
      <c r="I140" s="147"/>
      <c r="L140" s="33"/>
      <c r="M140" s="148"/>
      <c r="T140" s="54"/>
      <c r="AT140" s="18" t="s">
        <v>192</v>
      </c>
      <c r="AU140" s="18" t="s">
        <v>84</v>
      </c>
    </row>
    <row r="141" spans="2:65" s="12" customFormat="1" ht="11.25">
      <c r="B141" s="149"/>
      <c r="D141" s="150" t="s">
        <v>194</v>
      </c>
      <c r="E141" s="151" t="s">
        <v>19</v>
      </c>
      <c r="F141" s="152" t="s">
        <v>2147</v>
      </c>
      <c r="H141" s="151" t="s">
        <v>19</v>
      </c>
      <c r="I141" s="153"/>
      <c r="L141" s="149"/>
      <c r="M141" s="154"/>
      <c r="T141" s="155"/>
      <c r="AT141" s="151" t="s">
        <v>194</v>
      </c>
      <c r="AU141" s="151" t="s">
        <v>84</v>
      </c>
      <c r="AV141" s="12" t="s">
        <v>82</v>
      </c>
      <c r="AW141" s="12" t="s">
        <v>37</v>
      </c>
      <c r="AX141" s="12" t="s">
        <v>75</v>
      </c>
      <c r="AY141" s="151" t="s">
        <v>184</v>
      </c>
    </row>
    <row r="142" spans="2:65" s="13" customFormat="1" ht="11.25">
      <c r="B142" s="156"/>
      <c r="D142" s="150" t="s">
        <v>194</v>
      </c>
      <c r="E142" s="157" t="s">
        <v>19</v>
      </c>
      <c r="F142" s="158" t="s">
        <v>2185</v>
      </c>
      <c r="H142" s="159">
        <v>7.59</v>
      </c>
      <c r="I142" s="160"/>
      <c r="L142" s="156"/>
      <c r="M142" s="161"/>
      <c r="T142" s="162"/>
      <c r="AT142" s="157" t="s">
        <v>194</v>
      </c>
      <c r="AU142" s="157" t="s">
        <v>84</v>
      </c>
      <c r="AV142" s="13" t="s">
        <v>84</v>
      </c>
      <c r="AW142" s="13" t="s">
        <v>37</v>
      </c>
      <c r="AX142" s="13" t="s">
        <v>75</v>
      </c>
      <c r="AY142" s="157" t="s">
        <v>184</v>
      </c>
    </row>
    <row r="143" spans="2:65" s="14" customFormat="1" ht="11.25">
      <c r="B143" s="163"/>
      <c r="D143" s="150" t="s">
        <v>194</v>
      </c>
      <c r="E143" s="164" t="s">
        <v>19</v>
      </c>
      <c r="F143" s="165" t="s">
        <v>198</v>
      </c>
      <c r="H143" s="166">
        <v>7.59</v>
      </c>
      <c r="I143" s="167"/>
      <c r="L143" s="163"/>
      <c r="M143" s="168"/>
      <c r="T143" s="169"/>
      <c r="AT143" s="164" t="s">
        <v>194</v>
      </c>
      <c r="AU143" s="164" t="s">
        <v>84</v>
      </c>
      <c r="AV143" s="14" t="s">
        <v>127</v>
      </c>
      <c r="AW143" s="14" t="s">
        <v>37</v>
      </c>
      <c r="AX143" s="14" t="s">
        <v>82</v>
      </c>
      <c r="AY143" s="164" t="s">
        <v>184</v>
      </c>
    </row>
    <row r="144" spans="2:65" s="1" customFormat="1" ht="16.5" customHeight="1">
      <c r="B144" s="33"/>
      <c r="C144" s="132" t="s">
        <v>231</v>
      </c>
      <c r="D144" s="132" t="s">
        <v>186</v>
      </c>
      <c r="E144" s="133" t="s">
        <v>2186</v>
      </c>
      <c r="F144" s="134" t="s">
        <v>2187</v>
      </c>
      <c r="G144" s="135" t="s">
        <v>246</v>
      </c>
      <c r="H144" s="136">
        <v>1.98</v>
      </c>
      <c r="I144" s="137"/>
      <c r="J144" s="138">
        <f>ROUND(I144*H144,2)</f>
        <v>0</v>
      </c>
      <c r="K144" s="134" t="s">
        <v>190</v>
      </c>
      <c r="L144" s="33"/>
      <c r="M144" s="139" t="s">
        <v>19</v>
      </c>
      <c r="N144" s="140" t="s">
        <v>46</v>
      </c>
      <c r="P144" s="141">
        <f>O144*H144</f>
        <v>0</v>
      </c>
      <c r="Q144" s="141">
        <v>4.9569999999999996E-4</v>
      </c>
      <c r="R144" s="141">
        <f>Q144*H144</f>
        <v>9.8148599999999995E-4</v>
      </c>
      <c r="S144" s="141">
        <v>0</v>
      </c>
      <c r="T144" s="142">
        <f>S144*H144</f>
        <v>0</v>
      </c>
      <c r="AR144" s="143" t="s">
        <v>287</v>
      </c>
      <c r="AT144" s="143" t="s">
        <v>186</v>
      </c>
      <c r="AU144" s="143" t="s">
        <v>84</v>
      </c>
      <c r="AY144" s="18" t="s">
        <v>184</v>
      </c>
      <c r="BE144" s="144">
        <f>IF(N144="základní",J144,0)</f>
        <v>0</v>
      </c>
      <c r="BF144" s="144">
        <f>IF(N144="snížená",J144,0)</f>
        <v>0</v>
      </c>
      <c r="BG144" s="144">
        <f>IF(N144="zákl. přenesená",J144,0)</f>
        <v>0</v>
      </c>
      <c r="BH144" s="144">
        <f>IF(N144="sníž. přenesená",J144,0)</f>
        <v>0</v>
      </c>
      <c r="BI144" s="144">
        <f>IF(N144="nulová",J144,0)</f>
        <v>0</v>
      </c>
      <c r="BJ144" s="18" t="s">
        <v>82</v>
      </c>
      <c r="BK144" s="144">
        <f>ROUND(I144*H144,2)</f>
        <v>0</v>
      </c>
      <c r="BL144" s="18" t="s">
        <v>287</v>
      </c>
      <c r="BM144" s="143" t="s">
        <v>2188</v>
      </c>
    </row>
    <row r="145" spans="2:65" s="1" customFormat="1" ht="11.25">
      <c r="B145" s="33"/>
      <c r="D145" s="145" t="s">
        <v>192</v>
      </c>
      <c r="F145" s="146" t="s">
        <v>2189</v>
      </c>
      <c r="I145" s="147"/>
      <c r="L145" s="33"/>
      <c r="M145" s="148"/>
      <c r="T145" s="54"/>
      <c r="AT145" s="18" t="s">
        <v>192</v>
      </c>
      <c r="AU145" s="18" t="s">
        <v>84</v>
      </c>
    </row>
    <row r="146" spans="2:65" s="12" customFormat="1" ht="11.25">
      <c r="B146" s="149"/>
      <c r="D146" s="150" t="s">
        <v>194</v>
      </c>
      <c r="E146" s="151" t="s">
        <v>19</v>
      </c>
      <c r="F146" s="152" t="s">
        <v>2147</v>
      </c>
      <c r="H146" s="151" t="s">
        <v>19</v>
      </c>
      <c r="I146" s="153"/>
      <c r="L146" s="149"/>
      <c r="M146" s="154"/>
      <c r="T146" s="155"/>
      <c r="AT146" s="151" t="s">
        <v>194</v>
      </c>
      <c r="AU146" s="151" t="s">
        <v>84</v>
      </c>
      <c r="AV146" s="12" t="s">
        <v>82</v>
      </c>
      <c r="AW146" s="12" t="s">
        <v>37</v>
      </c>
      <c r="AX146" s="12" t="s">
        <v>75</v>
      </c>
      <c r="AY146" s="151" t="s">
        <v>184</v>
      </c>
    </row>
    <row r="147" spans="2:65" s="13" customFormat="1" ht="11.25">
      <c r="B147" s="156"/>
      <c r="D147" s="150" t="s">
        <v>194</v>
      </c>
      <c r="E147" s="157" t="s">
        <v>19</v>
      </c>
      <c r="F147" s="158" t="s">
        <v>2190</v>
      </c>
      <c r="H147" s="159">
        <v>1.98</v>
      </c>
      <c r="I147" s="160"/>
      <c r="L147" s="156"/>
      <c r="M147" s="161"/>
      <c r="T147" s="162"/>
      <c r="AT147" s="157" t="s">
        <v>194</v>
      </c>
      <c r="AU147" s="157" t="s">
        <v>84</v>
      </c>
      <c r="AV147" s="13" t="s">
        <v>84</v>
      </c>
      <c r="AW147" s="13" t="s">
        <v>37</v>
      </c>
      <c r="AX147" s="13" t="s">
        <v>75</v>
      </c>
      <c r="AY147" s="157" t="s">
        <v>184</v>
      </c>
    </row>
    <row r="148" spans="2:65" s="14" customFormat="1" ht="11.25">
      <c r="B148" s="163"/>
      <c r="D148" s="150" t="s">
        <v>194</v>
      </c>
      <c r="E148" s="164" t="s">
        <v>19</v>
      </c>
      <c r="F148" s="165" t="s">
        <v>198</v>
      </c>
      <c r="H148" s="166">
        <v>1.98</v>
      </c>
      <c r="I148" s="167"/>
      <c r="L148" s="163"/>
      <c r="M148" s="168"/>
      <c r="T148" s="169"/>
      <c r="AT148" s="164" t="s">
        <v>194</v>
      </c>
      <c r="AU148" s="164" t="s">
        <v>84</v>
      </c>
      <c r="AV148" s="14" t="s">
        <v>127</v>
      </c>
      <c r="AW148" s="14" t="s">
        <v>37</v>
      </c>
      <c r="AX148" s="14" t="s">
        <v>82</v>
      </c>
      <c r="AY148" s="164" t="s">
        <v>184</v>
      </c>
    </row>
    <row r="149" spans="2:65" s="1" customFormat="1" ht="16.5" customHeight="1">
      <c r="B149" s="33"/>
      <c r="C149" s="132" t="s">
        <v>237</v>
      </c>
      <c r="D149" s="132" t="s">
        <v>186</v>
      </c>
      <c r="E149" s="133" t="s">
        <v>2191</v>
      </c>
      <c r="F149" s="134" t="s">
        <v>2192</v>
      </c>
      <c r="G149" s="135" t="s">
        <v>246</v>
      </c>
      <c r="H149" s="136">
        <v>8.25</v>
      </c>
      <c r="I149" s="137"/>
      <c r="J149" s="138">
        <f>ROUND(I149*H149,2)</f>
        <v>0</v>
      </c>
      <c r="K149" s="134" t="s">
        <v>190</v>
      </c>
      <c r="L149" s="33"/>
      <c r="M149" s="139" t="s">
        <v>19</v>
      </c>
      <c r="N149" s="140" t="s">
        <v>46</v>
      </c>
      <c r="P149" s="141">
        <f>O149*H149</f>
        <v>0</v>
      </c>
      <c r="Q149" s="141">
        <v>7.5719999999999997E-4</v>
      </c>
      <c r="R149" s="141">
        <f>Q149*H149</f>
        <v>6.2468999999999997E-3</v>
      </c>
      <c r="S149" s="141">
        <v>0</v>
      </c>
      <c r="T149" s="142">
        <f>S149*H149</f>
        <v>0</v>
      </c>
      <c r="AR149" s="143" t="s">
        <v>287</v>
      </c>
      <c r="AT149" s="143" t="s">
        <v>186</v>
      </c>
      <c r="AU149" s="143" t="s">
        <v>84</v>
      </c>
      <c r="AY149" s="18" t="s">
        <v>184</v>
      </c>
      <c r="BE149" s="144">
        <f>IF(N149="základní",J149,0)</f>
        <v>0</v>
      </c>
      <c r="BF149" s="144">
        <f>IF(N149="snížená",J149,0)</f>
        <v>0</v>
      </c>
      <c r="BG149" s="144">
        <f>IF(N149="zákl. přenesená",J149,0)</f>
        <v>0</v>
      </c>
      <c r="BH149" s="144">
        <f>IF(N149="sníž. přenesená",J149,0)</f>
        <v>0</v>
      </c>
      <c r="BI149" s="144">
        <f>IF(N149="nulová",J149,0)</f>
        <v>0</v>
      </c>
      <c r="BJ149" s="18" t="s">
        <v>82</v>
      </c>
      <c r="BK149" s="144">
        <f>ROUND(I149*H149,2)</f>
        <v>0</v>
      </c>
      <c r="BL149" s="18" t="s">
        <v>287</v>
      </c>
      <c r="BM149" s="143" t="s">
        <v>2193</v>
      </c>
    </row>
    <row r="150" spans="2:65" s="1" customFormat="1" ht="11.25">
      <c r="B150" s="33"/>
      <c r="D150" s="145" t="s">
        <v>192</v>
      </c>
      <c r="F150" s="146" t="s">
        <v>2194</v>
      </c>
      <c r="I150" s="147"/>
      <c r="L150" s="33"/>
      <c r="M150" s="148"/>
      <c r="T150" s="54"/>
      <c r="AT150" s="18" t="s">
        <v>192</v>
      </c>
      <c r="AU150" s="18" t="s">
        <v>84</v>
      </c>
    </row>
    <row r="151" spans="2:65" s="12" customFormat="1" ht="11.25">
      <c r="B151" s="149"/>
      <c r="D151" s="150" t="s">
        <v>194</v>
      </c>
      <c r="E151" s="151" t="s">
        <v>19</v>
      </c>
      <c r="F151" s="152" t="s">
        <v>2147</v>
      </c>
      <c r="H151" s="151" t="s">
        <v>19</v>
      </c>
      <c r="I151" s="153"/>
      <c r="L151" s="149"/>
      <c r="M151" s="154"/>
      <c r="T151" s="155"/>
      <c r="AT151" s="151" t="s">
        <v>194</v>
      </c>
      <c r="AU151" s="151" t="s">
        <v>84</v>
      </c>
      <c r="AV151" s="12" t="s">
        <v>82</v>
      </c>
      <c r="AW151" s="12" t="s">
        <v>37</v>
      </c>
      <c r="AX151" s="12" t="s">
        <v>75</v>
      </c>
      <c r="AY151" s="151" t="s">
        <v>184</v>
      </c>
    </row>
    <row r="152" spans="2:65" s="13" customFormat="1" ht="11.25">
      <c r="B152" s="156"/>
      <c r="D152" s="150" t="s">
        <v>194</v>
      </c>
      <c r="E152" s="157" t="s">
        <v>19</v>
      </c>
      <c r="F152" s="158" t="s">
        <v>2195</v>
      </c>
      <c r="H152" s="159">
        <v>8.25</v>
      </c>
      <c r="I152" s="160"/>
      <c r="L152" s="156"/>
      <c r="M152" s="161"/>
      <c r="T152" s="162"/>
      <c r="AT152" s="157" t="s">
        <v>194</v>
      </c>
      <c r="AU152" s="157" t="s">
        <v>84</v>
      </c>
      <c r="AV152" s="13" t="s">
        <v>84</v>
      </c>
      <c r="AW152" s="13" t="s">
        <v>37</v>
      </c>
      <c r="AX152" s="13" t="s">
        <v>75</v>
      </c>
      <c r="AY152" s="157" t="s">
        <v>184</v>
      </c>
    </row>
    <row r="153" spans="2:65" s="14" customFormat="1" ht="11.25">
      <c r="B153" s="163"/>
      <c r="D153" s="150" t="s">
        <v>194</v>
      </c>
      <c r="E153" s="164" t="s">
        <v>19</v>
      </c>
      <c r="F153" s="165" t="s">
        <v>198</v>
      </c>
      <c r="H153" s="166">
        <v>8.25</v>
      </c>
      <c r="I153" s="167"/>
      <c r="L153" s="163"/>
      <c r="M153" s="168"/>
      <c r="T153" s="169"/>
      <c r="AT153" s="164" t="s">
        <v>194</v>
      </c>
      <c r="AU153" s="164" t="s">
        <v>84</v>
      </c>
      <c r="AV153" s="14" t="s">
        <v>127</v>
      </c>
      <c r="AW153" s="14" t="s">
        <v>37</v>
      </c>
      <c r="AX153" s="14" t="s">
        <v>82</v>
      </c>
      <c r="AY153" s="164" t="s">
        <v>184</v>
      </c>
    </row>
    <row r="154" spans="2:65" s="1" customFormat="1" ht="16.5" customHeight="1">
      <c r="B154" s="33"/>
      <c r="C154" s="132" t="s">
        <v>243</v>
      </c>
      <c r="D154" s="132" t="s">
        <v>186</v>
      </c>
      <c r="E154" s="133" t="s">
        <v>2196</v>
      </c>
      <c r="F154" s="134" t="s">
        <v>2197</v>
      </c>
      <c r="G154" s="135" t="s">
        <v>246</v>
      </c>
      <c r="H154" s="136">
        <v>2.64</v>
      </c>
      <c r="I154" s="137"/>
      <c r="J154" s="138">
        <f>ROUND(I154*H154,2)</f>
        <v>0</v>
      </c>
      <c r="K154" s="134" t="s">
        <v>190</v>
      </c>
      <c r="L154" s="33"/>
      <c r="M154" s="139" t="s">
        <v>19</v>
      </c>
      <c r="N154" s="140" t="s">
        <v>46</v>
      </c>
      <c r="P154" s="141">
        <f>O154*H154</f>
        <v>0</v>
      </c>
      <c r="Q154" s="141">
        <v>1.5257999999999999E-3</v>
      </c>
      <c r="R154" s="141">
        <f>Q154*H154</f>
        <v>4.0281119999999995E-3</v>
      </c>
      <c r="S154" s="141">
        <v>0</v>
      </c>
      <c r="T154" s="142">
        <f>S154*H154</f>
        <v>0</v>
      </c>
      <c r="AR154" s="143" t="s">
        <v>287</v>
      </c>
      <c r="AT154" s="143" t="s">
        <v>186</v>
      </c>
      <c r="AU154" s="143" t="s">
        <v>84</v>
      </c>
      <c r="AY154" s="18" t="s">
        <v>184</v>
      </c>
      <c r="BE154" s="144">
        <f>IF(N154="základní",J154,0)</f>
        <v>0</v>
      </c>
      <c r="BF154" s="144">
        <f>IF(N154="snížená",J154,0)</f>
        <v>0</v>
      </c>
      <c r="BG154" s="144">
        <f>IF(N154="zákl. přenesená",J154,0)</f>
        <v>0</v>
      </c>
      <c r="BH154" s="144">
        <f>IF(N154="sníž. přenesená",J154,0)</f>
        <v>0</v>
      </c>
      <c r="BI154" s="144">
        <f>IF(N154="nulová",J154,0)</f>
        <v>0</v>
      </c>
      <c r="BJ154" s="18" t="s">
        <v>82</v>
      </c>
      <c r="BK154" s="144">
        <f>ROUND(I154*H154,2)</f>
        <v>0</v>
      </c>
      <c r="BL154" s="18" t="s">
        <v>287</v>
      </c>
      <c r="BM154" s="143" t="s">
        <v>2198</v>
      </c>
    </row>
    <row r="155" spans="2:65" s="1" customFormat="1" ht="11.25">
      <c r="B155" s="33"/>
      <c r="D155" s="145" t="s">
        <v>192</v>
      </c>
      <c r="F155" s="146" t="s">
        <v>2199</v>
      </c>
      <c r="I155" s="147"/>
      <c r="L155" s="33"/>
      <c r="M155" s="148"/>
      <c r="T155" s="54"/>
      <c r="AT155" s="18" t="s">
        <v>192</v>
      </c>
      <c r="AU155" s="18" t="s">
        <v>84</v>
      </c>
    </row>
    <row r="156" spans="2:65" s="12" customFormat="1" ht="11.25">
      <c r="B156" s="149"/>
      <c r="D156" s="150" t="s">
        <v>194</v>
      </c>
      <c r="E156" s="151" t="s">
        <v>19</v>
      </c>
      <c r="F156" s="152" t="s">
        <v>2147</v>
      </c>
      <c r="H156" s="151" t="s">
        <v>19</v>
      </c>
      <c r="I156" s="153"/>
      <c r="L156" s="149"/>
      <c r="M156" s="154"/>
      <c r="T156" s="155"/>
      <c r="AT156" s="151" t="s">
        <v>194</v>
      </c>
      <c r="AU156" s="151" t="s">
        <v>84</v>
      </c>
      <c r="AV156" s="12" t="s">
        <v>82</v>
      </c>
      <c r="AW156" s="12" t="s">
        <v>37</v>
      </c>
      <c r="AX156" s="12" t="s">
        <v>75</v>
      </c>
      <c r="AY156" s="151" t="s">
        <v>184</v>
      </c>
    </row>
    <row r="157" spans="2:65" s="13" customFormat="1" ht="11.25">
      <c r="B157" s="156"/>
      <c r="D157" s="150" t="s">
        <v>194</v>
      </c>
      <c r="E157" s="157" t="s">
        <v>19</v>
      </c>
      <c r="F157" s="158" t="s">
        <v>2200</v>
      </c>
      <c r="H157" s="159">
        <v>2.64</v>
      </c>
      <c r="I157" s="160"/>
      <c r="L157" s="156"/>
      <c r="M157" s="161"/>
      <c r="T157" s="162"/>
      <c r="AT157" s="157" t="s">
        <v>194</v>
      </c>
      <c r="AU157" s="157" t="s">
        <v>84</v>
      </c>
      <c r="AV157" s="13" t="s">
        <v>84</v>
      </c>
      <c r="AW157" s="13" t="s">
        <v>37</v>
      </c>
      <c r="AX157" s="13" t="s">
        <v>75</v>
      </c>
      <c r="AY157" s="157" t="s">
        <v>184</v>
      </c>
    </row>
    <row r="158" spans="2:65" s="14" customFormat="1" ht="11.25">
      <c r="B158" s="163"/>
      <c r="D158" s="150" t="s">
        <v>194</v>
      </c>
      <c r="E158" s="164" t="s">
        <v>19</v>
      </c>
      <c r="F158" s="165" t="s">
        <v>198</v>
      </c>
      <c r="H158" s="166">
        <v>2.64</v>
      </c>
      <c r="I158" s="167"/>
      <c r="L158" s="163"/>
      <c r="M158" s="168"/>
      <c r="T158" s="169"/>
      <c r="AT158" s="164" t="s">
        <v>194</v>
      </c>
      <c r="AU158" s="164" t="s">
        <v>84</v>
      </c>
      <c r="AV158" s="14" t="s">
        <v>127</v>
      </c>
      <c r="AW158" s="14" t="s">
        <v>37</v>
      </c>
      <c r="AX158" s="14" t="s">
        <v>82</v>
      </c>
      <c r="AY158" s="164" t="s">
        <v>184</v>
      </c>
    </row>
    <row r="159" spans="2:65" s="1" customFormat="1" ht="16.5" customHeight="1">
      <c r="B159" s="33"/>
      <c r="C159" s="132" t="s">
        <v>251</v>
      </c>
      <c r="D159" s="132" t="s">
        <v>186</v>
      </c>
      <c r="E159" s="133" t="s">
        <v>2201</v>
      </c>
      <c r="F159" s="134" t="s">
        <v>2202</v>
      </c>
      <c r="G159" s="135" t="s">
        <v>368</v>
      </c>
      <c r="H159" s="136">
        <v>4</v>
      </c>
      <c r="I159" s="137"/>
      <c r="J159" s="138">
        <f>ROUND(I159*H159,2)</f>
        <v>0</v>
      </c>
      <c r="K159" s="134" t="s">
        <v>190</v>
      </c>
      <c r="L159" s="33"/>
      <c r="M159" s="139" t="s">
        <v>19</v>
      </c>
      <c r="N159" s="140" t="s">
        <v>46</v>
      </c>
      <c r="P159" s="141">
        <f>O159*H159</f>
        <v>0</v>
      </c>
      <c r="Q159" s="141">
        <v>0</v>
      </c>
      <c r="R159" s="141">
        <f>Q159*H159</f>
        <v>0</v>
      </c>
      <c r="S159" s="141">
        <v>0</v>
      </c>
      <c r="T159" s="142">
        <f>S159*H159</f>
        <v>0</v>
      </c>
      <c r="AR159" s="143" t="s">
        <v>287</v>
      </c>
      <c r="AT159" s="143" t="s">
        <v>186</v>
      </c>
      <c r="AU159" s="143" t="s">
        <v>84</v>
      </c>
      <c r="AY159" s="18" t="s">
        <v>184</v>
      </c>
      <c r="BE159" s="144">
        <f>IF(N159="základní",J159,0)</f>
        <v>0</v>
      </c>
      <c r="BF159" s="144">
        <f>IF(N159="snížená",J159,0)</f>
        <v>0</v>
      </c>
      <c r="BG159" s="144">
        <f>IF(N159="zákl. přenesená",J159,0)</f>
        <v>0</v>
      </c>
      <c r="BH159" s="144">
        <f>IF(N159="sníž. přenesená",J159,0)</f>
        <v>0</v>
      </c>
      <c r="BI159" s="144">
        <f>IF(N159="nulová",J159,0)</f>
        <v>0</v>
      </c>
      <c r="BJ159" s="18" t="s">
        <v>82</v>
      </c>
      <c r="BK159" s="144">
        <f>ROUND(I159*H159,2)</f>
        <v>0</v>
      </c>
      <c r="BL159" s="18" t="s">
        <v>287</v>
      </c>
      <c r="BM159" s="143" t="s">
        <v>2203</v>
      </c>
    </row>
    <row r="160" spans="2:65" s="1" customFormat="1" ht="11.25">
      <c r="B160" s="33"/>
      <c r="D160" s="145" t="s">
        <v>192</v>
      </c>
      <c r="F160" s="146" t="s">
        <v>2204</v>
      </c>
      <c r="I160" s="147"/>
      <c r="L160" s="33"/>
      <c r="M160" s="148"/>
      <c r="T160" s="54"/>
      <c r="AT160" s="18" t="s">
        <v>192</v>
      </c>
      <c r="AU160" s="18" t="s">
        <v>84</v>
      </c>
    </row>
    <row r="161" spans="2:65" s="12" customFormat="1" ht="11.25">
      <c r="B161" s="149"/>
      <c r="D161" s="150" t="s">
        <v>194</v>
      </c>
      <c r="E161" s="151" t="s">
        <v>19</v>
      </c>
      <c r="F161" s="152" t="s">
        <v>2147</v>
      </c>
      <c r="H161" s="151" t="s">
        <v>19</v>
      </c>
      <c r="I161" s="153"/>
      <c r="L161" s="149"/>
      <c r="M161" s="154"/>
      <c r="T161" s="155"/>
      <c r="AT161" s="151" t="s">
        <v>194</v>
      </c>
      <c r="AU161" s="151" t="s">
        <v>84</v>
      </c>
      <c r="AV161" s="12" t="s">
        <v>82</v>
      </c>
      <c r="AW161" s="12" t="s">
        <v>37</v>
      </c>
      <c r="AX161" s="12" t="s">
        <v>75</v>
      </c>
      <c r="AY161" s="151" t="s">
        <v>184</v>
      </c>
    </row>
    <row r="162" spans="2:65" s="13" customFormat="1" ht="11.25">
      <c r="B162" s="156"/>
      <c r="D162" s="150" t="s">
        <v>194</v>
      </c>
      <c r="E162" s="157" t="s">
        <v>19</v>
      </c>
      <c r="F162" s="158" t="s">
        <v>2205</v>
      </c>
      <c r="H162" s="159">
        <v>1</v>
      </c>
      <c r="I162" s="160"/>
      <c r="L162" s="156"/>
      <c r="M162" s="161"/>
      <c r="T162" s="162"/>
      <c r="AT162" s="157" t="s">
        <v>194</v>
      </c>
      <c r="AU162" s="157" t="s">
        <v>84</v>
      </c>
      <c r="AV162" s="13" t="s">
        <v>84</v>
      </c>
      <c r="AW162" s="13" t="s">
        <v>37</v>
      </c>
      <c r="AX162" s="13" t="s">
        <v>75</v>
      </c>
      <c r="AY162" s="157" t="s">
        <v>184</v>
      </c>
    </row>
    <row r="163" spans="2:65" s="13" customFormat="1" ht="11.25">
      <c r="B163" s="156"/>
      <c r="D163" s="150" t="s">
        <v>194</v>
      </c>
      <c r="E163" s="157" t="s">
        <v>19</v>
      </c>
      <c r="F163" s="158" t="s">
        <v>2206</v>
      </c>
      <c r="H163" s="159">
        <v>2</v>
      </c>
      <c r="I163" s="160"/>
      <c r="L163" s="156"/>
      <c r="M163" s="161"/>
      <c r="T163" s="162"/>
      <c r="AT163" s="157" t="s">
        <v>194</v>
      </c>
      <c r="AU163" s="157" t="s">
        <v>84</v>
      </c>
      <c r="AV163" s="13" t="s">
        <v>84</v>
      </c>
      <c r="AW163" s="13" t="s">
        <v>37</v>
      </c>
      <c r="AX163" s="13" t="s">
        <v>75</v>
      </c>
      <c r="AY163" s="157" t="s">
        <v>184</v>
      </c>
    </row>
    <row r="164" spans="2:65" s="13" customFormat="1" ht="11.25">
      <c r="B164" s="156"/>
      <c r="D164" s="150" t="s">
        <v>194</v>
      </c>
      <c r="E164" s="157" t="s">
        <v>19</v>
      </c>
      <c r="F164" s="158" t="s">
        <v>2207</v>
      </c>
      <c r="H164" s="159">
        <v>1</v>
      </c>
      <c r="I164" s="160"/>
      <c r="L164" s="156"/>
      <c r="M164" s="161"/>
      <c r="T164" s="162"/>
      <c r="AT164" s="157" t="s">
        <v>194</v>
      </c>
      <c r="AU164" s="157" t="s">
        <v>84</v>
      </c>
      <c r="AV164" s="13" t="s">
        <v>84</v>
      </c>
      <c r="AW164" s="13" t="s">
        <v>37</v>
      </c>
      <c r="AX164" s="13" t="s">
        <v>75</v>
      </c>
      <c r="AY164" s="157" t="s">
        <v>184</v>
      </c>
    </row>
    <row r="165" spans="2:65" s="14" customFormat="1" ht="11.25">
      <c r="B165" s="163"/>
      <c r="D165" s="150" t="s">
        <v>194</v>
      </c>
      <c r="E165" s="164" t="s">
        <v>19</v>
      </c>
      <c r="F165" s="165" t="s">
        <v>198</v>
      </c>
      <c r="H165" s="166">
        <v>4</v>
      </c>
      <c r="I165" s="167"/>
      <c r="L165" s="163"/>
      <c r="M165" s="168"/>
      <c r="T165" s="169"/>
      <c r="AT165" s="164" t="s">
        <v>194</v>
      </c>
      <c r="AU165" s="164" t="s">
        <v>84</v>
      </c>
      <c r="AV165" s="14" t="s">
        <v>127</v>
      </c>
      <c r="AW165" s="14" t="s">
        <v>37</v>
      </c>
      <c r="AX165" s="14" t="s">
        <v>82</v>
      </c>
      <c r="AY165" s="164" t="s">
        <v>184</v>
      </c>
    </row>
    <row r="166" spans="2:65" s="1" customFormat="1" ht="16.5" customHeight="1">
      <c r="B166" s="33"/>
      <c r="C166" s="132" t="s">
        <v>8</v>
      </c>
      <c r="D166" s="132" t="s">
        <v>186</v>
      </c>
      <c r="E166" s="133" t="s">
        <v>2208</v>
      </c>
      <c r="F166" s="134" t="s">
        <v>2209</v>
      </c>
      <c r="G166" s="135" t="s">
        <v>368</v>
      </c>
      <c r="H166" s="136">
        <v>3</v>
      </c>
      <c r="I166" s="137"/>
      <c r="J166" s="138">
        <f>ROUND(I166*H166,2)</f>
        <v>0</v>
      </c>
      <c r="K166" s="134" t="s">
        <v>190</v>
      </c>
      <c r="L166" s="33"/>
      <c r="M166" s="139" t="s">
        <v>19</v>
      </c>
      <c r="N166" s="140" t="s">
        <v>46</v>
      </c>
      <c r="P166" s="141">
        <f>O166*H166</f>
        <v>0</v>
      </c>
      <c r="Q166" s="141">
        <v>0</v>
      </c>
      <c r="R166" s="141">
        <f>Q166*H166</f>
        <v>0</v>
      </c>
      <c r="S166" s="141">
        <v>0</v>
      </c>
      <c r="T166" s="142">
        <f>S166*H166</f>
        <v>0</v>
      </c>
      <c r="AR166" s="143" t="s">
        <v>287</v>
      </c>
      <c r="AT166" s="143" t="s">
        <v>186</v>
      </c>
      <c r="AU166" s="143" t="s">
        <v>84</v>
      </c>
      <c r="AY166" s="18" t="s">
        <v>184</v>
      </c>
      <c r="BE166" s="144">
        <f>IF(N166="základní",J166,0)</f>
        <v>0</v>
      </c>
      <c r="BF166" s="144">
        <f>IF(N166="snížená",J166,0)</f>
        <v>0</v>
      </c>
      <c r="BG166" s="144">
        <f>IF(N166="zákl. přenesená",J166,0)</f>
        <v>0</v>
      </c>
      <c r="BH166" s="144">
        <f>IF(N166="sníž. přenesená",J166,0)</f>
        <v>0</v>
      </c>
      <c r="BI166" s="144">
        <f>IF(N166="nulová",J166,0)</f>
        <v>0</v>
      </c>
      <c r="BJ166" s="18" t="s">
        <v>82</v>
      </c>
      <c r="BK166" s="144">
        <f>ROUND(I166*H166,2)</f>
        <v>0</v>
      </c>
      <c r="BL166" s="18" t="s">
        <v>287</v>
      </c>
      <c r="BM166" s="143" t="s">
        <v>2210</v>
      </c>
    </row>
    <row r="167" spans="2:65" s="1" customFormat="1" ht="11.25">
      <c r="B167" s="33"/>
      <c r="D167" s="145" t="s">
        <v>192</v>
      </c>
      <c r="F167" s="146" t="s">
        <v>2211</v>
      </c>
      <c r="I167" s="147"/>
      <c r="L167" s="33"/>
      <c r="M167" s="148"/>
      <c r="T167" s="54"/>
      <c r="AT167" s="18" t="s">
        <v>192</v>
      </c>
      <c r="AU167" s="18" t="s">
        <v>84</v>
      </c>
    </row>
    <row r="168" spans="2:65" s="12" customFormat="1" ht="11.25">
      <c r="B168" s="149"/>
      <c r="D168" s="150" t="s">
        <v>194</v>
      </c>
      <c r="E168" s="151" t="s">
        <v>19</v>
      </c>
      <c r="F168" s="152" t="s">
        <v>2147</v>
      </c>
      <c r="H168" s="151" t="s">
        <v>19</v>
      </c>
      <c r="I168" s="153"/>
      <c r="L168" s="149"/>
      <c r="M168" s="154"/>
      <c r="T168" s="155"/>
      <c r="AT168" s="151" t="s">
        <v>194</v>
      </c>
      <c r="AU168" s="151" t="s">
        <v>84</v>
      </c>
      <c r="AV168" s="12" t="s">
        <v>82</v>
      </c>
      <c r="AW168" s="12" t="s">
        <v>37</v>
      </c>
      <c r="AX168" s="12" t="s">
        <v>75</v>
      </c>
      <c r="AY168" s="151" t="s">
        <v>184</v>
      </c>
    </row>
    <row r="169" spans="2:65" s="13" customFormat="1" ht="11.25">
      <c r="B169" s="156"/>
      <c r="D169" s="150" t="s">
        <v>194</v>
      </c>
      <c r="E169" s="157" t="s">
        <v>19</v>
      </c>
      <c r="F169" s="158" t="s">
        <v>2212</v>
      </c>
      <c r="H169" s="159">
        <v>1</v>
      </c>
      <c r="I169" s="160"/>
      <c r="L169" s="156"/>
      <c r="M169" s="161"/>
      <c r="T169" s="162"/>
      <c r="AT169" s="157" t="s">
        <v>194</v>
      </c>
      <c r="AU169" s="157" t="s">
        <v>84</v>
      </c>
      <c r="AV169" s="13" t="s">
        <v>84</v>
      </c>
      <c r="AW169" s="13" t="s">
        <v>37</v>
      </c>
      <c r="AX169" s="13" t="s">
        <v>75</v>
      </c>
      <c r="AY169" s="157" t="s">
        <v>184</v>
      </c>
    </row>
    <row r="170" spans="2:65" s="13" customFormat="1" ht="11.25">
      <c r="B170" s="156"/>
      <c r="D170" s="150" t="s">
        <v>194</v>
      </c>
      <c r="E170" s="157" t="s">
        <v>19</v>
      </c>
      <c r="F170" s="158" t="s">
        <v>2213</v>
      </c>
      <c r="H170" s="159">
        <v>1</v>
      </c>
      <c r="I170" s="160"/>
      <c r="L170" s="156"/>
      <c r="M170" s="161"/>
      <c r="T170" s="162"/>
      <c r="AT170" s="157" t="s">
        <v>194</v>
      </c>
      <c r="AU170" s="157" t="s">
        <v>84</v>
      </c>
      <c r="AV170" s="13" t="s">
        <v>84</v>
      </c>
      <c r="AW170" s="13" t="s">
        <v>37</v>
      </c>
      <c r="AX170" s="13" t="s">
        <v>75</v>
      </c>
      <c r="AY170" s="157" t="s">
        <v>184</v>
      </c>
    </row>
    <row r="171" spans="2:65" s="13" customFormat="1" ht="11.25">
      <c r="B171" s="156"/>
      <c r="D171" s="150" t="s">
        <v>194</v>
      </c>
      <c r="E171" s="157" t="s">
        <v>19</v>
      </c>
      <c r="F171" s="158" t="s">
        <v>2207</v>
      </c>
      <c r="H171" s="159">
        <v>1</v>
      </c>
      <c r="I171" s="160"/>
      <c r="L171" s="156"/>
      <c r="M171" s="161"/>
      <c r="T171" s="162"/>
      <c r="AT171" s="157" t="s">
        <v>194</v>
      </c>
      <c r="AU171" s="157" t="s">
        <v>84</v>
      </c>
      <c r="AV171" s="13" t="s">
        <v>84</v>
      </c>
      <c r="AW171" s="13" t="s">
        <v>37</v>
      </c>
      <c r="AX171" s="13" t="s">
        <v>75</v>
      </c>
      <c r="AY171" s="157" t="s">
        <v>184</v>
      </c>
    </row>
    <row r="172" spans="2:65" s="14" customFormat="1" ht="11.25">
      <c r="B172" s="163"/>
      <c r="D172" s="150" t="s">
        <v>194</v>
      </c>
      <c r="E172" s="164" t="s">
        <v>19</v>
      </c>
      <c r="F172" s="165" t="s">
        <v>198</v>
      </c>
      <c r="H172" s="166">
        <v>3</v>
      </c>
      <c r="I172" s="167"/>
      <c r="L172" s="163"/>
      <c r="M172" s="168"/>
      <c r="T172" s="169"/>
      <c r="AT172" s="164" t="s">
        <v>194</v>
      </c>
      <c r="AU172" s="164" t="s">
        <v>84</v>
      </c>
      <c r="AV172" s="14" t="s">
        <v>127</v>
      </c>
      <c r="AW172" s="14" t="s">
        <v>37</v>
      </c>
      <c r="AX172" s="14" t="s">
        <v>82</v>
      </c>
      <c r="AY172" s="164" t="s">
        <v>184</v>
      </c>
    </row>
    <row r="173" spans="2:65" s="1" customFormat="1" ht="16.5" customHeight="1">
      <c r="B173" s="33"/>
      <c r="C173" s="132" t="s">
        <v>263</v>
      </c>
      <c r="D173" s="132" t="s">
        <v>186</v>
      </c>
      <c r="E173" s="133" t="s">
        <v>2214</v>
      </c>
      <c r="F173" s="134" t="s">
        <v>2215</v>
      </c>
      <c r="G173" s="135" t="s">
        <v>368</v>
      </c>
      <c r="H173" s="136">
        <v>1</v>
      </c>
      <c r="I173" s="137"/>
      <c r="J173" s="138">
        <f>ROUND(I173*H173,2)</f>
        <v>0</v>
      </c>
      <c r="K173" s="134" t="s">
        <v>190</v>
      </c>
      <c r="L173" s="33"/>
      <c r="M173" s="139" t="s">
        <v>19</v>
      </c>
      <c r="N173" s="140" t="s">
        <v>46</v>
      </c>
      <c r="P173" s="141">
        <f>O173*H173</f>
        <v>0</v>
      </c>
      <c r="Q173" s="141">
        <v>0</v>
      </c>
      <c r="R173" s="141">
        <f>Q173*H173</f>
        <v>0</v>
      </c>
      <c r="S173" s="141">
        <v>0</v>
      </c>
      <c r="T173" s="142">
        <f>S173*H173</f>
        <v>0</v>
      </c>
      <c r="AR173" s="143" t="s">
        <v>287</v>
      </c>
      <c r="AT173" s="143" t="s">
        <v>186</v>
      </c>
      <c r="AU173" s="143" t="s">
        <v>84</v>
      </c>
      <c r="AY173" s="18" t="s">
        <v>184</v>
      </c>
      <c r="BE173" s="144">
        <f>IF(N173="základní",J173,0)</f>
        <v>0</v>
      </c>
      <c r="BF173" s="144">
        <f>IF(N173="snížená",J173,0)</f>
        <v>0</v>
      </c>
      <c r="BG173" s="144">
        <f>IF(N173="zákl. přenesená",J173,0)</f>
        <v>0</v>
      </c>
      <c r="BH173" s="144">
        <f>IF(N173="sníž. přenesená",J173,0)</f>
        <v>0</v>
      </c>
      <c r="BI173" s="144">
        <f>IF(N173="nulová",J173,0)</f>
        <v>0</v>
      </c>
      <c r="BJ173" s="18" t="s">
        <v>82</v>
      </c>
      <c r="BK173" s="144">
        <f>ROUND(I173*H173,2)</f>
        <v>0</v>
      </c>
      <c r="BL173" s="18" t="s">
        <v>287</v>
      </c>
      <c r="BM173" s="143" t="s">
        <v>2216</v>
      </c>
    </row>
    <row r="174" spans="2:65" s="1" customFormat="1" ht="11.25">
      <c r="B174" s="33"/>
      <c r="D174" s="145" t="s">
        <v>192</v>
      </c>
      <c r="F174" s="146" t="s">
        <v>2217</v>
      </c>
      <c r="I174" s="147"/>
      <c r="L174" s="33"/>
      <c r="M174" s="148"/>
      <c r="T174" s="54"/>
      <c r="AT174" s="18" t="s">
        <v>192</v>
      </c>
      <c r="AU174" s="18" t="s">
        <v>84</v>
      </c>
    </row>
    <row r="175" spans="2:65" s="12" customFormat="1" ht="11.25">
      <c r="B175" s="149"/>
      <c r="D175" s="150" t="s">
        <v>194</v>
      </c>
      <c r="E175" s="151" t="s">
        <v>19</v>
      </c>
      <c r="F175" s="152" t="s">
        <v>2147</v>
      </c>
      <c r="H175" s="151" t="s">
        <v>19</v>
      </c>
      <c r="I175" s="153"/>
      <c r="L175" s="149"/>
      <c r="M175" s="154"/>
      <c r="T175" s="155"/>
      <c r="AT175" s="151" t="s">
        <v>194</v>
      </c>
      <c r="AU175" s="151" t="s">
        <v>84</v>
      </c>
      <c r="AV175" s="12" t="s">
        <v>82</v>
      </c>
      <c r="AW175" s="12" t="s">
        <v>37</v>
      </c>
      <c r="AX175" s="12" t="s">
        <v>75</v>
      </c>
      <c r="AY175" s="151" t="s">
        <v>184</v>
      </c>
    </row>
    <row r="176" spans="2:65" s="13" customFormat="1" ht="11.25">
      <c r="B176" s="156"/>
      <c r="D176" s="150" t="s">
        <v>194</v>
      </c>
      <c r="E176" s="157" t="s">
        <v>19</v>
      </c>
      <c r="F176" s="158" t="s">
        <v>2218</v>
      </c>
      <c r="H176" s="159">
        <v>1</v>
      </c>
      <c r="I176" s="160"/>
      <c r="L176" s="156"/>
      <c r="M176" s="161"/>
      <c r="T176" s="162"/>
      <c r="AT176" s="157" t="s">
        <v>194</v>
      </c>
      <c r="AU176" s="157" t="s">
        <v>84</v>
      </c>
      <c r="AV176" s="13" t="s">
        <v>84</v>
      </c>
      <c r="AW176" s="13" t="s">
        <v>37</v>
      </c>
      <c r="AX176" s="13" t="s">
        <v>75</v>
      </c>
      <c r="AY176" s="157" t="s">
        <v>184</v>
      </c>
    </row>
    <row r="177" spans="2:65" s="14" customFormat="1" ht="11.25">
      <c r="B177" s="163"/>
      <c r="D177" s="150" t="s">
        <v>194</v>
      </c>
      <c r="E177" s="164" t="s">
        <v>19</v>
      </c>
      <c r="F177" s="165" t="s">
        <v>198</v>
      </c>
      <c r="H177" s="166">
        <v>1</v>
      </c>
      <c r="I177" s="167"/>
      <c r="L177" s="163"/>
      <c r="M177" s="168"/>
      <c r="T177" s="169"/>
      <c r="AT177" s="164" t="s">
        <v>194</v>
      </c>
      <c r="AU177" s="164" t="s">
        <v>84</v>
      </c>
      <c r="AV177" s="14" t="s">
        <v>127</v>
      </c>
      <c r="AW177" s="14" t="s">
        <v>37</v>
      </c>
      <c r="AX177" s="14" t="s">
        <v>82</v>
      </c>
      <c r="AY177" s="164" t="s">
        <v>184</v>
      </c>
    </row>
    <row r="178" spans="2:65" s="1" customFormat="1" ht="16.5" customHeight="1">
      <c r="B178" s="33"/>
      <c r="C178" s="132" t="s">
        <v>270</v>
      </c>
      <c r="D178" s="132" t="s">
        <v>186</v>
      </c>
      <c r="E178" s="133" t="s">
        <v>2219</v>
      </c>
      <c r="F178" s="134" t="s">
        <v>2220</v>
      </c>
      <c r="G178" s="135" t="s">
        <v>368</v>
      </c>
      <c r="H178" s="136">
        <v>3</v>
      </c>
      <c r="I178" s="137"/>
      <c r="J178" s="138">
        <f>ROUND(I178*H178,2)</f>
        <v>0</v>
      </c>
      <c r="K178" s="134" t="s">
        <v>190</v>
      </c>
      <c r="L178" s="33"/>
      <c r="M178" s="139" t="s">
        <v>19</v>
      </c>
      <c r="N178" s="140" t="s">
        <v>46</v>
      </c>
      <c r="P178" s="141">
        <f>O178*H178</f>
        <v>0</v>
      </c>
      <c r="Q178" s="141">
        <v>0</v>
      </c>
      <c r="R178" s="141">
        <f>Q178*H178</f>
        <v>0</v>
      </c>
      <c r="S178" s="141">
        <v>0</v>
      </c>
      <c r="T178" s="142">
        <f>S178*H178</f>
        <v>0</v>
      </c>
      <c r="AR178" s="143" t="s">
        <v>287</v>
      </c>
      <c r="AT178" s="143" t="s">
        <v>186</v>
      </c>
      <c r="AU178" s="143" t="s">
        <v>84</v>
      </c>
      <c r="AY178" s="18" t="s">
        <v>184</v>
      </c>
      <c r="BE178" s="144">
        <f>IF(N178="základní",J178,0)</f>
        <v>0</v>
      </c>
      <c r="BF178" s="144">
        <f>IF(N178="snížená",J178,0)</f>
        <v>0</v>
      </c>
      <c r="BG178" s="144">
        <f>IF(N178="zákl. přenesená",J178,0)</f>
        <v>0</v>
      </c>
      <c r="BH178" s="144">
        <f>IF(N178="sníž. přenesená",J178,0)</f>
        <v>0</v>
      </c>
      <c r="BI178" s="144">
        <f>IF(N178="nulová",J178,0)</f>
        <v>0</v>
      </c>
      <c r="BJ178" s="18" t="s">
        <v>82</v>
      </c>
      <c r="BK178" s="144">
        <f>ROUND(I178*H178,2)</f>
        <v>0</v>
      </c>
      <c r="BL178" s="18" t="s">
        <v>287</v>
      </c>
      <c r="BM178" s="143" t="s">
        <v>2221</v>
      </c>
    </row>
    <row r="179" spans="2:65" s="1" customFormat="1" ht="11.25">
      <c r="B179" s="33"/>
      <c r="D179" s="145" t="s">
        <v>192</v>
      </c>
      <c r="F179" s="146" t="s">
        <v>2222</v>
      </c>
      <c r="I179" s="147"/>
      <c r="L179" s="33"/>
      <c r="M179" s="148"/>
      <c r="T179" s="54"/>
      <c r="AT179" s="18" t="s">
        <v>192</v>
      </c>
      <c r="AU179" s="18" t="s">
        <v>84</v>
      </c>
    </row>
    <row r="180" spans="2:65" s="12" customFormat="1" ht="11.25">
      <c r="B180" s="149"/>
      <c r="D180" s="150" t="s">
        <v>194</v>
      </c>
      <c r="E180" s="151" t="s">
        <v>19</v>
      </c>
      <c r="F180" s="152" t="s">
        <v>2147</v>
      </c>
      <c r="H180" s="151" t="s">
        <v>19</v>
      </c>
      <c r="I180" s="153"/>
      <c r="L180" s="149"/>
      <c r="M180" s="154"/>
      <c r="T180" s="155"/>
      <c r="AT180" s="151" t="s">
        <v>194</v>
      </c>
      <c r="AU180" s="151" t="s">
        <v>84</v>
      </c>
      <c r="AV180" s="12" t="s">
        <v>82</v>
      </c>
      <c r="AW180" s="12" t="s">
        <v>37</v>
      </c>
      <c r="AX180" s="12" t="s">
        <v>75</v>
      </c>
      <c r="AY180" s="151" t="s">
        <v>184</v>
      </c>
    </row>
    <row r="181" spans="2:65" s="13" customFormat="1" ht="11.25">
      <c r="B181" s="156"/>
      <c r="D181" s="150" t="s">
        <v>194</v>
      </c>
      <c r="E181" s="157" t="s">
        <v>19</v>
      </c>
      <c r="F181" s="158" t="s">
        <v>2223</v>
      </c>
      <c r="H181" s="159">
        <v>1</v>
      </c>
      <c r="I181" s="160"/>
      <c r="L181" s="156"/>
      <c r="M181" s="161"/>
      <c r="T181" s="162"/>
      <c r="AT181" s="157" t="s">
        <v>194</v>
      </c>
      <c r="AU181" s="157" t="s">
        <v>84</v>
      </c>
      <c r="AV181" s="13" t="s">
        <v>84</v>
      </c>
      <c r="AW181" s="13" t="s">
        <v>37</v>
      </c>
      <c r="AX181" s="13" t="s">
        <v>75</v>
      </c>
      <c r="AY181" s="157" t="s">
        <v>184</v>
      </c>
    </row>
    <row r="182" spans="2:65" s="13" customFormat="1" ht="11.25">
      <c r="B182" s="156"/>
      <c r="D182" s="150" t="s">
        <v>194</v>
      </c>
      <c r="E182" s="157" t="s">
        <v>19</v>
      </c>
      <c r="F182" s="158" t="s">
        <v>2224</v>
      </c>
      <c r="H182" s="159">
        <v>1</v>
      </c>
      <c r="I182" s="160"/>
      <c r="L182" s="156"/>
      <c r="M182" s="161"/>
      <c r="T182" s="162"/>
      <c r="AT182" s="157" t="s">
        <v>194</v>
      </c>
      <c r="AU182" s="157" t="s">
        <v>84</v>
      </c>
      <c r="AV182" s="13" t="s">
        <v>84</v>
      </c>
      <c r="AW182" s="13" t="s">
        <v>37</v>
      </c>
      <c r="AX182" s="13" t="s">
        <v>75</v>
      </c>
      <c r="AY182" s="157" t="s">
        <v>184</v>
      </c>
    </row>
    <row r="183" spans="2:65" s="13" customFormat="1" ht="11.25">
      <c r="B183" s="156"/>
      <c r="D183" s="150" t="s">
        <v>194</v>
      </c>
      <c r="E183" s="157" t="s">
        <v>19</v>
      </c>
      <c r="F183" s="158" t="s">
        <v>2225</v>
      </c>
      <c r="H183" s="159">
        <v>1</v>
      </c>
      <c r="I183" s="160"/>
      <c r="L183" s="156"/>
      <c r="M183" s="161"/>
      <c r="T183" s="162"/>
      <c r="AT183" s="157" t="s">
        <v>194</v>
      </c>
      <c r="AU183" s="157" t="s">
        <v>84</v>
      </c>
      <c r="AV183" s="13" t="s">
        <v>84</v>
      </c>
      <c r="AW183" s="13" t="s">
        <v>37</v>
      </c>
      <c r="AX183" s="13" t="s">
        <v>75</v>
      </c>
      <c r="AY183" s="157" t="s">
        <v>184</v>
      </c>
    </row>
    <row r="184" spans="2:65" s="14" customFormat="1" ht="11.25">
      <c r="B184" s="163"/>
      <c r="D184" s="150" t="s">
        <v>194</v>
      </c>
      <c r="E184" s="164" t="s">
        <v>19</v>
      </c>
      <c r="F184" s="165" t="s">
        <v>198</v>
      </c>
      <c r="H184" s="166">
        <v>3</v>
      </c>
      <c r="I184" s="167"/>
      <c r="L184" s="163"/>
      <c r="M184" s="168"/>
      <c r="T184" s="169"/>
      <c r="AT184" s="164" t="s">
        <v>194</v>
      </c>
      <c r="AU184" s="164" t="s">
        <v>84</v>
      </c>
      <c r="AV184" s="14" t="s">
        <v>127</v>
      </c>
      <c r="AW184" s="14" t="s">
        <v>37</v>
      </c>
      <c r="AX184" s="14" t="s">
        <v>82</v>
      </c>
      <c r="AY184" s="164" t="s">
        <v>184</v>
      </c>
    </row>
    <row r="185" spans="2:65" s="1" customFormat="1" ht="16.5" customHeight="1">
      <c r="B185" s="33"/>
      <c r="C185" s="132" t="s">
        <v>281</v>
      </c>
      <c r="D185" s="132" t="s">
        <v>186</v>
      </c>
      <c r="E185" s="133" t="s">
        <v>2226</v>
      </c>
      <c r="F185" s="134" t="s">
        <v>2227</v>
      </c>
      <c r="G185" s="135" t="s">
        <v>368</v>
      </c>
      <c r="H185" s="136">
        <v>15</v>
      </c>
      <c r="I185" s="137"/>
      <c r="J185" s="138">
        <f>ROUND(I185*H185,2)</f>
        <v>0</v>
      </c>
      <c r="K185" s="134" t="s">
        <v>190</v>
      </c>
      <c r="L185" s="33"/>
      <c r="M185" s="139" t="s">
        <v>19</v>
      </c>
      <c r="N185" s="140" t="s">
        <v>46</v>
      </c>
      <c r="P185" s="141">
        <f>O185*H185</f>
        <v>0</v>
      </c>
      <c r="Q185" s="141">
        <v>8.9999999999999998E-4</v>
      </c>
      <c r="R185" s="141">
        <f>Q185*H185</f>
        <v>1.35E-2</v>
      </c>
      <c r="S185" s="141">
        <v>0</v>
      </c>
      <c r="T185" s="142">
        <f>S185*H185</f>
        <v>0</v>
      </c>
      <c r="AR185" s="143" t="s">
        <v>287</v>
      </c>
      <c r="AT185" s="143" t="s">
        <v>186</v>
      </c>
      <c r="AU185" s="143" t="s">
        <v>84</v>
      </c>
      <c r="AY185" s="18" t="s">
        <v>184</v>
      </c>
      <c r="BE185" s="144">
        <f>IF(N185="základní",J185,0)</f>
        <v>0</v>
      </c>
      <c r="BF185" s="144">
        <f>IF(N185="snížená",J185,0)</f>
        <v>0</v>
      </c>
      <c r="BG185" s="144">
        <f>IF(N185="zákl. přenesená",J185,0)</f>
        <v>0</v>
      </c>
      <c r="BH185" s="144">
        <f>IF(N185="sníž. přenesená",J185,0)</f>
        <v>0</v>
      </c>
      <c r="BI185" s="144">
        <f>IF(N185="nulová",J185,0)</f>
        <v>0</v>
      </c>
      <c r="BJ185" s="18" t="s">
        <v>82</v>
      </c>
      <c r="BK185" s="144">
        <f>ROUND(I185*H185,2)</f>
        <v>0</v>
      </c>
      <c r="BL185" s="18" t="s">
        <v>287</v>
      </c>
      <c r="BM185" s="143" t="s">
        <v>2228</v>
      </c>
    </row>
    <row r="186" spans="2:65" s="1" customFormat="1" ht="11.25">
      <c r="B186" s="33"/>
      <c r="D186" s="145" t="s">
        <v>192</v>
      </c>
      <c r="F186" s="146" t="s">
        <v>2229</v>
      </c>
      <c r="I186" s="147"/>
      <c r="L186" s="33"/>
      <c r="M186" s="148"/>
      <c r="T186" s="54"/>
      <c r="AT186" s="18" t="s">
        <v>192</v>
      </c>
      <c r="AU186" s="18" t="s">
        <v>84</v>
      </c>
    </row>
    <row r="187" spans="2:65" s="12" customFormat="1" ht="11.25">
      <c r="B187" s="149"/>
      <c r="D187" s="150" t="s">
        <v>194</v>
      </c>
      <c r="E187" s="151" t="s">
        <v>19</v>
      </c>
      <c r="F187" s="152" t="s">
        <v>2147</v>
      </c>
      <c r="H187" s="151" t="s">
        <v>19</v>
      </c>
      <c r="I187" s="153"/>
      <c r="L187" s="149"/>
      <c r="M187" s="154"/>
      <c r="T187" s="155"/>
      <c r="AT187" s="151" t="s">
        <v>194</v>
      </c>
      <c r="AU187" s="151" t="s">
        <v>84</v>
      </c>
      <c r="AV187" s="12" t="s">
        <v>82</v>
      </c>
      <c r="AW187" s="12" t="s">
        <v>37</v>
      </c>
      <c r="AX187" s="12" t="s">
        <v>75</v>
      </c>
      <c r="AY187" s="151" t="s">
        <v>184</v>
      </c>
    </row>
    <row r="188" spans="2:65" s="13" customFormat="1" ht="11.25">
      <c r="B188" s="156"/>
      <c r="D188" s="150" t="s">
        <v>194</v>
      </c>
      <c r="E188" s="157" t="s">
        <v>19</v>
      </c>
      <c r="F188" s="158" t="s">
        <v>2230</v>
      </c>
      <c r="H188" s="159">
        <v>15</v>
      </c>
      <c r="I188" s="160"/>
      <c r="L188" s="156"/>
      <c r="M188" s="161"/>
      <c r="T188" s="162"/>
      <c r="AT188" s="157" t="s">
        <v>194</v>
      </c>
      <c r="AU188" s="157" t="s">
        <v>84</v>
      </c>
      <c r="AV188" s="13" t="s">
        <v>84</v>
      </c>
      <c r="AW188" s="13" t="s">
        <v>37</v>
      </c>
      <c r="AX188" s="13" t="s">
        <v>75</v>
      </c>
      <c r="AY188" s="157" t="s">
        <v>184</v>
      </c>
    </row>
    <row r="189" spans="2:65" s="14" customFormat="1" ht="11.25">
      <c r="B189" s="163"/>
      <c r="D189" s="150" t="s">
        <v>194</v>
      </c>
      <c r="E189" s="164" t="s">
        <v>19</v>
      </c>
      <c r="F189" s="165" t="s">
        <v>198</v>
      </c>
      <c r="H189" s="166">
        <v>15</v>
      </c>
      <c r="I189" s="167"/>
      <c r="L189" s="163"/>
      <c r="M189" s="168"/>
      <c r="T189" s="169"/>
      <c r="AT189" s="164" t="s">
        <v>194</v>
      </c>
      <c r="AU189" s="164" t="s">
        <v>84</v>
      </c>
      <c r="AV189" s="14" t="s">
        <v>127</v>
      </c>
      <c r="AW189" s="14" t="s">
        <v>37</v>
      </c>
      <c r="AX189" s="14" t="s">
        <v>82</v>
      </c>
      <c r="AY189" s="164" t="s">
        <v>184</v>
      </c>
    </row>
    <row r="190" spans="2:65" s="1" customFormat="1" ht="16.5" customHeight="1">
      <c r="B190" s="33"/>
      <c r="C190" s="132" t="s">
        <v>287</v>
      </c>
      <c r="D190" s="132" t="s">
        <v>186</v>
      </c>
      <c r="E190" s="133" t="s">
        <v>2231</v>
      </c>
      <c r="F190" s="134" t="s">
        <v>2232</v>
      </c>
      <c r="G190" s="135" t="s">
        <v>368</v>
      </c>
      <c r="H190" s="136">
        <v>1</v>
      </c>
      <c r="I190" s="137"/>
      <c r="J190" s="138">
        <f>ROUND(I190*H190,2)</f>
        <v>0</v>
      </c>
      <c r="K190" s="134" t="s">
        <v>190</v>
      </c>
      <c r="L190" s="33"/>
      <c r="M190" s="139" t="s">
        <v>19</v>
      </c>
      <c r="N190" s="140" t="s">
        <v>46</v>
      </c>
      <c r="P190" s="141">
        <f>O190*H190</f>
        <v>0</v>
      </c>
      <c r="Q190" s="141">
        <v>2.8124999999999998E-4</v>
      </c>
      <c r="R190" s="141">
        <f>Q190*H190</f>
        <v>2.8124999999999998E-4</v>
      </c>
      <c r="S190" s="141">
        <v>0</v>
      </c>
      <c r="T190" s="142">
        <f>S190*H190</f>
        <v>0</v>
      </c>
      <c r="AR190" s="143" t="s">
        <v>287</v>
      </c>
      <c r="AT190" s="143" t="s">
        <v>186</v>
      </c>
      <c r="AU190" s="143" t="s">
        <v>84</v>
      </c>
      <c r="AY190" s="18" t="s">
        <v>184</v>
      </c>
      <c r="BE190" s="144">
        <f>IF(N190="základní",J190,0)</f>
        <v>0</v>
      </c>
      <c r="BF190" s="144">
        <f>IF(N190="snížená",J190,0)</f>
        <v>0</v>
      </c>
      <c r="BG190" s="144">
        <f>IF(N190="zákl. přenesená",J190,0)</f>
        <v>0</v>
      </c>
      <c r="BH190" s="144">
        <f>IF(N190="sníž. přenesená",J190,0)</f>
        <v>0</v>
      </c>
      <c r="BI190" s="144">
        <f>IF(N190="nulová",J190,0)</f>
        <v>0</v>
      </c>
      <c r="BJ190" s="18" t="s">
        <v>82</v>
      </c>
      <c r="BK190" s="144">
        <f>ROUND(I190*H190,2)</f>
        <v>0</v>
      </c>
      <c r="BL190" s="18" t="s">
        <v>287</v>
      </c>
      <c r="BM190" s="143" t="s">
        <v>2233</v>
      </c>
    </row>
    <row r="191" spans="2:65" s="1" customFormat="1" ht="11.25">
      <c r="B191" s="33"/>
      <c r="D191" s="145" t="s">
        <v>192</v>
      </c>
      <c r="F191" s="146" t="s">
        <v>2234</v>
      </c>
      <c r="I191" s="147"/>
      <c r="L191" s="33"/>
      <c r="M191" s="148"/>
      <c r="T191" s="54"/>
      <c r="AT191" s="18" t="s">
        <v>192</v>
      </c>
      <c r="AU191" s="18" t="s">
        <v>84</v>
      </c>
    </row>
    <row r="192" spans="2:65" s="12" customFormat="1" ht="11.25">
      <c r="B192" s="149"/>
      <c r="D192" s="150" t="s">
        <v>194</v>
      </c>
      <c r="E192" s="151" t="s">
        <v>19</v>
      </c>
      <c r="F192" s="152" t="s">
        <v>2147</v>
      </c>
      <c r="H192" s="151" t="s">
        <v>19</v>
      </c>
      <c r="I192" s="153"/>
      <c r="L192" s="149"/>
      <c r="M192" s="154"/>
      <c r="T192" s="155"/>
      <c r="AT192" s="151" t="s">
        <v>194</v>
      </c>
      <c r="AU192" s="151" t="s">
        <v>84</v>
      </c>
      <c r="AV192" s="12" t="s">
        <v>82</v>
      </c>
      <c r="AW192" s="12" t="s">
        <v>37</v>
      </c>
      <c r="AX192" s="12" t="s">
        <v>75</v>
      </c>
      <c r="AY192" s="151" t="s">
        <v>184</v>
      </c>
    </row>
    <row r="193" spans="2:65" s="13" customFormat="1" ht="11.25">
      <c r="B193" s="156"/>
      <c r="D193" s="150" t="s">
        <v>194</v>
      </c>
      <c r="E193" s="157" t="s">
        <v>19</v>
      </c>
      <c r="F193" s="158" t="s">
        <v>2235</v>
      </c>
      <c r="H193" s="159">
        <v>1</v>
      </c>
      <c r="I193" s="160"/>
      <c r="L193" s="156"/>
      <c r="M193" s="161"/>
      <c r="T193" s="162"/>
      <c r="AT193" s="157" t="s">
        <v>194</v>
      </c>
      <c r="AU193" s="157" t="s">
        <v>84</v>
      </c>
      <c r="AV193" s="13" t="s">
        <v>84</v>
      </c>
      <c r="AW193" s="13" t="s">
        <v>37</v>
      </c>
      <c r="AX193" s="13" t="s">
        <v>75</v>
      </c>
      <c r="AY193" s="157" t="s">
        <v>184</v>
      </c>
    </row>
    <row r="194" spans="2:65" s="14" customFormat="1" ht="11.25">
      <c r="B194" s="163"/>
      <c r="D194" s="150" t="s">
        <v>194</v>
      </c>
      <c r="E194" s="164" t="s">
        <v>19</v>
      </c>
      <c r="F194" s="165" t="s">
        <v>198</v>
      </c>
      <c r="H194" s="166">
        <v>1</v>
      </c>
      <c r="I194" s="167"/>
      <c r="L194" s="163"/>
      <c r="M194" s="168"/>
      <c r="T194" s="169"/>
      <c r="AT194" s="164" t="s">
        <v>194</v>
      </c>
      <c r="AU194" s="164" t="s">
        <v>84</v>
      </c>
      <c r="AV194" s="14" t="s">
        <v>127</v>
      </c>
      <c r="AW194" s="14" t="s">
        <v>37</v>
      </c>
      <c r="AX194" s="14" t="s">
        <v>82</v>
      </c>
      <c r="AY194" s="164" t="s">
        <v>184</v>
      </c>
    </row>
    <row r="195" spans="2:65" s="1" customFormat="1" ht="16.5" customHeight="1">
      <c r="B195" s="33"/>
      <c r="C195" s="170" t="s">
        <v>298</v>
      </c>
      <c r="D195" s="170" t="s">
        <v>264</v>
      </c>
      <c r="E195" s="171" t="s">
        <v>264</v>
      </c>
      <c r="F195" s="172" t="s">
        <v>2236</v>
      </c>
      <c r="G195" s="173" t="s">
        <v>368</v>
      </c>
      <c r="H195" s="174">
        <v>1</v>
      </c>
      <c r="I195" s="175"/>
      <c r="J195" s="176">
        <f>ROUND(I195*H195,2)</f>
        <v>0</v>
      </c>
      <c r="K195" s="172" t="s">
        <v>19</v>
      </c>
      <c r="L195" s="177"/>
      <c r="M195" s="178" t="s">
        <v>19</v>
      </c>
      <c r="N195" s="179" t="s">
        <v>46</v>
      </c>
      <c r="P195" s="141">
        <f>O195*H195</f>
        <v>0</v>
      </c>
      <c r="Q195" s="141">
        <v>0</v>
      </c>
      <c r="R195" s="141">
        <f>Q195*H195</f>
        <v>0</v>
      </c>
      <c r="S195" s="141">
        <v>0</v>
      </c>
      <c r="T195" s="142">
        <f>S195*H195</f>
        <v>0</v>
      </c>
      <c r="AR195" s="143" t="s">
        <v>409</v>
      </c>
      <c r="AT195" s="143" t="s">
        <v>264</v>
      </c>
      <c r="AU195" s="143" t="s">
        <v>84</v>
      </c>
      <c r="AY195" s="18" t="s">
        <v>184</v>
      </c>
      <c r="BE195" s="144">
        <f>IF(N195="základní",J195,0)</f>
        <v>0</v>
      </c>
      <c r="BF195" s="144">
        <f>IF(N195="snížená",J195,0)</f>
        <v>0</v>
      </c>
      <c r="BG195" s="144">
        <f>IF(N195="zákl. přenesená",J195,0)</f>
        <v>0</v>
      </c>
      <c r="BH195" s="144">
        <f>IF(N195="sníž. přenesená",J195,0)</f>
        <v>0</v>
      </c>
      <c r="BI195" s="144">
        <f>IF(N195="nulová",J195,0)</f>
        <v>0</v>
      </c>
      <c r="BJ195" s="18" t="s">
        <v>82</v>
      </c>
      <c r="BK195" s="144">
        <f>ROUND(I195*H195,2)</f>
        <v>0</v>
      </c>
      <c r="BL195" s="18" t="s">
        <v>287</v>
      </c>
      <c r="BM195" s="143" t="s">
        <v>2237</v>
      </c>
    </row>
    <row r="196" spans="2:65" s="1" customFormat="1" ht="16.5" customHeight="1">
      <c r="B196" s="33"/>
      <c r="C196" s="132" t="s">
        <v>304</v>
      </c>
      <c r="D196" s="132" t="s">
        <v>186</v>
      </c>
      <c r="E196" s="133" t="s">
        <v>2238</v>
      </c>
      <c r="F196" s="134" t="s">
        <v>2239</v>
      </c>
      <c r="G196" s="135" t="s">
        <v>368</v>
      </c>
      <c r="H196" s="136">
        <v>1</v>
      </c>
      <c r="I196" s="137"/>
      <c r="J196" s="138">
        <f>ROUND(I196*H196,2)</f>
        <v>0</v>
      </c>
      <c r="K196" s="134" t="s">
        <v>190</v>
      </c>
      <c r="L196" s="33"/>
      <c r="M196" s="139" t="s">
        <v>19</v>
      </c>
      <c r="N196" s="140" t="s">
        <v>46</v>
      </c>
      <c r="P196" s="141">
        <f>O196*H196</f>
        <v>0</v>
      </c>
      <c r="Q196" s="141">
        <v>8.0000000000000007E-5</v>
      </c>
      <c r="R196" s="141">
        <f>Q196*H196</f>
        <v>8.0000000000000007E-5</v>
      </c>
      <c r="S196" s="141">
        <v>0</v>
      </c>
      <c r="T196" s="142">
        <f>S196*H196</f>
        <v>0</v>
      </c>
      <c r="AR196" s="143" t="s">
        <v>287</v>
      </c>
      <c r="AT196" s="143" t="s">
        <v>186</v>
      </c>
      <c r="AU196" s="143" t="s">
        <v>84</v>
      </c>
      <c r="AY196" s="18" t="s">
        <v>184</v>
      </c>
      <c r="BE196" s="144">
        <f>IF(N196="základní",J196,0)</f>
        <v>0</v>
      </c>
      <c r="BF196" s="144">
        <f>IF(N196="snížená",J196,0)</f>
        <v>0</v>
      </c>
      <c r="BG196" s="144">
        <f>IF(N196="zákl. přenesená",J196,0)</f>
        <v>0</v>
      </c>
      <c r="BH196" s="144">
        <f>IF(N196="sníž. přenesená",J196,0)</f>
        <v>0</v>
      </c>
      <c r="BI196" s="144">
        <f>IF(N196="nulová",J196,0)</f>
        <v>0</v>
      </c>
      <c r="BJ196" s="18" t="s">
        <v>82</v>
      </c>
      <c r="BK196" s="144">
        <f>ROUND(I196*H196,2)</f>
        <v>0</v>
      </c>
      <c r="BL196" s="18" t="s">
        <v>287</v>
      </c>
      <c r="BM196" s="143" t="s">
        <v>2240</v>
      </c>
    </row>
    <row r="197" spans="2:65" s="1" customFormat="1" ht="11.25">
      <c r="B197" s="33"/>
      <c r="D197" s="145" t="s">
        <v>192</v>
      </c>
      <c r="F197" s="146" t="s">
        <v>2241</v>
      </c>
      <c r="I197" s="147"/>
      <c r="L197" s="33"/>
      <c r="M197" s="148"/>
      <c r="T197" s="54"/>
      <c r="AT197" s="18" t="s">
        <v>192</v>
      </c>
      <c r="AU197" s="18" t="s">
        <v>84</v>
      </c>
    </row>
    <row r="198" spans="2:65" s="12" customFormat="1" ht="11.25">
      <c r="B198" s="149"/>
      <c r="D198" s="150" t="s">
        <v>194</v>
      </c>
      <c r="E198" s="151" t="s">
        <v>19</v>
      </c>
      <c r="F198" s="152" t="s">
        <v>2242</v>
      </c>
      <c r="H198" s="151" t="s">
        <v>19</v>
      </c>
      <c r="I198" s="153"/>
      <c r="L198" s="149"/>
      <c r="M198" s="154"/>
      <c r="T198" s="155"/>
      <c r="AT198" s="151" t="s">
        <v>194</v>
      </c>
      <c r="AU198" s="151" t="s">
        <v>84</v>
      </c>
      <c r="AV198" s="12" t="s">
        <v>82</v>
      </c>
      <c r="AW198" s="12" t="s">
        <v>37</v>
      </c>
      <c r="AX198" s="12" t="s">
        <v>75</v>
      </c>
      <c r="AY198" s="151" t="s">
        <v>184</v>
      </c>
    </row>
    <row r="199" spans="2:65" s="13" customFormat="1" ht="11.25">
      <c r="B199" s="156"/>
      <c r="D199" s="150" t="s">
        <v>194</v>
      </c>
      <c r="E199" s="157" t="s">
        <v>19</v>
      </c>
      <c r="F199" s="158" t="s">
        <v>2218</v>
      </c>
      <c r="H199" s="159">
        <v>1</v>
      </c>
      <c r="I199" s="160"/>
      <c r="L199" s="156"/>
      <c r="M199" s="161"/>
      <c r="T199" s="162"/>
      <c r="AT199" s="157" t="s">
        <v>194</v>
      </c>
      <c r="AU199" s="157" t="s">
        <v>84</v>
      </c>
      <c r="AV199" s="13" t="s">
        <v>84</v>
      </c>
      <c r="AW199" s="13" t="s">
        <v>37</v>
      </c>
      <c r="AX199" s="13" t="s">
        <v>75</v>
      </c>
      <c r="AY199" s="157" t="s">
        <v>184</v>
      </c>
    </row>
    <row r="200" spans="2:65" s="14" customFormat="1" ht="11.25">
      <c r="B200" s="163"/>
      <c r="D200" s="150" t="s">
        <v>194</v>
      </c>
      <c r="E200" s="164" t="s">
        <v>19</v>
      </c>
      <c r="F200" s="165" t="s">
        <v>198</v>
      </c>
      <c r="H200" s="166">
        <v>1</v>
      </c>
      <c r="I200" s="167"/>
      <c r="L200" s="163"/>
      <c r="M200" s="168"/>
      <c r="T200" s="169"/>
      <c r="AT200" s="164" t="s">
        <v>194</v>
      </c>
      <c r="AU200" s="164" t="s">
        <v>84</v>
      </c>
      <c r="AV200" s="14" t="s">
        <v>127</v>
      </c>
      <c r="AW200" s="14" t="s">
        <v>37</v>
      </c>
      <c r="AX200" s="14" t="s">
        <v>82</v>
      </c>
      <c r="AY200" s="164" t="s">
        <v>184</v>
      </c>
    </row>
    <row r="201" spans="2:65" s="1" customFormat="1" ht="16.5" customHeight="1">
      <c r="B201" s="33"/>
      <c r="C201" s="132" t="s">
        <v>319</v>
      </c>
      <c r="D201" s="132" t="s">
        <v>186</v>
      </c>
      <c r="E201" s="133" t="s">
        <v>2243</v>
      </c>
      <c r="F201" s="134" t="s">
        <v>2244</v>
      </c>
      <c r="G201" s="135" t="s">
        <v>246</v>
      </c>
      <c r="H201" s="136">
        <v>51.15</v>
      </c>
      <c r="I201" s="137"/>
      <c r="J201" s="138">
        <f>ROUND(I201*H201,2)</f>
        <v>0</v>
      </c>
      <c r="K201" s="134" t="s">
        <v>190</v>
      </c>
      <c r="L201" s="33"/>
      <c r="M201" s="139" t="s">
        <v>19</v>
      </c>
      <c r="N201" s="140" t="s">
        <v>46</v>
      </c>
      <c r="P201" s="141">
        <f>O201*H201</f>
        <v>0</v>
      </c>
      <c r="Q201" s="141">
        <v>0</v>
      </c>
      <c r="R201" s="141">
        <f>Q201*H201</f>
        <v>0</v>
      </c>
      <c r="S201" s="141">
        <v>0</v>
      </c>
      <c r="T201" s="142">
        <f>S201*H201</f>
        <v>0</v>
      </c>
      <c r="AR201" s="143" t="s">
        <v>287</v>
      </c>
      <c r="AT201" s="143" t="s">
        <v>186</v>
      </c>
      <c r="AU201" s="143" t="s">
        <v>84</v>
      </c>
      <c r="AY201" s="18" t="s">
        <v>184</v>
      </c>
      <c r="BE201" s="144">
        <f>IF(N201="základní",J201,0)</f>
        <v>0</v>
      </c>
      <c r="BF201" s="144">
        <f>IF(N201="snížená",J201,0)</f>
        <v>0</v>
      </c>
      <c r="BG201" s="144">
        <f>IF(N201="zákl. přenesená",J201,0)</f>
        <v>0</v>
      </c>
      <c r="BH201" s="144">
        <f>IF(N201="sníž. přenesená",J201,0)</f>
        <v>0</v>
      </c>
      <c r="BI201" s="144">
        <f>IF(N201="nulová",J201,0)</f>
        <v>0</v>
      </c>
      <c r="BJ201" s="18" t="s">
        <v>82</v>
      </c>
      <c r="BK201" s="144">
        <f>ROUND(I201*H201,2)</f>
        <v>0</v>
      </c>
      <c r="BL201" s="18" t="s">
        <v>287</v>
      </c>
      <c r="BM201" s="143" t="s">
        <v>2245</v>
      </c>
    </row>
    <row r="202" spans="2:65" s="1" customFormat="1" ht="11.25">
      <c r="B202" s="33"/>
      <c r="D202" s="145" t="s">
        <v>192</v>
      </c>
      <c r="F202" s="146" t="s">
        <v>2246</v>
      </c>
      <c r="I202" s="147"/>
      <c r="L202" s="33"/>
      <c r="M202" s="148"/>
      <c r="T202" s="54"/>
      <c r="AT202" s="18" t="s">
        <v>192</v>
      </c>
      <c r="AU202" s="18" t="s">
        <v>84</v>
      </c>
    </row>
    <row r="203" spans="2:65" s="13" customFormat="1" ht="11.25">
      <c r="B203" s="156"/>
      <c r="D203" s="150" t="s">
        <v>194</v>
      </c>
      <c r="E203" s="157" t="s">
        <v>19</v>
      </c>
      <c r="F203" s="158" t="s">
        <v>2247</v>
      </c>
      <c r="H203" s="159">
        <v>51.15</v>
      </c>
      <c r="I203" s="160"/>
      <c r="L203" s="156"/>
      <c r="M203" s="161"/>
      <c r="T203" s="162"/>
      <c r="AT203" s="157" t="s">
        <v>194</v>
      </c>
      <c r="AU203" s="157" t="s">
        <v>84</v>
      </c>
      <c r="AV203" s="13" t="s">
        <v>84</v>
      </c>
      <c r="AW203" s="13" t="s">
        <v>37</v>
      </c>
      <c r="AX203" s="13" t="s">
        <v>82</v>
      </c>
      <c r="AY203" s="157" t="s">
        <v>184</v>
      </c>
    </row>
    <row r="204" spans="2:65" s="1" customFormat="1" ht="24.2" customHeight="1">
      <c r="B204" s="33"/>
      <c r="C204" s="132" t="s">
        <v>328</v>
      </c>
      <c r="D204" s="132" t="s">
        <v>186</v>
      </c>
      <c r="E204" s="133" t="s">
        <v>2248</v>
      </c>
      <c r="F204" s="134" t="s">
        <v>2249</v>
      </c>
      <c r="G204" s="135" t="s">
        <v>234</v>
      </c>
      <c r="H204" s="136">
        <v>0.10199999999999999</v>
      </c>
      <c r="I204" s="137"/>
      <c r="J204" s="138">
        <f>ROUND(I204*H204,2)</f>
        <v>0</v>
      </c>
      <c r="K204" s="134" t="s">
        <v>190</v>
      </c>
      <c r="L204" s="33"/>
      <c r="M204" s="139" t="s">
        <v>19</v>
      </c>
      <c r="N204" s="140" t="s">
        <v>46</v>
      </c>
      <c r="P204" s="141">
        <f>O204*H204</f>
        <v>0</v>
      </c>
      <c r="Q204" s="141">
        <v>0</v>
      </c>
      <c r="R204" s="141">
        <f>Q204*H204</f>
        <v>0</v>
      </c>
      <c r="S204" s="141">
        <v>0</v>
      </c>
      <c r="T204" s="142">
        <f>S204*H204</f>
        <v>0</v>
      </c>
      <c r="AR204" s="143" t="s">
        <v>287</v>
      </c>
      <c r="AT204" s="143" t="s">
        <v>186</v>
      </c>
      <c r="AU204" s="143" t="s">
        <v>84</v>
      </c>
      <c r="AY204" s="18" t="s">
        <v>184</v>
      </c>
      <c r="BE204" s="144">
        <f>IF(N204="základní",J204,0)</f>
        <v>0</v>
      </c>
      <c r="BF204" s="144">
        <f>IF(N204="snížená",J204,0)</f>
        <v>0</v>
      </c>
      <c r="BG204" s="144">
        <f>IF(N204="zákl. přenesená",J204,0)</f>
        <v>0</v>
      </c>
      <c r="BH204" s="144">
        <f>IF(N204="sníž. přenesená",J204,0)</f>
        <v>0</v>
      </c>
      <c r="BI204" s="144">
        <f>IF(N204="nulová",J204,0)</f>
        <v>0</v>
      </c>
      <c r="BJ204" s="18" t="s">
        <v>82</v>
      </c>
      <c r="BK204" s="144">
        <f>ROUND(I204*H204,2)</f>
        <v>0</v>
      </c>
      <c r="BL204" s="18" t="s">
        <v>287</v>
      </c>
      <c r="BM204" s="143" t="s">
        <v>2250</v>
      </c>
    </row>
    <row r="205" spans="2:65" s="1" customFormat="1" ht="11.25">
      <c r="B205" s="33"/>
      <c r="D205" s="145" t="s">
        <v>192</v>
      </c>
      <c r="F205" s="146" t="s">
        <v>2251</v>
      </c>
      <c r="I205" s="147"/>
      <c r="L205" s="33"/>
      <c r="M205" s="148"/>
      <c r="T205" s="54"/>
      <c r="AT205" s="18" t="s">
        <v>192</v>
      </c>
      <c r="AU205" s="18" t="s">
        <v>84</v>
      </c>
    </row>
    <row r="206" spans="2:65" s="1" customFormat="1" ht="24.2" customHeight="1">
      <c r="B206" s="33"/>
      <c r="C206" s="132" t="s">
        <v>7</v>
      </c>
      <c r="D206" s="132" t="s">
        <v>186</v>
      </c>
      <c r="E206" s="133" t="s">
        <v>2252</v>
      </c>
      <c r="F206" s="134" t="s">
        <v>2253</v>
      </c>
      <c r="G206" s="135" t="s">
        <v>234</v>
      </c>
      <c r="H206" s="136">
        <v>0.10199999999999999</v>
      </c>
      <c r="I206" s="137"/>
      <c r="J206" s="138">
        <f>ROUND(I206*H206,2)</f>
        <v>0</v>
      </c>
      <c r="K206" s="134" t="s">
        <v>19</v>
      </c>
      <c r="L206" s="33"/>
      <c r="M206" s="139" t="s">
        <v>19</v>
      </c>
      <c r="N206" s="140" t="s">
        <v>46</v>
      </c>
      <c r="P206" s="141">
        <f>O206*H206</f>
        <v>0</v>
      </c>
      <c r="Q206" s="141">
        <v>0</v>
      </c>
      <c r="R206" s="141">
        <f>Q206*H206</f>
        <v>0</v>
      </c>
      <c r="S206" s="141">
        <v>0</v>
      </c>
      <c r="T206" s="142">
        <f>S206*H206</f>
        <v>0</v>
      </c>
      <c r="AR206" s="143" t="s">
        <v>287</v>
      </c>
      <c r="AT206" s="143" t="s">
        <v>186</v>
      </c>
      <c r="AU206" s="143" t="s">
        <v>84</v>
      </c>
      <c r="AY206" s="18" t="s">
        <v>184</v>
      </c>
      <c r="BE206" s="144">
        <f>IF(N206="základní",J206,0)</f>
        <v>0</v>
      </c>
      <c r="BF206" s="144">
        <f>IF(N206="snížená",J206,0)</f>
        <v>0</v>
      </c>
      <c r="BG206" s="144">
        <f>IF(N206="zákl. přenesená",J206,0)</f>
        <v>0</v>
      </c>
      <c r="BH206" s="144">
        <f>IF(N206="sníž. přenesená",J206,0)</f>
        <v>0</v>
      </c>
      <c r="BI206" s="144">
        <f>IF(N206="nulová",J206,0)</f>
        <v>0</v>
      </c>
      <c r="BJ206" s="18" t="s">
        <v>82</v>
      </c>
      <c r="BK206" s="144">
        <f>ROUND(I206*H206,2)</f>
        <v>0</v>
      </c>
      <c r="BL206" s="18" t="s">
        <v>287</v>
      </c>
      <c r="BM206" s="143" t="s">
        <v>2254</v>
      </c>
    </row>
    <row r="207" spans="2:65" s="1" customFormat="1" ht="37.9" customHeight="1">
      <c r="B207" s="33"/>
      <c r="C207" s="132" t="s">
        <v>341</v>
      </c>
      <c r="D207" s="132" t="s">
        <v>186</v>
      </c>
      <c r="E207" s="133" t="s">
        <v>2255</v>
      </c>
      <c r="F207" s="134" t="s">
        <v>2256</v>
      </c>
      <c r="G207" s="135" t="s">
        <v>234</v>
      </c>
      <c r="H207" s="136">
        <v>0.10199999999999999</v>
      </c>
      <c r="I207" s="137"/>
      <c r="J207" s="138">
        <f>ROUND(I207*H207,2)</f>
        <v>0</v>
      </c>
      <c r="K207" s="134" t="s">
        <v>190</v>
      </c>
      <c r="L207" s="33"/>
      <c r="M207" s="139" t="s">
        <v>19</v>
      </c>
      <c r="N207" s="140" t="s">
        <v>46</v>
      </c>
      <c r="P207" s="141">
        <f>O207*H207</f>
        <v>0</v>
      </c>
      <c r="Q207" s="141">
        <v>0</v>
      </c>
      <c r="R207" s="141">
        <f>Q207*H207</f>
        <v>0</v>
      </c>
      <c r="S207" s="141">
        <v>0</v>
      </c>
      <c r="T207" s="142">
        <f>S207*H207</f>
        <v>0</v>
      </c>
      <c r="AR207" s="143" t="s">
        <v>287</v>
      </c>
      <c r="AT207" s="143" t="s">
        <v>186</v>
      </c>
      <c r="AU207" s="143" t="s">
        <v>84</v>
      </c>
      <c r="AY207" s="18" t="s">
        <v>184</v>
      </c>
      <c r="BE207" s="144">
        <f>IF(N207="základní",J207,0)</f>
        <v>0</v>
      </c>
      <c r="BF207" s="144">
        <f>IF(N207="snížená",J207,0)</f>
        <v>0</v>
      </c>
      <c r="BG207" s="144">
        <f>IF(N207="zákl. přenesená",J207,0)</f>
        <v>0</v>
      </c>
      <c r="BH207" s="144">
        <f>IF(N207="sníž. přenesená",J207,0)</f>
        <v>0</v>
      </c>
      <c r="BI207" s="144">
        <f>IF(N207="nulová",J207,0)</f>
        <v>0</v>
      </c>
      <c r="BJ207" s="18" t="s">
        <v>82</v>
      </c>
      <c r="BK207" s="144">
        <f>ROUND(I207*H207,2)</f>
        <v>0</v>
      </c>
      <c r="BL207" s="18" t="s">
        <v>287</v>
      </c>
      <c r="BM207" s="143" t="s">
        <v>2257</v>
      </c>
    </row>
    <row r="208" spans="2:65" s="1" customFormat="1" ht="11.25">
      <c r="B208" s="33"/>
      <c r="D208" s="145" t="s">
        <v>192</v>
      </c>
      <c r="F208" s="146" t="s">
        <v>2258</v>
      </c>
      <c r="I208" s="147"/>
      <c r="L208" s="33"/>
      <c r="M208" s="148"/>
      <c r="T208" s="54"/>
      <c r="AT208" s="18" t="s">
        <v>192</v>
      </c>
      <c r="AU208" s="18" t="s">
        <v>84</v>
      </c>
    </row>
    <row r="209" spans="2:65" s="11" customFormat="1" ht="22.9" customHeight="1">
      <c r="B209" s="120"/>
      <c r="D209" s="121" t="s">
        <v>74</v>
      </c>
      <c r="E209" s="130" t="s">
        <v>508</v>
      </c>
      <c r="F209" s="130" t="s">
        <v>509</v>
      </c>
      <c r="I209" s="123"/>
      <c r="J209" s="131">
        <f>BK209</f>
        <v>0</v>
      </c>
      <c r="L209" s="120"/>
      <c r="M209" s="125"/>
      <c r="P209" s="126">
        <f>SUM(P210:P384)</f>
        <v>0</v>
      </c>
      <c r="R209" s="126">
        <f>SUM(R210:R384)</f>
        <v>0.3767487965250001</v>
      </c>
      <c r="T209" s="127">
        <f>SUM(T210:T384)</f>
        <v>4.1599999999999996E-3</v>
      </c>
      <c r="AR209" s="121" t="s">
        <v>84</v>
      </c>
      <c r="AT209" s="128" t="s">
        <v>74</v>
      </c>
      <c r="AU209" s="128" t="s">
        <v>82</v>
      </c>
      <c r="AY209" s="121" t="s">
        <v>184</v>
      </c>
      <c r="BK209" s="129">
        <f>SUM(BK210:BK384)</f>
        <v>0</v>
      </c>
    </row>
    <row r="210" spans="2:65" s="1" customFormat="1" ht="21.75" customHeight="1">
      <c r="B210" s="33"/>
      <c r="C210" s="132" t="s">
        <v>347</v>
      </c>
      <c r="D210" s="132" t="s">
        <v>186</v>
      </c>
      <c r="E210" s="133" t="s">
        <v>2259</v>
      </c>
      <c r="F210" s="134" t="s">
        <v>2260</v>
      </c>
      <c r="G210" s="135" t="s">
        <v>520</v>
      </c>
      <c r="H210" s="136">
        <v>1</v>
      </c>
      <c r="I210" s="137"/>
      <c r="J210" s="138">
        <f>ROUND(I210*H210,2)</f>
        <v>0</v>
      </c>
      <c r="K210" s="134" t="s">
        <v>190</v>
      </c>
      <c r="L210" s="33"/>
      <c r="M210" s="139" t="s">
        <v>19</v>
      </c>
      <c r="N210" s="140" t="s">
        <v>46</v>
      </c>
      <c r="P210" s="141">
        <f>O210*H210</f>
        <v>0</v>
      </c>
      <c r="Q210" s="141">
        <v>1.5831560000000001E-2</v>
      </c>
      <c r="R210" s="141">
        <f>Q210*H210</f>
        <v>1.5831560000000001E-2</v>
      </c>
      <c r="S210" s="141">
        <v>0</v>
      </c>
      <c r="T210" s="142">
        <f>S210*H210</f>
        <v>0</v>
      </c>
      <c r="AR210" s="143" t="s">
        <v>287</v>
      </c>
      <c r="AT210" s="143" t="s">
        <v>186</v>
      </c>
      <c r="AU210" s="143" t="s">
        <v>84</v>
      </c>
      <c r="AY210" s="18" t="s">
        <v>184</v>
      </c>
      <c r="BE210" s="144">
        <f>IF(N210="základní",J210,0)</f>
        <v>0</v>
      </c>
      <c r="BF210" s="144">
        <f>IF(N210="snížená",J210,0)</f>
        <v>0</v>
      </c>
      <c r="BG210" s="144">
        <f>IF(N210="zákl. přenesená",J210,0)</f>
        <v>0</v>
      </c>
      <c r="BH210" s="144">
        <f>IF(N210="sníž. přenesená",J210,0)</f>
        <v>0</v>
      </c>
      <c r="BI210" s="144">
        <f>IF(N210="nulová",J210,0)</f>
        <v>0</v>
      </c>
      <c r="BJ210" s="18" t="s">
        <v>82</v>
      </c>
      <c r="BK210" s="144">
        <f>ROUND(I210*H210,2)</f>
        <v>0</v>
      </c>
      <c r="BL210" s="18" t="s">
        <v>287</v>
      </c>
      <c r="BM210" s="143" t="s">
        <v>2261</v>
      </c>
    </row>
    <row r="211" spans="2:65" s="1" customFormat="1" ht="11.25">
      <c r="B211" s="33"/>
      <c r="D211" s="145" t="s">
        <v>192</v>
      </c>
      <c r="F211" s="146" t="s">
        <v>2262</v>
      </c>
      <c r="I211" s="147"/>
      <c r="L211" s="33"/>
      <c r="M211" s="148"/>
      <c r="T211" s="54"/>
      <c r="AT211" s="18" t="s">
        <v>192</v>
      </c>
      <c r="AU211" s="18" t="s">
        <v>84</v>
      </c>
    </row>
    <row r="212" spans="2:65" s="12" customFormat="1" ht="11.25">
      <c r="B212" s="149"/>
      <c r="D212" s="150" t="s">
        <v>194</v>
      </c>
      <c r="E212" s="151" t="s">
        <v>19</v>
      </c>
      <c r="F212" s="152" t="s">
        <v>2147</v>
      </c>
      <c r="H212" s="151" t="s">
        <v>19</v>
      </c>
      <c r="I212" s="153"/>
      <c r="L212" s="149"/>
      <c r="M212" s="154"/>
      <c r="T212" s="155"/>
      <c r="AT212" s="151" t="s">
        <v>194</v>
      </c>
      <c r="AU212" s="151" t="s">
        <v>84</v>
      </c>
      <c r="AV212" s="12" t="s">
        <v>82</v>
      </c>
      <c r="AW212" s="12" t="s">
        <v>37</v>
      </c>
      <c r="AX212" s="12" t="s">
        <v>75</v>
      </c>
      <c r="AY212" s="151" t="s">
        <v>184</v>
      </c>
    </row>
    <row r="213" spans="2:65" s="13" customFormat="1" ht="11.25">
      <c r="B213" s="156"/>
      <c r="D213" s="150" t="s">
        <v>194</v>
      </c>
      <c r="E213" s="157" t="s">
        <v>19</v>
      </c>
      <c r="F213" s="158" t="s">
        <v>2263</v>
      </c>
      <c r="H213" s="159">
        <v>1</v>
      </c>
      <c r="I213" s="160"/>
      <c r="L213" s="156"/>
      <c r="M213" s="161"/>
      <c r="T213" s="162"/>
      <c r="AT213" s="157" t="s">
        <v>194</v>
      </c>
      <c r="AU213" s="157" t="s">
        <v>84</v>
      </c>
      <c r="AV213" s="13" t="s">
        <v>84</v>
      </c>
      <c r="AW213" s="13" t="s">
        <v>37</v>
      </c>
      <c r="AX213" s="13" t="s">
        <v>75</v>
      </c>
      <c r="AY213" s="157" t="s">
        <v>184</v>
      </c>
    </row>
    <row r="214" spans="2:65" s="14" customFormat="1" ht="11.25">
      <c r="B214" s="163"/>
      <c r="D214" s="150" t="s">
        <v>194</v>
      </c>
      <c r="E214" s="164" t="s">
        <v>19</v>
      </c>
      <c r="F214" s="165" t="s">
        <v>198</v>
      </c>
      <c r="H214" s="166">
        <v>1</v>
      </c>
      <c r="I214" s="167"/>
      <c r="L214" s="163"/>
      <c r="M214" s="168"/>
      <c r="T214" s="169"/>
      <c r="AT214" s="164" t="s">
        <v>194</v>
      </c>
      <c r="AU214" s="164" t="s">
        <v>84</v>
      </c>
      <c r="AV214" s="14" t="s">
        <v>127</v>
      </c>
      <c r="AW214" s="14" t="s">
        <v>37</v>
      </c>
      <c r="AX214" s="14" t="s">
        <v>82</v>
      </c>
      <c r="AY214" s="164" t="s">
        <v>184</v>
      </c>
    </row>
    <row r="215" spans="2:65" s="1" customFormat="1" ht="16.5" customHeight="1">
      <c r="B215" s="33"/>
      <c r="C215" s="132" t="s">
        <v>353</v>
      </c>
      <c r="D215" s="132" t="s">
        <v>186</v>
      </c>
      <c r="E215" s="133" t="s">
        <v>2264</v>
      </c>
      <c r="F215" s="134" t="s">
        <v>2265</v>
      </c>
      <c r="G215" s="135" t="s">
        <v>368</v>
      </c>
      <c r="H215" s="136">
        <v>16</v>
      </c>
      <c r="I215" s="137"/>
      <c r="J215" s="138">
        <f>ROUND(I215*H215,2)</f>
        <v>0</v>
      </c>
      <c r="K215" s="134" t="s">
        <v>190</v>
      </c>
      <c r="L215" s="33"/>
      <c r="M215" s="139" t="s">
        <v>19</v>
      </c>
      <c r="N215" s="140" t="s">
        <v>46</v>
      </c>
      <c r="P215" s="141">
        <f>O215*H215</f>
        <v>0</v>
      </c>
      <c r="Q215" s="141">
        <v>0</v>
      </c>
      <c r="R215" s="141">
        <f>Q215*H215</f>
        <v>0</v>
      </c>
      <c r="S215" s="141">
        <v>0</v>
      </c>
      <c r="T215" s="142">
        <f>S215*H215</f>
        <v>0</v>
      </c>
      <c r="AR215" s="143" t="s">
        <v>287</v>
      </c>
      <c r="AT215" s="143" t="s">
        <v>186</v>
      </c>
      <c r="AU215" s="143" t="s">
        <v>84</v>
      </c>
      <c r="AY215" s="18" t="s">
        <v>184</v>
      </c>
      <c r="BE215" s="144">
        <f>IF(N215="základní",J215,0)</f>
        <v>0</v>
      </c>
      <c r="BF215" s="144">
        <f>IF(N215="snížená",J215,0)</f>
        <v>0</v>
      </c>
      <c r="BG215" s="144">
        <f>IF(N215="zákl. přenesená",J215,0)</f>
        <v>0</v>
      </c>
      <c r="BH215" s="144">
        <f>IF(N215="sníž. přenesená",J215,0)</f>
        <v>0</v>
      </c>
      <c r="BI215" s="144">
        <f>IF(N215="nulová",J215,0)</f>
        <v>0</v>
      </c>
      <c r="BJ215" s="18" t="s">
        <v>82</v>
      </c>
      <c r="BK215" s="144">
        <f>ROUND(I215*H215,2)</f>
        <v>0</v>
      </c>
      <c r="BL215" s="18" t="s">
        <v>287</v>
      </c>
      <c r="BM215" s="143" t="s">
        <v>2266</v>
      </c>
    </row>
    <row r="216" spans="2:65" s="1" customFormat="1" ht="11.25">
      <c r="B216" s="33"/>
      <c r="D216" s="145" t="s">
        <v>192</v>
      </c>
      <c r="F216" s="146" t="s">
        <v>2267</v>
      </c>
      <c r="I216" s="147"/>
      <c r="L216" s="33"/>
      <c r="M216" s="148"/>
      <c r="T216" s="54"/>
      <c r="AT216" s="18" t="s">
        <v>192</v>
      </c>
      <c r="AU216" s="18" t="s">
        <v>84</v>
      </c>
    </row>
    <row r="217" spans="2:65" s="12" customFormat="1" ht="11.25">
      <c r="B217" s="149"/>
      <c r="D217" s="150" t="s">
        <v>194</v>
      </c>
      <c r="E217" s="151" t="s">
        <v>19</v>
      </c>
      <c r="F217" s="152" t="s">
        <v>2147</v>
      </c>
      <c r="H217" s="151" t="s">
        <v>19</v>
      </c>
      <c r="I217" s="153"/>
      <c r="L217" s="149"/>
      <c r="M217" s="154"/>
      <c r="T217" s="155"/>
      <c r="AT217" s="151" t="s">
        <v>194</v>
      </c>
      <c r="AU217" s="151" t="s">
        <v>84</v>
      </c>
      <c r="AV217" s="12" t="s">
        <v>82</v>
      </c>
      <c r="AW217" s="12" t="s">
        <v>37</v>
      </c>
      <c r="AX217" s="12" t="s">
        <v>75</v>
      </c>
      <c r="AY217" s="151" t="s">
        <v>184</v>
      </c>
    </row>
    <row r="218" spans="2:65" s="13" customFormat="1" ht="11.25">
      <c r="B218" s="156"/>
      <c r="D218" s="150" t="s">
        <v>194</v>
      </c>
      <c r="E218" s="157" t="s">
        <v>19</v>
      </c>
      <c r="F218" s="158" t="s">
        <v>2268</v>
      </c>
      <c r="H218" s="159">
        <v>16</v>
      </c>
      <c r="I218" s="160"/>
      <c r="L218" s="156"/>
      <c r="M218" s="161"/>
      <c r="T218" s="162"/>
      <c r="AT218" s="157" t="s">
        <v>194</v>
      </c>
      <c r="AU218" s="157" t="s">
        <v>84</v>
      </c>
      <c r="AV218" s="13" t="s">
        <v>84</v>
      </c>
      <c r="AW218" s="13" t="s">
        <v>37</v>
      </c>
      <c r="AX218" s="13" t="s">
        <v>75</v>
      </c>
      <c r="AY218" s="157" t="s">
        <v>184</v>
      </c>
    </row>
    <row r="219" spans="2:65" s="14" customFormat="1" ht="11.25">
      <c r="B219" s="163"/>
      <c r="D219" s="150" t="s">
        <v>194</v>
      </c>
      <c r="E219" s="164" t="s">
        <v>19</v>
      </c>
      <c r="F219" s="165" t="s">
        <v>198</v>
      </c>
      <c r="H219" s="166">
        <v>16</v>
      </c>
      <c r="I219" s="167"/>
      <c r="L219" s="163"/>
      <c r="M219" s="168"/>
      <c r="T219" s="169"/>
      <c r="AT219" s="164" t="s">
        <v>194</v>
      </c>
      <c r="AU219" s="164" t="s">
        <v>84</v>
      </c>
      <c r="AV219" s="14" t="s">
        <v>127</v>
      </c>
      <c r="AW219" s="14" t="s">
        <v>37</v>
      </c>
      <c r="AX219" s="14" t="s">
        <v>82</v>
      </c>
      <c r="AY219" s="164" t="s">
        <v>184</v>
      </c>
    </row>
    <row r="220" spans="2:65" s="1" customFormat="1" ht="16.5" customHeight="1">
      <c r="B220" s="33"/>
      <c r="C220" s="132" t="s">
        <v>359</v>
      </c>
      <c r="D220" s="132" t="s">
        <v>186</v>
      </c>
      <c r="E220" s="133" t="s">
        <v>2269</v>
      </c>
      <c r="F220" s="134" t="s">
        <v>2270</v>
      </c>
      <c r="G220" s="135" t="s">
        <v>368</v>
      </c>
      <c r="H220" s="136">
        <v>8</v>
      </c>
      <c r="I220" s="137"/>
      <c r="J220" s="138">
        <f>ROUND(I220*H220,2)</f>
        <v>0</v>
      </c>
      <c r="K220" s="134" t="s">
        <v>190</v>
      </c>
      <c r="L220" s="33"/>
      <c r="M220" s="139" t="s">
        <v>19</v>
      </c>
      <c r="N220" s="140" t="s">
        <v>46</v>
      </c>
      <c r="P220" s="141">
        <f>O220*H220</f>
        <v>0</v>
      </c>
      <c r="Q220" s="141">
        <v>3.4E-5</v>
      </c>
      <c r="R220" s="141">
        <f>Q220*H220</f>
        <v>2.72E-4</v>
      </c>
      <c r="S220" s="141">
        <v>5.1999999999999995E-4</v>
      </c>
      <c r="T220" s="142">
        <f>S220*H220</f>
        <v>4.1599999999999996E-3</v>
      </c>
      <c r="AR220" s="143" t="s">
        <v>287</v>
      </c>
      <c r="AT220" s="143" t="s">
        <v>186</v>
      </c>
      <c r="AU220" s="143" t="s">
        <v>84</v>
      </c>
      <c r="AY220" s="18" t="s">
        <v>184</v>
      </c>
      <c r="BE220" s="144">
        <f>IF(N220="základní",J220,0)</f>
        <v>0</v>
      </c>
      <c r="BF220" s="144">
        <f>IF(N220="snížená",J220,0)</f>
        <v>0</v>
      </c>
      <c r="BG220" s="144">
        <f>IF(N220="zákl. přenesená",J220,0)</f>
        <v>0</v>
      </c>
      <c r="BH220" s="144">
        <f>IF(N220="sníž. přenesená",J220,0)</f>
        <v>0</v>
      </c>
      <c r="BI220" s="144">
        <f>IF(N220="nulová",J220,0)</f>
        <v>0</v>
      </c>
      <c r="BJ220" s="18" t="s">
        <v>82</v>
      </c>
      <c r="BK220" s="144">
        <f>ROUND(I220*H220,2)</f>
        <v>0</v>
      </c>
      <c r="BL220" s="18" t="s">
        <v>287</v>
      </c>
      <c r="BM220" s="143" t="s">
        <v>2271</v>
      </c>
    </row>
    <row r="221" spans="2:65" s="1" customFormat="1" ht="11.25">
      <c r="B221" s="33"/>
      <c r="D221" s="145" t="s">
        <v>192</v>
      </c>
      <c r="F221" s="146" t="s">
        <v>2272</v>
      </c>
      <c r="I221" s="147"/>
      <c r="L221" s="33"/>
      <c r="M221" s="148"/>
      <c r="T221" s="54"/>
      <c r="AT221" s="18" t="s">
        <v>192</v>
      </c>
      <c r="AU221" s="18" t="s">
        <v>84</v>
      </c>
    </row>
    <row r="222" spans="2:65" s="12" customFormat="1" ht="11.25">
      <c r="B222" s="149"/>
      <c r="D222" s="150" t="s">
        <v>194</v>
      </c>
      <c r="E222" s="151" t="s">
        <v>19</v>
      </c>
      <c r="F222" s="152" t="s">
        <v>2147</v>
      </c>
      <c r="H222" s="151" t="s">
        <v>19</v>
      </c>
      <c r="I222" s="153"/>
      <c r="L222" s="149"/>
      <c r="M222" s="154"/>
      <c r="T222" s="155"/>
      <c r="AT222" s="151" t="s">
        <v>194</v>
      </c>
      <c r="AU222" s="151" t="s">
        <v>84</v>
      </c>
      <c r="AV222" s="12" t="s">
        <v>82</v>
      </c>
      <c r="AW222" s="12" t="s">
        <v>37</v>
      </c>
      <c r="AX222" s="12" t="s">
        <v>75</v>
      </c>
      <c r="AY222" s="151" t="s">
        <v>184</v>
      </c>
    </row>
    <row r="223" spans="2:65" s="13" customFormat="1" ht="11.25">
      <c r="B223" s="156"/>
      <c r="D223" s="150" t="s">
        <v>194</v>
      </c>
      <c r="E223" s="157" t="s">
        <v>19</v>
      </c>
      <c r="F223" s="158" t="s">
        <v>2273</v>
      </c>
      <c r="H223" s="159">
        <v>8</v>
      </c>
      <c r="I223" s="160"/>
      <c r="L223" s="156"/>
      <c r="M223" s="161"/>
      <c r="T223" s="162"/>
      <c r="AT223" s="157" t="s">
        <v>194</v>
      </c>
      <c r="AU223" s="157" t="s">
        <v>84</v>
      </c>
      <c r="AV223" s="13" t="s">
        <v>84</v>
      </c>
      <c r="AW223" s="13" t="s">
        <v>37</v>
      </c>
      <c r="AX223" s="13" t="s">
        <v>75</v>
      </c>
      <c r="AY223" s="157" t="s">
        <v>184</v>
      </c>
    </row>
    <row r="224" spans="2:65" s="14" customFormat="1" ht="11.25">
      <c r="B224" s="163"/>
      <c r="D224" s="150" t="s">
        <v>194</v>
      </c>
      <c r="E224" s="164" t="s">
        <v>19</v>
      </c>
      <c r="F224" s="165" t="s">
        <v>198</v>
      </c>
      <c r="H224" s="166">
        <v>8</v>
      </c>
      <c r="I224" s="167"/>
      <c r="L224" s="163"/>
      <c r="M224" s="168"/>
      <c r="T224" s="169"/>
      <c r="AT224" s="164" t="s">
        <v>194</v>
      </c>
      <c r="AU224" s="164" t="s">
        <v>84</v>
      </c>
      <c r="AV224" s="14" t="s">
        <v>127</v>
      </c>
      <c r="AW224" s="14" t="s">
        <v>37</v>
      </c>
      <c r="AX224" s="14" t="s">
        <v>82</v>
      </c>
      <c r="AY224" s="164" t="s">
        <v>184</v>
      </c>
    </row>
    <row r="225" spans="2:65" s="1" customFormat="1" ht="16.5" customHeight="1">
      <c r="B225" s="33"/>
      <c r="C225" s="170" t="s">
        <v>365</v>
      </c>
      <c r="D225" s="170" t="s">
        <v>264</v>
      </c>
      <c r="E225" s="171" t="s">
        <v>2274</v>
      </c>
      <c r="F225" s="172" t="s">
        <v>2275</v>
      </c>
      <c r="G225" s="173" t="s">
        <v>368</v>
      </c>
      <c r="H225" s="174">
        <v>8</v>
      </c>
      <c r="I225" s="175"/>
      <c r="J225" s="176">
        <f>ROUND(I225*H225,2)</f>
        <v>0</v>
      </c>
      <c r="K225" s="172" t="s">
        <v>19</v>
      </c>
      <c r="L225" s="177"/>
      <c r="M225" s="178" t="s">
        <v>19</v>
      </c>
      <c r="N225" s="179" t="s">
        <v>46</v>
      </c>
      <c r="P225" s="141">
        <f>O225*H225</f>
        <v>0</v>
      </c>
      <c r="Q225" s="141">
        <v>5.5999999999999995E-4</v>
      </c>
      <c r="R225" s="141">
        <f>Q225*H225</f>
        <v>4.4799999999999996E-3</v>
      </c>
      <c r="S225" s="141">
        <v>0</v>
      </c>
      <c r="T225" s="142">
        <f>S225*H225</f>
        <v>0</v>
      </c>
      <c r="AR225" s="143" t="s">
        <v>409</v>
      </c>
      <c r="AT225" s="143" t="s">
        <v>264</v>
      </c>
      <c r="AU225" s="143" t="s">
        <v>84</v>
      </c>
      <c r="AY225" s="18" t="s">
        <v>184</v>
      </c>
      <c r="BE225" s="144">
        <f>IF(N225="základní",J225,0)</f>
        <v>0</v>
      </c>
      <c r="BF225" s="144">
        <f>IF(N225="snížená",J225,0)</f>
        <v>0</v>
      </c>
      <c r="BG225" s="144">
        <f>IF(N225="zákl. přenesená",J225,0)</f>
        <v>0</v>
      </c>
      <c r="BH225" s="144">
        <f>IF(N225="sníž. přenesená",J225,0)</f>
        <v>0</v>
      </c>
      <c r="BI225" s="144">
        <f>IF(N225="nulová",J225,0)</f>
        <v>0</v>
      </c>
      <c r="BJ225" s="18" t="s">
        <v>82</v>
      </c>
      <c r="BK225" s="144">
        <f>ROUND(I225*H225,2)</f>
        <v>0</v>
      </c>
      <c r="BL225" s="18" t="s">
        <v>287</v>
      </c>
      <c r="BM225" s="143" t="s">
        <v>2276</v>
      </c>
    </row>
    <row r="226" spans="2:65" s="12" customFormat="1" ht="11.25">
      <c r="B226" s="149"/>
      <c r="D226" s="150" t="s">
        <v>194</v>
      </c>
      <c r="E226" s="151" t="s">
        <v>19</v>
      </c>
      <c r="F226" s="152" t="s">
        <v>2147</v>
      </c>
      <c r="H226" s="151" t="s">
        <v>19</v>
      </c>
      <c r="I226" s="153"/>
      <c r="L226" s="149"/>
      <c r="M226" s="154"/>
      <c r="T226" s="155"/>
      <c r="AT226" s="151" t="s">
        <v>194</v>
      </c>
      <c r="AU226" s="151" t="s">
        <v>84</v>
      </c>
      <c r="AV226" s="12" t="s">
        <v>82</v>
      </c>
      <c r="AW226" s="12" t="s">
        <v>37</v>
      </c>
      <c r="AX226" s="12" t="s">
        <v>75</v>
      </c>
      <c r="AY226" s="151" t="s">
        <v>184</v>
      </c>
    </row>
    <row r="227" spans="2:65" s="13" customFormat="1" ht="11.25">
      <c r="B227" s="156"/>
      <c r="D227" s="150" t="s">
        <v>194</v>
      </c>
      <c r="E227" s="157" t="s">
        <v>19</v>
      </c>
      <c r="F227" s="158" t="s">
        <v>2273</v>
      </c>
      <c r="H227" s="159">
        <v>8</v>
      </c>
      <c r="I227" s="160"/>
      <c r="L227" s="156"/>
      <c r="M227" s="161"/>
      <c r="T227" s="162"/>
      <c r="AT227" s="157" t="s">
        <v>194</v>
      </c>
      <c r="AU227" s="157" t="s">
        <v>84</v>
      </c>
      <c r="AV227" s="13" t="s">
        <v>84</v>
      </c>
      <c r="AW227" s="13" t="s">
        <v>37</v>
      </c>
      <c r="AX227" s="13" t="s">
        <v>75</v>
      </c>
      <c r="AY227" s="157" t="s">
        <v>184</v>
      </c>
    </row>
    <row r="228" spans="2:65" s="14" customFormat="1" ht="11.25">
      <c r="B228" s="163"/>
      <c r="D228" s="150" t="s">
        <v>194</v>
      </c>
      <c r="E228" s="164" t="s">
        <v>19</v>
      </c>
      <c r="F228" s="165" t="s">
        <v>198</v>
      </c>
      <c r="H228" s="166">
        <v>8</v>
      </c>
      <c r="I228" s="167"/>
      <c r="L228" s="163"/>
      <c r="M228" s="168"/>
      <c r="T228" s="169"/>
      <c r="AT228" s="164" t="s">
        <v>194</v>
      </c>
      <c r="AU228" s="164" t="s">
        <v>84</v>
      </c>
      <c r="AV228" s="14" t="s">
        <v>127</v>
      </c>
      <c r="AW228" s="14" t="s">
        <v>37</v>
      </c>
      <c r="AX228" s="14" t="s">
        <v>82</v>
      </c>
      <c r="AY228" s="164" t="s">
        <v>184</v>
      </c>
    </row>
    <row r="229" spans="2:65" s="1" customFormat="1" ht="21.75" customHeight="1">
      <c r="B229" s="33"/>
      <c r="C229" s="132" t="s">
        <v>375</v>
      </c>
      <c r="D229" s="132" t="s">
        <v>186</v>
      </c>
      <c r="E229" s="133" t="s">
        <v>2277</v>
      </c>
      <c r="F229" s="134" t="s">
        <v>2278</v>
      </c>
      <c r="G229" s="135" t="s">
        <v>246</v>
      </c>
      <c r="H229" s="136">
        <v>175.3</v>
      </c>
      <c r="I229" s="137"/>
      <c r="J229" s="138">
        <f>ROUND(I229*H229,2)</f>
        <v>0</v>
      </c>
      <c r="K229" s="134" t="s">
        <v>190</v>
      </c>
      <c r="L229" s="33"/>
      <c r="M229" s="139" t="s">
        <v>19</v>
      </c>
      <c r="N229" s="140" t="s">
        <v>46</v>
      </c>
      <c r="P229" s="141">
        <f>O229*H229</f>
        <v>0</v>
      </c>
      <c r="Q229" s="141">
        <v>7.9697199999999996E-4</v>
      </c>
      <c r="R229" s="141">
        <f>Q229*H229</f>
        <v>0.1397091916</v>
      </c>
      <c r="S229" s="141">
        <v>0</v>
      </c>
      <c r="T229" s="142">
        <f>S229*H229</f>
        <v>0</v>
      </c>
      <c r="AR229" s="143" t="s">
        <v>287</v>
      </c>
      <c r="AT229" s="143" t="s">
        <v>186</v>
      </c>
      <c r="AU229" s="143" t="s">
        <v>84</v>
      </c>
      <c r="AY229" s="18" t="s">
        <v>184</v>
      </c>
      <c r="BE229" s="144">
        <f>IF(N229="základní",J229,0)</f>
        <v>0</v>
      </c>
      <c r="BF229" s="144">
        <f>IF(N229="snížená",J229,0)</f>
        <v>0</v>
      </c>
      <c r="BG229" s="144">
        <f>IF(N229="zákl. přenesená",J229,0)</f>
        <v>0</v>
      </c>
      <c r="BH229" s="144">
        <f>IF(N229="sníž. přenesená",J229,0)</f>
        <v>0</v>
      </c>
      <c r="BI229" s="144">
        <f>IF(N229="nulová",J229,0)</f>
        <v>0</v>
      </c>
      <c r="BJ229" s="18" t="s">
        <v>82</v>
      </c>
      <c r="BK229" s="144">
        <f>ROUND(I229*H229,2)</f>
        <v>0</v>
      </c>
      <c r="BL229" s="18" t="s">
        <v>287</v>
      </c>
      <c r="BM229" s="143" t="s">
        <v>2279</v>
      </c>
    </row>
    <row r="230" spans="2:65" s="1" customFormat="1" ht="11.25">
      <c r="B230" s="33"/>
      <c r="D230" s="145" t="s">
        <v>192</v>
      </c>
      <c r="F230" s="146" t="s">
        <v>2280</v>
      </c>
      <c r="I230" s="147"/>
      <c r="L230" s="33"/>
      <c r="M230" s="148"/>
      <c r="T230" s="54"/>
      <c r="AT230" s="18" t="s">
        <v>192</v>
      </c>
      <c r="AU230" s="18" t="s">
        <v>84</v>
      </c>
    </row>
    <row r="231" spans="2:65" s="12" customFormat="1" ht="11.25">
      <c r="B231" s="149"/>
      <c r="D231" s="150" t="s">
        <v>194</v>
      </c>
      <c r="E231" s="151" t="s">
        <v>19</v>
      </c>
      <c r="F231" s="152" t="s">
        <v>2147</v>
      </c>
      <c r="H231" s="151" t="s">
        <v>19</v>
      </c>
      <c r="I231" s="153"/>
      <c r="L231" s="149"/>
      <c r="M231" s="154"/>
      <c r="T231" s="155"/>
      <c r="AT231" s="151" t="s">
        <v>194</v>
      </c>
      <c r="AU231" s="151" t="s">
        <v>84</v>
      </c>
      <c r="AV231" s="12" t="s">
        <v>82</v>
      </c>
      <c r="AW231" s="12" t="s">
        <v>37</v>
      </c>
      <c r="AX231" s="12" t="s">
        <v>75</v>
      </c>
      <c r="AY231" s="151" t="s">
        <v>184</v>
      </c>
    </row>
    <row r="232" spans="2:65" s="13" customFormat="1" ht="11.25">
      <c r="B232" s="156"/>
      <c r="D232" s="150" t="s">
        <v>194</v>
      </c>
      <c r="E232" s="157" t="s">
        <v>19</v>
      </c>
      <c r="F232" s="158" t="s">
        <v>2281</v>
      </c>
      <c r="H232" s="159">
        <v>75.349999999999994</v>
      </c>
      <c r="I232" s="160"/>
      <c r="L232" s="156"/>
      <c r="M232" s="161"/>
      <c r="T232" s="162"/>
      <c r="AT232" s="157" t="s">
        <v>194</v>
      </c>
      <c r="AU232" s="157" t="s">
        <v>84</v>
      </c>
      <c r="AV232" s="13" t="s">
        <v>84</v>
      </c>
      <c r="AW232" s="13" t="s">
        <v>37</v>
      </c>
      <c r="AX232" s="13" t="s">
        <v>75</v>
      </c>
      <c r="AY232" s="157" t="s">
        <v>184</v>
      </c>
    </row>
    <row r="233" spans="2:65" s="13" customFormat="1" ht="11.25">
      <c r="B233" s="156"/>
      <c r="D233" s="150" t="s">
        <v>194</v>
      </c>
      <c r="E233" s="157" t="s">
        <v>19</v>
      </c>
      <c r="F233" s="158" t="s">
        <v>2282</v>
      </c>
      <c r="H233" s="159">
        <v>52.36</v>
      </c>
      <c r="I233" s="160"/>
      <c r="L233" s="156"/>
      <c r="M233" s="161"/>
      <c r="T233" s="162"/>
      <c r="AT233" s="157" t="s">
        <v>194</v>
      </c>
      <c r="AU233" s="157" t="s">
        <v>84</v>
      </c>
      <c r="AV233" s="13" t="s">
        <v>84</v>
      </c>
      <c r="AW233" s="13" t="s">
        <v>37</v>
      </c>
      <c r="AX233" s="13" t="s">
        <v>75</v>
      </c>
      <c r="AY233" s="157" t="s">
        <v>184</v>
      </c>
    </row>
    <row r="234" spans="2:65" s="13" customFormat="1" ht="11.25">
      <c r="B234" s="156"/>
      <c r="D234" s="150" t="s">
        <v>194</v>
      </c>
      <c r="E234" s="157" t="s">
        <v>19</v>
      </c>
      <c r="F234" s="158" t="s">
        <v>2283</v>
      </c>
      <c r="H234" s="159">
        <v>29.59</v>
      </c>
      <c r="I234" s="160"/>
      <c r="L234" s="156"/>
      <c r="M234" s="161"/>
      <c r="T234" s="162"/>
      <c r="AT234" s="157" t="s">
        <v>194</v>
      </c>
      <c r="AU234" s="157" t="s">
        <v>84</v>
      </c>
      <c r="AV234" s="13" t="s">
        <v>84</v>
      </c>
      <c r="AW234" s="13" t="s">
        <v>37</v>
      </c>
      <c r="AX234" s="13" t="s">
        <v>75</v>
      </c>
      <c r="AY234" s="157" t="s">
        <v>184</v>
      </c>
    </row>
    <row r="235" spans="2:65" s="13" customFormat="1" ht="11.25">
      <c r="B235" s="156"/>
      <c r="D235" s="150" t="s">
        <v>194</v>
      </c>
      <c r="E235" s="157" t="s">
        <v>19</v>
      </c>
      <c r="F235" s="158" t="s">
        <v>2284</v>
      </c>
      <c r="H235" s="159">
        <v>18</v>
      </c>
      <c r="I235" s="160"/>
      <c r="L235" s="156"/>
      <c r="M235" s="161"/>
      <c r="T235" s="162"/>
      <c r="AT235" s="157" t="s">
        <v>194</v>
      </c>
      <c r="AU235" s="157" t="s">
        <v>84</v>
      </c>
      <c r="AV235" s="13" t="s">
        <v>84</v>
      </c>
      <c r="AW235" s="13" t="s">
        <v>37</v>
      </c>
      <c r="AX235" s="13" t="s">
        <v>75</v>
      </c>
      <c r="AY235" s="157" t="s">
        <v>184</v>
      </c>
    </row>
    <row r="236" spans="2:65" s="14" customFormat="1" ht="11.25">
      <c r="B236" s="163"/>
      <c r="D236" s="150" t="s">
        <v>194</v>
      </c>
      <c r="E236" s="164" t="s">
        <v>19</v>
      </c>
      <c r="F236" s="165" t="s">
        <v>198</v>
      </c>
      <c r="H236" s="166">
        <v>175.29999999999998</v>
      </c>
      <c r="I236" s="167"/>
      <c r="L236" s="163"/>
      <c r="M236" s="168"/>
      <c r="T236" s="169"/>
      <c r="AT236" s="164" t="s">
        <v>194</v>
      </c>
      <c r="AU236" s="164" t="s">
        <v>84</v>
      </c>
      <c r="AV236" s="14" t="s">
        <v>127</v>
      </c>
      <c r="AW236" s="14" t="s">
        <v>37</v>
      </c>
      <c r="AX236" s="14" t="s">
        <v>82</v>
      </c>
      <c r="AY236" s="164" t="s">
        <v>184</v>
      </c>
    </row>
    <row r="237" spans="2:65" s="1" customFormat="1" ht="21.75" customHeight="1">
      <c r="B237" s="33"/>
      <c r="C237" s="132" t="s">
        <v>381</v>
      </c>
      <c r="D237" s="132" t="s">
        <v>186</v>
      </c>
      <c r="E237" s="133" t="s">
        <v>2285</v>
      </c>
      <c r="F237" s="134" t="s">
        <v>2286</v>
      </c>
      <c r="G237" s="135" t="s">
        <v>246</v>
      </c>
      <c r="H237" s="136">
        <v>38.17</v>
      </c>
      <c r="I237" s="137"/>
      <c r="J237" s="138">
        <f>ROUND(I237*H237,2)</f>
        <v>0</v>
      </c>
      <c r="K237" s="134" t="s">
        <v>190</v>
      </c>
      <c r="L237" s="33"/>
      <c r="M237" s="139" t="s">
        <v>19</v>
      </c>
      <c r="N237" s="140" t="s">
        <v>46</v>
      </c>
      <c r="P237" s="141">
        <f>O237*H237</f>
        <v>0</v>
      </c>
      <c r="Q237" s="141">
        <v>1.2574000000000001E-3</v>
      </c>
      <c r="R237" s="141">
        <f>Q237*H237</f>
        <v>4.7994958000000004E-2</v>
      </c>
      <c r="S237" s="141">
        <v>0</v>
      </c>
      <c r="T237" s="142">
        <f>S237*H237</f>
        <v>0</v>
      </c>
      <c r="AR237" s="143" t="s">
        <v>287</v>
      </c>
      <c r="AT237" s="143" t="s">
        <v>186</v>
      </c>
      <c r="AU237" s="143" t="s">
        <v>84</v>
      </c>
      <c r="AY237" s="18" t="s">
        <v>184</v>
      </c>
      <c r="BE237" s="144">
        <f>IF(N237="základní",J237,0)</f>
        <v>0</v>
      </c>
      <c r="BF237" s="144">
        <f>IF(N237="snížená",J237,0)</f>
        <v>0</v>
      </c>
      <c r="BG237" s="144">
        <f>IF(N237="zákl. přenesená",J237,0)</f>
        <v>0</v>
      </c>
      <c r="BH237" s="144">
        <f>IF(N237="sníž. přenesená",J237,0)</f>
        <v>0</v>
      </c>
      <c r="BI237" s="144">
        <f>IF(N237="nulová",J237,0)</f>
        <v>0</v>
      </c>
      <c r="BJ237" s="18" t="s">
        <v>82</v>
      </c>
      <c r="BK237" s="144">
        <f>ROUND(I237*H237,2)</f>
        <v>0</v>
      </c>
      <c r="BL237" s="18" t="s">
        <v>287</v>
      </c>
      <c r="BM237" s="143" t="s">
        <v>2287</v>
      </c>
    </row>
    <row r="238" spans="2:65" s="1" customFormat="1" ht="11.25">
      <c r="B238" s="33"/>
      <c r="D238" s="145" t="s">
        <v>192</v>
      </c>
      <c r="F238" s="146" t="s">
        <v>2288</v>
      </c>
      <c r="I238" s="147"/>
      <c r="L238" s="33"/>
      <c r="M238" s="148"/>
      <c r="T238" s="54"/>
      <c r="AT238" s="18" t="s">
        <v>192</v>
      </c>
      <c r="AU238" s="18" t="s">
        <v>84</v>
      </c>
    </row>
    <row r="239" spans="2:65" s="12" customFormat="1" ht="11.25">
      <c r="B239" s="149"/>
      <c r="D239" s="150" t="s">
        <v>194</v>
      </c>
      <c r="E239" s="151" t="s">
        <v>19</v>
      </c>
      <c r="F239" s="152" t="s">
        <v>2147</v>
      </c>
      <c r="H239" s="151" t="s">
        <v>19</v>
      </c>
      <c r="I239" s="153"/>
      <c r="L239" s="149"/>
      <c r="M239" s="154"/>
      <c r="T239" s="155"/>
      <c r="AT239" s="151" t="s">
        <v>194</v>
      </c>
      <c r="AU239" s="151" t="s">
        <v>84</v>
      </c>
      <c r="AV239" s="12" t="s">
        <v>82</v>
      </c>
      <c r="AW239" s="12" t="s">
        <v>37</v>
      </c>
      <c r="AX239" s="12" t="s">
        <v>75</v>
      </c>
      <c r="AY239" s="151" t="s">
        <v>184</v>
      </c>
    </row>
    <row r="240" spans="2:65" s="13" customFormat="1" ht="11.25">
      <c r="B240" s="156"/>
      <c r="D240" s="150" t="s">
        <v>194</v>
      </c>
      <c r="E240" s="157" t="s">
        <v>19</v>
      </c>
      <c r="F240" s="158" t="s">
        <v>2289</v>
      </c>
      <c r="H240" s="159">
        <v>6.6</v>
      </c>
      <c r="I240" s="160"/>
      <c r="L240" s="156"/>
      <c r="M240" s="161"/>
      <c r="T240" s="162"/>
      <c r="AT240" s="157" t="s">
        <v>194</v>
      </c>
      <c r="AU240" s="157" t="s">
        <v>84</v>
      </c>
      <c r="AV240" s="13" t="s">
        <v>84</v>
      </c>
      <c r="AW240" s="13" t="s">
        <v>37</v>
      </c>
      <c r="AX240" s="13" t="s">
        <v>75</v>
      </c>
      <c r="AY240" s="157" t="s">
        <v>184</v>
      </c>
    </row>
    <row r="241" spans="2:65" s="13" customFormat="1" ht="11.25">
      <c r="B241" s="156"/>
      <c r="D241" s="150" t="s">
        <v>194</v>
      </c>
      <c r="E241" s="157" t="s">
        <v>19</v>
      </c>
      <c r="F241" s="158" t="s">
        <v>2290</v>
      </c>
      <c r="H241" s="159">
        <v>6.6</v>
      </c>
      <c r="I241" s="160"/>
      <c r="L241" s="156"/>
      <c r="M241" s="161"/>
      <c r="T241" s="162"/>
      <c r="AT241" s="157" t="s">
        <v>194</v>
      </c>
      <c r="AU241" s="157" t="s">
        <v>84</v>
      </c>
      <c r="AV241" s="13" t="s">
        <v>84</v>
      </c>
      <c r="AW241" s="13" t="s">
        <v>37</v>
      </c>
      <c r="AX241" s="13" t="s">
        <v>75</v>
      </c>
      <c r="AY241" s="157" t="s">
        <v>184</v>
      </c>
    </row>
    <row r="242" spans="2:65" s="13" customFormat="1" ht="11.25">
      <c r="B242" s="156"/>
      <c r="D242" s="150" t="s">
        <v>194</v>
      </c>
      <c r="E242" s="157" t="s">
        <v>19</v>
      </c>
      <c r="F242" s="158" t="s">
        <v>2291</v>
      </c>
      <c r="H242" s="159">
        <v>24.97</v>
      </c>
      <c r="I242" s="160"/>
      <c r="L242" s="156"/>
      <c r="M242" s="161"/>
      <c r="T242" s="162"/>
      <c r="AT242" s="157" t="s">
        <v>194</v>
      </c>
      <c r="AU242" s="157" t="s">
        <v>84</v>
      </c>
      <c r="AV242" s="13" t="s">
        <v>84</v>
      </c>
      <c r="AW242" s="13" t="s">
        <v>37</v>
      </c>
      <c r="AX242" s="13" t="s">
        <v>75</v>
      </c>
      <c r="AY242" s="157" t="s">
        <v>184</v>
      </c>
    </row>
    <row r="243" spans="2:65" s="14" customFormat="1" ht="11.25">
      <c r="B243" s="163"/>
      <c r="D243" s="150" t="s">
        <v>194</v>
      </c>
      <c r="E243" s="164" t="s">
        <v>19</v>
      </c>
      <c r="F243" s="165" t="s">
        <v>198</v>
      </c>
      <c r="H243" s="166">
        <v>38.17</v>
      </c>
      <c r="I243" s="167"/>
      <c r="L243" s="163"/>
      <c r="M243" s="168"/>
      <c r="T243" s="169"/>
      <c r="AT243" s="164" t="s">
        <v>194</v>
      </c>
      <c r="AU243" s="164" t="s">
        <v>84</v>
      </c>
      <c r="AV243" s="14" t="s">
        <v>127</v>
      </c>
      <c r="AW243" s="14" t="s">
        <v>37</v>
      </c>
      <c r="AX243" s="14" t="s">
        <v>82</v>
      </c>
      <c r="AY243" s="164" t="s">
        <v>184</v>
      </c>
    </row>
    <row r="244" spans="2:65" s="1" customFormat="1" ht="21.75" customHeight="1">
      <c r="B244" s="33"/>
      <c r="C244" s="132" t="s">
        <v>389</v>
      </c>
      <c r="D244" s="132" t="s">
        <v>186</v>
      </c>
      <c r="E244" s="133" t="s">
        <v>2292</v>
      </c>
      <c r="F244" s="134" t="s">
        <v>2293</v>
      </c>
      <c r="G244" s="135" t="s">
        <v>246</v>
      </c>
      <c r="H244" s="136">
        <v>49.5</v>
      </c>
      <c r="I244" s="137"/>
      <c r="J244" s="138">
        <f>ROUND(I244*H244,2)</f>
        <v>0</v>
      </c>
      <c r="K244" s="134" t="s">
        <v>190</v>
      </c>
      <c r="L244" s="33"/>
      <c r="M244" s="139" t="s">
        <v>19</v>
      </c>
      <c r="N244" s="140" t="s">
        <v>46</v>
      </c>
      <c r="P244" s="141">
        <f>O244*H244</f>
        <v>0</v>
      </c>
      <c r="Q244" s="141">
        <v>1.3808080000000001E-3</v>
      </c>
      <c r="R244" s="141">
        <f>Q244*H244</f>
        <v>6.834999600000001E-2</v>
      </c>
      <c r="S244" s="141">
        <v>0</v>
      </c>
      <c r="T244" s="142">
        <f>S244*H244</f>
        <v>0</v>
      </c>
      <c r="AR244" s="143" t="s">
        <v>287</v>
      </c>
      <c r="AT244" s="143" t="s">
        <v>186</v>
      </c>
      <c r="AU244" s="143" t="s">
        <v>84</v>
      </c>
      <c r="AY244" s="18" t="s">
        <v>184</v>
      </c>
      <c r="BE244" s="144">
        <f>IF(N244="základní",J244,0)</f>
        <v>0</v>
      </c>
      <c r="BF244" s="144">
        <f>IF(N244="snížená",J244,0)</f>
        <v>0</v>
      </c>
      <c r="BG244" s="144">
        <f>IF(N244="zákl. přenesená",J244,0)</f>
        <v>0</v>
      </c>
      <c r="BH244" s="144">
        <f>IF(N244="sníž. přenesená",J244,0)</f>
        <v>0</v>
      </c>
      <c r="BI244" s="144">
        <f>IF(N244="nulová",J244,0)</f>
        <v>0</v>
      </c>
      <c r="BJ244" s="18" t="s">
        <v>82</v>
      </c>
      <c r="BK244" s="144">
        <f>ROUND(I244*H244,2)</f>
        <v>0</v>
      </c>
      <c r="BL244" s="18" t="s">
        <v>287</v>
      </c>
      <c r="BM244" s="143" t="s">
        <v>2294</v>
      </c>
    </row>
    <row r="245" spans="2:65" s="1" customFormat="1" ht="11.25">
      <c r="B245" s="33"/>
      <c r="D245" s="145" t="s">
        <v>192</v>
      </c>
      <c r="F245" s="146" t="s">
        <v>2295</v>
      </c>
      <c r="I245" s="147"/>
      <c r="L245" s="33"/>
      <c r="M245" s="148"/>
      <c r="T245" s="54"/>
      <c r="AT245" s="18" t="s">
        <v>192</v>
      </c>
      <c r="AU245" s="18" t="s">
        <v>84</v>
      </c>
    </row>
    <row r="246" spans="2:65" s="12" customFormat="1" ht="11.25">
      <c r="B246" s="149"/>
      <c r="D246" s="150" t="s">
        <v>194</v>
      </c>
      <c r="E246" s="151" t="s">
        <v>19</v>
      </c>
      <c r="F246" s="152" t="s">
        <v>2147</v>
      </c>
      <c r="H246" s="151" t="s">
        <v>19</v>
      </c>
      <c r="I246" s="153"/>
      <c r="L246" s="149"/>
      <c r="M246" s="154"/>
      <c r="T246" s="155"/>
      <c r="AT246" s="151" t="s">
        <v>194</v>
      </c>
      <c r="AU246" s="151" t="s">
        <v>84</v>
      </c>
      <c r="AV246" s="12" t="s">
        <v>82</v>
      </c>
      <c r="AW246" s="12" t="s">
        <v>37</v>
      </c>
      <c r="AX246" s="12" t="s">
        <v>75</v>
      </c>
      <c r="AY246" s="151" t="s">
        <v>184</v>
      </c>
    </row>
    <row r="247" spans="2:65" s="13" customFormat="1" ht="11.25">
      <c r="B247" s="156"/>
      <c r="D247" s="150" t="s">
        <v>194</v>
      </c>
      <c r="E247" s="157" t="s">
        <v>19</v>
      </c>
      <c r="F247" s="158" t="s">
        <v>2296</v>
      </c>
      <c r="H247" s="159">
        <v>25.08</v>
      </c>
      <c r="I247" s="160"/>
      <c r="L247" s="156"/>
      <c r="M247" s="161"/>
      <c r="T247" s="162"/>
      <c r="AT247" s="157" t="s">
        <v>194</v>
      </c>
      <c r="AU247" s="157" t="s">
        <v>84</v>
      </c>
      <c r="AV247" s="13" t="s">
        <v>84</v>
      </c>
      <c r="AW247" s="13" t="s">
        <v>37</v>
      </c>
      <c r="AX247" s="13" t="s">
        <v>75</v>
      </c>
      <c r="AY247" s="157" t="s">
        <v>184</v>
      </c>
    </row>
    <row r="248" spans="2:65" s="13" customFormat="1" ht="11.25">
      <c r="B248" s="156"/>
      <c r="D248" s="150" t="s">
        <v>194</v>
      </c>
      <c r="E248" s="157" t="s">
        <v>19</v>
      </c>
      <c r="F248" s="158" t="s">
        <v>2297</v>
      </c>
      <c r="H248" s="159">
        <v>24.42</v>
      </c>
      <c r="I248" s="160"/>
      <c r="L248" s="156"/>
      <c r="M248" s="161"/>
      <c r="T248" s="162"/>
      <c r="AT248" s="157" t="s">
        <v>194</v>
      </c>
      <c r="AU248" s="157" t="s">
        <v>84</v>
      </c>
      <c r="AV248" s="13" t="s">
        <v>84</v>
      </c>
      <c r="AW248" s="13" t="s">
        <v>37</v>
      </c>
      <c r="AX248" s="13" t="s">
        <v>75</v>
      </c>
      <c r="AY248" s="157" t="s">
        <v>184</v>
      </c>
    </row>
    <row r="249" spans="2:65" s="14" customFormat="1" ht="11.25">
      <c r="B249" s="163"/>
      <c r="D249" s="150" t="s">
        <v>194</v>
      </c>
      <c r="E249" s="164" t="s">
        <v>19</v>
      </c>
      <c r="F249" s="165" t="s">
        <v>198</v>
      </c>
      <c r="H249" s="166">
        <v>49.5</v>
      </c>
      <c r="I249" s="167"/>
      <c r="L249" s="163"/>
      <c r="M249" s="168"/>
      <c r="T249" s="169"/>
      <c r="AT249" s="164" t="s">
        <v>194</v>
      </c>
      <c r="AU249" s="164" t="s">
        <v>84</v>
      </c>
      <c r="AV249" s="14" t="s">
        <v>127</v>
      </c>
      <c r="AW249" s="14" t="s">
        <v>37</v>
      </c>
      <c r="AX249" s="14" t="s">
        <v>82</v>
      </c>
      <c r="AY249" s="164" t="s">
        <v>184</v>
      </c>
    </row>
    <row r="250" spans="2:65" s="1" customFormat="1" ht="21.75" customHeight="1">
      <c r="B250" s="33"/>
      <c r="C250" s="132" t="s">
        <v>395</v>
      </c>
      <c r="D250" s="132" t="s">
        <v>186</v>
      </c>
      <c r="E250" s="133" t="s">
        <v>2298</v>
      </c>
      <c r="F250" s="134" t="s">
        <v>2299</v>
      </c>
      <c r="G250" s="135" t="s">
        <v>246</v>
      </c>
      <c r="H250" s="136">
        <v>7.04</v>
      </c>
      <c r="I250" s="137"/>
      <c r="J250" s="138">
        <f>ROUND(I250*H250,2)</f>
        <v>0</v>
      </c>
      <c r="K250" s="134" t="s">
        <v>190</v>
      </c>
      <c r="L250" s="33"/>
      <c r="M250" s="139" t="s">
        <v>19</v>
      </c>
      <c r="N250" s="140" t="s">
        <v>46</v>
      </c>
      <c r="P250" s="141">
        <f>O250*H250</f>
        <v>0</v>
      </c>
      <c r="Q250" s="141">
        <v>2.6249440000000001E-3</v>
      </c>
      <c r="R250" s="141">
        <f>Q250*H250</f>
        <v>1.847960576E-2</v>
      </c>
      <c r="S250" s="141">
        <v>0</v>
      </c>
      <c r="T250" s="142">
        <f>S250*H250</f>
        <v>0</v>
      </c>
      <c r="AR250" s="143" t="s">
        <v>287</v>
      </c>
      <c r="AT250" s="143" t="s">
        <v>186</v>
      </c>
      <c r="AU250" s="143" t="s">
        <v>84</v>
      </c>
      <c r="AY250" s="18" t="s">
        <v>184</v>
      </c>
      <c r="BE250" s="144">
        <f>IF(N250="základní",J250,0)</f>
        <v>0</v>
      </c>
      <c r="BF250" s="144">
        <f>IF(N250="snížená",J250,0)</f>
        <v>0</v>
      </c>
      <c r="BG250" s="144">
        <f>IF(N250="zákl. přenesená",J250,0)</f>
        <v>0</v>
      </c>
      <c r="BH250" s="144">
        <f>IF(N250="sníž. přenesená",J250,0)</f>
        <v>0</v>
      </c>
      <c r="BI250" s="144">
        <f>IF(N250="nulová",J250,0)</f>
        <v>0</v>
      </c>
      <c r="BJ250" s="18" t="s">
        <v>82</v>
      </c>
      <c r="BK250" s="144">
        <f>ROUND(I250*H250,2)</f>
        <v>0</v>
      </c>
      <c r="BL250" s="18" t="s">
        <v>287</v>
      </c>
      <c r="BM250" s="143" t="s">
        <v>2300</v>
      </c>
    </row>
    <row r="251" spans="2:65" s="1" customFormat="1" ht="11.25">
      <c r="B251" s="33"/>
      <c r="D251" s="145" t="s">
        <v>192</v>
      </c>
      <c r="F251" s="146" t="s">
        <v>2301</v>
      </c>
      <c r="I251" s="147"/>
      <c r="L251" s="33"/>
      <c r="M251" s="148"/>
      <c r="T251" s="54"/>
      <c r="AT251" s="18" t="s">
        <v>192</v>
      </c>
      <c r="AU251" s="18" t="s">
        <v>84</v>
      </c>
    </row>
    <row r="252" spans="2:65" s="12" customFormat="1" ht="11.25">
      <c r="B252" s="149"/>
      <c r="D252" s="150" t="s">
        <v>194</v>
      </c>
      <c r="E252" s="151" t="s">
        <v>19</v>
      </c>
      <c r="F252" s="152" t="s">
        <v>2147</v>
      </c>
      <c r="H252" s="151" t="s">
        <v>19</v>
      </c>
      <c r="I252" s="153"/>
      <c r="L252" s="149"/>
      <c r="M252" s="154"/>
      <c r="T252" s="155"/>
      <c r="AT252" s="151" t="s">
        <v>194</v>
      </c>
      <c r="AU252" s="151" t="s">
        <v>84</v>
      </c>
      <c r="AV252" s="12" t="s">
        <v>82</v>
      </c>
      <c r="AW252" s="12" t="s">
        <v>37</v>
      </c>
      <c r="AX252" s="12" t="s">
        <v>75</v>
      </c>
      <c r="AY252" s="151" t="s">
        <v>184</v>
      </c>
    </row>
    <row r="253" spans="2:65" s="13" customFormat="1" ht="11.25">
      <c r="B253" s="156"/>
      <c r="D253" s="150" t="s">
        <v>194</v>
      </c>
      <c r="E253" s="157" t="s">
        <v>19</v>
      </c>
      <c r="F253" s="158" t="s">
        <v>2302</v>
      </c>
      <c r="H253" s="159">
        <v>7.04</v>
      </c>
      <c r="I253" s="160"/>
      <c r="L253" s="156"/>
      <c r="M253" s="161"/>
      <c r="T253" s="162"/>
      <c r="AT253" s="157" t="s">
        <v>194</v>
      </c>
      <c r="AU253" s="157" t="s">
        <v>84</v>
      </c>
      <c r="AV253" s="13" t="s">
        <v>84</v>
      </c>
      <c r="AW253" s="13" t="s">
        <v>37</v>
      </c>
      <c r="AX253" s="13" t="s">
        <v>75</v>
      </c>
      <c r="AY253" s="157" t="s">
        <v>184</v>
      </c>
    </row>
    <row r="254" spans="2:65" s="14" customFormat="1" ht="11.25">
      <c r="B254" s="163"/>
      <c r="D254" s="150" t="s">
        <v>194</v>
      </c>
      <c r="E254" s="164" t="s">
        <v>19</v>
      </c>
      <c r="F254" s="165" t="s">
        <v>198</v>
      </c>
      <c r="H254" s="166">
        <v>7.04</v>
      </c>
      <c r="I254" s="167"/>
      <c r="L254" s="163"/>
      <c r="M254" s="168"/>
      <c r="T254" s="169"/>
      <c r="AT254" s="164" t="s">
        <v>194</v>
      </c>
      <c r="AU254" s="164" t="s">
        <v>84</v>
      </c>
      <c r="AV254" s="14" t="s">
        <v>127</v>
      </c>
      <c r="AW254" s="14" t="s">
        <v>37</v>
      </c>
      <c r="AX254" s="14" t="s">
        <v>82</v>
      </c>
      <c r="AY254" s="164" t="s">
        <v>184</v>
      </c>
    </row>
    <row r="255" spans="2:65" s="1" customFormat="1" ht="24.2" customHeight="1">
      <c r="B255" s="33"/>
      <c r="C255" s="132" t="s">
        <v>404</v>
      </c>
      <c r="D255" s="132" t="s">
        <v>186</v>
      </c>
      <c r="E255" s="133" t="s">
        <v>2303</v>
      </c>
      <c r="F255" s="134" t="s">
        <v>2304</v>
      </c>
      <c r="G255" s="135" t="s">
        <v>246</v>
      </c>
      <c r="H255" s="136">
        <v>175.3</v>
      </c>
      <c r="I255" s="137"/>
      <c r="J255" s="138">
        <f>ROUND(I255*H255,2)</f>
        <v>0</v>
      </c>
      <c r="K255" s="134" t="s">
        <v>190</v>
      </c>
      <c r="L255" s="33"/>
      <c r="M255" s="139" t="s">
        <v>19</v>
      </c>
      <c r="N255" s="140" t="s">
        <v>46</v>
      </c>
      <c r="P255" s="141">
        <f>O255*H255</f>
        <v>0</v>
      </c>
      <c r="Q255" s="141">
        <v>3.642E-5</v>
      </c>
      <c r="R255" s="141">
        <f>Q255*H255</f>
        <v>6.3844260000000003E-3</v>
      </c>
      <c r="S255" s="141">
        <v>0</v>
      </c>
      <c r="T255" s="142">
        <f>S255*H255</f>
        <v>0</v>
      </c>
      <c r="AR255" s="143" t="s">
        <v>287</v>
      </c>
      <c r="AT255" s="143" t="s">
        <v>186</v>
      </c>
      <c r="AU255" s="143" t="s">
        <v>84</v>
      </c>
      <c r="AY255" s="18" t="s">
        <v>184</v>
      </c>
      <c r="BE255" s="144">
        <f>IF(N255="základní",J255,0)</f>
        <v>0</v>
      </c>
      <c r="BF255" s="144">
        <f>IF(N255="snížená",J255,0)</f>
        <v>0</v>
      </c>
      <c r="BG255" s="144">
        <f>IF(N255="zákl. přenesená",J255,0)</f>
        <v>0</v>
      </c>
      <c r="BH255" s="144">
        <f>IF(N255="sníž. přenesená",J255,0)</f>
        <v>0</v>
      </c>
      <c r="BI255" s="144">
        <f>IF(N255="nulová",J255,0)</f>
        <v>0</v>
      </c>
      <c r="BJ255" s="18" t="s">
        <v>82</v>
      </c>
      <c r="BK255" s="144">
        <f>ROUND(I255*H255,2)</f>
        <v>0</v>
      </c>
      <c r="BL255" s="18" t="s">
        <v>287</v>
      </c>
      <c r="BM255" s="143" t="s">
        <v>2305</v>
      </c>
    </row>
    <row r="256" spans="2:65" s="1" customFormat="1" ht="11.25">
      <c r="B256" s="33"/>
      <c r="D256" s="145" t="s">
        <v>192</v>
      </c>
      <c r="F256" s="146" t="s">
        <v>2306</v>
      </c>
      <c r="I256" s="147"/>
      <c r="L256" s="33"/>
      <c r="M256" s="148"/>
      <c r="T256" s="54"/>
      <c r="AT256" s="18" t="s">
        <v>192</v>
      </c>
      <c r="AU256" s="18" t="s">
        <v>84</v>
      </c>
    </row>
    <row r="257" spans="2:65" s="12" customFormat="1" ht="11.25">
      <c r="B257" s="149"/>
      <c r="D257" s="150" t="s">
        <v>194</v>
      </c>
      <c r="E257" s="151" t="s">
        <v>19</v>
      </c>
      <c r="F257" s="152" t="s">
        <v>2147</v>
      </c>
      <c r="H257" s="151" t="s">
        <v>19</v>
      </c>
      <c r="I257" s="153"/>
      <c r="L257" s="149"/>
      <c r="M257" s="154"/>
      <c r="T257" s="155"/>
      <c r="AT257" s="151" t="s">
        <v>194</v>
      </c>
      <c r="AU257" s="151" t="s">
        <v>84</v>
      </c>
      <c r="AV257" s="12" t="s">
        <v>82</v>
      </c>
      <c r="AW257" s="12" t="s">
        <v>37</v>
      </c>
      <c r="AX257" s="12" t="s">
        <v>75</v>
      </c>
      <c r="AY257" s="151" t="s">
        <v>184</v>
      </c>
    </row>
    <row r="258" spans="2:65" s="13" customFormat="1" ht="11.25">
      <c r="B258" s="156"/>
      <c r="D258" s="150" t="s">
        <v>194</v>
      </c>
      <c r="E258" s="157" t="s">
        <v>19</v>
      </c>
      <c r="F258" s="158" t="s">
        <v>2281</v>
      </c>
      <c r="H258" s="159">
        <v>75.349999999999994</v>
      </c>
      <c r="I258" s="160"/>
      <c r="L258" s="156"/>
      <c r="M258" s="161"/>
      <c r="T258" s="162"/>
      <c r="AT258" s="157" t="s">
        <v>194</v>
      </c>
      <c r="AU258" s="157" t="s">
        <v>84</v>
      </c>
      <c r="AV258" s="13" t="s">
        <v>84</v>
      </c>
      <c r="AW258" s="13" t="s">
        <v>37</v>
      </c>
      <c r="AX258" s="13" t="s">
        <v>75</v>
      </c>
      <c r="AY258" s="157" t="s">
        <v>184</v>
      </c>
    </row>
    <row r="259" spans="2:65" s="13" customFormat="1" ht="11.25">
      <c r="B259" s="156"/>
      <c r="D259" s="150" t="s">
        <v>194</v>
      </c>
      <c r="E259" s="157" t="s">
        <v>19</v>
      </c>
      <c r="F259" s="158" t="s">
        <v>2282</v>
      </c>
      <c r="H259" s="159">
        <v>52.36</v>
      </c>
      <c r="I259" s="160"/>
      <c r="L259" s="156"/>
      <c r="M259" s="161"/>
      <c r="T259" s="162"/>
      <c r="AT259" s="157" t="s">
        <v>194</v>
      </c>
      <c r="AU259" s="157" t="s">
        <v>84</v>
      </c>
      <c r="AV259" s="13" t="s">
        <v>84</v>
      </c>
      <c r="AW259" s="13" t="s">
        <v>37</v>
      </c>
      <c r="AX259" s="13" t="s">
        <v>75</v>
      </c>
      <c r="AY259" s="157" t="s">
        <v>184</v>
      </c>
    </row>
    <row r="260" spans="2:65" s="13" customFormat="1" ht="11.25">
      <c r="B260" s="156"/>
      <c r="D260" s="150" t="s">
        <v>194</v>
      </c>
      <c r="E260" s="157" t="s">
        <v>19</v>
      </c>
      <c r="F260" s="158" t="s">
        <v>2283</v>
      </c>
      <c r="H260" s="159">
        <v>29.59</v>
      </c>
      <c r="I260" s="160"/>
      <c r="L260" s="156"/>
      <c r="M260" s="161"/>
      <c r="T260" s="162"/>
      <c r="AT260" s="157" t="s">
        <v>194</v>
      </c>
      <c r="AU260" s="157" t="s">
        <v>84</v>
      </c>
      <c r="AV260" s="13" t="s">
        <v>84</v>
      </c>
      <c r="AW260" s="13" t="s">
        <v>37</v>
      </c>
      <c r="AX260" s="13" t="s">
        <v>75</v>
      </c>
      <c r="AY260" s="157" t="s">
        <v>184</v>
      </c>
    </row>
    <row r="261" spans="2:65" s="13" customFormat="1" ht="11.25">
      <c r="B261" s="156"/>
      <c r="D261" s="150" t="s">
        <v>194</v>
      </c>
      <c r="E261" s="157" t="s">
        <v>19</v>
      </c>
      <c r="F261" s="158" t="s">
        <v>2284</v>
      </c>
      <c r="H261" s="159">
        <v>18</v>
      </c>
      <c r="I261" s="160"/>
      <c r="L261" s="156"/>
      <c r="M261" s="161"/>
      <c r="T261" s="162"/>
      <c r="AT261" s="157" t="s">
        <v>194</v>
      </c>
      <c r="AU261" s="157" t="s">
        <v>84</v>
      </c>
      <c r="AV261" s="13" t="s">
        <v>84</v>
      </c>
      <c r="AW261" s="13" t="s">
        <v>37</v>
      </c>
      <c r="AX261" s="13" t="s">
        <v>75</v>
      </c>
      <c r="AY261" s="157" t="s">
        <v>184</v>
      </c>
    </row>
    <row r="262" spans="2:65" s="14" customFormat="1" ht="11.25">
      <c r="B262" s="163"/>
      <c r="D262" s="150" t="s">
        <v>194</v>
      </c>
      <c r="E262" s="164" t="s">
        <v>19</v>
      </c>
      <c r="F262" s="165" t="s">
        <v>198</v>
      </c>
      <c r="H262" s="166">
        <v>175.29999999999998</v>
      </c>
      <c r="I262" s="167"/>
      <c r="L262" s="163"/>
      <c r="M262" s="168"/>
      <c r="T262" s="169"/>
      <c r="AT262" s="164" t="s">
        <v>194</v>
      </c>
      <c r="AU262" s="164" t="s">
        <v>84</v>
      </c>
      <c r="AV262" s="14" t="s">
        <v>127</v>
      </c>
      <c r="AW262" s="14" t="s">
        <v>37</v>
      </c>
      <c r="AX262" s="14" t="s">
        <v>82</v>
      </c>
      <c r="AY262" s="164" t="s">
        <v>184</v>
      </c>
    </row>
    <row r="263" spans="2:65" s="1" customFormat="1" ht="33" customHeight="1">
      <c r="B263" s="33"/>
      <c r="C263" s="132" t="s">
        <v>409</v>
      </c>
      <c r="D263" s="132" t="s">
        <v>186</v>
      </c>
      <c r="E263" s="133" t="s">
        <v>2307</v>
      </c>
      <c r="F263" s="134" t="s">
        <v>2308</v>
      </c>
      <c r="G263" s="135" t="s">
        <v>246</v>
      </c>
      <c r="H263" s="136">
        <v>94.71</v>
      </c>
      <c r="I263" s="137"/>
      <c r="J263" s="138">
        <f>ROUND(I263*H263,2)</f>
        <v>0</v>
      </c>
      <c r="K263" s="134" t="s">
        <v>190</v>
      </c>
      <c r="L263" s="33"/>
      <c r="M263" s="139" t="s">
        <v>19</v>
      </c>
      <c r="N263" s="140" t="s">
        <v>46</v>
      </c>
      <c r="P263" s="141">
        <f>O263*H263</f>
        <v>0</v>
      </c>
      <c r="Q263" s="141">
        <v>7.7600000000000002E-5</v>
      </c>
      <c r="R263" s="141">
        <f>Q263*H263</f>
        <v>7.3494959999999996E-3</v>
      </c>
      <c r="S263" s="141">
        <v>0</v>
      </c>
      <c r="T263" s="142">
        <f>S263*H263</f>
        <v>0</v>
      </c>
      <c r="AR263" s="143" t="s">
        <v>287</v>
      </c>
      <c r="AT263" s="143" t="s">
        <v>186</v>
      </c>
      <c r="AU263" s="143" t="s">
        <v>84</v>
      </c>
      <c r="AY263" s="18" t="s">
        <v>184</v>
      </c>
      <c r="BE263" s="144">
        <f>IF(N263="základní",J263,0)</f>
        <v>0</v>
      </c>
      <c r="BF263" s="144">
        <f>IF(N263="snížená",J263,0)</f>
        <v>0</v>
      </c>
      <c r="BG263" s="144">
        <f>IF(N263="zákl. přenesená",J263,0)</f>
        <v>0</v>
      </c>
      <c r="BH263" s="144">
        <f>IF(N263="sníž. přenesená",J263,0)</f>
        <v>0</v>
      </c>
      <c r="BI263" s="144">
        <f>IF(N263="nulová",J263,0)</f>
        <v>0</v>
      </c>
      <c r="BJ263" s="18" t="s">
        <v>82</v>
      </c>
      <c r="BK263" s="144">
        <f>ROUND(I263*H263,2)</f>
        <v>0</v>
      </c>
      <c r="BL263" s="18" t="s">
        <v>287</v>
      </c>
      <c r="BM263" s="143" t="s">
        <v>2309</v>
      </c>
    </row>
    <row r="264" spans="2:65" s="1" customFormat="1" ht="11.25">
      <c r="B264" s="33"/>
      <c r="D264" s="145" t="s">
        <v>192</v>
      </c>
      <c r="F264" s="146" t="s">
        <v>2310</v>
      </c>
      <c r="I264" s="147"/>
      <c r="L264" s="33"/>
      <c r="M264" s="148"/>
      <c r="T264" s="54"/>
      <c r="AT264" s="18" t="s">
        <v>192</v>
      </c>
      <c r="AU264" s="18" t="s">
        <v>84</v>
      </c>
    </row>
    <row r="265" spans="2:65" s="12" customFormat="1" ht="11.25">
      <c r="B265" s="149"/>
      <c r="D265" s="150" t="s">
        <v>194</v>
      </c>
      <c r="E265" s="151" t="s">
        <v>19</v>
      </c>
      <c r="F265" s="152" t="s">
        <v>2147</v>
      </c>
      <c r="H265" s="151" t="s">
        <v>19</v>
      </c>
      <c r="I265" s="153"/>
      <c r="L265" s="149"/>
      <c r="M265" s="154"/>
      <c r="T265" s="155"/>
      <c r="AT265" s="151" t="s">
        <v>194</v>
      </c>
      <c r="AU265" s="151" t="s">
        <v>84</v>
      </c>
      <c r="AV265" s="12" t="s">
        <v>82</v>
      </c>
      <c r="AW265" s="12" t="s">
        <v>37</v>
      </c>
      <c r="AX265" s="12" t="s">
        <v>75</v>
      </c>
      <c r="AY265" s="151" t="s">
        <v>184</v>
      </c>
    </row>
    <row r="266" spans="2:65" s="12" customFormat="1" ht="11.25">
      <c r="B266" s="149"/>
      <c r="D266" s="150" t="s">
        <v>194</v>
      </c>
      <c r="E266" s="151" t="s">
        <v>19</v>
      </c>
      <c r="F266" s="152" t="s">
        <v>2311</v>
      </c>
      <c r="H266" s="151" t="s">
        <v>19</v>
      </c>
      <c r="I266" s="153"/>
      <c r="L266" s="149"/>
      <c r="M266" s="154"/>
      <c r="T266" s="155"/>
      <c r="AT266" s="151" t="s">
        <v>194</v>
      </c>
      <c r="AU266" s="151" t="s">
        <v>84</v>
      </c>
      <c r="AV266" s="12" t="s">
        <v>82</v>
      </c>
      <c r="AW266" s="12" t="s">
        <v>37</v>
      </c>
      <c r="AX266" s="12" t="s">
        <v>75</v>
      </c>
      <c r="AY266" s="151" t="s">
        <v>184</v>
      </c>
    </row>
    <row r="267" spans="2:65" s="13" customFormat="1" ht="11.25">
      <c r="B267" s="156"/>
      <c r="D267" s="150" t="s">
        <v>194</v>
      </c>
      <c r="E267" s="157" t="s">
        <v>19</v>
      </c>
      <c r="F267" s="158" t="s">
        <v>2289</v>
      </c>
      <c r="H267" s="159">
        <v>6.6</v>
      </c>
      <c r="I267" s="160"/>
      <c r="L267" s="156"/>
      <c r="M267" s="161"/>
      <c r="T267" s="162"/>
      <c r="AT267" s="157" t="s">
        <v>194</v>
      </c>
      <c r="AU267" s="157" t="s">
        <v>84</v>
      </c>
      <c r="AV267" s="13" t="s">
        <v>84</v>
      </c>
      <c r="AW267" s="13" t="s">
        <v>37</v>
      </c>
      <c r="AX267" s="13" t="s">
        <v>75</v>
      </c>
      <c r="AY267" s="157" t="s">
        <v>184</v>
      </c>
    </row>
    <row r="268" spans="2:65" s="13" customFormat="1" ht="11.25">
      <c r="B268" s="156"/>
      <c r="D268" s="150" t="s">
        <v>194</v>
      </c>
      <c r="E268" s="157" t="s">
        <v>19</v>
      </c>
      <c r="F268" s="158" t="s">
        <v>2290</v>
      </c>
      <c r="H268" s="159">
        <v>6.6</v>
      </c>
      <c r="I268" s="160"/>
      <c r="L268" s="156"/>
      <c r="M268" s="161"/>
      <c r="T268" s="162"/>
      <c r="AT268" s="157" t="s">
        <v>194</v>
      </c>
      <c r="AU268" s="157" t="s">
        <v>84</v>
      </c>
      <c r="AV268" s="13" t="s">
        <v>84</v>
      </c>
      <c r="AW268" s="13" t="s">
        <v>37</v>
      </c>
      <c r="AX268" s="13" t="s">
        <v>75</v>
      </c>
      <c r="AY268" s="157" t="s">
        <v>184</v>
      </c>
    </row>
    <row r="269" spans="2:65" s="13" customFormat="1" ht="11.25">
      <c r="B269" s="156"/>
      <c r="D269" s="150" t="s">
        <v>194</v>
      </c>
      <c r="E269" s="157" t="s">
        <v>19</v>
      </c>
      <c r="F269" s="158" t="s">
        <v>2291</v>
      </c>
      <c r="H269" s="159">
        <v>24.97</v>
      </c>
      <c r="I269" s="160"/>
      <c r="L269" s="156"/>
      <c r="M269" s="161"/>
      <c r="T269" s="162"/>
      <c r="AT269" s="157" t="s">
        <v>194</v>
      </c>
      <c r="AU269" s="157" t="s">
        <v>84</v>
      </c>
      <c r="AV269" s="13" t="s">
        <v>84</v>
      </c>
      <c r="AW269" s="13" t="s">
        <v>37</v>
      </c>
      <c r="AX269" s="13" t="s">
        <v>75</v>
      </c>
      <c r="AY269" s="157" t="s">
        <v>184</v>
      </c>
    </row>
    <row r="270" spans="2:65" s="15" customFormat="1" ht="11.25">
      <c r="B270" s="184"/>
      <c r="D270" s="150" t="s">
        <v>194</v>
      </c>
      <c r="E270" s="185" t="s">
        <v>19</v>
      </c>
      <c r="F270" s="186" t="s">
        <v>777</v>
      </c>
      <c r="H270" s="187">
        <v>38.17</v>
      </c>
      <c r="I270" s="188"/>
      <c r="L270" s="184"/>
      <c r="M270" s="189"/>
      <c r="T270" s="190"/>
      <c r="AT270" s="185" t="s">
        <v>194</v>
      </c>
      <c r="AU270" s="185" t="s">
        <v>84</v>
      </c>
      <c r="AV270" s="15" t="s">
        <v>92</v>
      </c>
      <c r="AW270" s="15" t="s">
        <v>37</v>
      </c>
      <c r="AX270" s="15" t="s">
        <v>75</v>
      </c>
      <c r="AY270" s="185" t="s">
        <v>184</v>
      </c>
    </row>
    <row r="271" spans="2:65" s="12" customFormat="1" ht="11.25">
      <c r="B271" s="149"/>
      <c r="D271" s="150" t="s">
        <v>194</v>
      </c>
      <c r="E271" s="151" t="s">
        <v>19</v>
      </c>
      <c r="F271" s="152" t="s">
        <v>2312</v>
      </c>
      <c r="H271" s="151" t="s">
        <v>19</v>
      </c>
      <c r="I271" s="153"/>
      <c r="L271" s="149"/>
      <c r="M271" s="154"/>
      <c r="T271" s="155"/>
      <c r="AT271" s="151" t="s">
        <v>194</v>
      </c>
      <c r="AU271" s="151" t="s">
        <v>84</v>
      </c>
      <c r="AV271" s="12" t="s">
        <v>82</v>
      </c>
      <c r="AW271" s="12" t="s">
        <v>37</v>
      </c>
      <c r="AX271" s="12" t="s">
        <v>75</v>
      </c>
      <c r="AY271" s="151" t="s">
        <v>184</v>
      </c>
    </row>
    <row r="272" spans="2:65" s="13" customFormat="1" ht="11.25">
      <c r="B272" s="156"/>
      <c r="D272" s="150" t="s">
        <v>194</v>
      </c>
      <c r="E272" s="157" t="s">
        <v>19</v>
      </c>
      <c r="F272" s="158" t="s">
        <v>2296</v>
      </c>
      <c r="H272" s="159">
        <v>25.08</v>
      </c>
      <c r="I272" s="160"/>
      <c r="L272" s="156"/>
      <c r="M272" s="161"/>
      <c r="T272" s="162"/>
      <c r="AT272" s="157" t="s">
        <v>194</v>
      </c>
      <c r="AU272" s="157" t="s">
        <v>84</v>
      </c>
      <c r="AV272" s="13" t="s">
        <v>84</v>
      </c>
      <c r="AW272" s="13" t="s">
        <v>37</v>
      </c>
      <c r="AX272" s="13" t="s">
        <v>75</v>
      </c>
      <c r="AY272" s="157" t="s">
        <v>184</v>
      </c>
    </row>
    <row r="273" spans="2:65" s="13" customFormat="1" ht="11.25">
      <c r="B273" s="156"/>
      <c r="D273" s="150" t="s">
        <v>194</v>
      </c>
      <c r="E273" s="157" t="s">
        <v>19</v>
      </c>
      <c r="F273" s="158" t="s">
        <v>2297</v>
      </c>
      <c r="H273" s="159">
        <v>24.42</v>
      </c>
      <c r="I273" s="160"/>
      <c r="L273" s="156"/>
      <c r="M273" s="161"/>
      <c r="T273" s="162"/>
      <c r="AT273" s="157" t="s">
        <v>194</v>
      </c>
      <c r="AU273" s="157" t="s">
        <v>84</v>
      </c>
      <c r="AV273" s="13" t="s">
        <v>84</v>
      </c>
      <c r="AW273" s="13" t="s">
        <v>37</v>
      </c>
      <c r="AX273" s="13" t="s">
        <v>75</v>
      </c>
      <c r="AY273" s="157" t="s">
        <v>184</v>
      </c>
    </row>
    <row r="274" spans="2:65" s="15" customFormat="1" ht="11.25">
      <c r="B274" s="184"/>
      <c r="D274" s="150" t="s">
        <v>194</v>
      </c>
      <c r="E274" s="185" t="s">
        <v>19</v>
      </c>
      <c r="F274" s="186" t="s">
        <v>777</v>
      </c>
      <c r="H274" s="187">
        <v>49.5</v>
      </c>
      <c r="I274" s="188"/>
      <c r="L274" s="184"/>
      <c r="M274" s="189"/>
      <c r="T274" s="190"/>
      <c r="AT274" s="185" t="s">
        <v>194</v>
      </c>
      <c r="AU274" s="185" t="s">
        <v>84</v>
      </c>
      <c r="AV274" s="15" t="s">
        <v>92</v>
      </c>
      <c r="AW274" s="15" t="s">
        <v>37</v>
      </c>
      <c r="AX274" s="15" t="s">
        <v>75</v>
      </c>
      <c r="AY274" s="185" t="s">
        <v>184</v>
      </c>
    </row>
    <row r="275" spans="2:65" s="12" customFormat="1" ht="11.25">
      <c r="B275" s="149"/>
      <c r="D275" s="150" t="s">
        <v>194</v>
      </c>
      <c r="E275" s="151" t="s">
        <v>19</v>
      </c>
      <c r="F275" s="152" t="s">
        <v>2313</v>
      </c>
      <c r="H275" s="151" t="s">
        <v>19</v>
      </c>
      <c r="I275" s="153"/>
      <c r="L275" s="149"/>
      <c r="M275" s="154"/>
      <c r="T275" s="155"/>
      <c r="AT275" s="151" t="s">
        <v>194</v>
      </c>
      <c r="AU275" s="151" t="s">
        <v>84</v>
      </c>
      <c r="AV275" s="12" t="s">
        <v>82</v>
      </c>
      <c r="AW275" s="12" t="s">
        <v>37</v>
      </c>
      <c r="AX275" s="12" t="s">
        <v>75</v>
      </c>
      <c r="AY275" s="151" t="s">
        <v>184</v>
      </c>
    </row>
    <row r="276" spans="2:65" s="13" customFormat="1" ht="11.25">
      <c r="B276" s="156"/>
      <c r="D276" s="150" t="s">
        <v>194</v>
      </c>
      <c r="E276" s="157" t="s">
        <v>19</v>
      </c>
      <c r="F276" s="158" t="s">
        <v>2302</v>
      </c>
      <c r="H276" s="159">
        <v>7.04</v>
      </c>
      <c r="I276" s="160"/>
      <c r="L276" s="156"/>
      <c r="M276" s="161"/>
      <c r="T276" s="162"/>
      <c r="AT276" s="157" t="s">
        <v>194</v>
      </c>
      <c r="AU276" s="157" t="s">
        <v>84</v>
      </c>
      <c r="AV276" s="13" t="s">
        <v>84</v>
      </c>
      <c r="AW276" s="13" t="s">
        <v>37</v>
      </c>
      <c r="AX276" s="13" t="s">
        <v>75</v>
      </c>
      <c r="AY276" s="157" t="s">
        <v>184</v>
      </c>
    </row>
    <row r="277" spans="2:65" s="15" customFormat="1" ht="11.25">
      <c r="B277" s="184"/>
      <c r="D277" s="150" t="s">
        <v>194</v>
      </c>
      <c r="E277" s="185" t="s">
        <v>19</v>
      </c>
      <c r="F277" s="186" t="s">
        <v>777</v>
      </c>
      <c r="H277" s="187">
        <v>7.04</v>
      </c>
      <c r="I277" s="188"/>
      <c r="L277" s="184"/>
      <c r="M277" s="189"/>
      <c r="T277" s="190"/>
      <c r="AT277" s="185" t="s">
        <v>194</v>
      </c>
      <c r="AU277" s="185" t="s">
        <v>84</v>
      </c>
      <c r="AV277" s="15" t="s">
        <v>92</v>
      </c>
      <c r="AW277" s="15" t="s">
        <v>37</v>
      </c>
      <c r="AX277" s="15" t="s">
        <v>75</v>
      </c>
      <c r="AY277" s="185" t="s">
        <v>184</v>
      </c>
    </row>
    <row r="278" spans="2:65" s="14" customFormat="1" ht="11.25">
      <c r="B278" s="163"/>
      <c r="D278" s="150" t="s">
        <v>194</v>
      </c>
      <c r="E278" s="164" t="s">
        <v>19</v>
      </c>
      <c r="F278" s="165" t="s">
        <v>198</v>
      </c>
      <c r="H278" s="166">
        <v>94.710000000000008</v>
      </c>
      <c r="I278" s="167"/>
      <c r="L278" s="163"/>
      <c r="M278" s="168"/>
      <c r="T278" s="169"/>
      <c r="AT278" s="164" t="s">
        <v>194</v>
      </c>
      <c r="AU278" s="164" t="s">
        <v>84</v>
      </c>
      <c r="AV278" s="14" t="s">
        <v>127</v>
      </c>
      <c r="AW278" s="14" t="s">
        <v>37</v>
      </c>
      <c r="AX278" s="14" t="s">
        <v>82</v>
      </c>
      <c r="AY278" s="164" t="s">
        <v>184</v>
      </c>
    </row>
    <row r="279" spans="2:65" s="1" customFormat="1" ht="16.5" customHeight="1">
      <c r="B279" s="33"/>
      <c r="C279" s="132" t="s">
        <v>414</v>
      </c>
      <c r="D279" s="132" t="s">
        <v>186</v>
      </c>
      <c r="E279" s="133" t="s">
        <v>2314</v>
      </c>
      <c r="F279" s="134" t="s">
        <v>2315</v>
      </c>
      <c r="G279" s="135" t="s">
        <v>246</v>
      </c>
      <c r="H279" s="136">
        <v>76.7</v>
      </c>
      <c r="I279" s="137"/>
      <c r="J279" s="138">
        <f>ROUND(I279*H279,2)</f>
        <v>0</v>
      </c>
      <c r="K279" s="134" t="s">
        <v>190</v>
      </c>
      <c r="L279" s="33"/>
      <c r="M279" s="139" t="s">
        <v>19</v>
      </c>
      <c r="N279" s="140" t="s">
        <v>46</v>
      </c>
      <c r="P279" s="141">
        <f>O279*H279</f>
        <v>0</v>
      </c>
      <c r="Q279" s="141">
        <v>1.919E-4</v>
      </c>
      <c r="R279" s="141">
        <f>Q279*H279</f>
        <v>1.4718730000000001E-2</v>
      </c>
      <c r="S279" s="141">
        <v>0</v>
      </c>
      <c r="T279" s="142">
        <f>S279*H279</f>
        <v>0</v>
      </c>
      <c r="AR279" s="143" t="s">
        <v>287</v>
      </c>
      <c r="AT279" s="143" t="s">
        <v>186</v>
      </c>
      <c r="AU279" s="143" t="s">
        <v>84</v>
      </c>
      <c r="AY279" s="18" t="s">
        <v>184</v>
      </c>
      <c r="BE279" s="144">
        <f>IF(N279="základní",J279,0)</f>
        <v>0</v>
      </c>
      <c r="BF279" s="144">
        <f>IF(N279="snížená",J279,0)</f>
        <v>0</v>
      </c>
      <c r="BG279" s="144">
        <f>IF(N279="zákl. přenesená",J279,0)</f>
        <v>0</v>
      </c>
      <c r="BH279" s="144">
        <f>IF(N279="sníž. přenesená",J279,0)</f>
        <v>0</v>
      </c>
      <c r="BI279" s="144">
        <f>IF(N279="nulová",J279,0)</f>
        <v>0</v>
      </c>
      <c r="BJ279" s="18" t="s">
        <v>82</v>
      </c>
      <c r="BK279" s="144">
        <f>ROUND(I279*H279,2)</f>
        <v>0</v>
      </c>
      <c r="BL279" s="18" t="s">
        <v>287</v>
      </c>
      <c r="BM279" s="143" t="s">
        <v>2316</v>
      </c>
    </row>
    <row r="280" spans="2:65" s="1" customFormat="1" ht="11.25">
      <c r="B280" s="33"/>
      <c r="D280" s="145" t="s">
        <v>192</v>
      </c>
      <c r="F280" s="146" t="s">
        <v>2317</v>
      </c>
      <c r="I280" s="147"/>
      <c r="L280" s="33"/>
      <c r="M280" s="148"/>
      <c r="T280" s="54"/>
      <c r="AT280" s="18" t="s">
        <v>192</v>
      </c>
      <c r="AU280" s="18" t="s">
        <v>84</v>
      </c>
    </row>
    <row r="281" spans="2:65" s="12" customFormat="1" ht="11.25">
      <c r="B281" s="149"/>
      <c r="D281" s="150" t="s">
        <v>194</v>
      </c>
      <c r="E281" s="151" t="s">
        <v>19</v>
      </c>
      <c r="F281" s="152" t="s">
        <v>2147</v>
      </c>
      <c r="H281" s="151" t="s">
        <v>19</v>
      </c>
      <c r="I281" s="153"/>
      <c r="L281" s="149"/>
      <c r="M281" s="154"/>
      <c r="T281" s="155"/>
      <c r="AT281" s="151" t="s">
        <v>194</v>
      </c>
      <c r="AU281" s="151" t="s">
        <v>84</v>
      </c>
      <c r="AV281" s="12" t="s">
        <v>82</v>
      </c>
      <c r="AW281" s="12" t="s">
        <v>37</v>
      </c>
      <c r="AX281" s="12" t="s">
        <v>75</v>
      </c>
      <c r="AY281" s="151" t="s">
        <v>184</v>
      </c>
    </row>
    <row r="282" spans="2:65" s="13" customFormat="1" ht="11.25">
      <c r="B282" s="156"/>
      <c r="D282" s="150" t="s">
        <v>194</v>
      </c>
      <c r="E282" s="157" t="s">
        <v>19</v>
      </c>
      <c r="F282" s="158" t="s">
        <v>2318</v>
      </c>
      <c r="H282" s="159">
        <v>28.6</v>
      </c>
      <c r="I282" s="160"/>
      <c r="L282" s="156"/>
      <c r="M282" s="161"/>
      <c r="T282" s="162"/>
      <c r="AT282" s="157" t="s">
        <v>194</v>
      </c>
      <c r="AU282" s="157" t="s">
        <v>84</v>
      </c>
      <c r="AV282" s="13" t="s">
        <v>84</v>
      </c>
      <c r="AW282" s="13" t="s">
        <v>37</v>
      </c>
      <c r="AX282" s="13" t="s">
        <v>75</v>
      </c>
      <c r="AY282" s="157" t="s">
        <v>184</v>
      </c>
    </row>
    <row r="283" spans="2:65" s="13" customFormat="1" ht="11.25">
      <c r="B283" s="156"/>
      <c r="D283" s="150" t="s">
        <v>194</v>
      </c>
      <c r="E283" s="157" t="s">
        <v>19</v>
      </c>
      <c r="F283" s="158" t="s">
        <v>2319</v>
      </c>
      <c r="H283" s="159">
        <v>21.3</v>
      </c>
      <c r="I283" s="160"/>
      <c r="L283" s="156"/>
      <c r="M283" s="161"/>
      <c r="T283" s="162"/>
      <c r="AT283" s="157" t="s">
        <v>194</v>
      </c>
      <c r="AU283" s="157" t="s">
        <v>84</v>
      </c>
      <c r="AV283" s="13" t="s">
        <v>84</v>
      </c>
      <c r="AW283" s="13" t="s">
        <v>37</v>
      </c>
      <c r="AX283" s="13" t="s">
        <v>75</v>
      </c>
      <c r="AY283" s="157" t="s">
        <v>184</v>
      </c>
    </row>
    <row r="284" spans="2:65" s="13" customFormat="1" ht="11.25">
      <c r="B284" s="156"/>
      <c r="D284" s="150" t="s">
        <v>194</v>
      </c>
      <c r="E284" s="157" t="s">
        <v>19</v>
      </c>
      <c r="F284" s="158" t="s">
        <v>2320</v>
      </c>
      <c r="H284" s="159">
        <v>26.8</v>
      </c>
      <c r="I284" s="160"/>
      <c r="L284" s="156"/>
      <c r="M284" s="161"/>
      <c r="T284" s="162"/>
      <c r="AT284" s="157" t="s">
        <v>194</v>
      </c>
      <c r="AU284" s="157" t="s">
        <v>84</v>
      </c>
      <c r="AV284" s="13" t="s">
        <v>84</v>
      </c>
      <c r="AW284" s="13" t="s">
        <v>37</v>
      </c>
      <c r="AX284" s="13" t="s">
        <v>75</v>
      </c>
      <c r="AY284" s="157" t="s">
        <v>184</v>
      </c>
    </row>
    <row r="285" spans="2:65" s="14" customFormat="1" ht="11.25">
      <c r="B285" s="163"/>
      <c r="D285" s="150" t="s">
        <v>194</v>
      </c>
      <c r="E285" s="164" t="s">
        <v>19</v>
      </c>
      <c r="F285" s="165" t="s">
        <v>198</v>
      </c>
      <c r="H285" s="166">
        <v>76.7</v>
      </c>
      <c r="I285" s="167"/>
      <c r="L285" s="163"/>
      <c r="M285" s="168"/>
      <c r="T285" s="169"/>
      <c r="AT285" s="164" t="s">
        <v>194</v>
      </c>
      <c r="AU285" s="164" t="s">
        <v>84</v>
      </c>
      <c r="AV285" s="14" t="s">
        <v>127</v>
      </c>
      <c r="AW285" s="14" t="s">
        <v>37</v>
      </c>
      <c r="AX285" s="14" t="s">
        <v>82</v>
      </c>
      <c r="AY285" s="164" t="s">
        <v>184</v>
      </c>
    </row>
    <row r="286" spans="2:65" s="1" customFormat="1" ht="16.5" customHeight="1">
      <c r="B286" s="33"/>
      <c r="C286" s="132" t="s">
        <v>420</v>
      </c>
      <c r="D286" s="132" t="s">
        <v>186</v>
      </c>
      <c r="E286" s="133" t="s">
        <v>2321</v>
      </c>
      <c r="F286" s="134" t="s">
        <v>2322</v>
      </c>
      <c r="G286" s="135" t="s">
        <v>246</v>
      </c>
      <c r="H286" s="136">
        <v>29.3</v>
      </c>
      <c r="I286" s="137"/>
      <c r="J286" s="138">
        <f>ROUND(I286*H286,2)</f>
        <v>0</v>
      </c>
      <c r="K286" s="134" t="s">
        <v>190</v>
      </c>
      <c r="L286" s="33"/>
      <c r="M286" s="139" t="s">
        <v>19</v>
      </c>
      <c r="N286" s="140" t="s">
        <v>46</v>
      </c>
      <c r="P286" s="141">
        <f>O286*H286</f>
        <v>0</v>
      </c>
      <c r="Q286" s="141">
        <v>2.5250000000000001E-4</v>
      </c>
      <c r="R286" s="141">
        <f>Q286*H286</f>
        <v>7.3982500000000003E-3</v>
      </c>
      <c r="S286" s="141">
        <v>0</v>
      </c>
      <c r="T286" s="142">
        <f>S286*H286</f>
        <v>0</v>
      </c>
      <c r="AR286" s="143" t="s">
        <v>287</v>
      </c>
      <c r="AT286" s="143" t="s">
        <v>186</v>
      </c>
      <c r="AU286" s="143" t="s">
        <v>84</v>
      </c>
      <c r="AY286" s="18" t="s">
        <v>184</v>
      </c>
      <c r="BE286" s="144">
        <f>IF(N286="základní",J286,0)</f>
        <v>0</v>
      </c>
      <c r="BF286" s="144">
        <f>IF(N286="snížená",J286,0)</f>
        <v>0</v>
      </c>
      <c r="BG286" s="144">
        <f>IF(N286="zákl. přenesená",J286,0)</f>
        <v>0</v>
      </c>
      <c r="BH286" s="144">
        <f>IF(N286="sníž. přenesená",J286,0)</f>
        <v>0</v>
      </c>
      <c r="BI286" s="144">
        <f>IF(N286="nulová",J286,0)</f>
        <v>0</v>
      </c>
      <c r="BJ286" s="18" t="s">
        <v>82</v>
      </c>
      <c r="BK286" s="144">
        <f>ROUND(I286*H286,2)</f>
        <v>0</v>
      </c>
      <c r="BL286" s="18" t="s">
        <v>287</v>
      </c>
      <c r="BM286" s="143" t="s">
        <v>2323</v>
      </c>
    </row>
    <row r="287" spans="2:65" s="1" customFormat="1" ht="11.25">
      <c r="B287" s="33"/>
      <c r="D287" s="145" t="s">
        <v>192</v>
      </c>
      <c r="F287" s="146" t="s">
        <v>2324</v>
      </c>
      <c r="I287" s="147"/>
      <c r="L287" s="33"/>
      <c r="M287" s="148"/>
      <c r="T287" s="54"/>
      <c r="AT287" s="18" t="s">
        <v>192</v>
      </c>
      <c r="AU287" s="18" t="s">
        <v>84</v>
      </c>
    </row>
    <row r="288" spans="2:65" s="12" customFormat="1" ht="11.25">
      <c r="B288" s="149"/>
      <c r="D288" s="150" t="s">
        <v>194</v>
      </c>
      <c r="E288" s="151" t="s">
        <v>19</v>
      </c>
      <c r="F288" s="152" t="s">
        <v>2147</v>
      </c>
      <c r="H288" s="151" t="s">
        <v>19</v>
      </c>
      <c r="I288" s="153"/>
      <c r="L288" s="149"/>
      <c r="M288" s="154"/>
      <c r="T288" s="155"/>
      <c r="AT288" s="151" t="s">
        <v>194</v>
      </c>
      <c r="AU288" s="151" t="s">
        <v>84</v>
      </c>
      <c r="AV288" s="12" t="s">
        <v>82</v>
      </c>
      <c r="AW288" s="12" t="s">
        <v>37</v>
      </c>
      <c r="AX288" s="12" t="s">
        <v>75</v>
      </c>
      <c r="AY288" s="151" t="s">
        <v>184</v>
      </c>
    </row>
    <row r="289" spans="2:65" s="13" customFormat="1" ht="11.25">
      <c r="B289" s="156"/>
      <c r="D289" s="150" t="s">
        <v>194</v>
      </c>
      <c r="E289" s="157" t="s">
        <v>19</v>
      </c>
      <c r="F289" s="158" t="s">
        <v>2325</v>
      </c>
      <c r="H289" s="159">
        <v>6</v>
      </c>
      <c r="I289" s="160"/>
      <c r="L289" s="156"/>
      <c r="M289" s="161"/>
      <c r="T289" s="162"/>
      <c r="AT289" s="157" t="s">
        <v>194</v>
      </c>
      <c r="AU289" s="157" t="s">
        <v>84</v>
      </c>
      <c r="AV289" s="13" t="s">
        <v>84</v>
      </c>
      <c r="AW289" s="13" t="s">
        <v>37</v>
      </c>
      <c r="AX289" s="13" t="s">
        <v>75</v>
      </c>
      <c r="AY289" s="157" t="s">
        <v>184</v>
      </c>
    </row>
    <row r="290" spans="2:65" s="13" customFormat="1" ht="11.25">
      <c r="B290" s="156"/>
      <c r="D290" s="150" t="s">
        <v>194</v>
      </c>
      <c r="E290" s="157" t="s">
        <v>19</v>
      </c>
      <c r="F290" s="158" t="s">
        <v>2326</v>
      </c>
      <c r="H290" s="159">
        <v>6</v>
      </c>
      <c r="I290" s="160"/>
      <c r="L290" s="156"/>
      <c r="M290" s="161"/>
      <c r="T290" s="162"/>
      <c r="AT290" s="157" t="s">
        <v>194</v>
      </c>
      <c r="AU290" s="157" t="s">
        <v>84</v>
      </c>
      <c r="AV290" s="13" t="s">
        <v>84</v>
      </c>
      <c r="AW290" s="13" t="s">
        <v>37</v>
      </c>
      <c r="AX290" s="13" t="s">
        <v>75</v>
      </c>
      <c r="AY290" s="157" t="s">
        <v>184</v>
      </c>
    </row>
    <row r="291" spans="2:65" s="13" customFormat="1" ht="11.25">
      <c r="B291" s="156"/>
      <c r="D291" s="150" t="s">
        <v>194</v>
      </c>
      <c r="E291" s="157" t="s">
        <v>19</v>
      </c>
      <c r="F291" s="158" t="s">
        <v>2327</v>
      </c>
      <c r="H291" s="159">
        <v>17.3</v>
      </c>
      <c r="I291" s="160"/>
      <c r="L291" s="156"/>
      <c r="M291" s="161"/>
      <c r="T291" s="162"/>
      <c r="AT291" s="157" t="s">
        <v>194</v>
      </c>
      <c r="AU291" s="157" t="s">
        <v>84</v>
      </c>
      <c r="AV291" s="13" t="s">
        <v>84</v>
      </c>
      <c r="AW291" s="13" t="s">
        <v>37</v>
      </c>
      <c r="AX291" s="13" t="s">
        <v>75</v>
      </c>
      <c r="AY291" s="157" t="s">
        <v>184</v>
      </c>
    </row>
    <row r="292" spans="2:65" s="14" customFormat="1" ht="11.25">
      <c r="B292" s="163"/>
      <c r="D292" s="150" t="s">
        <v>194</v>
      </c>
      <c r="E292" s="164" t="s">
        <v>19</v>
      </c>
      <c r="F292" s="165" t="s">
        <v>198</v>
      </c>
      <c r="H292" s="166">
        <v>29.3</v>
      </c>
      <c r="I292" s="167"/>
      <c r="L292" s="163"/>
      <c r="M292" s="168"/>
      <c r="T292" s="169"/>
      <c r="AT292" s="164" t="s">
        <v>194</v>
      </c>
      <c r="AU292" s="164" t="s">
        <v>84</v>
      </c>
      <c r="AV292" s="14" t="s">
        <v>127</v>
      </c>
      <c r="AW292" s="14" t="s">
        <v>37</v>
      </c>
      <c r="AX292" s="14" t="s">
        <v>82</v>
      </c>
      <c r="AY292" s="164" t="s">
        <v>184</v>
      </c>
    </row>
    <row r="293" spans="2:65" s="1" customFormat="1" ht="16.5" customHeight="1">
      <c r="B293" s="33"/>
      <c r="C293" s="132" t="s">
        <v>425</v>
      </c>
      <c r="D293" s="132" t="s">
        <v>186</v>
      </c>
      <c r="E293" s="133" t="s">
        <v>2328</v>
      </c>
      <c r="F293" s="134" t="s">
        <v>2329</v>
      </c>
      <c r="G293" s="135" t="s">
        <v>246</v>
      </c>
      <c r="H293" s="136">
        <v>37.799999999999997</v>
      </c>
      <c r="I293" s="137"/>
      <c r="J293" s="138">
        <f>ROUND(I293*H293,2)</f>
        <v>0</v>
      </c>
      <c r="K293" s="134" t="s">
        <v>190</v>
      </c>
      <c r="L293" s="33"/>
      <c r="M293" s="139" t="s">
        <v>19</v>
      </c>
      <c r="N293" s="140" t="s">
        <v>46</v>
      </c>
      <c r="P293" s="141">
        <f>O293*H293</f>
        <v>0</v>
      </c>
      <c r="Q293" s="141">
        <v>2.6259999999999999E-4</v>
      </c>
      <c r="R293" s="141">
        <f>Q293*H293</f>
        <v>9.9262799999999991E-3</v>
      </c>
      <c r="S293" s="141">
        <v>0</v>
      </c>
      <c r="T293" s="142">
        <f>S293*H293</f>
        <v>0</v>
      </c>
      <c r="AR293" s="143" t="s">
        <v>287</v>
      </c>
      <c r="AT293" s="143" t="s">
        <v>186</v>
      </c>
      <c r="AU293" s="143" t="s">
        <v>84</v>
      </c>
      <c r="AY293" s="18" t="s">
        <v>184</v>
      </c>
      <c r="BE293" s="144">
        <f>IF(N293="základní",J293,0)</f>
        <v>0</v>
      </c>
      <c r="BF293" s="144">
        <f>IF(N293="snížená",J293,0)</f>
        <v>0</v>
      </c>
      <c r="BG293" s="144">
        <f>IF(N293="zákl. přenesená",J293,0)</f>
        <v>0</v>
      </c>
      <c r="BH293" s="144">
        <f>IF(N293="sníž. přenesená",J293,0)</f>
        <v>0</v>
      </c>
      <c r="BI293" s="144">
        <f>IF(N293="nulová",J293,0)</f>
        <v>0</v>
      </c>
      <c r="BJ293" s="18" t="s">
        <v>82</v>
      </c>
      <c r="BK293" s="144">
        <f>ROUND(I293*H293,2)</f>
        <v>0</v>
      </c>
      <c r="BL293" s="18" t="s">
        <v>287</v>
      </c>
      <c r="BM293" s="143" t="s">
        <v>2330</v>
      </c>
    </row>
    <row r="294" spans="2:65" s="1" customFormat="1" ht="11.25">
      <c r="B294" s="33"/>
      <c r="D294" s="145" t="s">
        <v>192</v>
      </c>
      <c r="F294" s="146" t="s">
        <v>2331</v>
      </c>
      <c r="I294" s="147"/>
      <c r="L294" s="33"/>
      <c r="M294" s="148"/>
      <c r="T294" s="54"/>
      <c r="AT294" s="18" t="s">
        <v>192</v>
      </c>
      <c r="AU294" s="18" t="s">
        <v>84</v>
      </c>
    </row>
    <row r="295" spans="2:65" s="12" customFormat="1" ht="11.25">
      <c r="B295" s="149"/>
      <c r="D295" s="150" t="s">
        <v>194</v>
      </c>
      <c r="E295" s="151" t="s">
        <v>19</v>
      </c>
      <c r="F295" s="152" t="s">
        <v>2147</v>
      </c>
      <c r="H295" s="151" t="s">
        <v>19</v>
      </c>
      <c r="I295" s="153"/>
      <c r="L295" s="149"/>
      <c r="M295" s="154"/>
      <c r="T295" s="155"/>
      <c r="AT295" s="151" t="s">
        <v>194</v>
      </c>
      <c r="AU295" s="151" t="s">
        <v>84</v>
      </c>
      <c r="AV295" s="12" t="s">
        <v>82</v>
      </c>
      <c r="AW295" s="12" t="s">
        <v>37</v>
      </c>
      <c r="AX295" s="12" t="s">
        <v>75</v>
      </c>
      <c r="AY295" s="151" t="s">
        <v>184</v>
      </c>
    </row>
    <row r="296" spans="2:65" s="13" customFormat="1" ht="11.25">
      <c r="B296" s="156"/>
      <c r="D296" s="150" t="s">
        <v>194</v>
      </c>
      <c r="E296" s="157" t="s">
        <v>19</v>
      </c>
      <c r="F296" s="158" t="s">
        <v>2332</v>
      </c>
      <c r="H296" s="159">
        <v>20.5</v>
      </c>
      <c r="I296" s="160"/>
      <c r="L296" s="156"/>
      <c r="M296" s="161"/>
      <c r="T296" s="162"/>
      <c r="AT296" s="157" t="s">
        <v>194</v>
      </c>
      <c r="AU296" s="157" t="s">
        <v>84</v>
      </c>
      <c r="AV296" s="13" t="s">
        <v>84</v>
      </c>
      <c r="AW296" s="13" t="s">
        <v>37</v>
      </c>
      <c r="AX296" s="13" t="s">
        <v>75</v>
      </c>
      <c r="AY296" s="157" t="s">
        <v>184</v>
      </c>
    </row>
    <row r="297" spans="2:65" s="13" customFormat="1" ht="11.25">
      <c r="B297" s="156"/>
      <c r="D297" s="150" t="s">
        <v>194</v>
      </c>
      <c r="E297" s="157" t="s">
        <v>19</v>
      </c>
      <c r="F297" s="158" t="s">
        <v>2333</v>
      </c>
      <c r="H297" s="159">
        <v>17.3</v>
      </c>
      <c r="I297" s="160"/>
      <c r="L297" s="156"/>
      <c r="M297" s="161"/>
      <c r="T297" s="162"/>
      <c r="AT297" s="157" t="s">
        <v>194</v>
      </c>
      <c r="AU297" s="157" t="s">
        <v>84</v>
      </c>
      <c r="AV297" s="13" t="s">
        <v>84</v>
      </c>
      <c r="AW297" s="13" t="s">
        <v>37</v>
      </c>
      <c r="AX297" s="13" t="s">
        <v>75</v>
      </c>
      <c r="AY297" s="157" t="s">
        <v>184</v>
      </c>
    </row>
    <row r="298" spans="2:65" s="14" customFormat="1" ht="11.25">
      <c r="B298" s="163"/>
      <c r="D298" s="150" t="s">
        <v>194</v>
      </c>
      <c r="E298" s="164" t="s">
        <v>19</v>
      </c>
      <c r="F298" s="165" t="s">
        <v>198</v>
      </c>
      <c r="H298" s="166">
        <v>37.799999999999997</v>
      </c>
      <c r="I298" s="167"/>
      <c r="L298" s="163"/>
      <c r="M298" s="168"/>
      <c r="T298" s="169"/>
      <c r="AT298" s="164" t="s">
        <v>194</v>
      </c>
      <c r="AU298" s="164" t="s">
        <v>84</v>
      </c>
      <c r="AV298" s="14" t="s">
        <v>127</v>
      </c>
      <c r="AW298" s="14" t="s">
        <v>37</v>
      </c>
      <c r="AX298" s="14" t="s">
        <v>82</v>
      </c>
      <c r="AY298" s="164" t="s">
        <v>184</v>
      </c>
    </row>
    <row r="299" spans="2:65" s="1" customFormat="1" ht="16.5" customHeight="1">
      <c r="B299" s="33"/>
      <c r="C299" s="132" t="s">
        <v>430</v>
      </c>
      <c r="D299" s="132" t="s">
        <v>186</v>
      </c>
      <c r="E299" s="133" t="s">
        <v>2334</v>
      </c>
      <c r="F299" s="134" t="s">
        <v>2335</v>
      </c>
      <c r="G299" s="135" t="s">
        <v>246</v>
      </c>
      <c r="H299" s="136">
        <v>6.4</v>
      </c>
      <c r="I299" s="137"/>
      <c r="J299" s="138">
        <f>ROUND(I299*H299,2)</f>
        <v>0</v>
      </c>
      <c r="K299" s="134" t="s">
        <v>190</v>
      </c>
      <c r="L299" s="33"/>
      <c r="M299" s="139" t="s">
        <v>19</v>
      </c>
      <c r="N299" s="140" t="s">
        <v>46</v>
      </c>
      <c r="P299" s="141">
        <f>O299*H299</f>
        <v>0</v>
      </c>
      <c r="Q299" s="141">
        <v>2.7270000000000001E-4</v>
      </c>
      <c r="R299" s="141">
        <f>Q299*H299</f>
        <v>1.7452800000000001E-3</v>
      </c>
      <c r="S299" s="141">
        <v>0</v>
      </c>
      <c r="T299" s="142">
        <f>S299*H299</f>
        <v>0</v>
      </c>
      <c r="AR299" s="143" t="s">
        <v>287</v>
      </c>
      <c r="AT299" s="143" t="s">
        <v>186</v>
      </c>
      <c r="AU299" s="143" t="s">
        <v>84</v>
      </c>
      <c r="AY299" s="18" t="s">
        <v>184</v>
      </c>
      <c r="BE299" s="144">
        <f>IF(N299="základní",J299,0)</f>
        <v>0</v>
      </c>
      <c r="BF299" s="144">
        <f>IF(N299="snížená",J299,0)</f>
        <v>0</v>
      </c>
      <c r="BG299" s="144">
        <f>IF(N299="zákl. přenesená",J299,0)</f>
        <v>0</v>
      </c>
      <c r="BH299" s="144">
        <f>IF(N299="sníž. přenesená",J299,0)</f>
        <v>0</v>
      </c>
      <c r="BI299" s="144">
        <f>IF(N299="nulová",J299,0)</f>
        <v>0</v>
      </c>
      <c r="BJ299" s="18" t="s">
        <v>82</v>
      </c>
      <c r="BK299" s="144">
        <f>ROUND(I299*H299,2)</f>
        <v>0</v>
      </c>
      <c r="BL299" s="18" t="s">
        <v>287</v>
      </c>
      <c r="BM299" s="143" t="s">
        <v>2336</v>
      </c>
    </row>
    <row r="300" spans="2:65" s="1" customFormat="1" ht="11.25">
      <c r="B300" s="33"/>
      <c r="D300" s="145" t="s">
        <v>192</v>
      </c>
      <c r="F300" s="146" t="s">
        <v>2337</v>
      </c>
      <c r="I300" s="147"/>
      <c r="L300" s="33"/>
      <c r="M300" s="148"/>
      <c r="T300" s="54"/>
      <c r="AT300" s="18" t="s">
        <v>192</v>
      </c>
      <c r="AU300" s="18" t="s">
        <v>84</v>
      </c>
    </row>
    <row r="301" spans="2:65" s="12" customFormat="1" ht="11.25">
      <c r="B301" s="149"/>
      <c r="D301" s="150" t="s">
        <v>194</v>
      </c>
      <c r="E301" s="151" t="s">
        <v>19</v>
      </c>
      <c r="F301" s="152" t="s">
        <v>2147</v>
      </c>
      <c r="H301" s="151" t="s">
        <v>19</v>
      </c>
      <c r="I301" s="153"/>
      <c r="L301" s="149"/>
      <c r="M301" s="154"/>
      <c r="T301" s="155"/>
      <c r="AT301" s="151" t="s">
        <v>194</v>
      </c>
      <c r="AU301" s="151" t="s">
        <v>84</v>
      </c>
      <c r="AV301" s="12" t="s">
        <v>82</v>
      </c>
      <c r="AW301" s="12" t="s">
        <v>37</v>
      </c>
      <c r="AX301" s="12" t="s">
        <v>75</v>
      </c>
      <c r="AY301" s="151" t="s">
        <v>184</v>
      </c>
    </row>
    <row r="302" spans="2:65" s="13" customFormat="1" ht="11.25">
      <c r="B302" s="156"/>
      <c r="D302" s="150" t="s">
        <v>194</v>
      </c>
      <c r="E302" s="157" t="s">
        <v>19</v>
      </c>
      <c r="F302" s="158" t="s">
        <v>2338</v>
      </c>
      <c r="H302" s="159">
        <v>6.4</v>
      </c>
      <c r="I302" s="160"/>
      <c r="L302" s="156"/>
      <c r="M302" s="161"/>
      <c r="T302" s="162"/>
      <c r="AT302" s="157" t="s">
        <v>194</v>
      </c>
      <c r="AU302" s="157" t="s">
        <v>84</v>
      </c>
      <c r="AV302" s="13" t="s">
        <v>84</v>
      </c>
      <c r="AW302" s="13" t="s">
        <v>37</v>
      </c>
      <c r="AX302" s="13" t="s">
        <v>75</v>
      </c>
      <c r="AY302" s="157" t="s">
        <v>184</v>
      </c>
    </row>
    <row r="303" spans="2:65" s="14" customFormat="1" ht="11.25">
      <c r="B303" s="163"/>
      <c r="D303" s="150" t="s">
        <v>194</v>
      </c>
      <c r="E303" s="164" t="s">
        <v>19</v>
      </c>
      <c r="F303" s="165" t="s">
        <v>198</v>
      </c>
      <c r="H303" s="166">
        <v>6.4</v>
      </c>
      <c r="I303" s="167"/>
      <c r="L303" s="163"/>
      <c r="M303" s="168"/>
      <c r="T303" s="169"/>
      <c r="AT303" s="164" t="s">
        <v>194</v>
      </c>
      <c r="AU303" s="164" t="s">
        <v>84</v>
      </c>
      <c r="AV303" s="14" t="s">
        <v>127</v>
      </c>
      <c r="AW303" s="14" t="s">
        <v>37</v>
      </c>
      <c r="AX303" s="14" t="s">
        <v>82</v>
      </c>
      <c r="AY303" s="164" t="s">
        <v>184</v>
      </c>
    </row>
    <row r="304" spans="2:65" s="1" customFormat="1" ht="16.5" customHeight="1">
      <c r="B304" s="33"/>
      <c r="C304" s="132" t="s">
        <v>435</v>
      </c>
      <c r="D304" s="132" t="s">
        <v>186</v>
      </c>
      <c r="E304" s="133" t="s">
        <v>2339</v>
      </c>
      <c r="F304" s="134" t="s">
        <v>2340</v>
      </c>
      <c r="G304" s="135" t="s">
        <v>368</v>
      </c>
      <c r="H304" s="136">
        <v>59</v>
      </c>
      <c r="I304" s="137"/>
      <c r="J304" s="138">
        <f>ROUND(I304*H304,2)</f>
        <v>0</v>
      </c>
      <c r="K304" s="134" t="s">
        <v>190</v>
      </c>
      <c r="L304" s="33"/>
      <c r="M304" s="139" t="s">
        <v>19</v>
      </c>
      <c r="N304" s="140" t="s">
        <v>46</v>
      </c>
      <c r="P304" s="141">
        <f>O304*H304</f>
        <v>0</v>
      </c>
      <c r="Q304" s="141">
        <v>0</v>
      </c>
      <c r="R304" s="141">
        <f>Q304*H304</f>
        <v>0</v>
      </c>
      <c r="S304" s="141">
        <v>0</v>
      </c>
      <c r="T304" s="142">
        <f>S304*H304</f>
        <v>0</v>
      </c>
      <c r="AR304" s="143" t="s">
        <v>287</v>
      </c>
      <c r="AT304" s="143" t="s">
        <v>186</v>
      </c>
      <c r="AU304" s="143" t="s">
        <v>84</v>
      </c>
      <c r="AY304" s="18" t="s">
        <v>184</v>
      </c>
      <c r="BE304" s="144">
        <f>IF(N304="základní",J304,0)</f>
        <v>0</v>
      </c>
      <c r="BF304" s="144">
        <f>IF(N304="snížená",J304,0)</f>
        <v>0</v>
      </c>
      <c r="BG304" s="144">
        <f>IF(N304="zákl. přenesená",J304,0)</f>
        <v>0</v>
      </c>
      <c r="BH304" s="144">
        <f>IF(N304="sníž. přenesená",J304,0)</f>
        <v>0</v>
      </c>
      <c r="BI304" s="144">
        <f>IF(N304="nulová",J304,0)</f>
        <v>0</v>
      </c>
      <c r="BJ304" s="18" t="s">
        <v>82</v>
      </c>
      <c r="BK304" s="144">
        <f>ROUND(I304*H304,2)</f>
        <v>0</v>
      </c>
      <c r="BL304" s="18" t="s">
        <v>287</v>
      </c>
      <c r="BM304" s="143" t="s">
        <v>2341</v>
      </c>
    </row>
    <row r="305" spans="2:65" s="1" customFormat="1" ht="11.25">
      <c r="B305" s="33"/>
      <c r="D305" s="145" t="s">
        <v>192</v>
      </c>
      <c r="F305" s="146" t="s">
        <v>2342</v>
      </c>
      <c r="I305" s="147"/>
      <c r="L305" s="33"/>
      <c r="M305" s="148"/>
      <c r="T305" s="54"/>
      <c r="AT305" s="18" t="s">
        <v>192</v>
      </c>
      <c r="AU305" s="18" t="s">
        <v>84</v>
      </c>
    </row>
    <row r="306" spans="2:65" s="12" customFormat="1" ht="11.25">
      <c r="B306" s="149"/>
      <c r="D306" s="150" t="s">
        <v>194</v>
      </c>
      <c r="E306" s="151" t="s">
        <v>19</v>
      </c>
      <c r="F306" s="152" t="s">
        <v>2147</v>
      </c>
      <c r="H306" s="151" t="s">
        <v>19</v>
      </c>
      <c r="I306" s="153"/>
      <c r="L306" s="149"/>
      <c r="M306" s="154"/>
      <c r="T306" s="155"/>
      <c r="AT306" s="151" t="s">
        <v>194</v>
      </c>
      <c r="AU306" s="151" t="s">
        <v>84</v>
      </c>
      <c r="AV306" s="12" t="s">
        <v>82</v>
      </c>
      <c r="AW306" s="12" t="s">
        <v>37</v>
      </c>
      <c r="AX306" s="12" t="s">
        <v>75</v>
      </c>
      <c r="AY306" s="151" t="s">
        <v>184</v>
      </c>
    </row>
    <row r="307" spans="2:65" s="13" customFormat="1" ht="11.25">
      <c r="B307" s="156"/>
      <c r="D307" s="150" t="s">
        <v>194</v>
      </c>
      <c r="E307" s="157" t="s">
        <v>19</v>
      </c>
      <c r="F307" s="158" t="s">
        <v>2343</v>
      </c>
      <c r="H307" s="159">
        <v>1</v>
      </c>
      <c r="I307" s="160"/>
      <c r="L307" s="156"/>
      <c r="M307" s="161"/>
      <c r="T307" s="162"/>
      <c r="AT307" s="157" t="s">
        <v>194</v>
      </c>
      <c r="AU307" s="157" t="s">
        <v>84</v>
      </c>
      <c r="AV307" s="13" t="s">
        <v>84</v>
      </c>
      <c r="AW307" s="13" t="s">
        <v>37</v>
      </c>
      <c r="AX307" s="13" t="s">
        <v>75</v>
      </c>
      <c r="AY307" s="157" t="s">
        <v>184</v>
      </c>
    </row>
    <row r="308" spans="2:65" s="13" customFormat="1" ht="11.25">
      <c r="B308" s="156"/>
      <c r="D308" s="150" t="s">
        <v>194</v>
      </c>
      <c r="E308" s="157" t="s">
        <v>19</v>
      </c>
      <c r="F308" s="158" t="s">
        <v>2344</v>
      </c>
      <c r="H308" s="159">
        <v>3</v>
      </c>
      <c r="I308" s="160"/>
      <c r="L308" s="156"/>
      <c r="M308" s="161"/>
      <c r="T308" s="162"/>
      <c r="AT308" s="157" t="s">
        <v>194</v>
      </c>
      <c r="AU308" s="157" t="s">
        <v>84</v>
      </c>
      <c r="AV308" s="13" t="s">
        <v>84</v>
      </c>
      <c r="AW308" s="13" t="s">
        <v>37</v>
      </c>
      <c r="AX308" s="13" t="s">
        <v>75</v>
      </c>
      <c r="AY308" s="157" t="s">
        <v>184</v>
      </c>
    </row>
    <row r="309" spans="2:65" s="13" customFormat="1" ht="11.25">
      <c r="B309" s="156"/>
      <c r="D309" s="150" t="s">
        <v>194</v>
      </c>
      <c r="E309" s="157" t="s">
        <v>19</v>
      </c>
      <c r="F309" s="158" t="s">
        <v>2345</v>
      </c>
      <c r="H309" s="159">
        <v>2</v>
      </c>
      <c r="I309" s="160"/>
      <c r="L309" s="156"/>
      <c r="M309" s="161"/>
      <c r="T309" s="162"/>
      <c r="AT309" s="157" t="s">
        <v>194</v>
      </c>
      <c r="AU309" s="157" t="s">
        <v>84</v>
      </c>
      <c r="AV309" s="13" t="s">
        <v>84</v>
      </c>
      <c r="AW309" s="13" t="s">
        <v>37</v>
      </c>
      <c r="AX309" s="13" t="s">
        <v>75</v>
      </c>
      <c r="AY309" s="157" t="s">
        <v>184</v>
      </c>
    </row>
    <row r="310" spans="2:65" s="13" customFormat="1" ht="11.25">
      <c r="B310" s="156"/>
      <c r="D310" s="150" t="s">
        <v>194</v>
      </c>
      <c r="E310" s="157" t="s">
        <v>19</v>
      </c>
      <c r="F310" s="158" t="s">
        <v>2346</v>
      </c>
      <c r="H310" s="159">
        <v>27</v>
      </c>
      <c r="I310" s="160"/>
      <c r="L310" s="156"/>
      <c r="M310" s="161"/>
      <c r="T310" s="162"/>
      <c r="AT310" s="157" t="s">
        <v>194</v>
      </c>
      <c r="AU310" s="157" t="s">
        <v>84</v>
      </c>
      <c r="AV310" s="13" t="s">
        <v>84</v>
      </c>
      <c r="AW310" s="13" t="s">
        <v>37</v>
      </c>
      <c r="AX310" s="13" t="s">
        <v>75</v>
      </c>
      <c r="AY310" s="157" t="s">
        <v>184</v>
      </c>
    </row>
    <row r="311" spans="2:65" s="13" customFormat="1" ht="11.25">
      <c r="B311" s="156"/>
      <c r="D311" s="150" t="s">
        <v>194</v>
      </c>
      <c r="E311" s="157" t="s">
        <v>19</v>
      </c>
      <c r="F311" s="158" t="s">
        <v>2347</v>
      </c>
      <c r="H311" s="159">
        <v>4</v>
      </c>
      <c r="I311" s="160"/>
      <c r="L311" s="156"/>
      <c r="M311" s="161"/>
      <c r="T311" s="162"/>
      <c r="AT311" s="157" t="s">
        <v>194</v>
      </c>
      <c r="AU311" s="157" t="s">
        <v>84</v>
      </c>
      <c r="AV311" s="13" t="s">
        <v>84</v>
      </c>
      <c r="AW311" s="13" t="s">
        <v>37</v>
      </c>
      <c r="AX311" s="13" t="s">
        <v>75</v>
      </c>
      <c r="AY311" s="157" t="s">
        <v>184</v>
      </c>
    </row>
    <row r="312" spans="2:65" s="13" customFormat="1" ht="11.25">
      <c r="B312" s="156"/>
      <c r="D312" s="150" t="s">
        <v>194</v>
      </c>
      <c r="E312" s="157" t="s">
        <v>19</v>
      </c>
      <c r="F312" s="158" t="s">
        <v>2348</v>
      </c>
      <c r="H312" s="159">
        <v>2</v>
      </c>
      <c r="I312" s="160"/>
      <c r="L312" s="156"/>
      <c r="M312" s="161"/>
      <c r="T312" s="162"/>
      <c r="AT312" s="157" t="s">
        <v>194</v>
      </c>
      <c r="AU312" s="157" t="s">
        <v>84</v>
      </c>
      <c r="AV312" s="13" t="s">
        <v>84</v>
      </c>
      <c r="AW312" s="13" t="s">
        <v>37</v>
      </c>
      <c r="AX312" s="13" t="s">
        <v>75</v>
      </c>
      <c r="AY312" s="157" t="s">
        <v>184</v>
      </c>
    </row>
    <row r="313" spans="2:65" s="13" customFormat="1" ht="11.25">
      <c r="B313" s="156"/>
      <c r="D313" s="150" t="s">
        <v>194</v>
      </c>
      <c r="E313" s="157" t="s">
        <v>19</v>
      </c>
      <c r="F313" s="158" t="s">
        <v>2349</v>
      </c>
      <c r="H313" s="159">
        <v>2</v>
      </c>
      <c r="I313" s="160"/>
      <c r="L313" s="156"/>
      <c r="M313" s="161"/>
      <c r="T313" s="162"/>
      <c r="AT313" s="157" t="s">
        <v>194</v>
      </c>
      <c r="AU313" s="157" t="s">
        <v>84</v>
      </c>
      <c r="AV313" s="13" t="s">
        <v>84</v>
      </c>
      <c r="AW313" s="13" t="s">
        <v>37</v>
      </c>
      <c r="AX313" s="13" t="s">
        <v>75</v>
      </c>
      <c r="AY313" s="157" t="s">
        <v>184</v>
      </c>
    </row>
    <row r="314" spans="2:65" s="13" customFormat="1" ht="11.25">
      <c r="B314" s="156"/>
      <c r="D314" s="150" t="s">
        <v>194</v>
      </c>
      <c r="E314" s="157" t="s">
        <v>19</v>
      </c>
      <c r="F314" s="158" t="s">
        <v>2350</v>
      </c>
      <c r="H314" s="159">
        <v>6</v>
      </c>
      <c r="I314" s="160"/>
      <c r="L314" s="156"/>
      <c r="M314" s="161"/>
      <c r="T314" s="162"/>
      <c r="AT314" s="157" t="s">
        <v>194</v>
      </c>
      <c r="AU314" s="157" t="s">
        <v>84</v>
      </c>
      <c r="AV314" s="13" t="s">
        <v>84</v>
      </c>
      <c r="AW314" s="13" t="s">
        <v>37</v>
      </c>
      <c r="AX314" s="13" t="s">
        <v>75</v>
      </c>
      <c r="AY314" s="157" t="s">
        <v>184</v>
      </c>
    </row>
    <row r="315" spans="2:65" s="13" customFormat="1" ht="11.25">
      <c r="B315" s="156"/>
      <c r="D315" s="150" t="s">
        <v>194</v>
      </c>
      <c r="E315" s="157" t="s">
        <v>19</v>
      </c>
      <c r="F315" s="158" t="s">
        <v>2351</v>
      </c>
      <c r="H315" s="159">
        <v>1</v>
      </c>
      <c r="I315" s="160"/>
      <c r="L315" s="156"/>
      <c r="M315" s="161"/>
      <c r="T315" s="162"/>
      <c r="AT315" s="157" t="s">
        <v>194</v>
      </c>
      <c r="AU315" s="157" t="s">
        <v>84</v>
      </c>
      <c r="AV315" s="13" t="s">
        <v>84</v>
      </c>
      <c r="AW315" s="13" t="s">
        <v>37</v>
      </c>
      <c r="AX315" s="13" t="s">
        <v>75</v>
      </c>
      <c r="AY315" s="157" t="s">
        <v>184</v>
      </c>
    </row>
    <row r="316" spans="2:65" s="13" customFormat="1" ht="11.25">
      <c r="B316" s="156"/>
      <c r="D316" s="150" t="s">
        <v>194</v>
      </c>
      <c r="E316" s="157" t="s">
        <v>19</v>
      </c>
      <c r="F316" s="158" t="s">
        <v>2352</v>
      </c>
      <c r="H316" s="159">
        <v>5</v>
      </c>
      <c r="I316" s="160"/>
      <c r="L316" s="156"/>
      <c r="M316" s="161"/>
      <c r="T316" s="162"/>
      <c r="AT316" s="157" t="s">
        <v>194</v>
      </c>
      <c r="AU316" s="157" t="s">
        <v>84</v>
      </c>
      <c r="AV316" s="13" t="s">
        <v>84</v>
      </c>
      <c r="AW316" s="13" t="s">
        <v>37</v>
      </c>
      <c r="AX316" s="13" t="s">
        <v>75</v>
      </c>
      <c r="AY316" s="157" t="s">
        <v>184</v>
      </c>
    </row>
    <row r="317" spans="2:65" s="13" customFormat="1" ht="11.25">
      <c r="B317" s="156"/>
      <c r="D317" s="150" t="s">
        <v>194</v>
      </c>
      <c r="E317" s="157" t="s">
        <v>19</v>
      </c>
      <c r="F317" s="158" t="s">
        <v>2353</v>
      </c>
      <c r="H317" s="159">
        <v>6</v>
      </c>
      <c r="I317" s="160"/>
      <c r="L317" s="156"/>
      <c r="M317" s="161"/>
      <c r="T317" s="162"/>
      <c r="AT317" s="157" t="s">
        <v>194</v>
      </c>
      <c r="AU317" s="157" t="s">
        <v>84</v>
      </c>
      <c r="AV317" s="13" t="s">
        <v>84</v>
      </c>
      <c r="AW317" s="13" t="s">
        <v>37</v>
      </c>
      <c r="AX317" s="13" t="s">
        <v>75</v>
      </c>
      <c r="AY317" s="157" t="s">
        <v>184</v>
      </c>
    </row>
    <row r="318" spans="2:65" s="14" customFormat="1" ht="11.25">
      <c r="B318" s="163"/>
      <c r="D318" s="150" t="s">
        <v>194</v>
      </c>
      <c r="E318" s="164" t="s">
        <v>19</v>
      </c>
      <c r="F318" s="165" t="s">
        <v>198</v>
      </c>
      <c r="H318" s="166">
        <v>59</v>
      </c>
      <c r="I318" s="167"/>
      <c r="L318" s="163"/>
      <c r="M318" s="168"/>
      <c r="T318" s="169"/>
      <c r="AT318" s="164" t="s">
        <v>194</v>
      </c>
      <c r="AU318" s="164" t="s">
        <v>84</v>
      </c>
      <c r="AV318" s="14" t="s">
        <v>127</v>
      </c>
      <c r="AW318" s="14" t="s">
        <v>37</v>
      </c>
      <c r="AX318" s="14" t="s">
        <v>82</v>
      </c>
      <c r="AY318" s="164" t="s">
        <v>184</v>
      </c>
    </row>
    <row r="319" spans="2:65" s="1" customFormat="1" ht="16.5" customHeight="1">
      <c r="B319" s="33"/>
      <c r="C319" s="132" t="s">
        <v>440</v>
      </c>
      <c r="D319" s="132" t="s">
        <v>186</v>
      </c>
      <c r="E319" s="133" t="s">
        <v>2354</v>
      </c>
      <c r="F319" s="134" t="s">
        <v>2355</v>
      </c>
      <c r="G319" s="135" t="s">
        <v>368</v>
      </c>
      <c r="H319" s="136">
        <v>9</v>
      </c>
      <c r="I319" s="137"/>
      <c r="J319" s="138">
        <f>ROUND(I319*H319,2)</f>
        <v>0</v>
      </c>
      <c r="K319" s="134" t="s">
        <v>190</v>
      </c>
      <c r="L319" s="33"/>
      <c r="M319" s="139" t="s">
        <v>19</v>
      </c>
      <c r="N319" s="140" t="s">
        <v>46</v>
      </c>
      <c r="P319" s="141">
        <f>O319*H319</f>
        <v>0</v>
      </c>
      <c r="Q319" s="141">
        <v>0</v>
      </c>
      <c r="R319" s="141">
        <f>Q319*H319</f>
        <v>0</v>
      </c>
      <c r="S319" s="141">
        <v>0</v>
      </c>
      <c r="T319" s="142">
        <f>S319*H319</f>
        <v>0</v>
      </c>
      <c r="AR319" s="143" t="s">
        <v>287</v>
      </c>
      <c r="AT319" s="143" t="s">
        <v>186</v>
      </c>
      <c r="AU319" s="143" t="s">
        <v>84</v>
      </c>
      <c r="AY319" s="18" t="s">
        <v>184</v>
      </c>
      <c r="BE319" s="144">
        <f>IF(N319="základní",J319,0)</f>
        <v>0</v>
      </c>
      <c r="BF319" s="144">
        <f>IF(N319="snížená",J319,0)</f>
        <v>0</v>
      </c>
      <c r="BG319" s="144">
        <f>IF(N319="zákl. přenesená",J319,0)</f>
        <v>0</v>
      </c>
      <c r="BH319" s="144">
        <f>IF(N319="sníž. přenesená",J319,0)</f>
        <v>0</v>
      </c>
      <c r="BI319" s="144">
        <f>IF(N319="nulová",J319,0)</f>
        <v>0</v>
      </c>
      <c r="BJ319" s="18" t="s">
        <v>82</v>
      </c>
      <c r="BK319" s="144">
        <f>ROUND(I319*H319,2)</f>
        <v>0</v>
      </c>
      <c r="BL319" s="18" t="s">
        <v>287</v>
      </c>
      <c r="BM319" s="143" t="s">
        <v>2356</v>
      </c>
    </row>
    <row r="320" spans="2:65" s="1" customFormat="1" ht="11.25">
      <c r="B320" s="33"/>
      <c r="D320" s="145" t="s">
        <v>192</v>
      </c>
      <c r="F320" s="146" t="s">
        <v>2357</v>
      </c>
      <c r="I320" s="147"/>
      <c r="L320" s="33"/>
      <c r="M320" s="148"/>
      <c r="T320" s="54"/>
      <c r="AT320" s="18" t="s">
        <v>192</v>
      </c>
      <c r="AU320" s="18" t="s">
        <v>84</v>
      </c>
    </row>
    <row r="321" spans="2:65" s="12" customFormat="1" ht="11.25">
      <c r="B321" s="149"/>
      <c r="D321" s="150" t="s">
        <v>194</v>
      </c>
      <c r="E321" s="151" t="s">
        <v>19</v>
      </c>
      <c r="F321" s="152" t="s">
        <v>2147</v>
      </c>
      <c r="H321" s="151" t="s">
        <v>19</v>
      </c>
      <c r="I321" s="153"/>
      <c r="L321" s="149"/>
      <c r="M321" s="154"/>
      <c r="T321" s="155"/>
      <c r="AT321" s="151" t="s">
        <v>194</v>
      </c>
      <c r="AU321" s="151" t="s">
        <v>84</v>
      </c>
      <c r="AV321" s="12" t="s">
        <v>82</v>
      </c>
      <c r="AW321" s="12" t="s">
        <v>37</v>
      </c>
      <c r="AX321" s="12" t="s">
        <v>75</v>
      </c>
      <c r="AY321" s="151" t="s">
        <v>184</v>
      </c>
    </row>
    <row r="322" spans="2:65" s="13" customFormat="1" ht="11.25">
      <c r="B322" s="156"/>
      <c r="D322" s="150" t="s">
        <v>194</v>
      </c>
      <c r="E322" s="157" t="s">
        <v>19</v>
      </c>
      <c r="F322" s="158" t="s">
        <v>2358</v>
      </c>
      <c r="H322" s="159">
        <v>8</v>
      </c>
      <c r="I322" s="160"/>
      <c r="L322" s="156"/>
      <c r="M322" s="161"/>
      <c r="T322" s="162"/>
      <c r="AT322" s="157" t="s">
        <v>194</v>
      </c>
      <c r="AU322" s="157" t="s">
        <v>84</v>
      </c>
      <c r="AV322" s="13" t="s">
        <v>84</v>
      </c>
      <c r="AW322" s="13" t="s">
        <v>37</v>
      </c>
      <c r="AX322" s="13" t="s">
        <v>75</v>
      </c>
      <c r="AY322" s="157" t="s">
        <v>184</v>
      </c>
    </row>
    <row r="323" spans="2:65" s="13" customFormat="1" ht="11.25">
      <c r="B323" s="156"/>
      <c r="D323" s="150" t="s">
        <v>194</v>
      </c>
      <c r="E323" s="157" t="s">
        <v>19</v>
      </c>
      <c r="F323" s="158" t="s">
        <v>2359</v>
      </c>
      <c r="H323" s="159">
        <v>1</v>
      </c>
      <c r="I323" s="160"/>
      <c r="L323" s="156"/>
      <c r="M323" s="161"/>
      <c r="T323" s="162"/>
      <c r="AT323" s="157" t="s">
        <v>194</v>
      </c>
      <c r="AU323" s="157" t="s">
        <v>84</v>
      </c>
      <c r="AV323" s="13" t="s">
        <v>84</v>
      </c>
      <c r="AW323" s="13" t="s">
        <v>37</v>
      </c>
      <c r="AX323" s="13" t="s">
        <v>75</v>
      </c>
      <c r="AY323" s="157" t="s">
        <v>184</v>
      </c>
    </row>
    <row r="324" spans="2:65" s="14" customFormat="1" ht="11.25">
      <c r="B324" s="163"/>
      <c r="D324" s="150" t="s">
        <v>194</v>
      </c>
      <c r="E324" s="164" t="s">
        <v>19</v>
      </c>
      <c r="F324" s="165" t="s">
        <v>198</v>
      </c>
      <c r="H324" s="166">
        <v>9</v>
      </c>
      <c r="I324" s="167"/>
      <c r="L324" s="163"/>
      <c r="M324" s="168"/>
      <c r="T324" s="169"/>
      <c r="AT324" s="164" t="s">
        <v>194</v>
      </c>
      <c r="AU324" s="164" t="s">
        <v>84</v>
      </c>
      <c r="AV324" s="14" t="s">
        <v>127</v>
      </c>
      <c r="AW324" s="14" t="s">
        <v>37</v>
      </c>
      <c r="AX324" s="14" t="s">
        <v>82</v>
      </c>
      <c r="AY324" s="164" t="s">
        <v>184</v>
      </c>
    </row>
    <row r="325" spans="2:65" s="1" customFormat="1" ht="21.75" customHeight="1">
      <c r="B325" s="33"/>
      <c r="C325" s="132" t="s">
        <v>445</v>
      </c>
      <c r="D325" s="132" t="s">
        <v>186</v>
      </c>
      <c r="E325" s="133" t="s">
        <v>2360</v>
      </c>
      <c r="F325" s="134" t="s">
        <v>2361</v>
      </c>
      <c r="G325" s="135" t="s">
        <v>368</v>
      </c>
      <c r="H325" s="136">
        <v>6</v>
      </c>
      <c r="I325" s="137"/>
      <c r="J325" s="138">
        <f>ROUND(I325*H325,2)</f>
        <v>0</v>
      </c>
      <c r="K325" s="134" t="s">
        <v>190</v>
      </c>
      <c r="L325" s="33"/>
      <c r="M325" s="139" t="s">
        <v>19</v>
      </c>
      <c r="N325" s="140" t="s">
        <v>46</v>
      </c>
      <c r="P325" s="141">
        <f>O325*H325</f>
        <v>0</v>
      </c>
      <c r="Q325" s="141">
        <v>0</v>
      </c>
      <c r="R325" s="141">
        <f>Q325*H325</f>
        <v>0</v>
      </c>
      <c r="S325" s="141">
        <v>0</v>
      </c>
      <c r="T325" s="142">
        <f>S325*H325</f>
        <v>0</v>
      </c>
      <c r="AR325" s="143" t="s">
        <v>287</v>
      </c>
      <c r="AT325" s="143" t="s">
        <v>186</v>
      </c>
      <c r="AU325" s="143" t="s">
        <v>84</v>
      </c>
      <c r="AY325" s="18" t="s">
        <v>184</v>
      </c>
      <c r="BE325" s="144">
        <f>IF(N325="základní",J325,0)</f>
        <v>0</v>
      </c>
      <c r="BF325" s="144">
        <f>IF(N325="snížená",J325,0)</f>
        <v>0</v>
      </c>
      <c r="BG325" s="144">
        <f>IF(N325="zákl. přenesená",J325,0)</f>
        <v>0</v>
      </c>
      <c r="BH325" s="144">
        <f>IF(N325="sníž. přenesená",J325,0)</f>
        <v>0</v>
      </c>
      <c r="BI325" s="144">
        <f>IF(N325="nulová",J325,0)</f>
        <v>0</v>
      </c>
      <c r="BJ325" s="18" t="s">
        <v>82</v>
      </c>
      <c r="BK325" s="144">
        <f>ROUND(I325*H325,2)</f>
        <v>0</v>
      </c>
      <c r="BL325" s="18" t="s">
        <v>287</v>
      </c>
      <c r="BM325" s="143" t="s">
        <v>2362</v>
      </c>
    </row>
    <row r="326" spans="2:65" s="1" customFormat="1" ht="11.25">
      <c r="B326" s="33"/>
      <c r="D326" s="145" t="s">
        <v>192</v>
      </c>
      <c r="F326" s="146" t="s">
        <v>2363</v>
      </c>
      <c r="I326" s="147"/>
      <c r="L326" s="33"/>
      <c r="M326" s="148"/>
      <c r="T326" s="54"/>
      <c r="AT326" s="18" t="s">
        <v>192</v>
      </c>
      <c r="AU326" s="18" t="s">
        <v>84</v>
      </c>
    </row>
    <row r="327" spans="2:65" s="12" customFormat="1" ht="11.25">
      <c r="B327" s="149"/>
      <c r="D327" s="150" t="s">
        <v>194</v>
      </c>
      <c r="E327" s="151" t="s">
        <v>19</v>
      </c>
      <c r="F327" s="152" t="s">
        <v>2147</v>
      </c>
      <c r="H327" s="151" t="s">
        <v>19</v>
      </c>
      <c r="I327" s="153"/>
      <c r="L327" s="149"/>
      <c r="M327" s="154"/>
      <c r="T327" s="155"/>
      <c r="AT327" s="151" t="s">
        <v>194</v>
      </c>
      <c r="AU327" s="151" t="s">
        <v>84</v>
      </c>
      <c r="AV327" s="12" t="s">
        <v>82</v>
      </c>
      <c r="AW327" s="12" t="s">
        <v>37</v>
      </c>
      <c r="AX327" s="12" t="s">
        <v>75</v>
      </c>
      <c r="AY327" s="151" t="s">
        <v>184</v>
      </c>
    </row>
    <row r="328" spans="2:65" s="13" customFormat="1" ht="11.25">
      <c r="B328" s="156"/>
      <c r="D328" s="150" t="s">
        <v>194</v>
      </c>
      <c r="E328" s="157" t="s">
        <v>19</v>
      </c>
      <c r="F328" s="158" t="s">
        <v>2364</v>
      </c>
      <c r="H328" s="159">
        <v>6</v>
      </c>
      <c r="I328" s="160"/>
      <c r="L328" s="156"/>
      <c r="M328" s="161"/>
      <c r="T328" s="162"/>
      <c r="AT328" s="157" t="s">
        <v>194</v>
      </c>
      <c r="AU328" s="157" t="s">
        <v>84</v>
      </c>
      <c r="AV328" s="13" t="s">
        <v>84</v>
      </c>
      <c r="AW328" s="13" t="s">
        <v>37</v>
      </c>
      <c r="AX328" s="13" t="s">
        <v>75</v>
      </c>
      <c r="AY328" s="157" t="s">
        <v>184</v>
      </c>
    </row>
    <row r="329" spans="2:65" s="14" customFormat="1" ht="11.25">
      <c r="B329" s="163"/>
      <c r="D329" s="150" t="s">
        <v>194</v>
      </c>
      <c r="E329" s="164" t="s">
        <v>19</v>
      </c>
      <c r="F329" s="165" t="s">
        <v>198</v>
      </c>
      <c r="H329" s="166">
        <v>6</v>
      </c>
      <c r="I329" s="167"/>
      <c r="L329" s="163"/>
      <c r="M329" s="168"/>
      <c r="T329" s="169"/>
      <c r="AT329" s="164" t="s">
        <v>194</v>
      </c>
      <c r="AU329" s="164" t="s">
        <v>84</v>
      </c>
      <c r="AV329" s="14" t="s">
        <v>127</v>
      </c>
      <c r="AW329" s="14" t="s">
        <v>37</v>
      </c>
      <c r="AX329" s="14" t="s">
        <v>82</v>
      </c>
      <c r="AY329" s="164" t="s">
        <v>184</v>
      </c>
    </row>
    <row r="330" spans="2:65" s="1" customFormat="1" ht="16.5" customHeight="1">
      <c r="B330" s="33"/>
      <c r="C330" s="132" t="s">
        <v>450</v>
      </c>
      <c r="D330" s="132" t="s">
        <v>186</v>
      </c>
      <c r="E330" s="133" t="s">
        <v>2365</v>
      </c>
      <c r="F330" s="134" t="s">
        <v>2366</v>
      </c>
      <c r="G330" s="135" t="s">
        <v>1007</v>
      </c>
      <c r="H330" s="136">
        <v>1</v>
      </c>
      <c r="I330" s="137"/>
      <c r="J330" s="138">
        <f>ROUND(I330*H330,2)</f>
        <v>0</v>
      </c>
      <c r="K330" s="134" t="s">
        <v>19</v>
      </c>
      <c r="L330" s="33"/>
      <c r="M330" s="139" t="s">
        <v>19</v>
      </c>
      <c r="N330" s="140" t="s">
        <v>46</v>
      </c>
      <c r="P330" s="141">
        <f>O330*H330</f>
        <v>0</v>
      </c>
      <c r="Q330" s="141">
        <v>1.1E-4</v>
      </c>
      <c r="R330" s="141">
        <f>Q330*H330</f>
        <v>1.1E-4</v>
      </c>
      <c r="S330" s="141">
        <v>0</v>
      </c>
      <c r="T330" s="142">
        <f>S330*H330</f>
        <v>0</v>
      </c>
      <c r="AR330" s="143" t="s">
        <v>287</v>
      </c>
      <c r="AT330" s="143" t="s">
        <v>186</v>
      </c>
      <c r="AU330" s="143" t="s">
        <v>84</v>
      </c>
      <c r="AY330" s="18" t="s">
        <v>184</v>
      </c>
      <c r="BE330" s="144">
        <f>IF(N330="základní",J330,0)</f>
        <v>0</v>
      </c>
      <c r="BF330" s="144">
        <f>IF(N330="snížená",J330,0)</f>
        <v>0</v>
      </c>
      <c r="BG330" s="144">
        <f>IF(N330="zákl. přenesená",J330,0)</f>
        <v>0</v>
      </c>
      <c r="BH330" s="144">
        <f>IF(N330="sníž. přenesená",J330,0)</f>
        <v>0</v>
      </c>
      <c r="BI330" s="144">
        <f>IF(N330="nulová",J330,0)</f>
        <v>0</v>
      </c>
      <c r="BJ330" s="18" t="s">
        <v>82</v>
      </c>
      <c r="BK330" s="144">
        <f>ROUND(I330*H330,2)</f>
        <v>0</v>
      </c>
      <c r="BL330" s="18" t="s">
        <v>287</v>
      </c>
      <c r="BM330" s="143" t="s">
        <v>2367</v>
      </c>
    </row>
    <row r="331" spans="2:65" s="1" customFormat="1" ht="16.5" customHeight="1">
      <c r="B331" s="33"/>
      <c r="C331" s="132" t="s">
        <v>457</v>
      </c>
      <c r="D331" s="132" t="s">
        <v>186</v>
      </c>
      <c r="E331" s="133" t="s">
        <v>2368</v>
      </c>
      <c r="F331" s="134" t="s">
        <v>2369</v>
      </c>
      <c r="G331" s="135" t="s">
        <v>368</v>
      </c>
      <c r="H331" s="136">
        <v>17</v>
      </c>
      <c r="I331" s="137"/>
      <c r="J331" s="138">
        <f>ROUND(I331*H331,2)</f>
        <v>0</v>
      </c>
      <c r="K331" s="134" t="s">
        <v>190</v>
      </c>
      <c r="L331" s="33"/>
      <c r="M331" s="139" t="s">
        <v>19</v>
      </c>
      <c r="N331" s="140" t="s">
        <v>46</v>
      </c>
      <c r="P331" s="141">
        <f>O331*H331</f>
        <v>0</v>
      </c>
      <c r="Q331" s="141">
        <v>1.7000000000000001E-4</v>
      </c>
      <c r="R331" s="141">
        <f>Q331*H331</f>
        <v>2.8900000000000002E-3</v>
      </c>
      <c r="S331" s="141">
        <v>0</v>
      </c>
      <c r="T331" s="142">
        <f>S331*H331</f>
        <v>0</v>
      </c>
      <c r="AR331" s="143" t="s">
        <v>287</v>
      </c>
      <c r="AT331" s="143" t="s">
        <v>186</v>
      </c>
      <c r="AU331" s="143" t="s">
        <v>84</v>
      </c>
      <c r="AY331" s="18" t="s">
        <v>184</v>
      </c>
      <c r="BE331" s="144">
        <f>IF(N331="základní",J331,0)</f>
        <v>0</v>
      </c>
      <c r="BF331" s="144">
        <f>IF(N331="snížená",J331,0)</f>
        <v>0</v>
      </c>
      <c r="BG331" s="144">
        <f>IF(N331="zákl. přenesená",J331,0)</f>
        <v>0</v>
      </c>
      <c r="BH331" s="144">
        <f>IF(N331="sníž. přenesená",J331,0)</f>
        <v>0</v>
      </c>
      <c r="BI331" s="144">
        <f>IF(N331="nulová",J331,0)</f>
        <v>0</v>
      </c>
      <c r="BJ331" s="18" t="s">
        <v>82</v>
      </c>
      <c r="BK331" s="144">
        <f>ROUND(I331*H331,2)</f>
        <v>0</v>
      </c>
      <c r="BL331" s="18" t="s">
        <v>287</v>
      </c>
      <c r="BM331" s="143" t="s">
        <v>2370</v>
      </c>
    </row>
    <row r="332" spans="2:65" s="1" customFormat="1" ht="11.25">
      <c r="B332" s="33"/>
      <c r="D332" s="145" t="s">
        <v>192</v>
      </c>
      <c r="F332" s="146" t="s">
        <v>2371</v>
      </c>
      <c r="I332" s="147"/>
      <c r="L332" s="33"/>
      <c r="M332" s="148"/>
      <c r="T332" s="54"/>
      <c r="AT332" s="18" t="s">
        <v>192</v>
      </c>
      <c r="AU332" s="18" t="s">
        <v>84</v>
      </c>
    </row>
    <row r="333" spans="2:65" s="12" customFormat="1" ht="11.25">
      <c r="B333" s="149"/>
      <c r="D333" s="150" t="s">
        <v>194</v>
      </c>
      <c r="E333" s="151" t="s">
        <v>19</v>
      </c>
      <c r="F333" s="152" t="s">
        <v>2147</v>
      </c>
      <c r="H333" s="151" t="s">
        <v>19</v>
      </c>
      <c r="I333" s="153"/>
      <c r="L333" s="149"/>
      <c r="M333" s="154"/>
      <c r="T333" s="155"/>
      <c r="AT333" s="151" t="s">
        <v>194</v>
      </c>
      <c r="AU333" s="151" t="s">
        <v>84</v>
      </c>
      <c r="AV333" s="12" t="s">
        <v>82</v>
      </c>
      <c r="AW333" s="12" t="s">
        <v>37</v>
      </c>
      <c r="AX333" s="12" t="s">
        <v>75</v>
      </c>
      <c r="AY333" s="151" t="s">
        <v>184</v>
      </c>
    </row>
    <row r="334" spans="2:65" s="13" customFormat="1" ht="11.25">
      <c r="B334" s="156"/>
      <c r="D334" s="150" t="s">
        <v>194</v>
      </c>
      <c r="E334" s="157" t="s">
        <v>19</v>
      </c>
      <c r="F334" s="158" t="s">
        <v>2343</v>
      </c>
      <c r="H334" s="159">
        <v>1</v>
      </c>
      <c r="I334" s="160"/>
      <c r="L334" s="156"/>
      <c r="M334" s="161"/>
      <c r="T334" s="162"/>
      <c r="AT334" s="157" t="s">
        <v>194</v>
      </c>
      <c r="AU334" s="157" t="s">
        <v>84</v>
      </c>
      <c r="AV334" s="13" t="s">
        <v>84</v>
      </c>
      <c r="AW334" s="13" t="s">
        <v>37</v>
      </c>
      <c r="AX334" s="13" t="s">
        <v>75</v>
      </c>
      <c r="AY334" s="157" t="s">
        <v>184</v>
      </c>
    </row>
    <row r="335" spans="2:65" s="13" customFormat="1" ht="11.25">
      <c r="B335" s="156"/>
      <c r="D335" s="150" t="s">
        <v>194</v>
      </c>
      <c r="E335" s="157" t="s">
        <v>19</v>
      </c>
      <c r="F335" s="158" t="s">
        <v>2344</v>
      </c>
      <c r="H335" s="159">
        <v>3</v>
      </c>
      <c r="I335" s="160"/>
      <c r="L335" s="156"/>
      <c r="M335" s="161"/>
      <c r="T335" s="162"/>
      <c r="AT335" s="157" t="s">
        <v>194</v>
      </c>
      <c r="AU335" s="157" t="s">
        <v>84</v>
      </c>
      <c r="AV335" s="13" t="s">
        <v>84</v>
      </c>
      <c r="AW335" s="13" t="s">
        <v>37</v>
      </c>
      <c r="AX335" s="13" t="s">
        <v>75</v>
      </c>
      <c r="AY335" s="157" t="s">
        <v>184</v>
      </c>
    </row>
    <row r="336" spans="2:65" s="13" customFormat="1" ht="11.25">
      <c r="B336" s="156"/>
      <c r="D336" s="150" t="s">
        <v>194</v>
      </c>
      <c r="E336" s="157" t="s">
        <v>19</v>
      </c>
      <c r="F336" s="158" t="s">
        <v>2345</v>
      </c>
      <c r="H336" s="159">
        <v>2</v>
      </c>
      <c r="I336" s="160"/>
      <c r="L336" s="156"/>
      <c r="M336" s="161"/>
      <c r="T336" s="162"/>
      <c r="AT336" s="157" t="s">
        <v>194</v>
      </c>
      <c r="AU336" s="157" t="s">
        <v>84</v>
      </c>
      <c r="AV336" s="13" t="s">
        <v>84</v>
      </c>
      <c r="AW336" s="13" t="s">
        <v>37</v>
      </c>
      <c r="AX336" s="13" t="s">
        <v>75</v>
      </c>
      <c r="AY336" s="157" t="s">
        <v>184</v>
      </c>
    </row>
    <row r="337" spans="2:65" s="13" customFormat="1" ht="11.25">
      <c r="B337" s="156"/>
      <c r="D337" s="150" t="s">
        <v>194</v>
      </c>
      <c r="E337" s="157" t="s">
        <v>19</v>
      </c>
      <c r="F337" s="158" t="s">
        <v>2348</v>
      </c>
      <c r="H337" s="159">
        <v>2</v>
      </c>
      <c r="I337" s="160"/>
      <c r="L337" s="156"/>
      <c r="M337" s="161"/>
      <c r="T337" s="162"/>
      <c r="AT337" s="157" t="s">
        <v>194</v>
      </c>
      <c r="AU337" s="157" t="s">
        <v>84</v>
      </c>
      <c r="AV337" s="13" t="s">
        <v>84</v>
      </c>
      <c r="AW337" s="13" t="s">
        <v>37</v>
      </c>
      <c r="AX337" s="13" t="s">
        <v>75</v>
      </c>
      <c r="AY337" s="157" t="s">
        <v>184</v>
      </c>
    </row>
    <row r="338" spans="2:65" s="13" customFormat="1" ht="11.25">
      <c r="B338" s="156"/>
      <c r="D338" s="150" t="s">
        <v>194</v>
      </c>
      <c r="E338" s="157" t="s">
        <v>19</v>
      </c>
      <c r="F338" s="158" t="s">
        <v>2349</v>
      </c>
      <c r="H338" s="159">
        <v>2</v>
      </c>
      <c r="I338" s="160"/>
      <c r="L338" s="156"/>
      <c r="M338" s="161"/>
      <c r="T338" s="162"/>
      <c r="AT338" s="157" t="s">
        <v>194</v>
      </c>
      <c r="AU338" s="157" t="s">
        <v>84</v>
      </c>
      <c r="AV338" s="13" t="s">
        <v>84</v>
      </c>
      <c r="AW338" s="13" t="s">
        <v>37</v>
      </c>
      <c r="AX338" s="13" t="s">
        <v>75</v>
      </c>
      <c r="AY338" s="157" t="s">
        <v>184</v>
      </c>
    </row>
    <row r="339" spans="2:65" s="13" customFormat="1" ht="11.25">
      <c r="B339" s="156"/>
      <c r="D339" s="150" t="s">
        <v>194</v>
      </c>
      <c r="E339" s="157" t="s">
        <v>19</v>
      </c>
      <c r="F339" s="158" t="s">
        <v>2350</v>
      </c>
      <c r="H339" s="159">
        <v>6</v>
      </c>
      <c r="I339" s="160"/>
      <c r="L339" s="156"/>
      <c r="M339" s="161"/>
      <c r="T339" s="162"/>
      <c r="AT339" s="157" t="s">
        <v>194</v>
      </c>
      <c r="AU339" s="157" t="s">
        <v>84</v>
      </c>
      <c r="AV339" s="13" t="s">
        <v>84</v>
      </c>
      <c r="AW339" s="13" t="s">
        <v>37</v>
      </c>
      <c r="AX339" s="13" t="s">
        <v>75</v>
      </c>
      <c r="AY339" s="157" t="s">
        <v>184</v>
      </c>
    </row>
    <row r="340" spans="2:65" s="13" customFormat="1" ht="11.25">
      <c r="B340" s="156"/>
      <c r="D340" s="150" t="s">
        <v>194</v>
      </c>
      <c r="E340" s="157" t="s">
        <v>19</v>
      </c>
      <c r="F340" s="158" t="s">
        <v>2351</v>
      </c>
      <c r="H340" s="159">
        <v>1</v>
      </c>
      <c r="I340" s="160"/>
      <c r="L340" s="156"/>
      <c r="M340" s="161"/>
      <c r="T340" s="162"/>
      <c r="AT340" s="157" t="s">
        <v>194</v>
      </c>
      <c r="AU340" s="157" t="s">
        <v>84</v>
      </c>
      <c r="AV340" s="13" t="s">
        <v>84</v>
      </c>
      <c r="AW340" s="13" t="s">
        <v>37</v>
      </c>
      <c r="AX340" s="13" t="s">
        <v>75</v>
      </c>
      <c r="AY340" s="157" t="s">
        <v>184</v>
      </c>
    </row>
    <row r="341" spans="2:65" s="14" customFormat="1" ht="11.25">
      <c r="B341" s="163"/>
      <c r="D341" s="150" t="s">
        <v>194</v>
      </c>
      <c r="E341" s="164" t="s">
        <v>19</v>
      </c>
      <c r="F341" s="165" t="s">
        <v>198</v>
      </c>
      <c r="H341" s="166">
        <v>17</v>
      </c>
      <c r="I341" s="167"/>
      <c r="L341" s="163"/>
      <c r="M341" s="168"/>
      <c r="T341" s="169"/>
      <c r="AT341" s="164" t="s">
        <v>194</v>
      </c>
      <c r="AU341" s="164" t="s">
        <v>84</v>
      </c>
      <c r="AV341" s="14" t="s">
        <v>127</v>
      </c>
      <c r="AW341" s="14" t="s">
        <v>37</v>
      </c>
      <c r="AX341" s="14" t="s">
        <v>82</v>
      </c>
      <c r="AY341" s="164" t="s">
        <v>184</v>
      </c>
    </row>
    <row r="342" spans="2:65" s="1" customFormat="1" ht="16.5" customHeight="1">
      <c r="B342" s="33"/>
      <c r="C342" s="132" t="s">
        <v>462</v>
      </c>
      <c r="D342" s="132" t="s">
        <v>186</v>
      </c>
      <c r="E342" s="133" t="s">
        <v>2372</v>
      </c>
      <c r="F342" s="134" t="s">
        <v>2373</v>
      </c>
      <c r="G342" s="135" t="s">
        <v>368</v>
      </c>
      <c r="H342" s="136">
        <v>1</v>
      </c>
      <c r="I342" s="137"/>
      <c r="J342" s="138">
        <f>ROUND(I342*H342,2)</f>
        <v>0</v>
      </c>
      <c r="K342" s="134" t="s">
        <v>190</v>
      </c>
      <c r="L342" s="33"/>
      <c r="M342" s="139" t="s">
        <v>19</v>
      </c>
      <c r="N342" s="140" t="s">
        <v>46</v>
      </c>
      <c r="P342" s="141">
        <f>O342*H342</f>
        <v>0</v>
      </c>
      <c r="Q342" s="141">
        <v>5.5957000000000001E-4</v>
      </c>
      <c r="R342" s="141">
        <f>Q342*H342</f>
        <v>5.5957000000000001E-4</v>
      </c>
      <c r="S342" s="141">
        <v>0</v>
      </c>
      <c r="T342" s="142">
        <f>S342*H342</f>
        <v>0</v>
      </c>
      <c r="AR342" s="143" t="s">
        <v>287</v>
      </c>
      <c r="AT342" s="143" t="s">
        <v>186</v>
      </c>
      <c r="AU342" s="143" t="s">
        <v>84</v>
      </c>
      <c r="AY342" s="18" t="s">
        <v>184</v>
      </c>
      <c r="BE342" s="144">
        <f>IF(N342="základní",J342,0)</f>
        <v>0</v>
      </c>
      <c r="BF342" s="144">
        <f>IF(N342="snížená",J342,0)</f>
        <v>0</v>
      </c>
      <c r="BG342" s="144">
        <f>IF(N342="zákl. přenesená",J342,0)</f>
        <v>0</v>
      </c>
      <c r="BH342" s="144">
        <f>IF(N342="sníž. přenesená",J342,0)</f>
        <v>0</v>
      </c>
      <c r="BI342" s="144">
        <f>IF(N342="nulová",J342,0)</f>
        <v>0</v>
      </c>
      <c r="BJ342" s="18" t="s">
        <v>82</v>
      </c>
      <c r="BK342" s="144">
        <f>ROUND(I342*H342,2)</f>
        <v>0</v>
      </c>
      <c r="BL342" s="18" t="s">
        <v>287</v>
      </c>
      <c r="BM342" s="143" t="s">
        <v>2374</v>
      </c>
    </row>
    <row r="343" spans="2:65" s="1" customFormat="1" ht="11.25">
      <c r="B343" s="33"/>
      <c r="D343" s="145" t="s">
        <v>192</v>
      </c>
      <c r="F343" s="146" t="s">
        <v>2375</v>
      </c>
      <c r="I343" s="147"/>
      <c r="L343" s="33"/>
      <c r="M343" s="148"/>
      <c r="T343" s="54"/>
      <c r="AT343" s="18" t="s">
        <v>192</v>
      </c>
      <c r="AU343" s="18" t="s">
        <v>84</v>
      </c>
    </row>
    <row r="344" spans="2:65" s="1" customFormat="1" ht="16.5" customHeight="1">
      <c r="B344" s="33"/>
      <c r="C344" s="132" t="s">
        <v>471</v>
      </c>
      <c r="D344" s="132" t="s">
        <v>186</v>
      </c>
      <c r="E344" s="133" t="s">
        <v>2376</v>
      </c>
      <c r="F344" s="134" t="s">
        <v>2377</v>
      </c>
      <c r="G344" s="135" t="s">
        <v>368</v>
      </c>
      <c r="H344" s="136">
        <v>1</v>
      </c>
      <c r="I344" s="137"/>
      <c r="J344" s="138">
        <f>ROUND(I344*H344,2)</f>
        <v>0</v>
      </c>
      <c r="K344" s="134" t="s">
        <v>190</v>
      </c>
      <c r="L344" s="33"/>
      <c r="M344" s="139" t="s">
        <v>19</v>
      </c>
      <c r="N344" s="140" t="s">
        <v>46</v>
      </c>
      <c r="P344" s="141">
        <f>O344*H344</f>
        <v>0</v>
      </c>
      <c r="Q344" s="141">
        <v>9.0956999999999995E-4</v>
      </c>
      <c r="R344" s="141">
        <f>Q344*H344</f>
        <v>9.0956999999999995E-4</v>
      </c>
      <c r="S344" s="141">
        <v>0</v>
      </c>
      <c r="T344" s="142">
        <f>S344*H344</f>
        <v>0</v>
      </c>
      <c r="AR344" s="143" t="s">
        <v>287</v>
      </c>
      <c r="AT344" s="143" t="s">
        <v>186</v>
      </c>
      <c r="AU344" s="143" t="s">
        <v>84</v>
      </c>
      <c r="AY344" s="18" t="s">
        <v>184</v>
      </c>
      <c r="BE344" s="144">
        <f>IF(N344="základní",J344,0)</f>
        <v>0</v>
      </c>
      <c r="BF344" s="144">
        <f>IF(N344="snížená",J344,0)</f>
        <v>0</v>
      </c>
      <c r="BG344" s="144">
        <f>IF(N344="zákl. přenesená",J344,0)</f>
        <v>0</v>
      </c>
      <c r="BH344" s="144">
        <f>IF(N344="sníž. přenesená",J344,0)</f>
        <v>0</v>
      </c>
      <c r="BI344" s="144">
        <f>IF(N344="nulová",J344,0)</f>
        <v>0</v>
      </c>
      <c r="BJ344" s="18" t="s">
        <v>82</v>
      </c>
      <c r="BK344" s="144">
        <f>ROUND(I344*H344,2)</f>
        <v>0</v>
      </c>
      <c r="BL344" s="18" t="s">
        <v>287</v>
      </c>
      <c r="BM344" s="143" t="s">
        <v>2378</v>
      </c>
    </row>
    <row r="345" spans="2:65" s="1" customFormat="1" ht="11.25">
      <c r="B345" s="33"/>
      <c r="D345" s="145" t="s">
        <v>192</v>
      </c>
      <c r="F345" s="146" t="s">
        <v>2379</v>
      </c>
      <c r="I345" s="147"/>
      <c r="L345" s="33"/>
      <c r="M345" s="148"/>
      <c r="T345" s="54"/>
      <c r="AT345" s="18" t="s">
        <v>192</v>
      </c>
      <c r="AU345" s="18" t="s">
        <v>84</v>
      </c>
    </row>
    <row r="346" spans="2:65" s="1" customFormat="1" ht="16.5" customHeight="1">
      <c r="B346" s="33"/>
      <c r="C346" s="132" t="s">
        <v>480</v>
      </c>
      <c r="D346" s="132" t="s">
        <v>186</v>
      </c>
      <c r="E346" s="133" t="s">
        <v>2380</v>
      </c>
      <c r="F346" s="134" t="s">
        <v>2381</v>
      </c>
      <c r="G346" s="135" t="s">
        <v>368</v>
      </c>
      <c r="H346" s="136">
        <v>1</v>
      </c>
      <c r="I346" s="137"/>
      <c r="J346" s="138">
        <f>ROUND(I346*H346,2)</f>
        <v>0</v>
      </c>
      <c r="K346" s="134" t="s">
        <v>190</v>
      </c>
      <c r="L346" s="33"/>
      <c r="M346" s="139" t="s">
        <v>19</v>
      </c>
      <c r="N346" s="140" t="s">
        <v>46</v>
      </c>
      <c r="P346" s="141">
        <f>O346*H346</f>
        <v>0</v>
      </c>
      <c r="Q346" s="141">
        <v>3.0957000000000001E-4</v>
      </c>
      <c r="R346" s="141">
        <f>Q346*H346</f>
        <v>3.0957000000000001E-4</v>
      </c>
      <c r="S346" s="141">
        <v>0</v>
      </c>
      <c r="T346" s="142">
        <f>S346*H346</f>
        <v>0</v>
      </c>
      <c r="AR346" s="143" t="s">
        <v>287</v>
      </c>
      <c r="AT346" s="143" t="s">
        <v>186</v>
      </c>
      <c r="AU346" s="143" t="s">
        <v>84</v>
      </c>
      <c r="AY346" s="18" t="s">
        <v>184</v>
      </c>
      <c r="BE346" s="144">
        <f>IF(N346="základní",J346,0)</f>
        <v>0</v>
      </c>
      <c r="BF346" s="144">
        <f>IF(N346="snížená",J346,0)</f>
        <v>0</v>
      </c>
      <c r="BG346" s="144">
        <f>IF(N346="zákl. přenesená",J346,0)</f>
        <v>0</v>
      </c>
      <c r="BH346" s="144">
        <f>IF(N346="sníž. přenesená",J346,0)</f>
        <v>0</v>
      </c>
      <c r="BI346" s="144">
        <f>IF(N346="nulová",J346,0)</f>
        <v>0</v>
      </c>
      <c r="BJ346" s="18" t="s">
        <v>82</v>
      </c>
      <c r="BK346" s="144">
        <f>ROUND(I346*H346,2)</f>
        <v>0</v>
      </c>
      <c r="BL346" s="18" t="s">
        <v>287</v>
      </c>
      <c r="BM346" s="143" t="s">
        <v>2382</v>
      </c>
    </row>
    <row r="347" spans="2:65" s="1" customFormat="1" ht="11.25">
      <c r="B347" s="33"/>
      <c r="D347" s="145" t="s">
        <v>192</v>
      </c>
      <c r="F347" s="146" t="s">
        <v>2383</v>
      </c>
      <c r="I347" s="147"/>
      <c r="L347" s="33"/>
      <c r="M347" s="148"/>
      <c r="T347" s="54"/>
      <c r="AT347" s="18" t="s">
        <v>192</v>
      </c>
      <c r="AU347" s="18" t="s">
        <v>84</v>
      </c>
    </row>
    <row r="348" spans="2:65" s="1" customFormat="1" ht="16.5" customHeight="1">
      <c r="B348" s="33"/>
      <c r="C348" s="132" t="s">
        <v>493</v>
      </c>
      <c r="D348" s="132" t="s">
        <v>186</v>
      </c>
      <c r="E348" s="133" t="s">
        <v>2384</v>
      </c>
      <c r="F348" s="134" t="s">
        <v>2385</v>
      </c>
      <c r="G348" s="135" t="s">
        <v>368</v>
      </c>
      <c r="H348" s="136">
        <v>1</v>
      </c>
      <c r="I348" s="137"/>
      <c r="J348" s="138">
        <f>ROUND(I348*H348,2)</f>
        <v>0</v>
      </c>
      <c r="K348" s="134" t="s">
        <v>190</v>
      </c>
      <c r="L348" s="33"/>
      <c r="M348" s="139" t="s">
        <v>19</v>
      </c>
      <c r="N348" s="140" t="s">
        <v>46</v>
      </c>
      <c r="P348" s="141">
        <f>O348*H348</f>
        <v>0</v>
      </c>
      <c r="Q348" s="141">
        <v>4.2957E-4</v>
      </c>
      <c r="R348" s="141">
        <f>Q348*H348</f>
        <v>4.2957E-4</v>
      </c>
      <c r="S348" s="141">
        <v>0</v>
      </c>
      <c r="T348" s="142">
        <f>S348*H348</f>
        <v>0</v>
      </c>
      <c r="AR348" s="143" t="s">
        <v>287</v>
      </c>
      <c r="AT348" s="143" t="s">
        <v>186</v>
      </c>
      <c r="AU348" s="143" t="s">
        <v>84</v>
      </c>
      <c r="AY348" s="18" t="s">
        <v>184</v>
      </c>
      <c r="BE348" s="144">
        <f>IF(N348="základní",J348,0)</f>
        <v>0</v>
      </c>
      <c r="BF348" s="144">
        <f>IF(N348="snížená",J348,0)</f>
        <v>0</v>
      </c>
      <c r="BG348" s="144">
        <f>IF(N348="zákl. přenesená",J348,0)</f>
        <v>0</v>
      </c>
      <c r="BH348" s="144">
        <f>IF(N348="sníž. přenesená",J348,0)</f>
        <v>0</v>
      </c>
      <c r="BI348" s="144">
        <f>IF(N348="nulová",J348,0)</f>
        <v>0</v>
      </c>
      <c r="BJ348" s="18" t="s">
        <v>82</v>
      </c>
      <c r="BK348" s="144">
        <f>ROUND(I348*H348,2)</f>
        <v>0</v>
      </c>
      <c r="BL348" s="18" t="s">
        <v>287</v>
      </c>
      <c r="BM348" s="143" t="s">
        <v>2386</v>
      </c>
    </row>
    <row r="349" spans="2:65" s="1" customFormat="1" ht="11.25">
      <c r="B349" s="33"/>
      <c r="D349" s="145" t="s">
        <v>192</v>
      </c>
      <c r="F349" s="146" t="s">
        <v>2387</v>
      </c>
      <c r="I349" s="147"/>
      <c r="L349" s="33"/>
      <c r="M349" s="148"/>
      <c r="T349" s="54"/>
      <c r="AT349" s="18" t="s">
        <v>192</v>
      </c>
      <c r="AU349" s="18" t="s">
        <v>84</v>
      </c>
    </row>
    <row r="350" spans="2:65" s="1" customFormat="1" ht="16.5" customHeight="1">
      <c r="B350" s="33"/>
      <c r="C350" s="132" t="s">
        <v>498</v>
      </c>
      <c r="D350" s="132" t="s">
        <v>186</v>
      </c>
      <c r="E350" s="133" t="s">
        <v>2388</v>
      </c>
      <c r="F350" s="134" t="s">
        <v>2389</v>
      </c>
      <c r="G350" s="135" t="s">
        <v>368</v>
      </c>
      <c r="H350" s="136">
        <v>5</v>
      </c>
      <c r="I350" s="137"/>
      <c r="J350" s="138">
        <f>ROUND(I350*H350,2)</f>
        <v>0</v>
      </c>
      <c r="K350" s="134" t="s">
        <v>190</v>
      </c>
      <c r="L350" s="33"/>
      <c r="M350" s="139" t="s">
        <v>19</v>
      </c>
      <c r="N350" s="140" t="s">
        <v>46</v>
      </c>
      <c r="P350" s="141">
        <f>O350*H350</f>
        <v>0</v>
      </c>
      <c r="Q350" s="141">
        <v>7.4600000000000003E-4</v>
      </c>
      <c r="R350" s="141">
        <f>Q350*H350</f>
        <v>3.7300000000000002E-3</v>
      </c>
      <c r="S350" s="141">
        <v>0</v>
      </c>
      <c r="T350" s="142">
        <f>S350*H350</f>
        <v>0</v>
      </c>
      <c r="AR350" s="143" t="s">
        <v>287</v>
      </c>
      <c r="AT350" s="143" t="s">
        <v>186</v>
      </c>
      <c r="AU350" s="143" t="s">
        <v>84</v>
      </c>
      <c r="AY350" s="18" t="s">
        <v>184</v>
      </c>
      <c r="BE350" s="144">
        <f>IF(N350="základní",J350,0)</f>
        <v>0</v>
      </c>
      <c r="BF350" s="144">
        <f>IF(N350="snížená",J350,0)</f>
        <v>0</v>
      </c>
      <c r="BG350" s="144">
        <f>IF(N350="zákl. přenesená",J350,0)</f>
        <v>0</v>
      </c>
      <c r="BH350" s="144">
        <f>IF(N350="sníž. přenesená",J350,0)</f>
        <v>0</v>
      </c>
      <c r="BI350" s="144">
        <f>IF(N350="nulová",J350,0)</f>
        <v>0</v>
      </c>
      <c r="BJ350" s="18" t="s">
        <v>82</v>
      </c>
      <c r="BK350" s="144">
        <f>ROUND(I350*H350,2)</f>
        <v>0</v>
      </c>
      <c r="BL350" s="18" t="s">
        <v>287</v>
      </c>
      <c r="BM350" s="143" t="s">
        <v>2390</v>
      </c>
    </row>
    <row r="351" spans="2:65" s="1" customFormat="1" ht="11.25">
      <c r="B351" s="33"/>
      <c r="D351" s="145" t="s">
        <v>192</v>
      </c>
      <c r="F351" s="146" t="s">
        <v>2391</v>
      </c>
      <c r="I351" s="147"/>
      <c r="L351" s="33"/>
      <c r="M351" s="148"/>
      <c r="T351" s="54"/>
      <c r="AT351" s="18" t="s">
        <v>192</v>
      </c>
      <c r="AU351" s="18" t="s">
        <v>84</v>
      </c>
    </row>
    <row r="352" spans="2:65" s="12" customFormat="1" ht="11.25">
      <c r="B352" s="149"/>
      <c r="D352" s="150" t="s">
        <v>194</v>
      </c>
      <c r="E352" s="151" t="s">
        <v>19</v>
      </c>
      <c r="F352" s="152" t="s">
        <v>2242</v>
      </c>
      <c r="H352" s="151" t="s">
        <v>19</v>
      </c>
      <c r="I352" s="153"/>
      <c r="L352" s="149"/>
      <c r="M352" s="154"/>
      <c r="T352" s="155"/>
      <c r="AT352" s="151" t="s">
        <v>194</v>
      </c>
      <c r="AU352" s="151" t="s">
        <v>84</v>
      </c>
      <c r="AV352" s="12" t="s">
        <v>82</v>
      </c>
      <c r="AW352" s="12" t="s">
        <v>37</v>
      </c>
      <c r="AX352" s="12" t="s">
        <v>75</v>
      </c>
      <c r="AY352" s="151" t="s">
        <v>184</v>
      </c>
    </row>
    <row r="353" spans="2:65" s="13" customFormat="1" ht="11.25">
      <c r="B353" s="156"/>
      <c r="D353" s="150" t="s">
        <v>194</v>
      </c>
      <c r="E353" s="157" t="s">
        <v>19</v>
      </c>
      <c r="F353" s="158" t="s">
        <v>2352</v>
      </c>
      <c r="H353" s="159">
        <v>5</v>
      </c>
      <c r="I353" s="160"/>
      <c r="L353" s="156"/>
      <c r="M353" s="161"/>
      <c r="T353" s="162"/>
      <c r="AT353" s="157" t="s">
        <v>194</v>
      </c>
      <c r="AU353" s="157" t="s">
        <v>84</v>
      </c>
      <c r="AV353" s="13" t="s">
        <v>84</v>
      </c>
      <c r="AW353" s="13" t="s">
        <v>37</v>
      </c>
      <c r="AX353" s="13" t="s">
        <v>75</v>
      </c>
      <c r="AY353" s="157" t="s">
        <v>184</v>
      </c>
    </row>
    <row r="354" spans="2:65" s="14" customFormat="1" ht="11.25">
      <c r="B354" s="163"/>
      <c r="D354" s="150" t="s">
        <v>194</v>
      </c>
      <c r="E354" s="164" t="s">
        <v>19</v>
      </c>
      <c r="F354" s="165" t="s">
        <v>198</v>
      </c>
      <c r="H354" s="166">
        <v>5</v>
      </c>
      <c r="I354" s="167"/>
      <c r="L354" s="163"/>
      <c r="M354" s="168"/>
      <c r="T354" s="169"/>
      <c r="AT354" s="164" t="s">
        <v>194</v>
      </c>
      <c r="AU354" s="164" t="s">
        <v>84</v>
      </c>
      <c r="AV354" s="14" t="s">
        <v>127</v>
      </c>
      <c r="AW354" s="14" t="s">
        <v>37</v>
      </c>
      <c r="AX354" s="14" t="s">
        <v>82</v>
      </c>
      <c r="AY354" s="164" t="s">
        <v>184</v>
      </c>
    </row>
    <row r="355" spans="2:65" s="1" customFormat="1" ht="16.5" customHeight="1">
      <c r="B355" s="33"/>
      <c r="C355" s="132" t="s">
        <v>503</v>
      </c>
      <c r="D355" s="132" t="s">
        <v>186</v>
      </c>
      <c r="E355" s="133" t="s">
        <v>2392</v>
      </c>
      <c r="F355" s="134" t="s">
        <v>2393</v>
      </c>
      <c r="G355" s="135" t="s">
        <v>368</v>
      </c>
      <c r="H355" s="136">
        <v>6</v>
      </c>
      <c r="I355" s="137"/>
      <c r="J355" s="138">
        <f>ROUND(I355*H355,2)</f>
        <v>0</v>
      </c>
      <c r="K355" s="134" t="s">
        <v>190</v>
      </c>
      <c r="L355" s="33"/>
      <c r="M355" s="139" t="s">
        <v>19</v>
      </c>
      <c r="N355" s="140" t="s">
        <v>46</v>
      </c>
      <c r="P355" s="141">
        <f>O355*H355</f>
        <v>0</v>
      </c>
      <c r="Q355" s="141">
        <v>9.6849999999999996E-4</v>
      </c>
      <c r="R355" s="141">
        <f>Q355*H355</f>
        <v>5.8110000000000002E-3</v>
      </c>
      <c r="S355" s="141">
        <v>0</v>
      </c>
      <c r="T355" s="142">
        <f>S355*H355</f>
        <v>0</v>
      </c>
      <c r="AR355" s="143" t="s">
        <v>287</v>
      </c>
      <c r="AT355" s="143" t="s">
        <v>186</v>
      </c>
      <c r="AU355" s="143" t="s">
        <v>84</v>
      </c>
      <c r="AY355" s="18" t="s">
        <v>184</v>
      </c>
      <c r="BE355" s="144">
        <f>IF(N355="základní",J355,0)</f>
        <v>0</v>
      </c>
      <c r="BF355" s="144">
        <f>IF(N355="snížená",J355,0)</f>
        <v>0</v>
      </c>
      <c r="BG355" s="144">
        <f>IF(N355="zákl. přenesená",J355,0)</f>
        <v>0</v>
      </c>
      <c r="BH355" s="144">
        <f>IF(N355="sníž. přenesená",J355,0)</f>
        <v>0</v>
      </c>
      <c r="BI355" s="144">
        <f>IF(N355="nulová",J355,0)</f>
        <v>0</v>
      </c>
      <c r="BJ355" s="18" t="s">
        <v>82</v>
      </c>
      <c r="BK355" s="144">
        <f>ROUND(I355*H355,2)</f>
        <v>0</v>
      </c>
      <c r="BL355" s="18" t="s">
        <v>287</v>
      </c>
      <c r="BM355" s="143" t="s">
        <v>2394</v>
      </c>
    </row>
    <row r="356" spans="2:65" s="1" customFormat="1" ht="11.25">
      <c r="B356" s="33"/>
      <c r="D356" s="145" t="s">
        <v>192</v>
      </c>
      <c r="F356" s="146" t="s">
        <v>2395</v>
      </c>
      <c r="I356" s="147"/>
      <c r="L356" s="33"/>
      <c r="M356" s="148"/>
      <c r="T356" s="54"/>
      <c r="AT356" s="18" t="s">
        <v>192</v>
      </c>
      <c r="AU356" s="18" t="s">
        <v>84</v>
      </c>
    </row>
    <row r="357" spans="2:65" s="12" customFormat="1" ht="11.25">
      <c r="B357" s="149"/>
      <c r="D357" s="150" t="s">
        <v>194</v>
      </c>
      <c r="E357" s="151" t="s">
        <v>19</v>
      </c>
      <c r="F357" s="152" t="s">
        <v>2242</v>
      </c>
      <c r="H357" s="151" t="s">
        <v>19</v>
      </c>
      <c r="I357" s="153"/>
      <c r="L357" s="149"/>
      <c r="M357" s="154"/>
      <c r="T357" s="155"/>
      <c r="AT357" s="151" t="s">
        <v>194</v>
      </c>
      <c r="AU357" s="151" t="s">
        <v>84</v>
      </c>
      <c r="AV357" s="12" t="s">
        <v>82</v>
      </c>
      <c r="AW357" s="12" t="s">
        <v>37</v>
      </c>
      <c r="AX357" s="12" t="s">
        <v>75</v>
      </c>
      <c r="AY357" s="151" t="s">
        <v>184</v>
      </c>
    </row>
    <row r="358" spans="2:65" s="13" customFormat="1" ht="11.25">
      <c r="B358" s="156"/>
      <c r="D358" s="150" t="s">
        <v>194</v>
      </c>
      <c r="E358" s="157" t="s">
        <v>19</v>
      </c>
      <c r="F358" s="158" t="s">
        <v>2353</v>
      </c>
      <c r="H358" s="159">
        <v>6</v>
      </c>
      <c r="I358" s="160"/>
      <c r="L358" s="156"/>
      <c r="M358" s="161"/>
      <c r="T358" s="162"/>
      <c r="AT358" s="157" t="s">
        <v>194</v>
      </c>
      <c r="AU358" s="157" t="s">
        <v>84</v>
      </c>
      <c r="AV358" s="13" t="s">
        <v>84</v>
      </c>
      <c r="AW358" s="13" t="s">
        <v>37</v>
      </c>
      <c r="AX358" s="13" t="s">
        <v>75</v>
      </c>
      <c r="AY358" s="157" t="s">
        <v>184</v>
      </c>
    </row>
    <row r="359" spans="2:65" s="14" customFormat="1" ht="11.25">
      <c r="B359" s="163"/>
      <c r="D359" s="150" t="s">
        <v>194</v>
      </c>
      <c r="E359" s="164" t="s">
        <v>19</v>
      </c>
      <c r="F359" s="165" t="s">
        <v>198</v>
      </c>
      <c r="H359" s="166">
        <v>6</v>
      </c>
      <c r="I359" s="167"/>
      <c r="L359" s="163"/>
      <c r="M359" s="168"/>
      <c r="T359" s="169"/>
      <c r="AT359" s="164" t="s">
        <v>194</v>
      </c>
      <c r="AU359" s="164" t="s">
        <v>84</v>
      </c>
      <c r="AV359" s="14" t="s">
        <v>127</v>
      </c>
      <c r="AW359" s="14" t="s">
        <v>37</v>
      </c>
      <c r="AX359" s="14" t="s">
        <v>82</v>
      </c>
      <c r="AY359" s="164" t="s">
        <v>184</v>
      </c>
    </row>
    <row r="360" spans="2:65" s="1" customFormat="1" ht="16.5" customHeight="1">
      <c r="B360" s="33"/>
      <c r="C360" s="132" t="s">
        <v>510</v>
      </c>
      <c r="D360" s="132" t="s">
        <v>186</v>
      </c>
      <c r="E360" s="133" t="s">
        <v>2396</v>
      </c>
      <c r="F360" s="134" t="s">
        <v>2397</v>
      </c>
      <c r="G360" s="135" t="s">
        <v>368</v>
      </c>
      <c r="H360" s="136">
        <v>8</v>
      </c>
      <c r="I360" s="137"/>
      <c r="J360" s="138">
        <f>ROUND(I360*H360,2)</f>
        <v>0</v>
      </c>
      <c r="K360" s="134" t="s">
        <v>190</v>
      </c>
      <c r="L360" s="33"/>
      <c r="M360" s="139" t="s">
        <v>19</v>
      </c>
      <c r="N360" s="140" t="s">
        <v>46</v>
      </c>
      <c r="P360" s="141">
        <f>O360*H360</f>
        <v>0</v>
      </c>
      <c r="Q360" s="141">
        <v>1.2285E-3</v>
      </c>
      <c r="R360" s="141">
        <f>Q360*H360</f>
        <v>9.8279999999999999E-3</v>
      </c>
      <c r="S360" s="141">
        <v>0</v>
      </c>
      <c r="T360" s="142">
        <f>S360*H360</f>
        <v>0</v>
      </c>
      <c r="AR360" s="143" t="s">
        <v>287</v>
      </c>
      <c r="AT360" s="143" t="s">
        <v>186</v>
      </c>
      <c r="AU360" s="143" t="s">
        <v>84</v>
      </c>
      <c r="AY360" s="18" t="s">
        <v>184</v>
      </c>
      <c r="BE360" s="144">
        <f>IF(N360="základní",J360,0)</f>
        <v>0</v>
      </c>
      <c r="BF360" s="144">
        <f>IF(N360="snížená",J360,0)</f>
        <v>0</v>
      </c>
      <c r="BG360" s="144">
        <f>IF(N360="zákl. přenesená",J360,0)</f>
        <v>0</v>
      </c>
      <c r="BH360" s="144">
        <f>IF(N360="sníž. přenesená",J360,0)</f>
        <v>0</v>
      </c>
      <c r="BI360" s="144">
        <f>IF(N360="nulová",J360,0)</f>
        <v>0</v>
      </c>
      <c r="BJ360" s="18" t="s">
        <v>82</v>
      </c>
      <c r="BK360" s="144">
        <f>ROUND(I360*H360,2)</f>
        <v>0</v>
      </c>
      <c r="BL360" s="18" t="s">
        <v>287</v>
      </c>
      <c r="BM360" s="143" t="s">
        <v>2398</v>
      </c>
    </row>
    <row r="361" spans="2:65" s="1" customFormat="1" ht="11.25">
      <c r="B361" s="33"/>
      <c r="D361" s="145" t="s">
        <v>192</v>
      </c>
      <c r="F361" s="146" t="s">
        <v>2399</v>
      </c>
      <c r="I361" s="147"/>
      <c r="L361" s="33"/>
      <c r="M361" s="148"/>
      <c r="T361" s="54"/>
      <c r="AT361" s="18" t="s">
        <v>192</v>
      </c>
      <c r="AU361" s="18" t="s">
        <v>84</v>
      </c>
    </row>
    <row r="362" spans="2:65" s="12" customFormat="1" ht="11.25">
      <c r="B362" s="149"/>
      <c r="D362" s="150" t="s">
        <v>194</v>
      </c>
      <c r="E362" s="151" t="s">
        <v>19</v>
      </c>
      <c r="F362" s="152" t="s">
        <v>2242</v>
      </c>
      <c r="H362" s="151" t="s">
        <v>19</v>
      </c>
      <c r="I362" s="153"/>
      <c r="L362" s="149"/>
      <c r="M362" s="154"/>
      <c r="T362" s="155"/>
      <c r="AT362" s="151" t="s">
        <v>194</v>
      </c>
      <c r="AU362" s="151" t="s">
        <v>84</v>
      </c>
      <c r="AV362" s="12" t="s">
        <v>82</v>
      </c>
      <c r="AW362" s="12" t="s">
        <v>37</v>
      </c>
      <c r="AX362" s="12" t="s">
        <v>75</v>
      </c>
      <c r="AY362" s="151" t="s">
        <v>184</v>
      </c>
    </row>
    <row r="363" spans="2:65" s="13" customFormat="1" ht="11.25">
      <c r="B363" s="156"/>
      <c r="D363" s="150" t="s">
        <v>194</v>
      </c>
      <c r="E363" s="157" t="s">
        <v>19</v>
      </c>
      <c r="F363" s="158" t="s">
        <v>2358</v>
      </c>
      <c r="H363" s="159">
        <v>8</v>
      </c>
      <c r="I363" s="160"/>
      <c r="L363" s="156"/>
      <c r="M363" s="161"/>
      <c r="T363" s="162"/>
      <c r="AT363" s="157" t="s">
        <v>194</v>
      </c>
      <c r="AU363" s="157" t="s">
        <v>84</v>
      </c>
      <c r="AV363" s="13" t="s">
        <v>84</v>
      </c>
      <c r="AW363" s="13" t="s">
        <v>37</v>
      </c>
      <c r="AX363" s="13" t="s">
        <v>75</v>
      </c>
      <c r="AY363" s="157" t="s">
        <v>184</v>
      </c>
    </row>
    <row r="364" spans="2:65" s="14" customFormat="1" ht="11.25">
      <c r="B364" s="163"/>
      <c r="D364" s="150" t="s">
        <v>194</v>
      </c>
      <c r="E364" s="164" t="s">
        <v>19</v>
      </c>
      <c r="F364" s="165" t="s">
        <v>198</v>
      </c>
      <c r="H364" s="166">
        <v>8</v>
      </c>
      <c r="I364" s="167"/>
      <c r="L364" s="163"/>
      <c r="M364" s="168"/>
      <c r="T364" s="169"/>
      <c r="AT364" s="164" t="s">
        <v>194</v>
      </c>
      <c r="AU364" s="164" t="s">
        <v>84</v>
      </c>
      <c r="AV364" s="14" t="s">
        <v>127</v>
      </c>
      <c r="AW364" s="14" t="s">
        <v>37</v>
      </c>
      <c r="AX364" s="14" t="s">
        <v>82</v>
      </c>
      <c r="AY364" s="164" t="s">
        <v>184</v>
      </c>
    </row>
    <row r="365" spans="2:65" s="1" customFormat="1" ht="16.5" customHeight="1">
      <c r="B365" s="33"/>
      <c r="C365" s="132" t="s">
        <v>517</v>
      </c>
      <c r="D365" s="132" t="s">
        <v>186</v>
      </c>
      <c r="E365" s="133" t="s">
        <v>2400</v>
      </c>
      <c r="F365" s="134" t="s">
        <v>2401</v>
      </c>
      <c r="G365" s="135" t="s">
        <v>368</v>
      </c>
      <c r="H365" s="136">
        <v>1</v>
      </c>
      <c r="I365" s="137"/>
      <c r="J365" s="138">
        <f>ROUND(I365*H365,2)</f>
        <v>0</v>
      </c>
      <c r="K365" s="134" t="s">
        <v>190</v>
      </c>
      <c r="L365" s="33"/>
      <c r="M365" s="139" t="s">
        <v>19</v>
      </c>
      <c r="N365" s="140" t="s">
        <v>46</v>
      </c>
      <c r="P365" s="141">
        <f>O365*H365</f>
        <v>0</v>
      </c>
      <c r="Q365" s="141">
        <v>1.751E-3</v>
      </c>
      <c r="R365" s="141">
        <f>Q365*H365</f>
        <v>1.751E-3</v>
      </c>
      <c r="S365" s="141">
        <v>0</v>
      </c>
      <c r="T365" s="142">
        <f>S365*H365</f>
        <v>0</v>
      </c>
      <c r="AR365" s="143" t="s">
        <v>287</v>
      </c>
      <c r="AT365" s="143" t="s">
        <v>186</v>
      </c>
      <c r="AU365" s="143" t="s">
        <v>84</v>
      </c>
      <c r="AY365" s="18" t="s">
        <v>184</v>
      </c>
      <c r="BE365" s="144">
        <f>IF(N365="základní",J365,0)</f>
        <v>0</v>
      </c>
      <c r="BF365" s="144">
        <f>IF(N365="snížená",J365,0)</f>
        <v>0</v>
      </c>
      <c r="BG365" s="144">
        <f>IF(N365="zákl. přenesená",J365,0)</f>
        <v>0</v>
      </c>
      <c r="BH365" s="144">
        <f>IF(N365="sníž. přenesená",J365,0)</f>
        <v>0</v>
      </c>
      <c r="BI365" s="144">
        <f>IF(N365="nulová",J365,0)</f>
        <v>0</v>
      </c>
      <c r="BJ365" s="18" t="s">
        <v>82</v>
      </c>
      <c r="BK365" s="144">
        <f>ROUND(I365*H365,2)</f>
        <v>0</v>
      </c>
      <c r="BL365" s="18" t="s">
        <v>287</v>
      </c>
      <c r="BM365" s="143" t="s">
        <v>2402</v>
      </c>
    </row>
    <row r="366" spans="2:65" s="1" customFormat="1" ht="11.25">
      <c r="B366" s="33"/>
      <c r="D366" s="145" t="s">
        <v>192</v>
      </c>
      <c r="F366" s="146" t="s">
        <v>2403</v>
      </c>
      <c r="I366" s="147"/>
      <c r="L366" s="33"/>
      <c r="M366" s="148"/>
      <c r="T366" s="54"/>
      <c r="AT366" s="18" t="s">
        <v>192</v>
      </c>
      <c r="AU366" s="18" t="s">
        <v>84</v>
      </c>
    </row>
    <row r="367" spans="2:65" s="12" customFormat="1" ht="11.25">
      <c r="B367" s="149"/>
      <c r="D367" s="150" t="s">
        <v>194</v>
      </c>
      <c r="E367" s="151" t="s">
        <v>19</v>
      </c>
      <c r="F367" s="152" t="s">
        <v>2242</v>
      </c>
      <c r="H367" s="151" t="s">
        <v>19</v>
      </c>
      <c r="I367" s="153"/>
      <c r="L367" s="149"/>
      <c r="M367" s="154"/>
      <c r="T367" s="155"/>
      <c r="AT367" s="151" t="s">
        <v>194</v>
      </c>
      <c r="AU367" s="151" t="s">
        <v>84</v>
      </c>
      <c r="AV367" s="12" t="s">
        <v>82</v>
      </c>
      <c r="AW367" s="12" t="s">
        <v>37</v>
      </c>
      <c r="AX367" s="12" t="s">
        <v>75</v>
      </c>
      <c r="AY367" s="151" t="s">
        <v>184</v>
      </c>
    </row>
    <row r="368" spans="2:65" s="13" customFormat="1" ht="11.25">
      <c r="B368" s="156"/>
      <c r="D368" s="150" t="s">
        <v>194</v>
      </c>
      <c r="E368" s="157" t="s">
        <v>19</v>
      </c>
      <c r="F368" s="158" t="s">
        <v>2359</v>
      </c>
      <c r="H368" s="159">
        <v>1</v>
      </c>
      <c r="I368" s="160"/>
      <c r="L368" s="156"/>
      <c r="M368" s="161"/>
      <c r="T368" s="162"/>
      <c r="AT368" s="157" t="s">
        <v>194</v>
      </c>
      <c r="AU368" s="157" t="s">
        <v>84</v>
      </c>
      <c r="AV368" s="13" t="s">
        <v>84</v>
      </c>
      <c r="AW368" s="13" t="s">
        <v>37</v>
      </c>
      <c r="AX368" s="13" t="s">
        <v>75</v>
      </c>
      <c r="AY368" s="157" t="s">
        <v>184</v>
      </c>
    </row>
    <row r="369" spans="2:65" s="14" customFormat="1" ht="11.25">
      <c r="B369" s="163"/>
      <c r="D369" s="150" t="s">
        <v>194</v>
      </c>
      <c r="E369" s="164" t="s">
        <v>19</v>
      </c>
      <c r="F369" s="165" t="s">
        <v>198</v>
      </c>
      <c r="H369" s="166">
        <v>1</v>
      </c>
      <c r="I369" s="167"/>
      <c r="L369" s="163"/>
      <c r="M369" s="168"/>
      <c r="T369" s="169"/>
      <c r="AT369" s="164" t="s">
        <v>194</v>
      </c>
      <c r="AU369" s="164" t="s">
        <v>84</v>
      </c>
      <c r="AV369" s="14" t="s">
        <v>127</v>
      </c>
      <c r="AW369" s="14" t="s">
        <v>37</v>
      </c>
      <c r="AX369" s="14" t="s">
        <v>82</v>
      </c>
      <c r="AY369" s="164" t="s">
        <v>184</v>
      </c>
    </row>
    <row r="370" spans="2:65" s="1" customFormat="1" ht="21.75" customHeight="1">
      <c r="B370" s="33"/>
      <c r="C370" s="132" t="s">
        <v>523</v>
      </c>
      <c r="D370" s="132" t="s">
        <v>186</v>
      </c>
      <c r="E370" s="133" t="s">
        <v>2404</v>
      </c>
      <c r="F370" s="134" t="s">
        <v>2405</v>
      </c>
      <c r="G370" s="135" t="s">
        <v>246</v>
      </c>
      <c r="H370" s="136">
        <v>270.01</v>
      </c>
      <c r="I370" s="137"/>
      <c r="J370" s="138">
        <f>ROUND(I370*H370,2)</f>
        <v>0</v>
      </c>
      <c r="K370" s="134" t="s">
        <v>190</v>
      </c>
      <c r="L370" s="33"/>
      <c r="M370" s="139" t="s">
        <v>19</v>
      </c>
      <c r="N370" s="140" t="s">
        <v>46</v>
      </c>
      <c r="P370" s="141">
        <f>O370*H370</f>
        <v>0</v>
      </c>
      <c r="Q370" s="141">
        <v>1.0000000000000001E-5</v>
      </c>
      <c r="R370" s="141">
        <f>Q370*H370</f>
        <v>2.7001E-3</v>
      </c>
      <c r="S370" s="141">
        <v>0</v>
      </c>
      <c r="T370" s="142">
        <f>S370*H370</f>
        <v>0</v>
      </c>
      <c r="AR370" s="143" t="s">
        <v>287</v>
      </c>
      <c r="AT370" s="143" t="s">
        <v>186</v>
      </c>
      <c r="AU370" s="143" t="s">
        <v>84</v>
      </c>
      <c r="AY370" s="18" t="s">
        <v>184</v>
      </c>
      <c r="BE370" s="144">
        <f>IF(N370="základní",J370,0)</f>
        <v>0</v>
      </c>
      <c r="BF370" s="144">
        <f>IF(N370="snížená",J370,0)</f>
        <v>0</v>
      </c>
      <c r="BG370" s="144">
        <f>IF(N370="zákl. přenesená",J370,0)</f>
        <v>0</v>
      </c>
      <c r="BH370" s="144">
        <f>IF(N370="sníž. přenesená",J370,0)</f>
        <v>0</v>
      </c>
      <c r="BI370" s="144">
        <f>IF(N370="nulová",J370,0)</f>
        <v>0</v>
      </c>
      <c r="BJ370" s="18" t="s">
        <v>82</v>
      </c>
      <c r="BK370" s="144">
        <f>ROUND(I370*H370,2)</f>
        <v>0</v>
      </c>
      <c r="BL370" s="18" t="s">
        <v>287</v>
      </c>
      <c r="BM370" s="143" t="s">
        <v>2406</v>
      </c>
    </row>
    <row r="371" spans="2:65" s="1" customFormat="1" ht="11.25">
      <c r="B371" s="33"/>
      <c r="D371" s="145" t="s">
        <v>192</v>
      </c>
      <c r="F371" s="146" t="s">
        <v>2407</v>
      </c>
      <c r="I371" s="147"/>
      <c r="L371" s="33"/>
      <c r="M371" s="148"/>
      <c r="T371" s="54"/>
      <c r="AT371" s="18" t="s">
        <v>192</v>
      </c>
      <c r="AU371" s="18" t="s">
        <v>84</v>
      </c>
    </row>
    <row r="372" spans="2:65" s="12" customFormat="1" ht="11.25">
      <c r="B372" s="149"/>
      <c r="D372" s="150" t="s">
        <v>194</v>
      </c>
      <c r="E372" s="151" t="s">
        <v>19</v>
      </c>
      <c r="F372" s="152" t="s">
        <v>2147</v>
      </c>
      <c r="H372" s="151" t="s">
        <v>19</v>
      </c>
      <c r="I372" s="153"/>
      <c r="L372" s="149"/>
      <c r="M372" s="154"/>
      <c r="T372" s="155"/>
      <c r="AT372" s="151" t="s">
        <v>194</v>
      </c>
      <c r="AU372" s="151" t="s">
        <v>84</v>
      </c>
      <c r="AV372" s="12" t="s">
        <v>82</v>
      </c>
      <c r="AW372" s="12" t="s">
        <v>37</v>
      </c>
      <c r="AX372" s="12" t="s">
        <v>75</v>
      </c>
      <c r="AY372" s="151" t="s">
        <v>184</v>
      </c>
    </row>
    <row r="373" spans="2:65" s="13" customFormat="1" ht="11.25">
      <c r="B373" s="156"/>
      <c r="D373" s="150" t="s">
        <v>194</v>
      </c>
      <c r="E373" s="157" t="s">
        <v>19</v>
      </c>
      <c r="F373" s="158" t="s">
        <v>2408</v>
      </c>
      <c r="H373" s="159">
        <v>270.01</v>
      </c>
      <c r="I373" s="160"/>
      <c r="L373" s="156"/>
      <c r="M373" s="161"/>
      <c r="T373" s="162"/>
      <c r="AT373" s="157" t="s">
        <v>194</v>
      </c>
      <c r="AU373" s="157" t="s">
        <v>84</v>
      </c>
      <c r="AV373" s="13" t="s">
        <v>84</v>
      </c>
      <c r="AW373" s="13" t="s">
        <v>37</v>
      </c>
      <c r="AX373" s="13" t="s">
        <v>75</v>
      </c>
      <c r="AY373" s="157" t="s">
        <v>184</v>
      </c>
    </row>
    <row r="374" spans="2:65" s="14" customFormat="1" ht="11.25">
      <c r="B374" s="163"/>
      <c r="D374" s="150" t="s">
        <v>194</v>
      </c>
      <c r="E374" s="164" t="s">
        <v>19</v>
      </c>
      <c r="F374" s="165" t="s">
        <v>198</v>
      </c>
      <c r="H374" s="166">
        <v>270.01</v>
      </c>
      <c r="I374" s="167"/>
      <c r="L374" s="163"/>
      <c r="M374" s="168"/>
      <c r="T374" s="169"/>
      <c r="AT374" s="164" t="s">
        <v>194</v>
      </c>
      <c r="AU374" s="164" t="s">
        <v>84</v>
      </c>
      <c r="AV374" s="14" t="s">
        <v>127</v>
      </c>
      <c r="AW374" s="14" t="s">
        <v>37</v>
      </c>
      <c r="AX374" s="14" t="s">
        <v>82</v>
      </c>
      <c r="AY374" s="164" t="s">
        <v>184</v>
      </c>
    </row>
    <row r="375" spans="2:65" s="1" customFormat="1" ht="24.2" customHeight="1">
      <c r="B375" s="33"/>
      <c r="C375" s="132" t="s">
        <v>528</v>
      </c>
      <c r="D375" s="132" t="s">
        <v>186</v>
      </c>
      <c r="E375" s="133" t="s">
        <v>2409</v>
      </c>
      <c r="F375" s="134" t="s">
        <v>2410</v>
      </c>
      <c r="G375" s="135" t="s">
        <v>246</v>
      </c>
      <c r="H375" s="136">
        <v>270.01</v>
      </c>
      <c r="I375" s="137"/>
      <c r="J375" s="138">
        <f>ROUND(I375*H375,2)</f>
        <v>0</v>
      </c>
      <c r="K375" s="134" t="s">
        <v>190</v>
      </c>
      <c r="L375" s="33"/>
      <c r="M375" s="139" t="s">
        <v>19</v>
      </c>
      <c r="N375" s="140" t="s">
        <v>46</v>
      </c>
      <c r="P375" s="141">
        <f>O375*H375</f>
        <v>0</v>
      </c>
      <c r="Q375" s="141">
        <v>1.8816499999999998E-5</v>
      </c>
      <c r="R375" s="141">
        <f>Q375*H375</f>
        <v>5.080643164999999E-3</v>
      </c>
      <c r="S375" s="141">
        <v>0</v>
      </c>
      <c r="T375" s="142">
        <f>S375*H375</f>
        <v>0</v>
      </c>
      <c r="AR375" s="143" t="s">
        <v>287</v>
      </c>
      <c r="AT375" s="143" t="s">
        <v>186</v>
      </c>
      <c r="AU375" s="143" t="s">
        <v>84</v>
      </c>
      <c r="AY375" s="18" t="s">
        <v>184</v>
      </c>
      <c r="BE375" s="144">
        <f>IF(N375="základní",J375,0)</f>
        <v>0</v>
      </c>
      <c r="BF375" s="144">
        <f>IF(N375="snížená",J375,0)</f>
        <v>0</v>
      </c>
      <c r="BG375" s="144">
        <f>IF(N375="zákl. přenesená",J375,0)</f>
        <v>0</v>
      </c>
      <c r="BH375" s="144">
        <f>IF(N375="sníž. přenesená",J375,0)</f>
        <v>0</v>
      </c>
      <c r="BI375" s="144">
        <f>IF(N375="nulová",J375,0)</f>
        <v>0</v>
      </c>
      <c r="BJ375" s="18" t="s">
        <v>82</v>
      </c>
      <c r="BK375" s="144">
        <f>ROUND(I375*H375,2)</f>
        <v>0</v>
      </c>
      <c r="BL375" s="18" t="s">
        <v>287</v>
      </c>
      <c r="BM375" s="143" t="s">
        <v>2411</v>
      </c>
    </row>
    <row r="376" spans="2:65" s="1" customFormat="1" ht="11.25">
      <c r="B376" s="33"/>
      <c r="D376" s="145" t="s">
        <v>192</v>
      </c>
      <c r="F376" s="146" t="s">
        <v>2412</v>
      </c>
      <c r="I376" s="147"/>
      <c r="L376" s="33"/>
      <c r="M376" s="148"/>
      <c r="T376" s="54"/>
      <c r="AT376" s="18" t="s">
        <v>192</v>
      </c>
      <c r="AU376" s="18" t="s">
        <v>84</v>
      </c>
    </row>
    <row r="377" spans="2:65" s="12" customFormat="1" ht="11.25">
      <c r="B377" s="149"/>
      <c r="D377" s="150" t="s">
        <v>194</v>
      </c>
      <c r="E377" s="151" t="s">
        <v>19</v>
      </c>
      <c r="F377" s="152" t="s">
        <v>2147</v>
      </c>
      <c r="H377" s="151" t="s">
        <v>19</v>
      </c>
      <c r="I377" s="153"/>
      <c r="L377" s="149"/>
      <c r="M377" s="154"/>
      <c r="T377" s="155"/>
      <c r="AT377" s="151" t="s">
        <v>194</v>
      </c>
      <c r="AU377" s="151" t="s">
        <v>84</v>
      </c>
      <c r="AV377" s="12" t="s">
        <v>82</v>
      </c>
      <c r="AW377" s="12" t="s">
        <v>37</v>
      </c>
      <c r="AX377" s="12" t="s">
        <v>75</v>
      </c>
      <c r="AY377" s="151" t="s">
        <v>184</v>
      </c>
    </row>
    <row r="378" spans="2:65" s="13" customFormat="1" ht="11.25">
      <c r="B378" s="156"/>
      <c r="D378" s="150" t="s">
        <v>194</v>
      </c>
      <c r="E378" s="157" t="s">
        <v>19</v>
      </c>
      <c r="F378" s="158" t="s">
        <v>2408</v>
      </c>
      <c r="H378" s="159">
        <v>270.01</v>
      </c>
      <c r="I378" s="160"/>
      <c r="L378" s="156"/>
      <c r="M378" s="161"/>
      <c r="T378" s="162"/>
      <c r="AT378" s="157" t="s">
        <v>194</v>
      </c>
      <c r="AU378" s="157" t="s">
        <v>84</v>
      </c>
      <c r="AV378" s="13" t="s">
        <v>84</v>
      </c>
      <c r="AW378" s="13" t="s">
        <v>37</v>
      </c>
      <c r="AX378" s="13" t="s">
        <v>75</v>
      </c>
      <c r="AY378" s="157" t="s">
        <v>184</v>
      </c>
    </row>
    <row r="379" spans="2:65" s="14" customFormat="1" ht="11.25">
      <c r="B379" s="163"/>
      <c r="D379" s="150" t="s">
        <v>194</v>
      </c>
      <c r="E379" s="164" t="s">
        <v>19</v>
      </c>
      <c r="F379" s="165" t="s">
        <v>198</v>
      </c>
      <c r="H379" s="166">
        <v>270.01</v>
      </c>
      <c r="I379" s="167"/>
      <c r="L379" s="163"/>
      <c r="M379" s="168"/>
      <c r="T379" s="169"/>
      <c r="AT379" s="164" t="s">
        <v>194</v>
      </c>
      <c r="AU379" s="164" t="s">
        <v>84</v>
      </c>
      <c r="AV379" s="14" t="s">
        <v>127</v>
      </c>
      <c r="AW379" s="14" t="s">
        <v>37</v>
      </c>
      <c r="AX379" s="14" t="s">
        <v>82</v>
      </c>
      <c r="AY379" s="164" t="s">
        <v>184</v>
      </c>
    </row>
    <row r="380" spans="2:65" s="1" customFormat="1" ht="24.2" customHeight="1">
      <c r="B380" s="33"/>
      <c r="C380" s="132" t="s">
        <v>533</v>
      </c>
      <c r="D380" s="132" t="s">
        <v>186</v>
      </c>
      <c r="E380" s="133" t="s">
        <v>2413</v>
      </c>
      <c r="F380" s="134" t="s">
        <v>2414</v>
      </c>
      <c r="G380" s="135" t="s">
        <v>234</v>
      </c>
      <c r="H380" s="136">
        <v>0.4</v>
      </c>
      <c r="I380" s="137"/>
      <c r="J380" s="138">
        <f>ROUND(I380*H380,2)</f>
        <v>0</v>
      </c>
      <c r="K380" s="134" t="s">
        <v>190</v>
      </c>
      <c r="L380" s="33"/>
      <c r="M380" s="139" t="s">
        <v>19</v>
      </c>
      <c r="N380" s="140" t="s">
        <v>46</v>
      </c>
      <c r="P380" s="141">
        <f>O380*H380</f>
        <v>0</v>
      </c>
      <c r="Q380" s="141">
        <v>0</v>
      </c>
      <c r="R380" s="141">
        <f>Q380*H380</f>
        <v>0</v>
      </c>
      <c r="S380" s="141">
        <v>0</v>
      </c>
      <c r="T380" s="142">
        <f>S380*H380</f>
        <v>0</v>
      </c>
      <c r="AR380" s="143" t="s">
        <v>287</v>
      </c>
      <c r="AT380" s="143" t="s">
        <v>186</v>
      </c>
      <c r="AU380" s="143" t="s">
        <v>84</v>
      </c>
      <c r="AY380" s="18" t="s">
        <v>184</v>
      </c>
      <c r="BE380" s="144">
        <f>IF(N380="základní",J380,0)</f>
        <v>0</v>
      </c>
      <c r="BF380" s="144">
        <f>IF(N380="snížená",J380,0)</f>
        <v>0</v>
      </c>
      <c r="BG380" s="144">
        <f>IF(N380="zákl. přenesená",J380,0)</f>
        <v>0</v>
      </c>
      <c r="BH380" s="144">
        <f>IF(N380="sníž. přenesená",J380,0)</f>
        <v>0</v>
      </c>
      <c r="BI380" s="144">
        <f>IF(N380="nulová",J380,0)</f>
        <v>0</v>
      </c>
      <c r="BJ380" s="18" t="s">
        <v>82</v>
      </c>
      <c r="BK380" s="144">
        <f>ROUND(I380*H380,2)</f>
        <v>0</v>
      </c>
      <c r="BL380" s="18" t="s">
        <v>287</v>
      </c>
      <c r="BM380" s="143" t="s">
        <v>2415</v>
      </c>
    </row>
    <row r="381" spans="2:65" s="1" customFormat="1" ht="11.25">
      <c r="B381" s="33"/>
      <c r="D381" s="145" t="s">
        <v>192</v>
      </c>
      <c r="F381" s="146" t="s">
        <v>2416</v>
      </c>
      <c r="I381" s="147"/>
      <c r="L381" s="33"/>
      <c r="M381" s="148"/>
      <c r="T381" s="54"/>
      <c r="AT381" s="18" t="s">
        <v>192</v>
      </c>
      <c r="AU381" s="18" t="s">
        <v>84</v>
      </c>
    </row>
    <row r="382" spans="2:65" s="1" customFormat="1" ht="24.2" customHeight="1">
      <c r="B382" s="33"/>
      <c r="C382" s="132" t="s">
        <v>538</v>
      </c>
      <c r="D382" s="132" t="s">
        <v>186</v>
      </c>
      <c r="E382" s="133" t="s">
        <v>2417</v>
      </c>
      <c r="F382" s="134" t="s">
        <v>2418</v>
      </c>
      <c r="G382" s="135" t="s">
        <v>234</v>
      </c>
      <c r="H382" s="136">
        <v>0.4</v>
      </c>
      <c r="I382" s="137"/>
      <c r="J382" s="138">
        <f>ROUND(I382*H382,2)</f>
        <v>0</v>
      </c>
      <c r="K382" s="134" t="s">
        <v>19</v>
      </c>
      <c r="L382" s="33"/>
      <c r="M382" s="139" t="s">
        <v>19</v>
      </c>
      <c r="N382" s="140" t="s">
        <v>46</v>
      </c>
      <c r="P382" s="141">
        <f>O382*H382</f>
        <v>0</v>
      </c>
      <c r="Q382" s="141">
        <v>0</v>
      </c>
      <c r="R382" s="141">
        <f>Q382*H382</f>
        <v>0</v>
      </c>
      <c r="S382" s="141">
        <v>0</v>
      </c>
      <c r="T382" s="142">
        <f>S382*H382</f>
        <v>0</v>
      </c>
      <c r="AR382" s="143" t="s">
        <v>287</v>
      </c>
      <c r="AT382" s="143" t="s">
        <v>186</v>
      </c>
      <c r="AU382" s="143" t="s">
        <v>84</v>
      </c>
      <c r="AY382" s="18" t="s">
        <v>184</v>
      </c>
      <c r="BE382" s="144">
        <f>IF(N382="základní",J382,0)</f>
        <v>0</v>
      </c>
      <c r="BF382" s="144">
        <f>IF(N382="snížená",J382,0)</f>
        <v>0</v>
      </c>
      <c r="BG382" s="144">
        <f>IF(N382="zákl. přenesená",J382,0)</f>
        <v>0</v>
      </c>
      <c r="BH382" s="144">
        <f>IF(N382="sníž. přenesená",J382,0)</f>
        <v>0</v>
      </c>
      <c r="BI382" s="144">
        <f>IF(N382="nulová",J382,0)</f>
        <v>0</v>
      </c>
      <c r="BJ382" s="18" t="s">
        <v>82</v>
      </c>
      <c r="BK382" s="144">
        <f>ROUND(I382*H382,2)</f>
        <v>0</v>
      </c>
      <c r="BL382" s="18" t="s">
        <v>287</v>
      </c>
      <c r="BM382" s="143" t="s">
        <v>2419</v>
      </c>
    </row>
    <row r="383" spans="2:65" s="1" customFormat="1" ht="37.9" customHeight="1">
      <c r="B383" s="33"/>
      <c r="C383" s="132" t="s">
        <v>545</v>
      </c>
      <c r="D383" s="132" t="s">
        <v>186</v>
      </c>
      <c r="E383" s="133" t="s">
        <v>2420</v>
      </c>
      <c r="F383" s="134" t="s">
        <v>2421</v>
      </c>
      <c r="G383" s="135" t="s">
        <v>234</v>
      </c>
      <c r="H383" s="136">
        <v>0.4</v>
      </c>
      <c r="I383" s="137"/>
      <c r="J383" s="138">
        <f>ROUND(I383*H383,2)</f>
        <v>0</v>
      </c>
      <c r="K383" s="134" t="s">
        <v>190</v>
      </c>
      <c r="L383" s="33"/>
      <c r="M383" s="139" t="s">
        <v>19</v>
      </c>
      <c r="N383" s="140" t="s">
        <v>46</v>
      </c>
      <c r="P383" s="141">
        <f>O383*H383</f>
        <v>0</v>
      </c>
      <c r="Q383" s="141">
        <v>0</v>
      </c>
      <c r="R383" s="141">
        <f>Q383*H383</f>
        <v>0</v>
      </c>
      <c r="S383" s="141">
        <v>0</v>
      </c>
      <c r="T383" s="142">
        <f>S383*H383</f>
        <v>0</v>
      </c>
      <c r="AR383" s="143" t="s">
        <v>287</v>
      </c>
      <c r="AT383" s="143" t="s">
        <v>186</v>
      </c>
      <c r="AU383" s="143" t="s">
        <v>84</v>
      </c>
      <c r="AY383" s="18" t="s">
        <v>184</v>
      </c>
      <c r="BE383" s="144">
        <f>IF(N383="základní",J383,0)</f>
        <v>0</v>
      </c>
      <c r="BF383" s="144">
        <f>IF(N383="snížená",J383,0)</f>
        <v>0</v>
      </c>
      <c r="BG383" s="144">
        <f>IF(N383="zákl. přenesená",J383,0)</f>
        <v>0</v>
      </c>
      <c r="BH383" s="144">
        <f>IF(N383="sníž. přenesená",J383,0)</f>
        <v>0</v>
      </c>
      <c r="BI383" s="144">
        <f>IF(N383="nulová",J383,0)</f>
        <v>0</v>
      </c>
      <c r="BJ383" s="18" t="s">
        <v>82</v>
      </c>
      <c r="BK383" s="144">
        <f>ROUND(I383*H383,2)</f>
        <v>0</v>
      </c>
      <c r="BL383" s="18" t="s">
        <v>287</v>
      </c>
      <c r="BM383" s="143" t="s">
        <v>2422</v>
      </c>
    </row>
    <row r="384" spans="2:65" s="1" customFormat="1" ht="11.25">
      <c r="B384" s="33"/>
      <c r="D384" s="145" t="s">
        <v>192</v>
      </c>
      <c r="F384" s="146" t="s">
        <v>2423</v>
      </c>
      <c r="I384" s="147"/>
      <c r="L384" s="33"/>
      <c r="M384" s="148"/>
      <c r="T384" s="54"/>
      <c r="AT384" s="18" t="s">
        <v>192</v>
      </c>
      <c r="AU384" s="18" t="s">
        <v>84</v>
      </c>
    </row>
    <row r="385" spans="2:65" s="11" customFormat="1" ht="22.9" customHeight="1">
      <c r="B385" s="120"/>
      <c r="D385" s="121" t="s">
        <v>74</v>
      </c>
      <c r="E385" s="130" t="s">
        <v>2424</v>
      </c>
      <c r="F385" s="130" t="s">
        <v>2425</v>
      </c>
      <c r="I385" s="123"/>
      <c r="J385" s="131">
        <f>BK385</f>
        <v>0</v>
      </c>
      <c r="L385" s="120"/>
      <c r="M385" s="125"/>
      <c r="P385" s="126">
        <f>SUM(P386:P391)</f>
        <v>0</v>
      </c>
      <c r="R385" s="126">
        <f>SUM(R386:R391)</f>
        <v>0</v>
      </c>
      <c r="T385" s="127">
        <f>SUM(T386:T391)</f>
        <v>0</v>
      </c>
      <c r="AR385" s="121" t="s">
        <v>84</v>
      </c>
      <c r="AT385" s="128" t="s">
        <v>74</v>
      </c>
      <c r="AU385" s="128" t="s">
        <v>82</v>
      </c>
      <c r="AY385" s="121" t="s">
        <v>184</v>
      </c>
      <c r="BK385" s="129">
        <f>SUM(BK386:BK391)</f>
        <v>0</v>
      </c>
    </row>
    <row r="386" spans="2:65" s="1" customFormat="1" ht="16.5" customHeight="1">
      <c r="B386" s="33"/>
      <c r="C386" s="132" t="s">
        <v>554</v>
      </c>
      <c r="D386" s="132" t="s">
        <v>186</v>
      </c>
      <c r="E386" s="133" t="s">
        <v>2426</v>
      </c>
      <c r="F386" s="134" t="s">
        <v>2427</v>
      </c>
      <c r="G386" s="135" t="s">
        <v>368</v>
      </c>
      <c r="H386" s="136">
        <v>2</v>
      </c>
      <c r="I386" s="137"/>
      <c r="J386" s="138">
        <f>ROUND(I386*H386,2)</f>
        <v>0</v>
      </c>
      <c r="K386" s="134" t="s">
        <v>19</v>
      </c>
      <c r="L386" s="33"/>
      <c r="M386" s="139" t="s">
        <v>19</v>
      </c>
      <c r="N386" s="140" t="s">
        <v>46</v>
      </c>
      <c r="P386" s="141">
        <f>O386*H386</f>
        <v>0</v>
      </c>
      <c r="Q386" s="141">
        <v>0</v>
      </c>
      <c r="R386" s="141">
        <f>Q386*H386</f>
        <v>0</v>
      </c>
      <c r="S386" s="141">
        <v>0</v>
      </c>
      <c r="T386" s="142">
        <f>S386*H386</f>
        <v>0</v>
      </c>
      <c r="AR386" s="143" t="s">
        <v>287</v>
      </c>
      <c r="AT386" s="143" t="s">
        <v>186</v>
      </c>
      <c r="AU386" s="143" t="s">
        <v>84</v>
      </c>
      <c r="AY386" s="18" t="s">
        <v>184</v>
      </c>
      <c r="BE386" s="144">
        <f>IF(N386="základní",J386,0)</f>
        <v>0</v>
      </c>
      <c r="BF386" s="144">
        <f>IF(N386="snížená",J386,0)</f>
        <v>0</v>
      </c>
      <c r="BG386" s="144">
        <f>IF(N386="zákl. přenesená",J386,0)</f>
        <v>0</v>
      </c>
      <c r="BH386" s="144">
        <f>IF(N386="sníž. přenesená",J386,0)</f>
        <v>0</v>
      </c>
      <c r="BI386" s="144">
        <f>IF(N386="nulová",J386,0)</f>
        <v>0</v>
      </c>
      <c r="BJ386" s="18" t="s">
        <v>82</v>
      </c>
      <c r="BK386" s="144">
        <f>ROUND(I386*H386,2)</f>
        <v>0</v>
      </c>
      <c r="BL386" s="18" t="s">
        <v>287</v>
      </c>
      <c r="BM386" s="143" t="s">
        <v>2428</v>
      </c>
    </row>
    <row r="387" spans="2:65" s="12" customFormat="1" ht="11.25">
      <c r="B387" s="149"/>
      <c r="D387" s="150" t="s">
        <v>194</v>
      </c>
      <c r="E387" s="151" t="s">
        <v>19</v>
      </c>
      <c r="F387" s="152" t="s">
        <v>2429</v>
      </c>
      <c r="H387" s="151" t="s">
        <v>19</v>
      </c>
      <c r="I387" s="153"/>
      <c r="L387" s="149"/>
      <c r="M387" s="154"/>
      <c r="T387" s="155"/>
      <c r="AT387" s="151" t="s">
        <v>194</v>
      </c>
      <c r="AU387" s="151" t="s">
        <v>84</v>
      </c>
      <c r="AV387" s="12" t="s">
        <v>82</v>
      </c>
      <c r="AW387" s="12" t="s">
        <v>37</v>
      </c>
      <c r="AX387" s="12" t="s">
        <v>75</v>
      </c>
      <c r="AY387" s="151" t="s">
        <v>184</v>
      </c>
    </row>
    <row r="388" spans="2:65" s="13" customFormat="1" ht="11.25">
      <c r="B388" s="156"/>
      <c r="D388" s="150" t="s">
        <v>194</v>
      </c>
      <c r="E388" s="157" t="s">
        <v>19</v>
      </c>
      <c r="F388" s="158" t="s">
        <v>2430</v>
      </c>
      <c r="H388" s="159">
        <v>2</v>
      </c>
      <c r="I388" s="160"/>
      <c r="L388" s="156"/>
      <c r="M388" s="161"/>
      <c r="T388" s="162"/>
      <c r="AT388" s="157" t="s">
        <v>194</v>
      </c>
      <c r="AU388" s="157" t="s">
        <v>84</v>
      </c>
      <c r="AV388" s="13" t="s">
        <v>84</v>
      </c>
      <c r="AW388" s="13" t="s">
        <v>37</v>
      </c>
      <c r="AX388" s="13" t="s">
        <v>75</v>
      </c>
      <c r="AY388" s="157" t="s">
        <v>184</v>
      </c>
    </row>
    <row r="389" spans="2:65" s="14" customFormat="1" ht="11.25">
      <c r="B389" s="163"/>
      <c r="D389" s="150" t="s">
        <v>194</v>
      </c>
      <c r="E389" s="164" t="s">
        <v>19</v>
      </c>
      <c r="F389" s="165" t="s">
        <v>198</v>
      </c>
      <c r="H389" s="166">
        <v>2</v>
      </c>
      <c r="I389" s="167"/>
      <c r="L389" s="163"/>
      <c r="M389" s="168"/>
      <c r="T389" s="169"/>
      <c r="AT389" s="164" t="s">
        <v>194</v>
      </c>
      <c r="AU389" s="164" t="s">
        <v>84</v>
      </c>
      <c r="AV389" s="14" t="s">
        <v>127</v>
      </c>
      <c r="AW389" s="14" t="s">
        <v>37</v>
      </c>
      <c r="AX389" s="14" t="s">
        <v>82</v>
      </c>
      <c r="AY389" s="164" t="s">
        <v>184</v>
      </c>
    </row>
    <row r="390" spans="2:65" s="1" customFormat="1" ht="24.2" customHeight="1">
      <c r="B390" s="33"/>
      <c r="C390" s="132" t="s">
        <v>560</v>
      </c>
      <c r="D390" s="132" t="s">
        <v>186</v>
      </c>
      <c r="E390" s="133" t="s">
        <v>2431</v>
      </c>
      <c r="F390" s="134" t="s">
        <v>2432</v>
      </c>
      <c r="G390" s="135" t="s">
        <v>2433</v>
      </c>
      <c r="H390" s="197"/>
      <c r="I390" s="137"/>
      <c r="J390" s="138">
        <f>ROUND(I390*H390,2)</f>
        <v>0</v>
      </c>
      <c r="K390" s="134" t="s">
        <v>190</v>
      </c>
      <c r="L390" s="33"/>
      <c r="M390" s="139" t="s">
        <v>19</v>
      </c>
      <c r="N390" s="140" t="s">
        <v>46</v>
      </c>
      <c r="P390" s="141">
        <f>O390*H390</f>
        <v>0</v>
      </c>
      <c r="Q390" s="141">
        <v>0</v>
      </c>
      <c r="R390" s="141">
        <f>Q390*H390</f>
        <v>0</v>
      </c>
      <c r="S390" s="141">
        <v>0</v>
      </c>
      <c r="T390" s="142">
        <f>S390*H390</f>
        <v>0</v>
      </c>
      <c r="AR390" s="143" t="s">
        <v>287</v>
      </c>
      <c r="AT390" s="143" t="s">
        <v>186</v>
      </c>
      <c r="AU390" s="143" t="s">
        <v>84</v>
      </c>
      <c r="AY390" s="18" t="s">
        <v>184</v>
      </c>
      <c r="BE390" s="144">
        <f>IF(N390="základní",J390,0)</f>
        <v>0</v>
      </c>
      <c r="BF390" s="144">
        <f>IF(N390="snížená",J390,0)</f>
        <v>0</v>
      </c>
      <c r="BG390" s="144">
        <f>IF(N390="zákl. přenesená",J390,0)</f>
        <v>0</v>
      </c>
      <c r="BH390" s="144">
        <f>IF(N390="sníž. přenesená",J390,0)</f>
        <v>0</v>
      </c>
      <c r="BI390" s="144">
        <f>IF(N390="nulová",J390,0)</f>
        <v>0</v>
      </c>
      <c r="BJ390" s="18" t="s">
        <v>82</v>
      </c>
      <c r="BK390" s="144">
        <f>ROUND(I390*H390,2)</f>
        <v>0</v>
      </c>
      <c r="BL390" s="18" t="s">
        <v>287</v>
      </c>
      <c r="BM390" s="143" t="s">
        <v>2434</v>
      </c>
    </row>
    <row r="391" spans="2:65" s="1" customFormat="1" ht="11.25">
      <c r="B391" s="33"/>
      <c r="D391" s="145" t="s">
        <v>192</v>
      </c>
      <c r="F391" s="146" t="s">
        <v>2435</v>
      </c>
      <c r="I391" s="147"/>
      <c r="L391" s="33"/>
      <c r="M391" s="148"/>
      <c r="T391" s="54"/>
      <c r="AT391" s="18" t="s">
        <v>192</v>
      </c>
      <c r="AU391" s="18" t="s">
        <v>84</v>
      </c>
    </row>
    <row r="392" spans="2:65" s="11" customFormat="1" ht="22.9" customHeight="1">
      <c r="B392" s="120"/>
      <c r="D392" s="121" t="s">
        <v>74</v>
      </c>
      <c r="E392" s="130" t="s">
        <v>515</v>
      </c>
      <c r="F392" s="130" t="s">
        <v>516</v>
      </c>
      <c r="I392" s="123"/>
      <c r="J392" s="131">
        <f>BK392</f>
        <v>0</v>
      </c>
      <c r="L392" s="120"/>
      <c r="M392" s="125"/>
      <c r="P392" s="126">
        <f>SUM(P393:P473)</f>
        <v>0</v>
      </c>
      <c r="R392" s="126">
        <f>SUM(R393:R473)</f>
        <v>0.23294658239999999</v>
      </c>
      <c r="T392" s="127">
        <f>SUM(T393:T473)</f>
        <v>0</v>
      </c>
      <c r="AR392" s="121" t="s">
        <v>84</v>
      </c>
      <c r="AT392" s="128" t="s">
        <v>74</v>
      </c>
      <c r="AU392" s="128" t="s">
        <v>82</v>
      </c>
      <c r="AY392" s="121" t="s">
        <v>184</v>
      </c>
      <c r="BK392" s="129">
        <f>SUM(BK393:BK473)</f>
        <v>0</v>
      </c>
    </row>
    <row r="393" spans="2:65" s="1" customFormat="1" ht="16.5" customHeight="1">
      <c r="B393" s="33"/>
      <c r="C393" s="132" t="s">
        <v>571</v>
      </c>
      <c r="D393" s="132" t="s">
        <v>186</v>
      </c>
      <c r="E393" s="133" t="s">
        <v>2436</v>
      </c>
      <c r="F393" s="134" t="s">
        <v>2437</v>
      </c>
      <c r="G393" s="135" t="s">
        <v>368</v>
      </c>
      <c r="H393" s="136">
        <v>1</v>
      </c>
      <c r="I393" s="137"/>
      <c r="J393" s="138">
        <f>ROUND(I393*H393,2)</f>
        <v>0</v>
      </c>
      <c r="K393" s="134" t="s">
        <v>19</v>
      </c>
      <c r="L393" s="33"/>
      <c r="M393" s="139" t="s">
        <v>19</v>
      </c>
      <c r="N393" s="140" t="s">
        <v>46</v>
      </c>
      <c r="P393" s="141">
        <f>O393*H393</f>
        <v>0</v>
      </c>
      <c r="Q393" s="141">
        <v>2.3000000000000001E-4</v>
      </c>
      <c r="R393" s="141">
        <f>Q393*H393</f>
        <v>2.3000000000000001E-4</v>
      </c>
      <c r="S393" s="141">
        <v>0</v>
      </c>
      <c r="T393" s="142">
        <f>S393*H393</f>
        <v>0</v>
      </c>
      <c r="AR393" s="143" t="s">
        <v>287</v>
      </c>
      <c r="AT393" s="143" t="s">
        <v>186</v>
      </c>
      <c r="AU393" s="143" t="s">
        <v>84</v>
      </c>
      <c r="AY393" s="18" t="s">
        <v>184</v>
      </c>
      <c r="BE393" s="144">
        <f>IF(N393="základní",J393,0)</f>
        <v>0</v>
      </c>
      <c r="BF393" s="144">
        <f>IF(N393="snížená",J393,0)</f>
        <v>0</v>
      </c>
      <c r="BG393" s="144">
        <f>IF(N393="zákl. přenesená",J393,0)</f>
        <v>0</v>
      </c>
      <c r="BH393" s="144">
        <f>IF(N393="sníž. přenesená",J393,0)</f>
        <v>0</v>
      </c>
      <c r="BI393" s="144">
        <f>IF(N393="nulová",J393,0)</f>
        <v>0</v>
      </c>
      <c r="BJ393" s="18" t="s">
        <v>82</v>
      </c>
      <c r="BK393" s="144">
        <f>ROUND(I393*H393,2)</f>
        <v>0</v>
      </c>
      <c r="BL393" s="18" t="s">
        <v>287</v>
      </c>
      <c r="BM393" s="143" t="s">
        <v>2438</v>
      </c>
    </row>
    <row r="394" spans="2:65" s="12" customFormat="1" ht="11.25">
      <c r="B394" s="149"/>
      <c r="D394" s="150" t="s">
        <v>194</v>
      </c>
      <c r="E394" s="151" t="s">
        <v>19</v>
      </c>
      <c r="F394" s="152" t="s">
        <v>2242</v>
      </c>
      <c r="H394" s="151" t="s">
        <v>19</v>
      </c>
      <c r="I394" s="153"/>
      <c r="L394" s="149"/>
      <c r="M394" s="154"/>
      <c r="T394" s="155"/>
      <c r="AT394" s="151" t="s">
        <v>194</v>
      </c>
      <c r="AU394" s="151" t="s">
        <v>84</v>
      </c>
      <c r="AV394" s="12" t="s">
        <v>82</v>
      </c>
      <c r="AW394" s="12" t="s">
        <v>37</v>
      </c>
      <c r="AX394" s="12" t="s">
        <v>75</v>
      </c>
      <c r="AY394" s="151" t="s">
        <v>184</v>
      </c>
    </row>
    <row r="395" spans="2:65" s="13" customFormat="1" ht="11.25">
      <c r="B395" s="156"/>
      <c r="D395" s="150" t="s">
        <v>194</v>
      </c>
      <c r="E395" s="157" t="s">
        <v>19</v>
      </c>
      <c r="F395" s="158" t="s">
        <v>2439</v>
      </c>
      <c r="H395" s="159">
        <v>1</v>
      </c>
      <c r="I395" s="160"/>
      <c r="L395" s="156"/>
      <c r="M395" s="161"/>
      <c r="T395" s="162"/>
      <c r="AT395" s="157" t="s">
        <v>194</v>
      </c>
      <c r="AU395" s="157" t="s">
        <v>84</v>
      </c>
      <c r="AV395" s="13" t="s">
        <v>84</v>
      </c>
      <c r="AW395" s="13" t="s">
        <v>37</v>
      </c>
      <c r="AX395" s="13" t="s">
        <v>75</v>
      </c>
      <c r="AY395" s="157" t="s">
        <v>184</v>
      </c>
    </row>
    <row r="396" spans="2:65" s="14" customFormat="1" ht="11.25">
      <c r="B396" s="163"/>
      <c r="D396" s="150" t="s">
        <v>194</v>
      </c>
      <c r="E396" s="164" t="s">
        <v>19</v>
      </c>
      <c r="F396" s="165" t="s">
        <v>198</v>
      </c>
      <c r="H396" s="166">
        <v>1</v>
      </c>
      <c r="I396" s="167"/>
      <c r="L396" s="163"/>
      <c r="M396" s="168"/>
      <c r="T396" s="169"/>
      <c r="AT396" s="164" t="s">
        <v>194</v>
      </c>
      <c r="AU396" s="164" t="s">
        <v>84</v>
      </c>
      <c r="AV396" s="14" t="s">
        <v>127</v>
      </c>
      <c r="AW396" s="14" t="s">
        <v>37</v>
      </c>
      <c r="AX396" s="14" t="s">
        <v>82</v>
      </c>
      <c r="AY396" s="164" t="s">
        <v>184</v>
      </c>
    </row>
    <row r="397" spans="2:65" s="1" customFormat="1" ht="44.25" customHeight="1">
      <c r="B397" s="33"/>
      <c r="C397" s="132" t="s">
        <v>577</v>
      </c>
      <c r="D397" s="132" t="s">
        <v>186</v>
      </c>
      <c r="E397" s="133" t="s">
        <v>2440</v>
      </c>
      <c r="F397" s="134" t="s">
        <v>2441</v>
      </c>
      <c r="G397" s="135" t="s">
        <v>520</v>
      </c>
      <c r="H397" s="136">
        <v>2</v>
      </c>
      <c r="I397" s="137"/>
      <c r="J397" s="138">
        <f>ROUND(I397*H397,2)</f>
        <v>0</v>
      </c>
      <c r="K397" s="134" t="s">
        <v>19</v>
      </c>
      <c r="L397" s="33"/>
      <c r="M397" s="139" t="s">
        <v>19</v>
      </c>
      <c r="N397" s="140" t="s">
        <v>46</v>
      </c>
      <c r="P397" s="141">
        <f>O397*H397</f>
        <v>0</v>
      </c>
      <c r="Q397" s="141">
        <v>0.11033999999999999</v>
      </c>
      <c r="R397" s="141">
        <f>Q397*H397</f>
        <v>0.22067999999999999</v>
      </c>
      <c r="S397" s="141">
        <v>0</v>
      </c>
      <c r="T397" s="142">
        <f>S397*H397</f>
        <v>0</v>
      </c>
      <c r="AR397" s="143" t="s">
        <v>287</v>
      </c>
      <c r="AT397" s="143" t="s">
        <v>186</v>
      </c>
      <c r="AU397" s="143" t="s">
        <v>84</v>
      </c>
      <c r="AY397" s="18" t="s">
        <v>184</v>
      </c>
      <c r="BE397" s="144">
        <f>IF(N397="základní",J397,0)</f>
        <v>0</v>
      </c>
      <c r="BF397" s="144">
        <f>IF(N397="snížená",J397,0)</f>
        <v>0</v>
      </c>
      <c r="BG397" s="144">
        <f>IF(N397="zákl. přenesená",J397,0)</f>
        <v>0</v>
      </c>
      <c r="BH397" s="144">
        <f>IF(N397="sníž. přenesená",J397,0)</f>
        <v>0</v>
      </c>
      <c r="BI397" s="144">
        <f>IF(N397="nulová",J397,0)</f>
        <v>0</v>
      </c>
      <c r="BJ397" s="18" t="s">
        <v>82</v>
      </c>
      <c r="BK397" s="144">
        <f>ROUND(I397*H397,2)</f>
        <v>0</v>
      </c>
      <c r="BL397" s="18" t="s">
        <v>287</v>
      </c>
      <c r="BM397" s="143" t="s">
        <v>2442</v>
      </c>
    </row>
    <row r="398" spans="2:65" s="1" customFormat="1" ht="24.2" customHeight="1">
      <c r="B398" s="33"/>
      <c r="C398" s="132" t="s">
        <v>583</v>
      </c>
      <c r="D398" s="132" t="s">
        <v>186</v>
      </c>
      <c r="E398" s="133" t="s">
        <v>2443</v>
      </c>
      <c r="F398" s="134" t="s">
        <v>2444</v>
      </c>
      <c r="G398" s="135" t="s">
        <v>368</v>
      </c>
      <c r="H398" s="136">
        <v>9</v>
      </c>
      <c r="I398" s="137"/>
      <c r="J398" s="138">
        <f>ROUND(I398*H398,2)</f>
        <v>0</v>
      </c>
      <c r="K398" s="134" t="s">
        <v>190</v>
      </c>
      <c r="L398" s="33"/>
      <c r="M398" s="139" t="s">
        <v>19</v>
      </c>
      <c r="N398" s="140" t="s">
        <v>46</v>
      </c>
      <c r="P398" s="141">
        <f>O398*H398</f>
        <v>0</v>
      </c>
      <c r="Q398" s="141">
        <v>1.2E-4</v>
      </c>
      <c r="R398" s="141">
        <f>Q398*H398</f>
        <v>1.08E-3</v>
      </c>
      <c r="S398" s="141">
        <v>0</v>
      </c>
      <c r="T398" s="142">
        <f>S398*H398</f>
        <v>0</v>
      </c>
      <c r="AR398" s="143" t="s">
        <v>287</v>
      </c>
      <c r="AT398" s="143" t="s">
        <v>186</v>
      </c>
      <c r="AU398" s="143" t="s">
        <v>84</v>
      </c>
      <c r="AY398" s="18" t="s">
        <v>184</v>
      </c>
      <c r="BE398" s="144">
        <f>IF(N398="základní",J398,0)</f>
        <v>0</v>
      </c>
      <c r="BF398" s="144">
        <f>IF(N398="snížená",J398,0)</f>
        <v>0</v>
      </c>
      <c r="BG398" s="144">
        <f>IF(N398="zákl. přenesená",J398,0)</f>
        <v>0</v>
      </c>
      <c r="BH398" s="144">
        <f>IF(N398="sníž. přenesená",J398,0)</f>
        <v>0</v>
      </c>
      <c r="BI398" s="144">
        <f>IF(N398="nulová",J398,0)</f>
        <v>0</v>
      </c>
      <c r="BJ398" s="18" t="s">
        <v>82</v>
      </c>
      <c r="BK398" s="144">
        <f>ROUND(I398*H398,2)</f>
        <v>0</v>
      </c>
      <c r="BL398" s="18" t="s">
        <v>287</v>
      </c>
      <c r="BM398" s="143" t="s">
        <v>2445</v>
      </c>
    </row>
    <row r="399" spans="2:65" s="1" customFormat="1" ht="11.25">
      <c r="B399" s="33"/>
      <c r="D399" s="145" t="s">
        <v>192</v>
      </c>
      <c r="F399" s="146" t="s">
        <v>2446</v>
      </c>
      <c r="I399" s="147"/>
      <c r="L399" s="33"/>
      <c r="M399" s="148"/>
      <c r="T399" s="54"/>
      <c r="AT399" s="18" t="s">
        <v>192</v>
      </c>
      <c r="AU399" s="18" t="s">
        <v>84</v>
      </c>
    </row>
    <row r="400" spans="2:65" s="12" customFormat="1" ht="11.25">
      <c r="B400" s="149"/>
      <c r="D400" s="150" t="s">
        <v>194</v>
      </c>
      <c r="E400" s="151" t="s">
        <v>19</v>
      </c>
      <c r="F400" s="152" t="s">
        <v>2242</v>
      </c>
      <c r="H400" s="151" t="s">
        <v>19</v>
      </c>
      <c r="I400" s="153"/>
      <c r="L400" s="149"/>
      <c r="M400" s="154"/>
      <c r="T400" s="155"/>
      <c r="AT400" s="151" t="s">
        <v>194</v>
      </c>
      <c r="AU400" s="151" t="s">
        <v>84</v>
      </c>
      <c r="AV400" s="12" t="s">
        <v>82</v>
      </c>
      <c r="AW400" s="12" t="s">
        <v>37</v>
      </c>
      <c r="AX400" s="12" t="s">
        <v>75</v>
      </c>
      <c r="AY400" s="151" t="s">
        <v>184</v>
      </c>
    </row>
    <row r="401" spans="2:65" s="13" customFormat="1" ht="11.25">
      <c r="B401" s="156"/>
      <c r="D401" s="150" t="s">
        <v>194</v>
      </c>
      <c r="E401" s="157" t="s">
        <v>19</v>
      </c>
      <c r="F401" s="158" t="s">
        <v>2447</v>
      </c>
      <c r="H401" s="159">
        <v>9</v>
      </c>
      <c r="I401" s="160"/>
      <c r="L401" s="156"/>
      <c r="M401" s="161"/>
      <c r="T401" s="162"/>
      <c r="AT401" s="157" t="s">
        <v>194</v>
      </c>
      <c r="AU401" s="157" t="s">
        <v>84</v>
      </c>
      <c r="AV401" s="13" t="s">
        <v>84</v>
      </c>
      <c r="AW401" s="13" t="s">
        <v>37</v>
      </c>
      <c r="AX401" s="13" t="s">
        <v>75</v>
      </c>
      <c r="AY401" s="157" t="s">
        <v>184</v>
      </c>
    </row>
    <row r="402" spans="2:65" s="14" customFormat="1" ht="11.25">
      <c r="B402" s="163"/>
      <c r="D402" s="150" t="s">
        <v>194</v>
      </c>
      <c r="E402" s="164" t="s">
        <v>19</v>
      </c>
      <c r="F402" s="165" t="s">
        <v>198</v>
      </c>
      <c r="H402" s="166">
        <v>9</v>
      </c>
      <c r="I402" s="167"/>
      <c r="L402" s="163"/>
      <c r="M402" s="168"/>
      <c r="T402" s="169"/>
      <c r="AT402" s="164" t="s">
        <v>194</v>
      </c>
      <c r="AU402" s="164" t="s">
        <v>84</v>
      </c>
      <c r="AV402" s="14" t="s">
        <v>127</v>
      </c>
      <c r="AW402" s="14" t="s">
        <v>37</v>
      </c>
      <c r="AX402" s="14" t="s">
        <v>82</v>
      </c>
      <c r="AY402" s="164" t="s">
        <v>184</v>
      </c>
    </row>
    <row r="403" spans="2:65" s="1" customFormat="1" ht="33" customHeight="1">
      <c r="B403" s="33"/>
      <c r="C403" s="170" t="s">
        <v>601</v>
      </c>
      <c r="D403" s="170" t="s">
        <v>264</v>
      </c>
      <c r="E403" s="171" t="s">
        <v>2448</v>
      </c>
      <c r="F403" s="172" t="s">
        <v>2449</v>
      </c>
      <c r="G403" s="173" t="s">
        <v>368</v>
      </c>
      <c r="H403" s="174">
        <v>9</v>
      </c>
      <c r="I403" s="175"/>
      <c r="J403" s="176">
        <f>ROUND(I403*H403,2)</f>
        <v>0</v>
      </c>
      <c r="K403" s="172" t="s">
        <v>19</v>
      </c>
      <c r="L403" s="177"/>
      <c r="M403" s="178" t="s">
        <v>19</v>
      </c>
      <c r="N403" s="179" t="s">
        <v>46</v>
      </c>
      <c r="P403" s="141">
        <f>O403*H403</f>
        <v>0</v>
      </c>
      <c r="Q403" s="141">
        <v>0</v>
      </c>
      <c r="R403" s="141">
        <f>Q403*H403</f>
        <v>0</v>
      </c>
      <c r="S403" s="141">
        <v>0</v>
      </c>
      <c r="T403" s="142">
        <f>S403*H403</f>
        <v>0</v>
      </c>
      <c r="AR403" s="143" t="s">
        <v>409</v>
      </c>
      <c r="AT403" s="143" t="s">
        <v>264</v>
      </c>
      <c r="AU403" s="143" t="s">
        <v>84</v>
      </c>
      <c r="AY403" s="18" t="s">
        <v>184</v>
      </c>
      <c r="BE403" s="144">
        <f>IF(N403="základní",J403,0)</f>
        <v>0</v>
      </c>
      <c r="BF403" s="144">
        <f>IF(N403="snížená",J403,0)</f>
        <v>0</v>
      </c>
      <c r="BG403" s="144">
        <f>IF(N403="zákl. přenesená",J403,0)</f>
        <v>0</v>
      </c>
      <c r="BH403" s="144">
        <f>IF(N403="sníž. přenesená",J403,0)</f>
        <v>0</v>
      </c>
      <c r="BI403" s="144">
        <f>IF(N403="nulová",J403,0)</f>
        <v>0</v>
      </c>
      <c r="BJ403" s="18" t="s">
        <v>82</v>
      </c>
      <c r="BK403" s="144">
        <f>ROUND(I403*H403,2)</f>
        <v>0</v>
      </c>
      <c r="BL403" s="18" t="s">
        <v>287</v>
      </c>
      <c r="BM403" s="143" t="s">
        <v>2450</v>
      </c>
    </row>
    <row r="404" spans="2:65" s="1" customFormat="1" ht="195">
      <c r="B404" s="33"/>
      <c r="D404" s="150" t="s">
        <v>1000</v>
      </c>
      <c r="F404" s="191" t="s">
        <v>2451</v>
      </c>
      <c r="I404" s="147"/>
      <c r="L404" s="33"/>
      <c r="M404" s="148"/>
      <c r="T404" s="54"/>
      <c r="AT404" s="18" t="s">
        <v>1000</v>
      </c>
      <c r="AU404" s="18" t="s">
        <v>84</v>
      </c>
    </row>
    <row r="405" spans="2:65" s="1" customFormat="1" ht="16.5" customHeight="1">
      <c r="B405" s="33"/>
      <c r="C405" s="132" t="s">
        <v>609</v>
      </c>
      <c r="D405" s="132" t="s">
        <v>186</v>
      </c>
      <c r="E405" s="133" t="s">
        <v>2452</v>
      </c>
      <c r="F405" s="134" t="s">
        <v>2453</v>
      </c>
      <c r="G405" s="135" t="s">
        <v>368</v>
      </c>
      <c r="H405" s="136">
        <v>2</v>
      </c>
      <c r="I405" s="137"/>
      <c r="J405" s="138">
        <f>ROUND(I405*H405,2)</f>
        <v>0</v>
      </c>
      <c r="K405" s="134" t="s">
        <v>190</v>
      </c>
      <c r="L405" s="33"/>
      <c r="M405" s="139" t="s">
        <v>19</v>
      </c>
      <c r="N405" s="140" t="s">
        <v>46</v>
      </c>
      <c r="P405" s="141">
        <f>O405*H405</f>
        <v>0</v>
      </c>
      <c r="Q405" s="141">
        <v>1.2E-4</v>
      </c>
      <c r="R405" s="141">
        <f>Q405*H405</f>
        <v>2.4000000000000001E-4</v>
      </c>
      <c r="S405" s="141">
        <v>0</v>
      </c>
      <c r="T405" s="142">
        <f>S405*H405</f>
        <v>0</v>
      </c>
      <c r="AR405" s="143" t="s">
        <v>287</v>
      </c>
      <c r="AT405" s="143" t="s">
        <v>186</v>
      </c>
      <c r="AU405" s="143" t="s">
        <v>84</v>
      </c>
      <c r="AY405" s="18" t="s">
        <v>184</v>
      </c>
      <c r="BE405" s="144">
        <f>IF(N405="základní",J405,0)</f>
        <v>0</v>
      </c>
      <c r="BF405" s="144">
        <f>IF(N405="snížená",J405,0)</f>
        <v>0</v>
      </c>
      <c r="BG405" s="144">
        <f>IF(N405="zákl. přenesená",J405,0)</f>
        <v>0</v>
      </c>
      <c r="BH405" s="144">
        <f>IF(N405="sníž. přenesená",J405,0)</f>
        <v>0</v>
      </c>
      <c r="BI405" s="144">
        <f>IF(N405="nulová",J405,0)</f>
        <v>0</v>
      </c>
      <c r="BJ405" s="18" t="s">
        <v>82</v>
      </c>
      <c r="BK405" s="144">
        <f>ROUND(I405*H405,2)</f>
        <v>0</v>
      </c>
      <c r="BL405" s="18" t="s">
        <v>287</v>
      </c>
      <c r="BM405" s="143" t="s">
        <v>2454</v>
      </c>
    </row>
    <row r="406" spans="2:65" s="1" customFormat="1" ht="11.25">
      <c r="B406" s="33"/>
      <c r="D406" s="145" t="s">
        <v>192</v>
      </c>
      <c r="F406" s="146" t="s">
        <v>2455</v>
      </c>
      <c r="I406" s="147"/>
      <c r="L406" s="33"/>
      <c r="M406" s="148"/>
      <c r="T406" s="54"/>
      <c r="AT406" s="18" t="s">
        <v>192</v>
      </c>
      <c r="AU406" s="18" t="s">
        <v>84</v>
      </c>
    </row>
    <row r="407" spans="2:65" s="1" customFormat="1" ht="78">
      <c r="B407" s="33"/>
      <c r="D407" s="150" t="s">
        <v>1000</v>
      </c>
      <c r="F407" s="191" t="s">
        <v>2456</v>
      </c>
      <c r="I407" s="147"/>
      <c r="L407" s="33"/>
      <c r="M407" s="148"/>
      <c r="T407" s="54"/>
      <c r="AT407" s="18" t="s">
        <v>1000</v>
      </c>
      <c r="AU407" s="18" t="s">
        <v>84</v>
      </c>
    </row>
    <row r="408" spans="2:65" s="12" customFormat="1" ht="11.25">
      <c r="B408" s="149"/>
      <c r="D408" s="150" t="s">
        <v>194</v>
      </c>
      <c r="E408" s="151" t="s">
        <v>19</v>
      </c>
      <c r="F408" s="152" t="s">
        <v>2242</v>
      </c>
      <c r="H408" s="151" t="s">
        <v>19</v>
      </c>
      <c r="I408" s="153"/>
      <c r="L408" s="149"/>
      <c r="M408" s="154"/>
      <c r="T408" s="155"/>
      <c r="AT408" s="151" t="s">
        <v>194</v>
      </c>
      <c r="AU408" s="151" t="s">
        <v>84</v>
      </c>
      <c r="AV408" s="12" t="s">
        <v>82</v>
      </c>
      <c r="AW408" s="12" t="s">
        <v>37</v>
      </c>
      <c r="AX408" s="12" t="s">
        <v>75</v>
      </c>
      <c r="AY408" s="151" t="s">
        <v>184</v>
      </c>
    </row>
    <row r="409" spans="2:65" s="13" customFormat="1" ht="11.25">
      <c r="B409" s="156"/>
      <c r="D409" s="150" t="s">
        <v>194</v>
      </c>
      <c r="E409" s="157" t="s">
        <v>19</v>
      </c>
      <c r="F409" s="158" t="s">
        <v>2457</v>
      </c>
      <c r="H409" s="159">
        <v>2</v>
      </c>
      <c r="I409" s="160"/>
      <c r="L409" s="156"/>
      <c r="M409" s="161"/>
      <c r="T409" s="162"/>
      <c r="AT409" s="157" t="s">
        <v>194</v>
      </c>
      <c r="AU409" s="157" t="s">
        <v>84</v>
      </c>
      <c r="AV409" s="13" t="s">
        <v>84</v>
      </c>
      <c r="AW409" s="13" t="s">
        <v>37</v>
      </c>
      <c r="AX409" s="13" t="s">
        <v>75</v>
      </c>
      <c r="AY409" s="157" t="s">
        <v>184</v>
      </c>
    </row>
    <row r="410" spans="2:65" s="14" customFormat="1" ht="11.25">
      <c r="B410" s="163"/>
      <c r="D410" s="150" t="s">
        <v>194</v>
      </c>
      <c r="E410" s="164" t="s">
        <v>19</v>
      </c>
      <c r="F410" s="165" t="s">
        <v>198</v>
      </c>
      <c r="H410" s="166">
        <v>2</v>
      </c>
      <c r="I410" s="167"/>
      <c r="L410" s="163"/>
      <c r="M410" s="168"/>
      <c r="T410" s="169"/>
      <c r="AT410" s="164" t="s">
        <v>194</v>
      </c>
      <c r="AU410" s="164" t="s">
        <v>84</v>
      </c>
      <c r="AV410" s="14" t="s">
        <v>127</v>
      </c>
      <c r="AW410" s="14" t="s">
        <v>37</v>
      </c>
      <c r="AX410" s="14" t="s">
        <v>82</v>
      </c>
      <c r="AY410" s="164" t="s">
        <v>184</v>
      </c>
    </row>
    <row r="411" spans="2:65" s="1" customFormat="1" ht="24.2" customHeight="1">
      <c r="B411" s="33"/>
      <c r="C411" s="170" t="s">
        <v>615</v>
      </c>
      <c r="D411" s="170" t="s">
        <v>264</v>
      </c>
      <c r="E411" s="171" t="s">
        <v>2458</v>
      </c>
      <c r="F411" s="172" t="s">
        <v>2459</v>
      </c>
      <c r="G411" s="173" t="s">
        <v>368</v>
      </c>
      <c r="H411" s="174">
        <v>2</v>
      </c>
      <c r="I411" s="175"/>
      <c r="J411" s="176">
        <f>ROUND(I411*H411,2)</f>
        <v>0</v>
      </c>
      <c r="K411" s="172" t="s">
        <v>19</v>
      </c>
      <c r="L411" s="177"/>
      <c r="M411" s="178" t="s">
        <v>19</v>
      </c>
      <c r="N411" s="179" t="s">
        <v>46</v>
      </c>
      <c r="P411" s="141">
        <f>O411*H411</f>
        <v>0</v>
      </c>
      <c r="Q411" s="141">
        <v>0</v>
      </c>
      <c r="R411" s="141">
        <f>Q411*H411</f>
        <v>0</v>
      </c>
      <c r="S411" s="141">
        <v>0</v>
      </c>
      <c r="T411" s="142">
        <f>S411*H411</f>
        <v>0</v>
      </c>
      <c r="AR411" s="143" t="s">
        <v>409</v>
      </c>
      <c r="AT411" s="143" t="s">
        <v>264</v>
      </c>
      <c r="AU411" s="143" t="s">
        <v>84</v>
      </c>
      <c r="AY411" s="18" t="s">
        <v>184</v>
      </c>
      <c r="BE411" s="144">
        <f>IF(N411="základní",J411,0)</f>
        <v>0</v>
      </c>
      <c r="BF411" s="144">
        <f>IF(N411="snížená",J411,0)</f>
        <v>0</v>
      </c>
      <c r="BG411" s="144">
        <f>IF(N411="zákl. přenesená",J411,0)</f>
        <v>0</v>
      </c>
      <c r="BH411" s="144">
        <f>IF(N411="sníž. přenesená",J411,0)</f>
        <v>0</v>
      </c>
      <c r="BI411" s="144">
        <f>IF(N411="nulová",J411,0)</f>
        <v>0</v>
      </c>
      <c r="BJ411" s="18" t="s">
        <v>82</v>
      </c>
      <c r="BK411" s="144">
        <f>ROUND(I411*H411,2)</f>
        <v>0</v>
      </c>
      <c r="BL411" s="18" t="s">
        <v>287</v>
      </c>
      <c r="BM411" s="143" t="s">
        <v>2460</v>
      </c>
    </row>
    <row r="412" spans="2:65" s="1" customFormat="1" ht="16.5" customHeight="1">
      <c r="B412" s="33"/>
      <c r="C412" s="132" t="s">
        <v>623</v>
      </c>
      <c r="D412" s="132" t="s">
        <v>186</v>
      </c>
      <c r="E412" s="133" t="s">
        <v>2461</v>
      </c>
      <c r="F412" s="134" t="s">
        <v>2462</v>
      </c>
      <c r="G412" s="135" t="s">
        <v>368</v>
      </c>
      <c r="H412" s="136">
        <v>1</v>
      </c>
      <c r="I412" s="137"/>
      <c r="J412" s="138">
        <f>ROUND(I412*H412,2)</f>
        <v>0</v>
      </c>
      <c r="K412" s="134" t="s">
        <v>190</v>
      </c>
      <c r="L412" s="33"/>
      <c r="M412" s="139" t="s">
        <v>19</v>
      </c>
      <c r="N412" s="140" t="s">
        <v>46</v>
      </c>
      <c r="P412" s="141">
        <f>O412*H412</f>
        <v>0</v>
      </c>
      <c r="Q412" s="141">
        <v>1.27009E-3</v>
      </c>
      <c r="R412" s="141">
        <f>Q412*H412</f>
        <v>1.27009E-3</v>
      </c>
      <c r="S412" s="141">
        <v>0</v>
      </c>
      <c r="T412" s="142">
        <f>S412*H412</f>
        <v>0</v>
      </c>
      <c r="AR412" s="143" t="s">
        <v>287</v>
      </c>
      <c r="AT412" s="143" t="s">
        <v>186</v>
      </c>
      <c r="AU412" s="143" t="s">
        <v>84</v>
      </c>
      <c r="AY412" s="18" t="s">
        <v>184</v>
      </c>
      <c r="BE412" s="144">
        <f>IF(N412="základní",J412,0)</f>
        <v>0</v>
      </c>
      <c r="BF412" s="144">
        <f>IF(N412="snížená",J412,0)</f>
        <v>0</v>
      </c>
      <c r="BG412" s="144">
        <f>IF(N412="zákl. přenesená",J412,0)</f>
        <v>0</v>
      </c>
      <c r="BH412" s="144">
        <f>IF(N412="sníž. přenesená",J412,0)</f>
        <v>0</v>
      </c>
      <c r="BI412" s="144">
        <f>IF(N412="nulová",J412,0)</f>
        <v>0</v>
      </c>
      <c r="BJ412" s="18" t="s">
        <v>82</v>
      </c>
      <c r="BK412" s="144">
        <f>ROUND(I412*H412,2)</f>
        <v>0</v>
      </c>
      <c r="BL412" s="18" t="s">
        <v>287</v>
      </c>
      <c r="BM412" s="143" t="s">
        <v>2463</v>
      </c>
    </row>
    <row r="413" spans="2:65" s="1" customFormat="1" ht="11.25">
      <c r="B413" s="33"/>
      <c r="D413" s="145" t="s">
        <v>192</v>
      </c>
      <c r="F413" s="146" t="s">
        <v>2464</v>
      </c>
      <c r="I413" s="147"/>
      <c r="L413" s="33"/>
      <c r="M413" s="148"/>
      <c r="T413" s="54"/>
      <c r="AT413" s="18" t="s">
        <v>192</v>
      </c>
      <c r="AU413" s="18" t="s">
        <v>84</v>
      </c>
    </row>
    <row r="414" spans="2:65" s="12" customFormat="1" ht="11.25">
      <c r="B414" s="149"/>
      <c r="D414" s="150" t="s">
        <v>194</v>
      </c>
      <c r="E414" s="151" t="s">
        <v>19</v>
      </c>
      <c r="F414" s="152" t="s">
        <v>2242</v>
      </c>
      <c r="H414" s="151" t="s">
        <v>19</v>
      </c>
      <c r="I414" s="153"/>
      <c r="L414" s="149"/>
      <c r="M414" s="154"/>
      <c r="T414" s="155"/>
      <c r="AT414" s="151" t="s">
        <v>194</v>
      </c>
      <c r="AU414" s="151" t="s">
        <v>84</v>
      </c>
      <c r="AV414" s="12" t="s">
        <v>82</v>
      </c>
      <c r="AW414" s="12" t="s">
        <v>37</v>
      </c>
      <c r="AX414" s="12" t="s">
        <v>75</v>
      </c>
      <c r="AY414" s="151" t="s">
        <v>184</v>
      </c>
    </row>
    <row r="415" spans="2:65" s="13" customFormat="1" ht="11.25">
      <c r="B415" s="156"/>
      <c r="D415" s="150" t="s">
        <v>194</v>
      </c>
      <c r="E415" s="157" t="s">
        <v>19</v>
      </c>
      <c r="F415" s="158" t="s">
        <v>2223</v>
      </c>
      <c r="H415" s="159">
        <v>1</v>
      </c>
      <c r="I415" s="160"/>
      <c r="L415" s="156"/>
      <c r="M415" s="161"/>
      <c r="T415" s="162"/>
      <c r="AT415" s="157" t="s">
        <v>194</v>
      </c>
      <c r="AU415" s="157" t="s">
        <v>84</v>
      </c>
      <c r="AV415" s="13" t="s">
        <v>84</v>
      </c>
      <c r="AW415" s="13" t="s">
        <v>37</v>
      </c>
      <c r="AX415" s="13" t="s">
        <v>75</v>
      </c>
      <c r="AY415" s="157" t="s">
        <v>184</v>
      </c>
    </row>
    <row r="416" spans="2:65" s="14" customFormat="1" ht="11.25">
      <c r="B416" s="163"/>
      <c r="D416" s="150" t="s">
        <v>194</v>
      </c>
      <c r="E416" s="164" t="s">
        <v>19</v>
      </c>
      <c r="F416" s="165" t="s">
        <v>198</v>
      </c>
      <c r="H416" s="166">
        <v>1</v>
      </c>
      <c r="I416" s="167"/>
      <c r="L416" s="163"/>
      <c r="M416" s="168"/>
      <c r="T416" s="169"/>
      <c r="AT416" s="164" t="s">
        <v>194</v>
      </c>
      <c r="AU416" s="164" t="s">
        <v>84</v>
      </c>
      <c r="AV416" s="14" t="s">
        <v>127</v>
      </c>
      <c r="AW416" s="14" t="s">
        <v>37</v>
      </c>
      <c r="AX416" s="14" t="s">
        <v>82</v>
      </c>
      <c r="AY416" s="164" t="s">
        <v>184</v>
      </c>
    </row>
    <row r="417" spans="2:65" s="1" customFormat="1" ht="21.75" customHeight="1">
      <c r="B417" s="33"/>
      <c r="C417" s="170" t="s">
        <v>629</v>
      </c>
      <c r="D417" s="170" t="s">
        <v>264</v>
      </c>
      <c r="E417" s="171" t="s">
        <v>2465</v>
      </c>
      <c r="F417" s="172" t="s">
        <v>2466</v>
      </c>
      <c r="G417" s="173" t="s">
        <v>368</v>
      </c>
      <c r="H417" s="174">
        <v>1</v>
      </c>
      <c r="I417" s="175"/>
      <c r="J417" s="176">
        <f>ROUND(I417*H417,2)</f>
        <v>0</v>
      </c>
      <c r="K417" s="172" t="s">
        <v>19</v>
      </c>
      <c r="L417" s="177"/>
      <c r="M417" s="178" t="s">
        <v>19</v>
      </c>
      <c r="N417" s="179" t="s">
        <v>46</v>
      </c>
      <c r="P417" s="141">
        <f>O417*H417</f>
        <v>0</v>
      </c>
      <c r="Q417" s="141">
        <v>0</v>
      </c>
      <c r="R417" s="141">
        <f>Q417*H417</f>
        <v>0</v>
      </c>
      <c r="S417" s="141">
        <v>0</v>
      </c>
      <c r="T417" s="142">
        <f>S417*H417</f>
        <v>0</v>
      </c>
      <c r="AR417" s="143" t="s">
        <v>409</v>
      </c>
      <c r="AT417" s="143" t="s">
        <v>264</v>
      </c>
      <c r="AU417" s="143" t="s">
        <v>84</v>
      </c>
      <c r="AY417" s="18" t="s">
        <v>184</v>
      </c>
      <c r="BE417" s="144">
        <f>IF(N417="základní",J417,0)</f>
        <v>0</v>
      </c>
      <c r="BF417" s="144">
        <f>IF(N417="snížená",J417,0)</f>
        <v>0</v>
      </c>
      <c r="BG417" s="144">
        <f>IF(N417="zákl. přenesená",J417,0)</f>
        <v>0</v>
      </c>
      <c r="BH417" s="144">
        <f>IF(N417="sníž. přenesená",J417,0)</f>
        <v>0</v>
      </c>
      <c r="BI417" s="144">
        <f>IF(N417="nulová",J417,0)</f>
        <v>0</v>
      </c>
      <c r="BJ417" s="18" t="s">
        <v>82</v>
      </c>
      <c r="BK417" s="144">
        <f>ROUND(I417*H417,2)</f>
        <v>0</v>
      </c>
      <c r="BL417" s="18" t="s">
        <v>287</v>
      </c>
      <c r="BM417" s="143" t="s">
        <v>2467</v>
      </c>
    </row>
    <row r="418" spans="2:65" s="1" customFormat="1" ht="16.5" customHeight="1">
      <c r="B418" s="33"/>
      <c r="C418" s="132" t="s">
        <v>638</v>
      </c>
      <c r="D418" s="132" t="s">
        <v>186</v>
      </c>
      <c r="E418" s="133" t="s">
        <v>2468</v>
      </c>
      <c r="F418" s="134" t="s">
        <v>2469</v>
      </c>
      <c r="G418" s="135" t="s">
        <v>520</v>
      </c>
      <c r="H418" s="136">
        <v>1</v>
      </c>
      <c r="I418" s="137"/>
      <c r="J418" s="138">
        <f>ROUND(I418*H418,2)</f>
        <v>0</v>
      </c>
      <c r="K418" s="134" t="s">
        <v>190</v>
      </c>
      <c r="L418" s="33"/>
      <c r="M418" s="139" t="s">
        <v>19</v>
      </c>
      <c r="N418" s="140" t="s">
        <v>46</v>
      </c>
      <c r="P418" s="141">
        <f>O418*H418</f>
        <v>0</v>
      </c>
      <c r="Q418" s="141">
        <v>2.2298434000000002E-3</v>
      </c>
      <c r="R418" s="141">
        <f>Q418*H418</f>
        <v>2.2298434000000002E-3</v>
      </c>
      <c r="S418" s="141">
        <v>0</v>
      </c>
      <c r="T418" s="142">
        <f>S418*H418</f>
        <v>0</v>
      </c>
      <c r="AR418" s="143" t="s">
        <v>287</v>
      </c>
      <c r="AT418" s="143" t="s">
        <v>186</v>
      </c>
      <c r="AU418" s="143" t="s">
        <v>84</v>
      </c>
      <c r="AY418" s="18" t="s">
        <v>184</v>
      </c>
      <c r="BE418" s="144">
        <f>IF(N418="základní",J418,0)</f>
        <v>0</v>
      </c>
      <c r="BF418" s="144">
        <f>IF(N418="snížená",J418,0)</f>
        <v>0</v>
      </c>
      <c r="BG418" s="144">
        <f>IF(N418="zákl. přenesená",J418,0)</f>
        <v>0</v>
      </c>
      <c r="BH418" s="144">
        <f>IF(N418="sníž. přenesená",J418,0)</f>
        <v>0</v>
      </c>
      <c r="BI418" s="144">
        <f>IF(N418="nulová",J418,0)</f>
        <v>0</v>
      </c>
      <c r="BJ418" s="18" t="s">
        <v>82</v>
      </c>
      <c r="BK418" s="144">
        <f>ROUND(I418*H418,2)</f>
        <v>0</v>
      </c>
      <c r="BL418" s="18" t="s">
        <v>287</v>
      </c>
      <c r="BM418" s="143" t="s">
        <v>2470</v>
      </c>
    </row>
    <row r="419" spans="2:65" s="1" customFormat="1" ht="11.25">
      <c r="B419" s="33"/>
      <c r="D419" s="145" t="s">
        <v>192</v>
      </c>
      <c r="F419" s="146" t="s">
        <v>2471</v>
      </c>
      <c r="I419" s="147"/>
      <c r="L419" s="33"/>
      <c r="M419" s="148"/>
      <c r="T419" s="54"/>
      <c r="AT419" s="18" t="s">
        <v>192</v>
      </c>
      <c r="AU419" s="18" t="s">
        <v>84</v>
      </c>
    </row>
    <row r="420" spans="2:65" s="12" customFormat="1" ht="11.25">
      <c r="B420" s="149"/>
      <c r="D420" s="150" t="s">
        <v>194</v>
      </c>
      <c r="E420" s="151" t="s">
        <v>19</v>
      </c>
      <c r="F420" s="152" t="s">
        <v>2242</v>
      </c>
      <c r="H420" s="151" t="s">
        <v>19</v>
      </c>
      <c r="I420" s="153"/>
      <c r="L420" s="149"/>
      <c r="M420" s="154"/>
      <c r="T420" s="155"/>
      <c r="AT420" s="151" t="s">
        <v>194</v>
      </c>
      <c r="AU420" s="151" t="s">
        <v>84</v>
      </c>
      <c r="AV420" s="12" t="s">
        <v>82</v>
      </c>
      <c r="AW420" s="12" t="s">
        <v>37</v>
      </c>
      <c r="AX420" s="12" t="s">
        <v>75</v>
      </c>
      <c r="AY420" s="151" t="s">
        <v>184</v>
      </c>
    </row>
    <row r="421" spans="2:65" s="13" customFormat="1" ht="11.25">
      <c r="B421" s="156"/>
      <c r="D421" s="150" t="s">
        <v>194</v>
      </c>
      <c r="E421" s="157" t="s">
        <v>19</v>
      </c>
      <c r="F421" s="158" t="s">
        <v>2205</v>
      </c>
      <c r="H421" s="159">
        <v>1</v>
      </c>
      <c r="I421" s="160"/>
      <c r="L421" s="156"/>
      <c r="M421" s="161"/>
      <c r="T421" s="162"/>
      <c r="AT421" s="157" t="s">
        <v>194</v>
      </c>
      <c r="AU421" s="157" t="s">
        <v>84</v>
      </c>
      <c r="AV421" s="13" t="s">
        <v>84</v>
      </c>
      <c r="AW421" s="13" t="s">
        <v>37</v>
      </c>
      <c r="AX421" s="13" t="s">
        <v>75</v>
      </c>
      <c r="AY421" s="157" t="s">
        <v>184</v>
      </c>
    </row>
    <row r="422" spans="2:65" s="14" customFormat="1" ht="11.25">
      <c r="B422" s="163"/>
      <c r="D422" s="150" t="s">
        <v>194</v>
      </c>
      <c r="E422" s="164" t="s">
        <v>19</v>
      </c>
      <c r="F422" s="165" t="s">
        <v>198</v>
      </c>
      <c r="H422" s="166">
        <v>1</v>
      </c>
      <c r="I422" s="167"/>
      <c r="L422" s="163"/>
      <c r="M422" s="168"/>
      <c r="T422" s="169"/>
      <c r="AT422" s="164" t="s">
        <v>194</v>
      </c>
      <c r="AU422" s="164" t="s">
        <v>84</v>
      </c>
      <c r="AV422" s="14" t="s">
        <v>127</v>
      </c>
      <c r="AW422" s="14" t="s">
        <v>37</v>
      </c>
      <c r="AX422" s="14" t="s">
        <v>82</v>
      </c>
      <c r="AY422" s="164" t="s">
        <v>184</v>
      </c>
    </row>
    <row r="423" spans="2:65" s="1" customFormat="1" ht="24.2" customHeight="1">
      <c r="B423" s="33"/>
      <c r="C423" s="170" t="s">
        <v>653</v>
      </c>
      <c r="D423" s="170" t="s">
        <v>264</v>
      </c>
      <c r="E423" s="171" t="s">
        <v>2472</v>
      </c>
      <c r="F423" s="172" t="s">
        <v>2473</v>
      </c>
      <c r="G423" s="173" t="s">
        <v>368</v>
      </c>
      <c r="H423" s="174">
        <v>1</v>
      </c>
      <c r="I423" s="175"/>
      <c r="J423" s="176">
        <f>ROUND(I423*H423,2)</f>
        <v>0</v>
      </c>
      <c r="K423" s="172" t="s">
        <v>19</v>
      </c>
      <c r="L423" s="177"/>
      <c r="M423" s="178" t="s">
        <v>19</v>
      </c>
      <c r="N423" s="179" t="s">
        <v>46</v>
      </c>
      <c r="P423" s="141">
        <f>O423*H423</f>
        <v>0</v>
      </c>
      <c r="Q423" s="141">
        <v>0</v>
      </c>
      <c r="R423" s="141">
        <f>Q423*H423</f>
        <v>0</v>
      </c>
      <c r="S423" s="141">
        <v>0</v>
      </c>
      <c r="T423" s="142">
        <f>S423*H423</f>
        <v>0</v>
      </c>
      <c r="AR423" s="143" t="s">
        <v>409</v>
      </c>
      <c r="AT423" s="143" t="s">
        <v>264</v>
      </c>
      <c r="AU423" s="143" t="s">
        <v>84</v>
      </c>
      <c r="AY423" s="18" t="s">
        <v>184</v>
      </c>
      <c r="BE423" s="144">
        <f>IF(N423="základní",J423,0)</f>
        <v>0</v>
      </c>
      <c r="BF423" s="144">
        <f>IF(N423="snížená",J423,0)</f>
        <v>0</v>
      </c>
      <c r="BG423" s="144">
        <f>IF(N423="zákl. přenesená",J423,0)</f>
        <v>0</v>
      </c>
      <c r="BH423" s="144">
        <f>IF(N423="sníž. přenesená",J423,0)</f>
        <v>0</v>
      </c>
      <c r="BI423" s="144">
        <f>IF(N423="nulová",J423,0)</f>
        <v>0</v>
      </c>
      <c r="BJ423" s="18" t="s">
        <v>82</v>
      </c>
      <c r="BK423" s="144">
        <f>ROUND(I423*H423,2)</f>
        <v>0</v>
      </c>
      <c r="BL423" s="18" t="s">
        <v>287</v>
      </c>
      <c r="BM423" s="143" t="s">
        <v>2474</v>
      </c>
    </row>
    <row r="424" spans="2:65" s="12" customFormat="1" ht="11.25">
      <c r="B424" s="149"/>
      <c r="D424" s="150" t="s">
        <v>194</v>
      </c>
      <c r="E424" s="151" t="s">
        <v>19</v>
      </c>
      <c r="F424" s="152" t="s">
        <v>2242</v>
      </c>
      <c r="H424" s="151" t="s">
        <v>19</v>
      </c>
      <c r="I424" s="153"/>
      <c r="L424" s="149"/>
      <c r="M424" s="154"/>
      <c r="T424" s="155"/>
      <c r="AT424" s="151" t="s">
        <v>194</v>
      </c>
      <c r="AU424" s="151" t="s">
        <v>84</v>
      </c>
      <c r="AV424" s="12" t="s">
        <v>82</v>
      </c>
      <c r="AW424" s="12" t="s">
        <v>37</v>
      </c>
      <c r="AX424" s="12" t="s">
        <v>75</v>
      </c>
      <c r="AY424" s="151" t="s">
        <v>184</v>
      </c>
    </row>
    <row r="425" spans="2:65" s="13" customFormat="1" ht="11.25">
      <c r="B425" s="156"/>
      <c r="D425" s="150" t="s">
        <v>194</v>
      </c>
      <c r="E425" s="157" t="s">
        <v>19</v>
      </c>
      <c r="F425" s="158" t="s">
        <v>2205</v>
      </c>
      <c r="H425" s="159">
        <v>1</v>
      </c>
      <c r="I425" s="160"/>
      <c r="L425" s="156"/>
      <c r="M425" s="161"/>
      <c r="T425" s="162"/>
      <c r="AT425" s="157" t="s">
        <v>194</v>
      </c>
      <c r="AU425" s="157" t="s">
        <v>84</v>
      </c>
      <c r="AV425" s="13" t="s">
        <v>84</v>
      </c>
      <c r="AW425" s="13" t="s">
        <v>37</v>
      </c>
      <c r="AX425" s="13" t="s">
        <v>75</v>
      </c>
      <c r="AY425" s="157" t="s">
        <v>184</v>
      </c>
    </row>
    <row r="426" spans="2:65" s="14" customFormat="1" ht="11.25">
      <c r="B426" s="163"/>
      <c r="D426" s="150" t="s">
        <v>194</v>
      </c>
      <c r="E426" s="164" t="s">
        <v>19</v>
      </c>
      <c r="F426" s="165" t="s">
        <v>198</v>
      </c>
      <c r="H426" s="166">
        <v>1</v>
      </c>
      <c r="I426" s="167"/>
      <c r="L426" s="163"/>
      <c r="M426" s="168"/>
      <c r="T426" s="169"/>
      <c r="AT426" s="164" t="s">
        <v>194</v>
      </c>
      <c r="AU426" s="164" t="s">
        <v>84</v>
      </c>
      <c r="AV426" s="14" t="s">
        <v>127</v>
      </c>
      <c r="AW426" s="14" t="s">
        <v>37</v>
      </c>
      <c r="AX426" s="14" t="s">
        <v>82</v>
      </c>
      <c r="AY426" s="164" t="s">
        <v>184</v>
      </c>
    </row>
    <row r="427" spans="2:65" s="1" customFormat="1" ht="16.5" customHeight="1">
      <c r="B427" s="33"/>
      <c r="C427" s="132" t="s">
        <v>665</v>
      </c>
      <c r="D427" s="132" t="s">
        <v>186</v>
      </c>
      <c r="E427" s="133" t="s">
        <v>2475</v>
      </c>
      <c r="F427" s="134" t="s">
        <v>2476</v>
      </c>
      <c r="G427" s="135" t="s">
        <v>520</v>
      </c>
      <c r="H427" s="136">
        <v>2</v>
      </c>
      <c r="I427" s="137"/>
      <c r="J427" s="138">
        <f>ROUND(I427*H427,2)</f>
        <v>0</v>
      </c>
      <c r="K427" s="134" t="s">
        <v>190</v>
      </c>
      <c r="L427" s="33"/>
      <c r="M427" s="139" t="s">
        <v>19</v>
      </c>
      <c r="N427" s="140" t="s">
        <v>46</v>
      </c>
      <c r="P427" s="141">
        <f>O427*H427</f>
        <v>0</v>
      </c>
      <c r="Q427" s="141">
        <v>5.6002999999999999E-4</v>
      </c>
      <c r="R427" s="141">
        <f>Q427*H427</f>
        <v>1.12006E-3</v>
      </c>
      <c r="S427" s="141">
        <v>0</v>
      </c>
      <c r="T427" s="142">
        <f>S427*H427</f>
        <v>0</v>
      </c>
      <c r="AR427" s="143" t="s">
        <v>287</v>
      </c>
      <c r="AT427" s="143" t="s">
        <v>186</v>
      </c>
      <c r="AU427" s="143" t="s">
        <v>84</v>
      </c>
      <c r="AY427" s="18" t="s">
        <v>184</v>
      </c>
      <c r="BE427" s="144">
        <f>IF(N427="základní",J427,0)</f>
        <v>0</v>
      </c>
      <c r="BF427" s="144">
        <f>IF(N427="snížená",J427,0)</f>
        <v>0</v>
      </c>
      <c r="BG427" s="144">
        <f>IF(N427="zákl. přenesená",J427,0)</f>
        <v>0</v>
      </c>
      <c r="BH427" s="144">
        <f>IF(N427="sníž. přenesená",J427,0)</f>
        <v>0</v>
      </c>
      <c r="BI427" s="144">
        <f>IF(N427="nulová",J427,0)</f>
        <v>0</v>
      </c>
      <c r="BJ427" s="18" t="s">
        <v>82</v>
      </c>
      <c r="BK427" s="144">
        <f>ROUND(I427*H427,2)</f>
        <v>0</v>
      </c>
      <c r="BL427" s="18" t="s">
        <v>287</v>
      </c>
      <c r="BM427" s="143" t="s">
        <v>2477</v>
      </c>
    </row>
    <row r="428" spans="2:65" s="1" customFormat="1" ht="11.25">
      <c r="B428" s="33"/>
      <c r="D428" s="145" t="s">
        <v>192</v>
      </c>
      <c r="F428" s="146" t="s">
        <v>2478</v>
      </c>
      <c r="I428" s="147"/>
      <c r="L428" s="33"/>
      <c r="M428" s="148"/>
      <c r="T428" s="54"/>
      <c r="AT428" s="18" t="s">
        <v>192</v>
      </c>
      <c r="AU428" s="18" t="s">
        <v>84</v>
      </c>
    </row>
    <row r="429" spans="2:65" s="12" customFormat="1" ht="11.25">
      <c r="B429" s="149"/>
      <c r="D429" s="150" t="s">
        <v>194</v>
      </c>
      <c r="E429" s="151" t="s">
        <v>19</v>
      </c>
      <c r="F429" s="152" t="s">
        <v>2242</v>
      </c>
      <c r="H429" s="151" t="s">
        <v>19</v>
      </c>
      <c r="I429" s="153"/>
      <c r="L429" s="149"/>
      <c r="M429" s="154"/>
      <c r="T429" s="155"/>
      <c r="AT429" s="151" t="s">
        <v>194</v>
      </c>
      <c r="AU429" s="151" t="s">
        <v>84</v>
      </c>
      <c r="AV429" s="12" t="s">
        <v>82</v>
      </c>
      <c r="AW429" s="12" t="s">
        <v>37</v>
      </c>
      <c r="AX429" s="12" t="s">
        <v>75</v>
      </c>
      <c r="AY429" s="151" t="s">
        <v>184</v>
      </c>
    </row>
    <row r="430" spans="2:65" s="13" customFormat="1" ht="11.25">
      <c r="B430" s="156"/>
      <c r="D430" s="150" t="s">
        <v>194</v>
      </c>
      <c r="E430" s="157" t="s">
        <v>19</v>
      </c>
      <c r="F430" s="158" t="s">
        <v>2212</v>
      </c>
      <c r="H430" s="159">
        <v>1</v>
      </c>
      <c r="I430" s="160"/>
      <c r="L430" s="156"/>
      <c r="M430" s="161"/>
      <c r="T430" s="162"/>
      <c r="AT430" s="157" t="s">
        <v>194</v>
      </c>
      <c r="AU430" s="157" t="s">
        <v>84</v>
      </c>
      <c r="AV430" s="13" t="s">
        <v>84</v>
      </c>
      <c r="AW430" s="13" t="s">
        <v>37</v>
      </c>
      <c r="AX430" s="13" t="s">
        <v>75</v>
      </c>
      <c r="AY430" s="157" t="s">
        <v>184</v>
      </c>
    </row>
    <row r="431" spans="2:65" s="13" customFormat="1" ht="11.25">
      <c r="B431" s="156"/>
      <c r="D431" s="150" t="s">
        <v>194</v>
      </c>
      <c r="E431" s="157" t="s">
        <v>19</v>
      </c>
      <c r="F431" s="158" t="s">
        <v>2213</v>
      </c>
      <c r="H431" s="159">
        <v>1</v>
      </c>
      <c r="I431" s="160"/>
      <c r="L431" s="156"/>
      <c r="M431" s="161"/>
      <c r="T431" s="162"/>
      <c r="AT431" s="157" t="s">
        <v>194</v>
      </c>
      <c r="AU431" s="157" t="s">
        <v>84</v>
      </c>
      <c r="AV431" s="13" t="s">
        <v>84</v>
      </c>
      <c r="AW431" s="13" t="s">
        <v>37</v>
      </c>
      <c r="AX431" s="13" t="s">
        <v>75</v>
      </c>
      <c r="AY431" s="157" t="s">
        <v>184</v>
      </c>
    </row>
    <row r="432" spans="2:65" s="14" customFormat="1" ht="11.25">
      <c r="B432" s="163"/>
      <c r="D432" s="150" t="s">
        <v>194</v>
      </c>
      <c r="E432" s="164" t="s">
        <v>19</v>
      </c>
      <c r="F432" s="165" t="s">
        <v>198</v>
      </c>
      <c r="H432" s="166">
        <v>2</v>
      </c>
      <c r="I432" s="167"/>
      <c r="L432" s="163"/>
      <c r="M432" s="168"/>
      <c r="T432" s="169"/>
      <c r="AT432" s="164" t="s">
        <v>194</v>
      </c>
      <c r="AU432" s="164" t="s">
        <v>84</v>
      </c>
      <c r="AV432" s="14" t="s">
        <v>127</v>
      </c>
      <c r="AW432" s="14" t="s">
        <v>37</v>
      </c>
      <c r="AX432" s="14" t="s">
        <v>82</v>
      </c>
      <c r="AY432" s="164" t="s">
        <v>184</v>
      </c>
    </row>
    <row r="433" spans="2:65" s="1" customFormat="1" ht="33" customHeight="1">
      <c r="B433" s="33"/>
      <c r="C433" s="170" t="s">
        <v>680</v>
      </c>
      <c r="D433" s="170" t="s">
        <v>264</v>
      </c>
      <c r="E433" s="171" t="s">
        <v>74</v>
      </c>
      <c r="F433" s="172" t="s">
        <v>2479</v>
      </c>
      <c r="G433" s="173" t="s">
        <v>368</v>
      </c>
      <c r="H433" s="174">
        <v>1</v>
      </c>
      <c r="I433" s="175"/>
      <c r="J433" s="176">
        <f>ROUND(I433*H433,2)</f>
        <v>0</v>
      </c>
      <c r="K433" s="172" t="s">
        <v>19</v>
      </c>
      <c r="L433" s="177"/>
      <c r="M433" s="178" t="s">
        <v>19</v>
      </c>
      <c r="N433" s="179" t="s">
        <v>46</v>
      </c>
      <c r="P433" s="141">
        <f>O433*H433</f>
        <v>0</v>
      </c>
      <c r="Q433" s="141">
        <v>0</v>
      </c>
      <c r="R433" s="141">
        <f>Q433*H433</f>
        <v>0</v>
      </c>
      <c r="S433" s="141">
        <v>0</v>
      </c>
      <c r="T433" s="142">
        <f>S433*H433</f>
        <v>0</v>
      </c>
      <c r="AR433" s="143" t="s">
        <v>409</v>
      </c>
      <c r="AT433" s="143" t="s">
        <v>264</v>
      </c>
      <c r="AU433" s="143" t="s">
        <v>84</v>
      </c>
      <c r="AY433" s="18" t="s">
        <v>184</v>
      </c>
      <c r="BE433" s="144">
        <f>IF(N433="základní",J433,0)</f>
        <v>0</v>
      </c>
      <c r="BF433" s="144">
        <f>IF(N433="snížená",J433,0)</f>
        <v>0</v>
      </c>
      <c r="BG433" s="144">
        <f>IF(N433="zákl. přenesená",J433,0)</f>
        <v>0</v>
      </c>
      <c r="BH433" s="144">
        <f>IF(N433="sníž. přenesená",J433,0)</f>
        <v>0</v>
      </c>
      <c r="BI433" s="144">
        <f>IF(N433="nulová",J433,0)</f>
        <v>0</v>
      </c>
      <c r="BJ433" s="18" t="s">
        <v>82</v>
      </c>
      <c r="BK433" s="144">
        <f>ROUND(I433*H433,2)</f>
        <v>0</v>
      </c>
      <c r="BL433" s="18" t="s">
        <v>287</v>
      </c>
      <c r="BM433" s="143" t="s">
        <v>2480</v>
      </c>
    </row>
    <row r="434" spans="2:65" s="12" customFormat="1" ht="11.25">
      <c r="B434" s="149"/>
      <c r="D434" s="150" t="s">
        <v>194</v>
      </c>
      <c r="E434" s="151" t="s">
        <v>19</v>
      </c>
      <c r="F434" s="152" t="s">
        <v>2242</v>
      </c>
      <c r="H434" s="151" t="s">
        <v>19</v>
      </c>
      <c r="I434" s="153"/>
      <c r="L434" s="149"/>
      <c r="M434" s="154"/>
      <c r="T434" s="155"/>
      <c r="AT434" s="151" t="s">
        <v>194</v>
      </c>
      <c r="AU434" s="151" t="s">
        <v>84</v>
      </c>
      <c r="AV434" s="12" t="s">
        <v>82</v>
      </c>
      <c r="AW434" s="12" t="s">
        <v>37</v>
      </c>
      <c r="AX434" s="12" t="s">
        <v>75</v>
      </c>
      <c r="AY434" s="151" t="s">
        <v>184</v>
      </c>
    </row>
    <row r="435" spans="2:65" s="13" customFormat="1" ht="11.25">
      <c r="B435" s="156"/>
      <c r="D435" s="150" t="s">
        <v>194</v>
      </c>
      <c r="E435" s="157" t="s">
        <v>19</v>
      </c>
      <c r="F435" s="158" t="s">
        <v>2212</v>
      </c>
      <c r="H435" s="159">
        <v>1</v>
      </c>
      <c r="I435" s="160"/>
      <c r="L435" s="156"/>
      <c r="M435" s="161"/>
      <c r="T435" s="162"/>
      <c r="AT435" s="157" t="s">
        <v>194</v>
      </c>
      <c r="AU435" s="157" t="s">
        <v>84</v>
      </c>
      <c r="AV435" s="13" t="s">
        <v>84</v>
      </c>
      <c r="AW435" s="13" t="s">
        <v>37</v>
      </c>
      <c r="AX435" s="13" t="s">
        <v>75</v>
      </c>
      <c r="AY435" s="157" t="s">
        <v>184</v>
      </c>
    </row>
    <row r="436" spans="2:65" s="14" customFormat="1" ht="11.25">
      <c r="B436" s="163"/>
      <c r="D436" s="150" t="s">
        <v>194</v>
      </c>
      <c r="E436" s="164" t="s">
        <v>19</v>
      </c>
      <c r="F436" s="165" t="s">
        <v>198</v>
      </c>
      <c r="H436" s="166">
        <v>1</v>
      </c>
      <c r="I436" s="167"/>
      <c r="L436" s="163"/>
      <c r="M436" s="168"/>
      <c r="T436" s="169"/>
      <c r="AT436" s="164" t="s">
        <v>194</v>
      </c>
      <c r="AU436" s="164" t="s">
        <v>84</v>
      </c>
      <c r="AV436" s="14" t="s">
        <v>127</v>
      </c>
      <c r="AW436" s="14" t="s">
        <v>37</v>
      </c>
      <c r="AX436" s="14" t="s">
        <v>82</v>
      </c>
      <c r="AY436" s="164" t="s">
        <v>184</v>
      </c>
    </row>
    <row r="437" spans="2:65" s="1" customFormat="1" ht="24.2" customHeight="1">
      <c r="B437" s="33"/>
      <c r="C437" s="170" t="s">
        <v>1127</v>
      </c>
      <c r="D437" s="170" t="s">
        <v>264</v>
      </c>
      <c r="E437" s="171" t="s">
        <v>2481</v>
      </c>
      <c r="F437" s="172" t="s">
        <v>2482</v>
      </c>
      <c r="G437" s="173" t="s">
        <v>368</v>
      </c>
      <c r="H437" s="174">
        <v>1</v>
      </c>
      <c r="I437" s="175"/>
      <c r="J437" s="176">
        <f>ROUND(I437*H437,2)</f>
        <v>0</v>
      </c>
      <c r="K437" s="172" t="s">
        <v>19</v>
      </c>
      <c r="L437" s="177"/>
      <c r="M437" s="178" t="s">
        <v>19</v>
      </c>
      <c r="N437" s="179" t="s">
        <v>46</v>
      </c>
      <c r="P437" s="141">
        <f>O437*H437</f>
        <v>0</v>
      </c>
      <c r="Q437" s="141">
        <v>0</v>
      </c>
      <c r="R437" s="141">
        <f>Q437*H437</f>
        <v>0</v>
      </c>
      <c r="S437" s="141">
        <v>0</v>
      </c>
      <c r="T437" s="142">
        <f>S437*H437</f>
        <v>0</v>
      </c>
      <c r="AR437" s="143" t="s">
        <v>409</v>
      </c>
      <c r="AT437" s="143" t="s">
        <v>264</v>
      </c>
      <c r="AU437" s="143" t="s">
        <v>84</v>
      </c>
      <c r="AY437" s="18" t="s">
        <v>184</v>
      </c>
      <c r="BE437" s="144">
        <f>IF(N437="základní",J437,0)</f>
        <v>0</v>
      </c>
      <c r="BF437" s="144">
        <f>IF(N437="snížená",J437,0)</f>
        <v>0</v>
      </c>
      <c r="BG437" s="144">
        <f>IF(N437="zákl. přenesená",J437,0)</f>
        <v>0</v>
      </c>
      <c r="BH437" s="144">
        <f>IF(N437="sníž. přenesená",J437,0)</f>
        <v>0</v>
      </c>
      <c r="BI437" s="144">
        <f>IF(N437="nulová",J437,0)</f>
        <v>0</v>
      </c>
      <c r="BJ437" s="18" t="s">
        <v>82</v>
      </c>
      <c r="BK437" s="144">
        <f>ROUND(I437*H437,2)</f>
        <v>0</v>
      </c>
      <c r="BL437" s="18" t="s">
        <v>287</v>
      </c>
      <c r="BM437" s="143" t="s">
        <v>2483</v>
      </c>
    </row>
    <row r="438" spans="2:65" s="12" customFormat="1" ht="11.25">
      <c r="B438" s="149"/>
      <c r="D438" s="150" t="s">
        <v>194</v>
      </c>
      <c r="E438" s="151" t="s">
        <v>19</v>
      </c>
      <c r="F438" s="152" t="s">
        <v>2242</v>
      </c>
      <c r="H438" s="151" t="s">
        <v>19</v>
      </c>
      <c r="I438" s="153"/>
      <c r="L438" s="149"/>
      <c r="M438" s="154"/>
      <c r="T438" s="155"/>
      <c r="AT438" s="151" t="s">
        <v>194</v>
      </c>
      <c r="AU438" s="151" t="s">
        <v>84</v>
      </c>
      <c r="AV438" s="12" t="s">
        <v>82</v>
      </c>
      <c r="AW438" s="12" t="s">
        <v>37</v>
      </c>
      <c r="AX438" s="12" t="s">
        <v>75</v>
      </c>
      <c r="AY438" s="151" t="s">
        <v>184</v>
      </c>
    </row>
    <row r="439" spans="2:65" s="13" customFormat="1" ht="11.25">
      <c r="B439" s="156"/>
      <c r="D439" s="150" t="s">
        <v>194</v>
      </c>
      <c r="E439" s="157" t="s">
        <v>19</v>
      </c>
      <c r="F439" s="158" t="s">
        <v>2213</v>
      </c>
      <c r="H439" s="159">
        <v>1</v>
      </c>
      <c r="I439" s="160"/>
      <c r="L439" s="156"/>
      <c r="M439" s="161"/>
      <c r="T439" s="162"/>
      <c r="AT439" s="157" t="s">
        <v>194</v>
      </c>
      <c r="AU439" s="157" t="s">
        <v>84</v>
      </c>
      <c r="AV439" s="13" t="s">
        <v>84</v>
      </c>
      <c r="AW439" s="13" t="s">
        <v>37</v>
      </c>
      <c r="AX439" s="13" t="s">
        <v>75</v>
      </c>
      <c r="AY439" s="157" t="s">
        <v>184</v>
      </c>
    </row>
    <row r="440" spans="2:65" s="14" customFormat="1" ht="11.25">
      <c r="B440" s="163"/>
      <c r="D440" s="150" t="s">
        <v>194</v>
      </c>
      <c r="E440" s="164" t="s">
        <v>19</v>
      </c>
      <c r="F440" s="165" t="s">
        <v>198</v>
      </c>
      <c r="H440" s="166">
        <v>1</v>
      </c>
      <c r="I440" s="167"/>
      <c r="L440" s="163"/>
      <c r="M440" s="168"/>
      <c r="T440" s="169"/>
      <c r="AT440" s="164" t="s">
        <v>194</v>
      </c>
      <c r="AU440" s="164" t="s">
        <v>84</v>
      </c>
      <c r="AV440" s="14" t="s">
        <v>127</v>
      </c>
      <c r="AW440" s="14" t="s">
        <v>37</v>
      </c>
      <c r="AX440" s="14" t="s">
        <v>82</v>
      </c>
      <c r="AY440" s="164" t="s">
        <v>184</v>
      </c>
    </row>
    <row r="441" spans="2:65" s="1" customFormat="1" ht="16.5" customHeight="1">
      <c r="B441" s="33"/>
      <c r="C441" s="132" t="s">
        <v>1136</v>
      </c>
      <c r="D441" s="132" t="s">
        <v>186</v>
      </c>
      <c r="E441" s="133" t="s">
        <v>2484</v>
      </c>
      <c r="F441" s="134" t="s">
        <v>2485</v>
      </c>
      <c r="G441" s="135" t="s">
        <v>520</v>
      </c>
      <c r="H441" s="136">
        <v>1</v>
      </c>
      <c r="I441" s="137"/>
      <c r="J441" s="138">
        <f>ROUND(I441*H441,2)</f>
        <v>0</v>
      </c>
      <c r="K441" s="134" t="s">
        <v>190</v>
      </c>
      <c r="L441" s="33"/>
      <c r="M441" s="139" t="s">
        <v>19</v>
      </c>
      <c r="N441" s="140" t="s">
        <v>46</v>
      </c>
      <c r="P441" s="141">
        <f>O441*H441</f>
        <v>0</v>
      </c>
      <c r="Q441" s="141">
        <v>1.1400900000000001E-3</v>
      </c>
      <c r="R441" s="141">
        <f>Q441*H441</f>
        <v>1.1400900000000001E-3</v>
      </c>
      <c r="S441" s="141">
        <v>0</v>
      </c>
      <c r="T441" s="142">
        <f>S441*H441</f>
        <v>0</v>
      </c>
      <c r="AR441" s="143" t="s">
        <v>287</v>
      </c>
      <c r="AT441" s="143" t="s">
        <v>186</v>
      </c>
      <c r="AU441" s="143" t="s">
        <v>84</v>
      </c>
      <c r="AY441" s="18" t="s">
        <v>184</v>
      </c>
      <c r="BE441" s="144">
        <f>IF(N441="základní",J441,0)</f>
        <v>0</v>
      </c>
      <c r="BF441" s="144">
        <f>IF(N441="snížená",J441,0)</f>
        <v>0</v>
      </c>
      <c r="BG441" s="144">
        <f>IF(N441="zákl. přenesená",J441,0)</f>
        <v>0</v>
      </c>
      <c r="BH441" s="144">
        <f>IF(N441="sníž. přenesená",J441,0)</f>
        <v>0</v>
      </c>
      <c r="BI441" s="144">
        <f>IF(N441="nulová",J441,0)</f>
        <v>0</v>
      </c>
      <c r="BJ441" s="18" t="s">
        <v>82</v>
      </c>
      <c r="BK441" s="144">
        <f>ROUND(I441*H441,2)</f>
        <v>0</v>
      </c>
      <c r="BL441" s="18" t="s">
        <v>287</v>
      </c>
      <c r="BM441" s="143" t="s">
        <v>2486</v>
      </c>
    </row>
    <row r="442" spans="2:65" s="1" customFormat="1" ht="11.25">
      <c r="B442" s="33"/>
      <c r="D442" s="145" t="s">
        <v>192</v>
      </c>
      <c r="F442" s="146" t="s">
        <v>2487</v>
      </c>
      <c r="I442" s="147"/>
      <c r="L442" s="33"/>
      <c r="M442" s="148"/>
      <c r="T442" s="54"/>
      <c r="AT442" s="18" t="s">
        <v>192</v>
      </c>
      <c r="AU442" s="18" t="s">
        <v>84</v>
      </c>
    </row>
    <row r="443" spans="2:65" s="12" customFormat="1" ht="11.25">
      <c r="B443" s="149"/>
      <c r="D443" s="150" t="s">
        <v>194</v>
      </c>
      <c r="E443" s="151" t="s">
        <v>19</v>
      </c>
      <c r="F443" s="152" t="s">
        <v>2242</v>
      </c>
      <c r="H443" s="151" t="s">
        <v>19</v>
      </c>
      <c r="I443" s="153"/>
      <c r="L443" s="149"/>
      <c r="M443" s="154"/>
      <c r="T443" s="155"/>
      <c r="AT443" s="151" t="s">
        <v>194</v>
      </c>
      <c r="AU443" s="151" t="s">
        <v>84</v>
      </c>
      <c r="AV443" s="12" t="s">
        <v>82</v>
      </c>
      <c r="AW443" s="12" t="s">
        <v>37</v>
      </c>
      <c r="AX443" s="12" t="s">
        <v>75</v>
      </c>
      <c r="AY443" s="151" t="s">
        <v>184</v>
      </c>
    </row>
    <row r="444" spans="2:65" s="13" customFormat="1" ht="11.25">
      <c r="B444" s="156"/>
      <c r="D444" s="150" t="s">
        <v>194</v>
      </c>
      <c r="E444" s="157" t="s">
        <v>19</v>
      </c>
      <c r="F444" s="158" t="s">
        <v>2224</v>
      </c>
      <c r="H444" s="159">
        <v>1</v>
      </c>
      <c r="I444" s="160"/>
      <c r="L444" s="156"/>
      <c r="M444" s="161"/>
      <c r="T444" s="162"/>
      <c r="AT444" s="157" t="s">
        <v>194</v>
      </c>
      <c r="AU444" s="157" t="s">
        <v>84</v>
      </c>
      <c r="AV444" s="13" t="s">
        <v>84</v>
      </c>
      <c r="AW444" s="13" t="s">
        <v>37</v>
      </c>
      <c r="AX444" s="13" t="s">
        <v>75</v>
      </c>
      <c r="AY444" s="157" t="s">
        <v>184</v>
      </c>
    </row>
    <row r="445" spans="2:65" s="14" customFormat="1" ht="11.25">
      <c r="B445" s="163"/>
      <c r="D445" s="150" t="s">
        <v>194</v>
      </c>
      <c r="E445" s="164" t="s">
        <v>19</v>
      </c>
      <c r="F445" s="165" t="s">
        <v>198</v>
      </c>
      <c r="H445" s="166">
        <v>1</v>
      </c>
      <c r="I445" s="167"/>
      <c r="L445" s="163"/>
      <c r="M445" s="168"/>
      <c r="T445" s="169"/>
      <c r="AT445" s="164" t="s">
        <v>194</v>
      </c>
      <c r="AU445" s="164" t="s">
        <v>84</v>
      </c>
      <c r="AV445" s="14" t="s">
        <v>127</v>
      </c>
      <c r="AW445" s="14" t="s">
        <v>37</v>
      </c>
      <c r="AX445" s="14" t="s">
        <v>82</v>
      </c>
      <c r="AY445" s="164" t="s">
        <v>184</v>
      </c>
    </row>
    <row r="446" spans="2:65" s="1" customFormat="1" ht="16.5" customHeight="1">
      <c r="B446" s="33"/>
      <c r="C446" s="170" t="s">
        <v>1142</v>
      </c>
      <c r="D446" s="170" t="s">
        <v>264</v>
      </c>
      <c r="E446" s="171" t="s">
        <v>2488</v>
      </c>
      <c r="F446" s="172" t="s">
        <v>2489</v>
      </c>
      <c r="G446" s="173" t="s">
        <v>2490</v>
      </c>
      <c r="H446" s="174">
        <v>1</v>
      </c>
      <c r="I446" s="175"/>
      <c r="J446" s="176">
        <f>ROUND(I446*H446,2)</f>
        <v>0</v>
      </c>
      <c r="K446" s="172" t="s">
        <v>19</v>
      </c>
      <c r="L446" s="177"/>
      <c r="M446" s="178" t="s">
        <v>19</v>
      </c>
      <c r="N446" s="179" t="s">
        <v>46</v>
      </c>
      <c r="P446" s="141">
        <f>O446*H446</f>
        <v>0</v>
      </c>
      <c r="Q446" s="141">
        <v>0</v>
      </c>
      <c r="R446" s="141">
        <f>Q446*H446</f>
        <v>0</v>
      </c>
      <c r="S446" s="141">
        <v>0</v>
      </c>
      <c r="T446" s="142">
        <f>S446*H446</f>
        <v>0</v>
      </c>
      <c r="AR446" s="143" t="s">
        <v>409</v>
      </c>
      <c r="AT446" s="143" t="s">
        <v>264</v>
      </c>
      <c r="AU446" s="143" t="s">
        <v>84</v>
      </c>
      <c r="AY446" s="18" t="s">
        <v>184</v>
      </c>
      <c r="BE446" s="144">
        <f>IF(N446="základní",J446,0)</f>
        <v>0</v>
      </c>
      <c r="BF446" s="144">
        <f>IF(N446="snížená",J446,0)</f>
        <v>0</v>
      </c>
      <c r="BG446" s="144">
        <f>IF(N446="zákl. přenesená",J446,0)</f>
        <v>0</v>
      </c>
      <c r="BH446" s="144">
        <f>IF(N446="sníž. přenesená",J446,0)</f>
        <v>0</v>
      </c>
      <c r="BI446" s="144">
        <f>IF(N446="nulová",J446,0)</f>
        <v>0</v>
      </c>
      <c r="BJ446" s="18" t="s">
        <v>82</v>
      </c>
      <c r="BK446" s="144">
        <f>ROUND(I446*H446,2)</f>
        <v>0</v>
      </c>
      <c r="BL446" s="18" t="s">
        <v>287</v>
      </c>
      <c r="BM446" s="143" t="s">
        <v>2491</v>
      </c>
    </row>
    <row r="447" spans="2:65" s="1" customFormat="1" ht="16.5" customHeight="1">
      <c r="B447" s="33"/>
      <c r="C447" s="132" t="s">
        <v>1147</v>
      </c>
      <c r="D447" s="132" t="s">
        <v>186</v>
      </c>
      <c r="E447" s="133" t="s">
        <v>2492</v>
      </c>
      <c r="F447" s="134" t="s">
        <v>2493</v>
      </c>
      <c r="G447" s="135" t="s">
        <v>368</v>
      </c>
      <c r="H447" s="136">
        <v>2</v>
      </c>
      <c r="I447" s="137"/>
      <c r="J447" s="138">
        <f>ROUND(I447*H447,2)</f>
        <v>0</v>
      </c>
      <c r="K447" s="134" t="s">
        <v>190</v>
      </c>
      <c r="L447" s="33"/>
      <c r="M447" s="139" t="s">
        <v>19</v>
      </c>
      <c r="N447" s="140" t="s">
        <v>46</v>
      </c>
      <c r="P447" s="141">
        <f>O447*H447</f>
        <v>0</v>
      </c>
      <c r="Q447" s="141">
        <v>2.9571000000000003E-4</v>
      </c>
      <c r="R447" s="141">
        <f>Q447*H447</f>
        <v>5.9142000000000005E-4</v>
      </c>
      <c r="S447" s="141">
        <v>0</v>
      </c>
      <c r="T447" s="142">
        <f>S447*H447</f>
        <v>0</v>
      </c>
      <c r="AR447" s="143" t="s">
        <v>287</v>
      </c>
      <c r="AT447" s="143" t="s">
        <v>186</v>
      </c>
      <c r="AU447" s="143" t="s">
        <v>84</v>
      </c>
      <c r="AY447" s="18" t="s">
        <v>184</v>
      </c>
      <c r="BE447" s="144">
        <f>IF(N447="základní",J447,0)</f>
        <v>0</v>
      </c>
      <c r="BF447" s="144">
        <f>IF(N447="snížená",J447,0)</f>
        <v>0</v>
      </c>
      <c r="BG447" s="144">
        <f>IF(N447="zákl. přenesená",J447,0)</f>
        <v>0</v>
      </c>
      <c r="BH447" s="144">
        <f>IF(N447="sníž. přenesená",J447,0)</f>
        <v>0</v>
      </c>
      <c r="BI447" s="144">
        <f>IF(N447="nulová",J447,0)</f>
        <v>0</v>
      </c>
      <c r="BJ447" s="18" t="s">
        <v>82</v>
      </c>
      <c r="BK447" s="144">
        <f>ROUND(I447*H447,2)</f>
        <v>0</v>
      </c>
      <c r="BL447" s="18" t="s">
        <v>287</v>
      </c>
      <c r="BM447" s="143" t="s">
        <v>2494</v>
      </c>
    </row>
    <row r="448" spans="2:65" s="1" customFormat="1" ht="11.25">
      <c r="B448" s="33"/>
      <c r="D448" s="145" t="s">
        <v>192</v>
      </c>
      <c r="F448" s="146" t="s">
        <v>2495</v>
      </c>
      <c r="I448" s="147"/>
      <c r="L448" s="33"/>
      <c r="M448" s="148"/>
      <c r="T448" s="54"/>
      <c r="AT448" s="18" t="s">
        <v>192</v>
      </c>
      <c r="AU448" s="18" t="s">
        <v>84</v>
      </c>
    </row>
    <row r="449" spans="2:65" s="1" customFormat="1" ht="16.5" customHeight="1">
      <c r="B449" s="33"/>
      <c r="C449" s="132" t="s">
        <v>1153</v>
      </c>
      <c r="D449" s="132" t="s">
        <v>186</v>
      </c>
      <c r="E449" s="133" t="s">
        <v>2496</v>
      </c>
      <c r="F449" s="134" t="s">
        <v>2497</v>
      </c>
      <c r="G449" s="135" t="s">
        <v>520</v>
      </c>
      <c r="H449" s="136">
        <v>15</v>
      </c>
      <c r="I449" s="137"/>
      <c r="J449" s="138">
        <f>ROUND(I449*H449,2)</f>
        <v>0</v>
      </c>
      <c r="K449" s="134" t="s">
        <v>190</v>
      </c>
      <c r="L449" s="33"/>
      <c r="M449" s="139" t="s">
        <v>19</v>
      </c>
      <c r="N449" s="140" t="s">
        <v>46</v>
      </c>
      <c r="P449" s="141">
        <f>O449*H449</f>
        <v>0</v>
      </c>
      <c r="Q449" s="141">
        <v>8.9140000000000004E-5</v>
      </c>
      <c r="R449" s="141">
        <f>Q449*H449</f>
        <v>1.3371000000000001E-3</v>
      </c>
      <c r="S449" s="141">
        <v>0</v>
      </c>
      <c r="T449" s="142">
        <f>S449*H449</f>
        <v>0</v>
      </c>
      <c r="AR449" s="143" t="s">
        <v>287</v>
      </c>
      <c r="AT449" s="143" t="s">
        <v>186</v>
      </c>
      <c r="AU449" s="143" t="s">
        <v>84</v>
      </c>
      <c r="AY449" s="18" t="s">
        <v>184</v>
      </c>
      <c r="BE449" s="144">
        <f>IF(N449="základní",J449,0)</f>
        <v>0</v>
      </c>
      <c r="BF449" s="144">
        <f>IF(N449="snížená",J449,0)</f>
        <v>0</v>
      </c>
      <c r="BG449" s="144">
        <f>IF(N449="zákl. přenesená",J449,0)</f>
        <v>0</v>
      </c>
      <c r="BH449" s="144">
        <f>IF(N449="sníž. přenesená",J449,0)</f>
        <v>0</v>
      </c>
      <c r="BI449" s="144">
        <f>IF(N449="nulová",J449,0)</f>
        <v>0</v>
      </c>
      <c r="BJ449" s="18" t="s">
        <v>82</v>
      </c>
      <c r="BK449" s="144">
        <f>ROUND(I449*H449,2)</f>
        <v>0</v>
      </c>
      <c r="BL449" s="18" t="s">
        <v>287</v>
      </c>
      <c r="BM449" s="143" t="s">
        <v>2498</v>
      </c>
    </row>
    <row r="450" spans="2:65" s="1" customFormat="1" ht="11.25">
      <c r="B450" s="33"/>
      <c r="D450" s="145" t="s">
        <v>192</v>
      </c>
      <c r="F450" s="146" t="s">
        <v>2499</v>
      </c>
      <c r="I450" s="147"/>
      <c r="L450" s="33"/>
      <c r="M450" s="148"/>
      <c r="T450" s="54"/>
      <c r="AT450" s="18" t="s">
        <v>192</v>
      </c>
      <c r="AU450" s="18" t="s">
        <v>84</v>
      </c>
    </row>
    <row r="451" spans="2:65" s="12" customFormat="1" ht="11.25">
      <c r="B451" s="149"/>
      <c r="D451" s="150" t="s">
        <v>194</v>
      </c>
      <c r="E451" s="151" t="s">
        <v>19</v>
      </c>
      <c r="F451" s="152" t="s">
        <v>2147</v>
      </c>
      <c r="H451" s="151" t="s">
        <v>19</v>
      </c>
      <c r="I451" s="153"/>
      <c r="L451" s="149"/>
      <c r="M451" s="154"/>
      <c r="T451" s="155"/>
      <c r="AT451" s="151" t="s">
        <v>194</v>
      </c>
      <c r="AU451" s="151" t="s">
        <v>84</v>
      </c>
      <c r="AV451" s="12" t="s">
        <v>82</v>
      </c>
      <c r="AW451" s="12" t="s">
        <v>37</v>
      </c>
      <c r="AX451" s="12" t="s">
        <v>75</v>
      </c>
      <c r="AY451" s="151" t="s">
        <v>184</v>
      </c>
    </row>
    <row r="452" spans="2:65" s="13" customFormat="1" ht="11.25">
      <c r="B452" s="156"/>
      <c r="D452" s="150" t="s">
        <v>194</v>
      </c>
      <c r="E452" s="157" t="s">
        <v>19</v>
      </c>
      <c r="F452" s="158" t="s">
        <v>2343</v>
      </c>
      <c r="H452" s="159">
        <v>1</v>
      </c>
      <c r="I452" s="160"/>
      <c r="L452" s="156"/>
      <c r="M452" s="161"/>
      <c r="T452" s="162"/>
      <c r="AT452" s="157" t="s">
        <v>194</v>
      </c>
      <c r="AU452" s="157" t="s">
        <v>84</v>
      </c>
      <c r="AV452" s="13" t="s">
        <v>84</v>
      </c>
      <c r="AW452" s="13" t="s">
        <v>37</v>
      </c>
      <c r="AX452" s="13" t="s">
        <v>75</v>
      </c>
      <c r="AY452" s="157" t="s">
        <v>184</v>
      </c>
    </row>
    <row r="453" spans="2:65" s="13" customFormat="1" ht="11.25">
      <c r="B453" s="156"/>
      <c r="D453" s="150" t="s">
        <v>194</v>
      </c>
      <c r="E453" s="157" t="s">
        <v>19</v>
      </c>
      <c r="F453" s="158" t="s">
        <v>2500</v>
      </c>
      <c r="H453" s="159">
        <v>1</v>
      </c>
      <c r="I453" s="160"/>
      <c r="L453" s="156"/>
      <c r="M453" s="161"/>
      <c r="T453" s="162"/>
      <c r="AT453" s="157" t="s">
        <v>194</v>
      </c>
      <c r="AU453" s="157" t="s">
        <v>84</v>
      </c>
      <c r="AV453" s="13" t="s">
        <v>84</v>
      </c>
      <c r="AW453" s="13" t="s">
        <v>37</v>
      </c>
      <c r="AX453" s="13" t="s">
        <v>75</v>
      </c>
      <c r="AY453" s="157" t="s">
        <v>184</v>
      </c>
    </row>
    <row r="454" spans="2:65" s="13" customFormat="1" ht="11.25">
      <c r="B454" s="156"/>
      <c r="D454" s="150" t="s">
        <v>194</v>
      </c>
      <c r="E454" s="157" t="s">
        <v>19</v>
      </c>
      <c r="F454" s="158" t="s">
        <v>2345</v>
      </c>
      <c r="H454" s="159">
        <v>2</v>
      </c>
      <c r="I454" s="160"/>
      <c r="L454" s="156"/>
      <c r="M454" s="161"/>
      <c r="T454" s="162"/>
      <c r="AT454" s="157" t="s">
        <v>194</v>
      </c>
      <c r="AU454" s="157" t="s">
        <v>84</v>
      </c>
      <c r="AV454" s="13" t="s">
        <v>84</v>
      </c>
      <c r="AW454" s="13" t="s">
        <v>37</v>
      </c>
      <c r="AX454" s="13" t="s">
        <v>75</v>
      </c>
      <c r="AY454" s="157" t="s">
        <v>184</v>
      </c>
    </row>
    <row r="455" spans="2:65" s="13" customFormat="1" ht="11.25">
      <c r="B455" s="156"/>
      <c r="D455" s="150" t="s">
        <v>194</v>
      </c>
      <c r="E455" s="157" t="s">
        <v>19</v>
      </c>
      <c r="F455" s="158" t="s">
        <v>2348</v>
      </c>
      <c r="H455" s="159">
        <v>2</v>
      </c>
      <c r="I455" s="160"/>
      <c r="L455" s="156"/>
      <c r="M455" s="161"/>
      <c r="T455" s="162"/>
      <c r="AT455" s="157" t="s">
        <v>194</v>
      </c>
      <c r="AU455" s="157" t="s">
        <v>84</v>
      </c>
      <c r="AV455" s="13" t="s">
        <v>84</v>
      </c>
      <c r="AW455" s="13" t="s">
        <v>37</v>
      </c>
      <c r="AX455" s="13" t="s">
        <v>75</v>
      </c>
      <c r="AY455" s="157" t="s">
        <v>184</v>
      </c>
    </row>
    <row r="456" spans="2:65" s="13" customFormat="1" ht="11.25">
      <c r="B456" s="156"/>
      <c r="D456" s="150" t="s">
        <v>194</v>
      </c>
      <c r="E456" s="157" t="s">
        <v>19</v>
      </c>
      <c r="F456" s="158" t="s">
        <v>2349</v>
      </c>
      <c r="H456" s="159">
        <v>2</v>
      </c>
      <c r="I456" s="160"/>
      <c r="L456" s="156"/>
      <c r="M456" s="161"/>
      <c r="T456" s="162"/>
      <c r="AT456" s="157" t="s">
        <v>194</v>
      </c>
      <c r="AU456" s="157" t="s">
        <v>84</v>
      </c>
      <c r="AV456" s="13" t="s">
        <v>84</v>
      </c>
      <c r="AW456" s="13" t="s">
        <v>37</v>
      </c>
      <c r="AX456" s="13" t="s">
        <v>75</v>
      </c>
      <c r="AY456" s="157" t="s">
        <v>184</v>
      </c>
    </row>
    <row r="457" spans="2:65" s="13" customFormat="1" ht="11.25">
      <c r="B457" s="156"/>
      <c r="D457" s="150" t="s">
        <v>194</v>
      </c>
      <c r="E457" s="157" t="s">
        <v>19</v>
      </c>
      <c r="F457" s="158" t="s">
        <v>2350</v>
      </c>
      <c r="H457" s="159">
        <v>6</v>
      </c>
      <c r="I457" s="160"/>
      <c r="L457" s="156"/>
      <c r="M457" s="161"/>
      <c r="T457" s="162"/>
      <c r="AT457" s="157" t="s">
        <v>194</v>
      </c>
      <c r="AU457" s="157" t="s">
        <v>84</v>
      </c>
      <c r="AV457" s="13" t="s">
        <v>84</v>
      </c>
      <c r="AW457" s="13" t="s">
        <v>37</v>
      </c>
      <c r="AX457" s="13" t="s">
        <v>75</v>
      </c>
      <c r="AY457" s="157" t="s">
        <v>184</v>
      </c>
    </row>
    <row r="458" spans="2:65" s="13" customFormat="1" ht="11.25">
      <c r="B458" s="156"/>
      <c r="D458" s="150" t="s">
        <v>194</v>
      </c>
      <c r="E458" s="157" t="s">
        <v>19</v>
      </c>
      <c r="F458" s="158" t="s">
        <v>2351</v>
      </c>
      <c r="H458" s="159">
        <v>1</v>
      </c>
      <c r="I458" s="160"/>
      <c r="L458" s="156"/>
      <c r="M458" s="161"/>
      <c r="T458" s="162"/>
      <c r="AT458" s="157" t="s">
        <v>194</v>
      </c>
      <c r="AU458" s="157" t="s">
        <v>84</v>
      </c>
      <c r="AV458" s="13" t="s">
        <v>84</v>
      </c>
      <c r="AW458" s="13" t="s">
        <v>37</v>
      </c>
      <c r="AX458" s="13" t="s">
        <v>75</v>
      </c>
      <c r="AY458" s="157" t="s">
        <v>184</v>
      </c>
    </row>
    <row r="459" spans="2:65" s="14" customFormat="1" ht="11.25">
      <c r="B459" s="163"/>
      <c r="D459" s="150" t="s">
        <v>194</v>
      </c>
      <c r="E459" s="164" t="s">
        <v>19</v>
      </c>
      <c r="F459" s="165" t="s">
        <v>198</v>
      </c>
      <c r="H459" s="166">
        <v>15</v>
      </c>
      <c r="I459" s="167"/>
      <c r="L459" s="163"/>
      <c r="M459" s="168"/>
      <c r="T459" s="169"/>
      <c r="AT459" s="164" t="s">
        <v>194</v>
      </c>
      <c r="AU459" s="164" t="s">
        <v>84</v>
      </c>
      <c r="AV459" s="14" t="s">
        <v>127</v>
      </c>
      <c r="AW459" s="14" t="s">
        <v>37</v>
      </c>
      <c r="AX459" s="14" t="s">
        <v>82</v>
      </c>
      <c r="AY459" s="164" t="s">
        <v>184</v>
      </c>
    </row>
    <row r="460" spans="2:65" s="1" customFormat="1" ht="16.5" customHeight="1">
      <c r="B460" s="33"/>
      <c r="C460" s="170" t="s">
        <v>1158</v>
      </c>
      <c r="D460" s="170" t="s">
        <v>264</v>
      </c>
      <c r="E460" s="171" t="s">
        <v>2501</v>
      </c>
      <c r="F460" s="172" t="s">
        <v>2502</v>
      </c>
      <c r="G460" s="173" t="s">
        <v>368</v>
      </c>
      <c r="H460" s="174">
        <v>15</v>
      </c>
      <c r="I460" s="175"/>
      <c r="J460" s="176">
        <f>ROUND(I460*H460,2)</f>
        <v>0</v>
      </c>
      <c r="K460" s="172" t="s">
        <v>19</v>
      </c>
      <c r="L460" s="177"/>
      <c r="M460" s="178" t="s">
        <v>19</v>
      </c>
      <c r="N460" s="179" t="s">
        <v>46</v>
      </c>
      <c r="P460" s="141">
        <f>O460*H460</f>
        <v>0</v>
      </c>
      <c r="Q460" s="141">
        <v>1.4999999999999999E-4</v>
      </c>
      <c r="R460" s="141">
        <f>Q460*H460</f>
        <v>2.2499999999999998E-3</v>
      </c>
      <c r="S460" s="141">
        <v>0</v>
      </c>
      <c r="T460" s="142">
        <f>S460*H460</f>
        <v>0</v>
      </c>
      <c r="AR460" s="143" t="s">
        <v>409</v>
      </c>
      <c r="AT460" s="143" t="s">
        <v>264</v>
      </c>
      <c r="AU460" s="143" t="s">
        <v>84</v>
      </c>
      <c r="AY460" s="18" t="s">
        <v>184</v>
      </c>
      <c r="BE460" s="144">
        <f>IF(N460="základní",J460,0)</f>
        <v>0</v>
      </c>
      <c r="BF460" s="144">
        <f>IF(N460="snížená",J460,0)</f>
        <v>0</v>
      </c>
      <c r="BG460" s="144">
        <f>IF(N460="zákl. přenesená",J460,0)</f>
        <v>0</v>
      </c>
      <c r="BH460" s="144">
        <f>IF(N460="sníž. přenesená",J460,0)</f>
        <v>0</v>
      </c>
      <c r="BI460" s="144">
        <f>IF(N460="nulová",J460,0)</f>
        <v>0</v>
      </c>
      <c r="BJ460" s="18" t="s">
        <v>82</v>
      </c>
      <c r="BK460" s="144">
        <f>ROUND(I460*H460,2)</f>
        <v>0</v>
      </c>
      <c r="BL460" s="18" t="s">
        <v>287</v>
      </c>
      <c r="BM460" s="143" t="s">
        <v>2503</v>
      </c>
    </row>
    <row r="461" spans="2:65" s="1" customFormat="1" ht="16.5" customHeight="1">
      <c r="B461" s="33"/>
      <c r="C461" s="132" t="s">
        <v>1286</v>
      </c>
      <c r="D461" s="132" t="s">
        <v>186</v>
      </c>
      <c r="E461" s="133" t="s">
        <v>2504</v>
      </c>
      <c r="F461" s="134" t="s">
        <v>2505</v>
      </c>
      <c r="G461" s="135" t="s">
        <v>520</v>
      </c>
      <c r="H461" s="136">
        <v>0</v>
      </c>
      <c r="I461" s="137"/>
      <c r="J461" s="138">
        <f>ROUND(I461*H461,2)</f>
        <v>0</v>
      </c>
      <c r="K461" s="134" t="s">
        <v>190</v>
      </c>
      <c r="L461" s="33"/>
      <c r="M461" s="139" t="s">
        <v>19</v>
      </c>
      <c r="N461" s="140" t="s">
        <v>46</v>
      </c>
      <c r="P461" s="141">
        <f>O461*H461</f>
        <v>0</v>
      </c>
      <c r="Q461" s="141">
        <v>1.8600000000000001E-3</v>
      </c>
      <c r="R461" s="141">
        <f>Q461*H461</f>
        <v>0</v>
      </c>
      <c r="S461" s="141">
        <v>0</v>
      </c>
      <c r="T461" s="142">
        <f>S461*H461</f>
        <v>0</v>
      </c>
      <c r="AR461" s="143" t="s">
        <v>287</v>
      </c>
      <c r="AT461" s="143" t="s">
        <v>186</v>
      </c>
      <c r="AU461" s="143" t="s">
        <v>84</v>
      </c>
      <c r="AY461" s="18" t="s">
        <v>184</v>
      </c>
      <c r="BE461" s="144">
        <f>IF(N461="základní",J461,0)</f>
        <v>0</v>
      </c>
      <c r="BF461" s="144">
        <f>IF(N461="snížená",J461,0)</f>
        <v>0</v>
      </c>
      <c r="BG461" s="144">
        <f>IF(N461="zákl. přenesená",J461,0)</f>
        <v>0</v>
      </c>
      <c r="BH461" s="144">
        <f>IF(N461="sníž. přenesená",J461,0)</f>
        <v>0</v>
      </c>
      <c r="BI461" s="144">
        <f>IF(N461="nulová",J461,0)</f>
        <v>0</v>
      </c>
      <c r="BJ461" s="18" t="s">
        <v>82</v>
      </c>
      <c r="BK461" s="144">
        <f>ROUND(I461*H461,2)</f>
        <v>0</v>
      </c>
      <c r="BL461" s="18" t="s">
        <v>287</v>
      </c>
      <c r="BM461" s="143" t="s">
        <v>2506</v>
      </c>
    </row>
    <row r="462" spans="2:65" s="1" customFormat="1" ht="11.25">
      <c r="B462" s="33"/>
      <c r="D462" s="145" t="s">
        <v>192</v>
      </c>
      <c r="F462" s="146" t="s">
        <v>2507</v>
      </c>
      <c r="I462" s="147"/>
      <c r="L462" s="33"/>
      <c r="M462" s="148"/>
      <c r="T462" s="54"/>
      <c r="AT462" s="18" t="s">
        <v>192</v>
      </c>
      <c r="AU462" s="18" t="s">
        <v>84</v>
      </c>
    </row>
    <row r="463" spans="2:65" s="1" customFormat="1" ht="21.75" customHeight="1">
      <c r="B463" s="33"/>
      <c r="C463" s="132" t="s">
        <v>1163</v>
      </c>
      <c r="D463" s="132" t="s">
        <v>186</v>
      </c>
      <c r="E463" s="133" t="s">
        <v>2508</v>
      </c>
      <c r="F463" s="134" t="s">
        <v>2509</v>
      </c>
      <c r="G463" s="135" t="s">
        <v>368</v>
      </c>
      <c r="H463" s="136">
        <v>2</v>
      </c>
      <c r="I463" s="137"/>
      <c r="J463" s="138">
        <f>ROUND(I463*H463,2)</f>
        <v>0</v>
      </c>
      <c r="K463" s="134" t="s">
        <v>190</v>
      </c>
      <c r="L463" s="33"/>
      <c r="M463" s="139" t="s">
        <v>19</v>
      </c>
      <c r="N463" s="140" t="s">
        <v>46</v>
      </c>
      <c r="P463" s="141">
        <f>O463*H463</f>
        <v>0</v>
      </c>
      <c r="Q463" s="141">
        <v>1.6898950000000001E-4</v>
      </c>
      <c r="R463" s="141">
        <f>Q463*H463</f>
        <v>3.3797900000000002E-4</v>
      </c>
      <c r="S463" s="141">
        <v>0</v>
      </c>
      <c r="T463" s="142">
        <f>S463*H463</f>
        <v>0</v>
      </c>
      <c r="AR463" s="143" t="s">
        <v>287</v>
      </c>
      <c r="AT463" s="143" t="s">
        <v>186</v>
      </c>
      <c r="AU463" s="143" t="s">
        <v>84</v>
      </c>
      <c r="AY463" s="18" t="s">
        <v>184</v>
      </c>
      <c r="BE463" s="144">
        <f>IF(N463="základní",J463,0)</f>
        <v>0</v>
      </c>
      <c r="BF463" s="144">
        <f>IF(N463="snížená",J463,0)</f>
        <v>0</v>
      </c>
      <c r="BG463" s="144">
        <f>IF(N463="zákl. přenesená",J463,0)</f>
        <v>0</v>
      </c>
      <c r="BH463" s="144">
        <f>IF(N463="sníž. přenesená",J463,0)</f>
        <v>0</v>
      </c>
      <c r="BI463" s="144">
        <f>IF(N463="nulová",J463,0)</f>
        <v>0</v>
      </c>
      <c r="BJ463" s="18" t="s">
        <v>82</v>
      </c>
      <c r="BK463" s="144">
        <f>ROUND(I463*H463,2)</f>
        <v>0</v>
      </c>
      <c r="BL463" s="18" t="s">
        <v>287</v>
      </c>
      <c r="BM463" s="143" t="s">
        <v>2510</v>
      </c>
    </row>
    <row r="464" spans="2:65" s="1" customFormat="1" ht="11.25">
      <c r="B464" s="33"/>
      <c r="D464" s="145" t="s">
        <v>192</v>
      </c>
      <c r="F464" s="146" t="s">
        <v>2511</v>
      </c>
      <c r="I464" s="147"/>
      <c r="L464" s="33"/>
      <c r="M464" s="148"/>
      <c r="T464" s="54"/>
      <c r="AT464" s="18" t="s">
        <v>192</v>
      </c>
      <c r="AU464" s="18" t="s">
        <v>84</v>
      </c>
    </row>
    <row r="465" spans="2:65" s="12" customFormat="1" ht="11.25">
      <c r="B465" s="149"/>
      <c r="D465" s="150" t="s">
        <v>194</v>
      </c>
      <c r="E465" s="151" t="s">
        <v>19</v>
      </c>
      <c r="F465" s="152" t="s">
        <v>2242</v>
      </c>
      <c r="H465" s="151" t="s">
        <v>19</v>
      </c>
      <c r="I465" s="153"/>
      <c r="L465" s="149"/>
      <c r="M465" s="154"/>
      <c r="T465" s="155"/>
      <c r="AT465" s="151" t="s">
        <v>194</v>
      </c>
      <c r="AU465" s="151" t="s">
        <v>84</v>
      </c>
      <c r="AV465" s="12" t="s">
        <v>82</v>
      </c>
      <c r="AW465" s="12" t="s">
        <v>37</v>
      </c>
      <c r="AX465" s="12" t="s">
        <v>75</v>
      </c>
      <c r="AY465" s="151" t="s">
        <v>184</v>
      </c>
    </row>
    <row r="466" spans="2:65" s="13" customFormat="1" ht="11.25">
      <c r="B466" s="156"/>
      <c r="D466" s="150" t="s">
        <v>194</v>
      </c>
      <c r="E466" s="157" t="s">
        <v>19</v>
      </c>
      <c r="F466" s="158" t="s">
        <v>2206</v>
      </c>
      <c r="H466" s="159">
        <v>2</v>
      </c>
      <c r="I466" s="160"/>
      <c r="L466" s="156"/>
      <c r="M466" s="161"/>
      <c r="T466" s="162"/>
      <c r="AT466" s="157" t="s">
        <v>194</v>
      </c>
      <c r="AU466" s="157" t="s">
        <v>84</v>
      </c>
      <c r="AV466" s="13" t="s">
        <v>84</v>
      </c>
      <c r="AW466" s="13" t="s">
        <v>37</v>
      </c>
      <c r="AX466" s="13" t="s">
        <v>75</v>
      </c>
      <c r="AY466" s="157" t="s">
        <v>184</v>
      </c>
    </row>
    <row r="467" spans="2:65" s="14" customFormat="1" ht="11.25">
      <c r="B467" s="163"/>
      <c r="D467" s="150" t="s">
        <v>194</v>
      </c>
      <c r="E467" s="164" t="s">
        <v>19</v>
      </c>
      <c r="F467" s="165" t="s">
        <v>198</v>
      </c>
      <c r="H467" s="166">
        <v>2</v>
      </c>
      <c r="I467" s="167"/>
      <c r="L467" s="163"/>
      <c r="M467" s="168"/>
      <c r="T467" s="169"/>
      <c r="AT467" s="164" t="s">
        <v>194</v>
      </c>
      <c r="AU467" s="164" t="s">
        <v>84</v>
      </c>
      <c r="AV467" s="14" t="s">
        <v>127</v>
      </c>
      <c r="AW467" s="14" t="s">
        <v>37</v>
      </c>
      <c r="AX467" s="14" t="s">
        <v>82</v>
      </c>
      <c r="AY467" s="164" t="s">
        <v>184</v>
      </c>
    </row>
    <row r="468" spans="2:65" s="1" customFormat="1" ht="16.5" customHeight="1">
      <c r="B468" s="33"/>
      <c r="C468" s="170" t="s">
        <v>1172</v>
      </c>
      <c r="D468" s="170" t="s">
        <v>264</v>
      </c>
      <c r="E468" s="171" t="s">
        <v>2512</v>
      </c>
      <c r="F468" s="172" t="s">
        <v>2513</v>
      </c>
      <c r="G468" s="173" t="s">
        <v>368</v>
      </c>
      <c r="H468" s="174">
        <v>2</v>
      </c>
      <c r="I468" s="175"/>
      <c r="J468" s="176">
        <f>ROUND(I468*H468,2)</f>
        <v>0</v>
      </c>
      <c r="K468" s="172" t="s">
        <v>19</v>
      </c>
      <c r="L468" s="177"/>
      <c r="M468" s="178" t="s">
        <v>19</v>
      </c>
      <c r="N468" s="179" t="s">
        <v>46</v>
      </c>
      <c r="P468" s="141">
        <f>O468*H468</f>
        <v>0</v>
      </c>
      <c r="Q468" s="141">
        <v>2.2000000000000001E-4</v>
      </c>
      <c r="R468" s="141">
        <f>Q468*H468</f>
        <v>4.4000000000000002E-4</v>
      </c>
      <c r="S468" s="141">
        <v>0</v>
      </c>
      <c r="T468" s="142">
        <f>S468*H468</f>
        <v>0</v>
      </c>
      <c r="AR468" s="143" t="s">
        <v>409</v>
      </c>
      <c r="AT468" s="143" t="s">
        <v>264</v>
      </c>
      <c r="AU468" s="143" t="s">
        <v>84</v>
      </c>
      <c r="AY468" s="18" t="s">
        <v>184</v>
      </c>
      <c r="BE468" s="144">
        <f>IF(N468="základní",J468,0)</f>
        <v>0</v>
      </c>
      <c r="BF468" s="144">
        <f>IF(N468="snížená",J468,0)</f>
        <v>0</v>
      </c>
      <c r="BG468" s="144">
        <f>IF(N468="zákl. přenesená",J468,0)</f>
        <v>0</v>
      </c>
      <c r="BH468" s="144">
        <f>IF(N468="sníž. přenesená",J468,0)</f>
        <v>0</v>
      </c>
      <c r="BI468" s="144">
        <f>IF(N468="nulová",J468,0)</f>
        <v>0</v>
      </c>
      <c r="BJ468" s="18" t="s">
        <v>82</v>
      </c>
      <c r="BK468" s="144">
        <f>ROUND(I468*H468,2)</f>
        <v>0</v>
      </c>
      <c r="BL468" s="18" t="s">
        <v>287</v>
      </c>
      <c r="BM468" s="143" t="s">
        <v>2514</v>
      </c>
    </row>
    <row r="469" spans="2:65" s="1" customFormat="1" ht="24.2" customHeight="1">
      <c r="B469" s="33"/>
      <c r="C469" s="132" t="s">
        <v>1177</v>
      </c>
      <c r="D469" s="132" t="s">
        <v>186</v>
      </c>
      <c r="E469" s="133" t="s">
        <v>2515</v>
      </c>
      <c r="F469" s="134" t="s">
        <v>2516</v>
      </c>
      <c r="G469" s="135" t="s">
        <v>234</v>
      </c>
      <c r="H469" s="136">
        <v>0.23200000000000001</v>
      </c>
      <c r="I469" s="137"/>
      <c r="J469" s="138">
        <f>ROUND(I469*H469,2)</f>
        <v>0</v>
      </c>
      <c r="K469" s="134" t="s">
        <v>19</v>
      </c>
      <c r="L469" s="33"/>
      <c r="M469" s="139" t="s">
        <v>19</v>
      </c>
      <c r="N469" s="140" t="s">
        <v>46</v>
      </c>
      <c r="P469" s="141">
        <f>O469*H469</f>
        <v>0</v>
      </c>
      <c r="Q469" s="141">
        <v>0</v>
      </c>
      <c r="R469" s="141">
        <f>Q469*H469</f>
        <v>0</v>
      </c>
      <c r="S469" s="141">
        <v>0</v>
      </c>
      <c r="T469" s="142">
        <f>S469*H469</f>
        <v>0</v>
      </c>
      <c r="AR469" s="143" t="s">
        <v>287</v>
      </c>
      <c r="AT469" s="143" t="s">
        <v>186</v>
      </c>
      <c r="AU469" s="143" t="s">
        <v>84</v>
      </c>
      <c r="AY469" s="18" t="s">
        <v>184</v>
      </c>
      <c r="BE469" s="144">
        <f>IF(N469="základní",J469,0)</f>
        <v>0</v>
      </c>
      <c r="BF469" s="144">
        <f>IF(N469="snížená",J469,0)</f>
        <v>0</v>
      </c>
      <c r="BG469" s="144">
        <f>IF(N469="zákl. přenesená",J469,0)</f>
        <v>0</v>
      </c>
      <c r="BH469" s="144">
        <f>IF(N469="sníž. přenesená",J469,0)</f>
        <v>0</v>
      </c>
      <c r="BI469" s="144">
        <f>IF(N469="nulová",J469,0)</f>
        <v>0</v>
      </c>
      <c r="BJ469" s="18" t="s">
        <v>82</v>
      </c>
      <c r="BK469" s="144">
        <f>ROUND(I469*H469,2)</f>
        <v>0</v>
      </c>
      <c r="BL469" s="18" t="s">
        <v>287</v>
      </c>
      <c r="BM469" s="143" t="s">
        <v>2517</v>
      </c>
    </row>
    <row r="470" spans="2:65" s="1" customFormat="1" ht="24.2" customHeight="1">
      <c r="B470" s="33"/>
      <c r="C470" s="132" t="s">
        <v>1188</v>
      </c>
      <c r="D470" s="132" t="s">
        <v>186</v>
      </c>
      <c r="E470" s="133" t="s">
        <v>2518</v>
      </c>
      <c r="F470" s="134" t="s">
        <v>2519</v>
      </c>
      <c r="G470" s="135" t="s">
        <v>2433</v>
      </c>
      <c r="H470" s="197"/>
      <c r="I470" s="137"/>
      <c r="J470" s="138">
        <f>ROUND(I470*H470,2)</f>
        <v>0</v>
      </c>
      <c r="K470" s="134" t="s">
        <v>190</v>
      </c>
      <c r="L470" s="33"/>
      <c r="M470" s="139" t="s">
        <v>19</v>
      </c>
      <c r="N470" s="140" t="s">
        <v>46</v>
      </c>
      <c r="P470" s="141">
        <f>O470*H470</f>
        <v>0</v>
      </c>
      <c r="Q470" s="141">
        <v>0</v>
      </c>
      <c r="R470" s="141">
        <f>Q470*H470</f>
        <v>0</v>
      </c>
      <c r="S470" s="141">
        <v>0</v>
      </c>
      <c r="T470" s="142">
        <f>S470*H470</f>
        <v>0</v>
      </c>
      <c r="AR470" s="143" t="s">
        <v>287</v>
      </c>
      <c r="AT470" s="143" t="s">
        <v>186</v>
      </c>
      <c r="AU470" s="143" t="s">
        <v>84</v>
      </c>
      <c r="AY470" s="18" t="s">
        <v>184</v>
      </c>
      <c r="BE470" s="144">
        <f>IF(N470="základní",J470,0)</f>
        <v>0</v>
      </c>
      <c r="BF470" s="144">
        <f>IF(N470="snížená",J470,0)</f>
        <v>0</v>
      </c>
      <c r="BG470" s="144">
        <f>IF(N470="zákl. přenesená",J470,0)</f>
        <v>0</v>
      </c>
      <c r="BH470" s="144">
        <f>IF(N470="sníž. přenesená",J470,0)</f>
        <v>0</v>
      </c>
      <c r="BI470" s="144">
        <f>IF(N470="nulová",J470,0)</f>
        <v>0</v>
      </c>
      <c r="BJ470" s="18" t="s">
        <v>82</v>
      </c>
      <c r="BK470" s="144">
        <f>ROUND(I470*H470,2)</f>
        <v>0</v>
      </c>
      <c r="BL470" s="18" t="s">
        <v>287</v>
      </c>
      <c r="BM470" s="143" t="s">
        <v>2520</v>
      </c>
    </row>
    <row r="471" spans="2:65" s="1" customFormat="1" ht="11.25">
      <c r="B471" s="33"/>
      <c r="D471" s="145" t="s">
        <v>192</v>
      </c>
      <c r="F471" s="146" t="s">
        <v>2521</v>
      </c>
      <c r="I471" s="147"/>
      <c r="L471" s="33"/>
      <c r="M471" s="148"/>
      <c r="T471" s="54"/>
      <c r="AT471" s="18" t="s">
        <v>192</v>
      </c>
      <c r="AU471" s="18" t="s">
        <v>84</v>
      </c>
    </row>
    <row r="472" spans="2:65" s="1" customFormat="1" ht="33" customHeight="1">
      <c r="B472" s="33"/>
      <c r="C472" s="132" t="s">
        <v>1194</v>
      </c>
      <c r="D472" s="132" t="s">
        <v>186</v>
      </c>
      <c r="E472" s="133" t="s">
        <v>2522</v>
      </c>
      <c r="F472" s="134" t="s">
        <v>2523</v>
      </c>
      <c r="G472" s="135" t="s">
        <v>2433</v>
      </c>
      <c r="H472" s="197"/>
      <c r="I472" s="137"/>
      <c r="J472" s="138">
        <f>ROUND(I472*H472,2)</f>
        <v>0</v>
      </c>
      <c r="K472" s="134" t="s">
        <v>190</v>
      </c>
      <c r="L472" s="33"/>
      <c r="M472" s="139" t="s">
        <v>19</v>
      </c>
      <c r="N472" s="140" t="s">
        <v>46</v>
      </c>
      <c r="P472" s="141">
        <f>O472*H472</f>
        <v>0</v>
      </c>
      <c r="Q472" s="141">
        <v>0</v>
      </c>
      <c r="R472" s="141">
        <f>Q472*H472</f>
        <v>0</v>
      </c>
      <c r="S472" s="141">
        <v>0</v>
      </c>
      <c r="T472" s="142">
        <f>S472*H472</f>
        <v>0</v>
      </c>
      <c r="AR472" s="143" t="s">
        <v>287</v>
      </c>
      <c r="AT472" s="143" t="s">
        <v>186</v>
      </c>
      <c r="AU472" s="143" t="s">
        <v>84</v>
      </c>
      <c r="AY472" s="18" t="s">
        <v>184</v>
      </c>
      <c r="BE472" s="144">
        <f>IF(N472="základní",J472,0)</f>
        <v>0</v>
      </c>
      <c r="BF472" s="144">
        <f>IF(N472="snížená",J472,0)</f>
        <v>0</v>
      </c>
      <c r="BG472" s="144">
        <f>IF(N472="zákl. přenesená",J472,0)</f>
        <v>0</v>
      </c>
      <c r="BH472" s="144">
        <f>IF(N472="sníž. přenesená",J472,0)</f>
        <v>0</v>
      </c>
      <c r="BI472" s="144">
        <f>IF(N472="nulová",J472,0)</f>
        <v>0</v>
      </c>
      <c r="BJ472" s="18" t="s">
        <v>82</v>
      </c>
      <c r="BK472" s="144">
        <f>ROUND(I472*H472,2)</f>
        <v>0</v>
      </c>
      <c r="BL472" s="18" t="s">
        <v>287</v>
      </c>
      <c r="BM472" s="143" t="s">
        <v>2524</v>
      </c>
    </row>
    <row r="473" spans="2:65" s="1" customFormat="1" ht="11.25">
      <c r="B473" s="33"/>
      <c r="D473" s="145" t="s">
        <v>192</v>
      </c>
      <c r="F473" s="146" t="s">
        <v>2525</v>
      </c>
      <c r="I473" s="147"/>
      <c r="L473" s="33"/>
      <c r="M473" s="148"/>
      <c r="T473" s="54"/>
      <c r="AT473" s="18" t="s">
        <v>192</v>
      </c>
      <c r="AU473" s="18" t="s">
        <v>84</v>
      </c>
    </row>
    <row r="474" spans="2:65" s="11" customFormat="1" ht="22.9" customHeight="1">
      <c r="B474" s="120"/>
      <c r="D474" s="121" t="s">
        <v>74</v>
      </c>
      <c r="E474" s="130" t="s">
        <v>2526</v>
      </c>
      <c r="F474" s="130" t="s">
        <v>2527</v>
      </c>
      <c r="I474" s="123"/>
      <c r="J474" s="131">
        <f>BK474</f>
        <v>0</v>
      </c>
      <c r="L474" s="120"/>
      <c r="M474" s="125"/>
      <c r="P474" s="126">
        <f>SUM(P475:P485)</f>
        <v>0</v>
      </c>
      <c r="R474" s="126">
        <f>SUM(R475:R485)</f>
        <v>9.3366450000000011E-3</v>
      </c>
      <c r="T474" s="127">
        <f>SUM(T475:T485)</f>
        <v>0</v>
      </c>
      <c r="AR474" s="121" t="s">
        <v>84</v>
      </c>
      <c r="AT474" s="128" t="s">
        <v>74</v>
      </c>
      <c r="AU474" s="128" t="s">
        <v>82</v>
      </c>
      <c r="AY474" s="121" t="s">
        <v>184</v>
      </c>
      <c r="BK474" s="129">
        <f>SUM(BK475:BK485)</f>
        <v>0</v>
      </c>
    </row>
    <row r="475" spans="2:65" s="1" customFormat="1" ht="24.2" customHeight="1">
      <c r="B475" s="33"/>
      <c r="C475" s="132" t="s">
        <v>1205</v>
      </c>
      <c r="D475" s="132" t="s">
        <v>186</v>
      </c>
      <c r="E475" s="133" t="s">
        <v>2528</v>
      </c>
      <c r="F475" s="134" t="s">
        <v>2529</v>
      </c>
      <c r="G475" s="135" t="s">
        <v>520</v>
      </c>
      <c r="H475" s="136">
        <v>1</v>
      </c>
      <c r="I475" s="137"/>
      <c r="J475" s="138">
        <f>ROUND(I475*H475,2)</f>
        <v>0</v>
      </c>
      <c r="K475" s="134" t="s">
        <v>190</v>
      </c>
      <c r="L475" s="33"/>
      <c r="M475" s="139" t="s">
        <v>19</v>
      </c>
      <c r="N475" s="140" t="s">
        <v>46</v>
      </c>
      <c r="P475" s="141">
        <f>O475*H475</f>
        <v>0</v>
      </c>
      <c r="Q475" s="141">
        <v>6.7366450000000003E-3</v>
      </c>
      <c r="R475" s="141">
        <f>Q475*H475</f>
        <v>6.7366450000000003E-3</v>
      </c>
      <c r="S475" s="141">
        <v>0</v>
      </c>
      <c r="T475" s="142">
        <f>S475*H475</f>
        <v>0</v>
      </c>
      <c r="AR475" s="143" t="s">
        <v>287</v>
      </c>
      <c r="AT475" s="143" t="s">
        <v>186</v>
      </c>
      <c r="AU475" s="143" t="s">
        <v>84</v>
      </c>
      <c r="AY475" s="18" t="s">
        <v>184</v>
      </c>
      <c r="BE475" s="144">
        <f>IF(N475="základní",J475,0)</f>
        <v>0</v>
      </c>
      <c r="BF475" s="144">
        <f>IF(N475="snížená",J475,0)</f>
        <v>0</v>
      </c>
      <c r="BG475" s="144">
        <f>IF(N475="zákl. přenesená",J475,0)</f>
        <v>0</v>
      </c>
      <c r="BH475" s="144">
        <f>IF(N475="sníž. přenesená",J475,0)</f>
        <v>0</v>
      </c>
      <c r="BI475" s="144">
        <f>IF(N475="nulová",J475,0)</f>
        <v>0</v>
      </c>
      <c r="BJ475" s="18" t="s">
        <v>82</v>
      </c>
      <c r="BK475" s="144">
        <f>ROUND(I475*H475,2)</f>
        <v>0</v>
      </c>
      <c r="BL475" s="18" t="s">
        <v>287</v>
      </c>
      <c r="BM475" s="143" t="s">
        <v>2530</v>
      </c>
    </row>
    <row r="476" spans="2:65" s="1" customFormat="1" ht="11.25">
      <c r="B476" s="33"/>
      <c r="D476" s="145" t="s">
        <v>192</v>
      </c>
      <c r="F476" s="146" t="s">
        <v>2531</v>
      </c>
      <c r="I476" s="147"/>
      <c r="L476" s="33"/>
      <c r="M476" s="148"/>
      <c r="T476" s="54"/>
      <c r="AT476" s="18" t="s">
        <v>192</v>
      </c>
      <c r="AU476" s="18" t="s">
        <v>84</v>
      </c>
    </row>
    <row r="477" spans="2:65" s="12" customFormat="1" ht="11.25">
      <c r="B477" s="149"/>
      <c r="D477" s="150" t="s">
        <v>194</v>
      </c>
      <c r="E477" s="151" t="s">
        <v>19</v>
      </c>
      <c r="F477" s="152" t="s">
        <v>2147</v>
      </c>
      <c r="H477" s="151" t="s">
        <v>19</v>
      </c>
      <c r="I477" s="153"/>
      <c r="L477" s="149"/>
      <c r="M477" s="154"/>
      <c r="T477" s="155"/>
      <c r="AT477" s="151" t="s">
        <v>194</v>
      </c>
      <c r="AU477" s="151" t="s">
        <v>84</v>
      </c>
      <c r="AV477" s="12" t="s">
        <v>82</v>
      </c>
      <c r="AW477" s="12" t="s">
        <v>37</v>
      </c>
      <c r="AX477" s="12" t="s">
        <v>75</v>
      </c>
      <c r="AY477" s="151" t="s">
        <v>184</v>
      </c>
    </row>
    <row r="478" spans="2:65" s="13" customFormat="1" ht="11.25">
      <c r="B478" s="156"/>
      <c r="D478" s="150" t="s">
        <v>194</v>
      </c>
      <c r="E478" s="157" t="s">
        <v>19</v>
      </c>
      <c r="F478" s="158" t="s">
        <v>2532</v>
      </c>
      <c r="H478" s="159">
        <v>1</v>
      </c>
      <c r="I478" s="160"/>
      <c r="L478" s="156"/>
      <c r="M478" s="161"/>
      <c r="T478" s="162"/>
      <c r="AT478" s="157" t="s">
        <v>194</v>
      </c>
      <c r="AU478" s="157" t="s">
        <v>84</v>
      </c>
      <c r="AV478" s="13" t="s">
        <v>84</v>
      </c>
      <c r="AW478" s="13" t="s">
        <v>37</v>
      </c>
      <c r="AX478" s="13" t="s">
        <v>75</v>
      </c>
      <c r="AY478" s="157" t="s">
        <v>184</v>
      </c>
    </row>
    <row r="479" spans="2:65" s="14" customFormat="1" ht="11.25">
      <c r="B479" s="163"/>
      <c r="D479" s="150" t="s">
        <v>194</v>
      </c>
      <c r="E479" s="164" t="s">
        <v>19</v>
      </c>
      <c r="F479" s="165" t="s">
        <v>198</v>
      </c>
      <c r="H479" s="166">
        <v>1</v>
      </c>
      <c r="I479" s="167"/>
      <c r="L479" s="163"/>
      <c r="M479" s="168"/>
      <c r="T479" s="169"/>
      <c r="AT479" s="164" t="s">
        <v>194</v>
      </c>
      <c r="AU479" s="164" t="s">
        <v>84</v>
      </c>
      <c r="AV479" s="14" t="s">
        <v>127</v>
      </c>
      <c r="AW479" s="14" t="s">
        <v>37</v>
      </c>
      <c r="AX479" s="14" t="s">
        <v>82</v>
      </c>
      <c r="AY479" s="164" t="s">
        <v>184</v>
      </c>
    </row>
    <row r="480" spans="2:65" s="1" customFormat="1" ht="16.5" customHeight="1">
      <c r="B480" s="33"/>
      <c r="C480" s="170" t="s">
        <v>1211</v>
      </c>
      <c r="D480" s="170" t="s">
        <v>264</v>
      </c>
      <c r="E480" s="171" t="s">
        <v>2533</v>
      </c>
      <c r="F480" s="172" t="s">
        <v>2534</v>
      </c>
      <c r="G480" s="173" t="s">
        <v>368</v>
      </c>
      <c r="H480" s="174">
        <v>1</v>
      </c>
      <c r="I480" s="175"/>
      <c r="J480" s="176">
        <f>ROUND(I480*H480,2)</f>
        <v>0</v>
      </c>
      <c r="K480" s="172" t="s">
        <v>19</v>
      </c>
      <c r="L480" s="177"/>
      <c r="M480" s="178" t="s">
        <v>19</v>
      </c>
      <c r="N480" s="179" t="s">
        <v>46</v>
      </c>
      <c r="P480" s="141">
        <f>O480*H480</f>
        <v>0</v>
      </c>
      <c r="Q480" s="141">
        <v>2.5999999999999999E-3</v>
      </c>
      <c r="R480" s="141">
        <f>Q480*H480</f>
        <v>2.5999999999999999E-3</v>
      </c>
      <c r="S480" s="141">
        <v>0</v>
      </c>
      <c r="T480" s="142">
        <f>S480*H480</f>
        <v>0</v>
      </c>
      <c r="AR480" s="143" t="s">
        <v>409</v>
      </c>
      <c r="AT480" s="143" t="s">
        <v>264</v>
      </c>
      <c r="AU480" s="143" t="s">
        <v>84</v>
      </c>
      <c r="AY480" s="18" t="s">
        <v>184</v>
      </c>
      <c r="BE480" s="144">
        <f>IF(N480="základní",J480,0)</f>
        <v>0</v>
      </c>
      <c r="BF480" s="144">
        <f>IF(N480="snížená",J480,0)</f>
        <v>0</v>
      </c>
      <c r="BG480" s="144">
        <f>IF(N480="zákl. přenesená",J480,0)</f>
        <v>0</v>
      </c>
      <c r="BH480" s="144">
        <f>IF(N480="sníž. přenesená",J480,0)</f>
        <v>0</v>
      </c>
      <c r="BI480" s="144">
        <f>IF(N480="nulová",J480,0)</f>
        <v>0</v>
      </c>
      <c r="BJ480" s="18" t="s">
        <v>82</v>
      </c>
      <c r="BK480" s="144">
        <f>ROUND(I480*H480,2)</f>
        <v>0</v>
      </c>
      <c r="BL480" s="18" t="s">
        <v>287</v>
      </c>
      <c r="BM480" s="143" t="s">
        <v>2535</v>
      </c>
    </row>
    <row r="481" spans="2:65" s="1" customFormat="1" ht="24.2" customHeight="1">
      <c r="B481" s="33"/>
      <c r="C481" s="132" t="s">
        <v>1220</v>
      </c>
      <c r="D481" s="132" t="s">
        <v>186</v>
      </c>
      <c r="E481" s="133" t="s">
        <v>2536</v>
      </c>
      <c r="F481" s="134" t="s">
        <v>2537</v>
      </c>
      <c r="G481" s="135" t="s">
        <v>234</v>
      </c>
      <c r="H481" s="136">
        <v>0.01</v>
      </c>
      <c r="I481" s="137"/>
      <c r="J481" s="138">
        <f>ROUND(I481*H481,2)</f>
        <v>0</v>
      </c>
      <c r="K481" s="134" t="s">
        <v>190</v>
      </c>
      <c r="L481" s="33"/>
      <c r="M481" s="139" t="s">
        <v>19</v>
      </c>
      <c r="N481" s="140" t="s">
        <v>46</v>
      </c>
      <c r="P481" s="141">
        <f>O481*H481</f>
        <v>0</v>
      </c>
      <c r="Q481" s="141">
        <v>0</v>
      </c>
      <c r="R481" s="141">
        <f>Q481*H481</f>
        <v>0</v>
      </c>
      <c r="S481" s="141">
        <v>0</v>
      </c>
      <c r="T481" s="142">
        <f>S481*H481</f>
        <v>0</v>
      </c>
      <c r="AR481" s="143" t="s">
        <v>287</v>
      </c>
      <c r="AT481" s="143" t="s">
        <v>186</v>
      </c>
      <c r="AU481" s="143" t="s">
        <v>84</v>
      </c>
      <c r="AY481" s="18" t="s">
        <v>184</v>
      </c>
      <c r="BE481" s="144">
        <f>IF(N481="základní",J481,0)</f>
        <v>0</v>
      </c>
      <c r="BF481" s="144">
        <f>IF(N481="snížená",J481,0)</f>
        <v>0</v>
      </c>
      <c r="BG481" s="144">
        <f>IF(N481="zákl. přenesená",J481,0)</f>
        <v>0</v>
      </c>
      <c r="BH481" s="144">
        <f>IF(N481="sníž. přenesená",J481,0)</f>
        <v>0</v>
      </c>
      <c r="BI481" s="144">
        <f>IF(N481="nulová",J481,0)</f>
        <v>0</v>
      </c>
      <c r="BJ481" s="18" t="s">
        <v>82</v>
      </c>
      <c r="BK481" s="144">
        <f>ROUND(I481*H481,2)</f>
        <v>0</v>
      </c>
      <c r="BL481" s="18" t="s">
        <v>287</v>
      </c>
      <c r="BM481" s="143" t="s">
        <v>2538</v>
      </c>
    </row>
    <row r="482" spans="2:65" s="1" customFormat="1" ht="11.25">
      <c r="B482" s="33"/>
      <c r="D482" s="145" t="s">
        <v>192</v>
      </c>
      <c r="F482" s="146" t="s">
        <v>2539</v>
      </c>
      <c r="I482" s="147"/>
      <c r="L482" s="33"/>
      <c r="M482" s="148"/>
      <c r="T482" s="54"/>
      <c r="AT482" s="18" t="s">
        <v>192</v>
      </c>
      <c r="AU482" s="18" t="s">
        <v>84</v>
      </c>
    </row>
    <row r="483" spans="2:65" s="1" customFormat="1" ht="24.2" customHeight="1">
      <c r="B483" s="33"/>
      <c r="C483" s="132" t="s">
        <v>1226</v>
      </c>
      <c r="D483" s="132" t="s">
        <v>186</v>
      </c>
      <c r="E483" s="133" t="s">
        <v>2540</v>
      </c>
      <c r="F483" s="134" t="s">
        <v>2541</v>
      </c>
      <c r="G483" s="135" t="s">
        <v>234</v>
      </c>
      <c r="H483" s="136">
        <v>0.01</v>
      </c>
      <c r="I483" s="137"/>
      <c r="J483" s="138">
        <f>ROUND(I483*H483,2)</f>
        <v>0</v>
      </c>
      <c r="K483" s="134" t="s">
        <v>19</v>
      </c>
      <c r="L483" s="33"/>
      <c r="M483" s="139" t="s">
        <v>19</v>
      </c>
      <c r="N483" s="140" t="s">
        <v>46</v>
      </c>
      <c r="P483" s="141">
        <f>O483*H483</f>
        <v>0</v>
      </c>
      <c r="Q483" s="141">
        <v>0</v>
      </c>
      <c r="R483" s="141">
        <f>Q483*H483</f>
        <v>0</v>
      </c>
      <c r="S483" s="141">
        <v>0</v>
      </c>
      <c r="T483" s="142">
        <f>S483*H483</f>
        <v>0</v>
      </c>
      <c r="AR483" s="143" t="s">
        <v>287</v>
      </c>
      <c r="AT483" s="143" t="s">
        <v>186</v>
      </c>
      <c r="AU483" s="143" t="s">
        <v>84</v>
      </c>
      <c r="AY483" s="18" t="s">
        <v>184</v>
      </c>
      <c r="BE483" s="144">
        <f>IF(N483="základní",J483,0)</f>
        <v>0</v>
      </c>
      <c r="BF483" s="144">
        <f>IF(N483="snížená",J483,0)</f>
        <v>0</v>
      </c>
      <c r="BG483" s="144">
        <f>IF(N483="zákl. přenesená",J483,0)</f>
        <v>0</v>
      </c>
      <c r="BH483" s="144">
        <f>IF(N483="sníž. přenesená",J483,0)</f>
        <v>0</v>
      </c>
      <c r="BI483" s="144">
        <f>IF(N483="nulová",J483,0)</f>
        <v>0</v>
      </c>
      <c r="BJ483" s="18" t="s">
        <v>82</v>
      </c>
      <c r="BK483" s="144">
        <f>ROUND(I483*H483,2)</f>
        <v>0</v>
      </c>
      <c r="BL483" s="18" t="s">
        <v>287</v>
      </c>
      <c r="BM483" s="143" t="s">
        <v>2542</v>
      </c>
    </row>
    <row r="484" spans="2:65" s="1" customFormat="1" ht="33" customHeight="1">
      <c r="B484" s="33"/>
      <c r="C484" s="132" t="s">
        <v>1231</v>
      </c>
      <c r="D484" s="132" t="s">
        <v>186</v>
      </c>
      <c r="E484" s="133" t="s">
        <v>2543</v>
      </c>
      <c r="F484" s="134" t="s">
        <v>2544</v>
      </c>
      <c r="G484" s="135" t="s">
        <v>234</v>
      </c>
      <c r="H484" s="136">
        <v>0.01</v>
      </c>
      <c r="I484" s="137"/>
      <c r="J484" s="138">
        <f>ROUND(I484*H484,2)</f>
        <v>0</v>
      </c>
      <c r="K484" s="134" t="s">
        <v>190</v>
      </c>
      <c r="L484" s="33"/>
      <c r="M484" s="139" t="s">
        <v>19</v>
      </c>
      <c r="N484" s="140" t="s">
        <v>46</v>
      </c>
      <c r="P484" s="141">
        <f>O484*H484</f>
        <v>0</v>
      </c>
      <c r="Q484" s="141">
        <v>0</v>
      </c>
      <c r="R484" s="141">
        <f>Q484*H484</f>
        <v>0</v>
      </c>
      <c r="S484" s="141">
        <v>0</v>
      </c>
      <c r="T484" s="142">
        <f>S484*H484</f>
        <v>0</v>
      </c>
      <c r="AR484" s="143" t="s">
        <v>287</v>
      </c>
      <c r="AT484" s="143" t="s">
        <v>186</v>
      </c>
      <c r="AU484" s="143" t="s">
        <v>84</v>
      </c>
      <c r="AY484" s="18" t="s">
        <v>184</v>
      </c>
      <c r="BE484" s="144">
        <f>IF(N484="základní",J484,0)</f>
        <v>0</v>
      </c>
      <c r="BF484" s="144">
        <f>IF(N484="snížená",J484,0)</f>
        <v>0</v>
      </c>
      <c r="BG484" s="144">
        <f>IF(N484="zákl. přenesená",J484,0)</f>
        <v>0</v>
      </c>
      <c r="BH484" s="144">
        <f>IF(N484="sníž. přenesená",J484,0)</f>
        <v>0</v>
      </c>
      <c r="BI484" s="144">
        <f>IF(N484="nulová",J484,0)</f>
        <v>0</v>
      </c>
      <c r="BJ484" s="18" t="s">
        <v>82</v>
      </c>
      <c r="BK484" s="144">
        <f>ROUND(I484*H484,2)</f>
        <v>0</v>
      </c>
      <c r="BL484" s="18" t="s">
        <v>287</v>
      </c>
      <c r="BM484" s="143" t="s">
        <v>2545</v>
      </c>
    </row>
    <row r="485" spans="2:65" s="1" customFormat="1" ht="11.25">
      <c r="B485" s="33"/>
      <c r="D485" s="145" t="s">
        <v>192</v>
      </c>
      <c r="F485" s="146" t="s">
        <v>2546</v>
      </c>
      <c r="I485" s="147"/>
      <c r="L485" s="33"/>
      <c r="M485" s="148"/>
      <c r="T485" s="54"/>
      <c r="AT485" s="18" t="s">
        <v>192</v>
      </c>
      <c r="AU485" s="18" t="s">
        <v>84</v>
      </c>
    </row>
    <row r="486" spans="2:65" s="11" customFormat="1" ht="22.9" customHeight="1">
      <c r="B486" s="120"/>
      <c r="D486" s="121" t="s">
        <v>74</v>
      </c>
      <c r="E486" s="130" t="s">
        <v>2547</v>
      </c>
      <c r="F486" s="130" t="s">
        <v>2548</v>
      </c>
      <c r="I486" s="123"/>
      <c r="J486" s="131">
        <f>BK486</f>
        <v>0</v>
      </c>
      <c r="L486" s="120"/>
      <c r="M486" s="125"/>
      <c r="P486" s="126">
        <f>SUM(P487:P504)</f>
        <v>0</v>
      </c>
      <c r="R486" s="126">
        <f>SUM(R487:R504)</f>
        <v>0</v>
      </c>
      <c r="T486" s="127">
        <f>SUM(T487:T504)</f>
        <v>0</v>
      </c>
      <c r="AR486" s="121" t="s">
        <v>84</v>
      </c>
      <c r="AT486" s="128" t="s">
        <v>74</v>
      </c>
      <c r="AU486" s="128" t="s">
        <v>82</v>
      </c>
      <c r="AY486" s="121" t="s">
        <v>184</v>
      </c>
      <c r="BK486" s="129">
        <f>SUM(BK487:BK504)</f>
        <v>0</v>
      </c>
    </row>
    <row r="487" spans="2:65" s="1" customFormat="1" ht="16.5" customHeight="1">
      <c r="B487" s="33"/>
      <c r="C487" s="132" t="s">
        <v>1236</v>
      </c>
      <c r="D487" s="132" t="s">
        <v>186</v>
      </c>
      <c r="E487" s="133" t="s">
        <v>2549</v>
      </c>
      <c r="F487" s="134" t="s">
        <v>2550</v>
      </c>
      <c r="G487" s="135" t="s">
        <v>368</v>
      </c>
      <c r="H487" s="136">
        <v>10</v>
      </c>
      <c r="I487" s="137"/>
      <c r="J487" s="138">
        <f>ROUND(I487*H487,2)</f>
        <v>0</v>
      </c>
      <c r="K487" s="134" t="s">
        <v>19</v>
      </c>
      <c r="L487" s="33"/>
      <c r="M487" s="139" t="s">
        <v>19</v>
      </c>
      <c r="N487" s="140" t="s">
        <v>46</v>
      </c>
      <c r="P487" s="141">
        <f>O487*H487</f>
        <v>0</v>
      </c>
      <c r="Q487" s="141">
        <v>0</v>
      </c>
      <c r="R487" s="141">
        <f>Q487*H487</f>
        <v>0</v>
      </c>
      <c r="S487" s="141">
        <v>0</v>
      </c>
      <c r="T487" s="142">
        <f>S487*H487</f>
        <v>0</v>
      </c>
      <c r="AR487" s="143" t="s">
        <v>287</v>
      </c>
      <c r="AT487" s="143" t="s">
        <v>186</v>
      </c>
      <c r="AU487" s="143" t="s">
        <v>84</v>
      </c>
      <c r="AY487" s="18" t="s">
        <v>184</v>
      </c>
      <c r="BE487" s="144">
        <f>IF(N487="základní",J487,0)</f>
        <v>0</v>
      </c>
      <c r="BF487" s="144">
        <f>IF(N487="snížená",J487,0)</f>
        <v>0</v>
      </c>
      <c r="BG487" s="144">
        <f>IF(N487="zákl. přenesená",J487,0)</f>
        <v>0</v>
      </c>
      <c r="BH487" s="144">
        <f>IF(N487="sníž. přenesená",J487,0)</f>
        <v>0</v>
      </c>
      <c r="BI487" s="144">
        <f>IF(N487="nulová",J487,0)</f>
        <v>0</v>
      </c>
      <c r="BJ487" s="18" t="s">
        <v>82</v>
      </c>
      <c r="BK487" s="144">
        <f>ROUND(I487*H487,2)</f>
        <v>0</v>
      </c>
      <c r="BL487" s="18" t="s">
        <v>287</v>
      </c>
      <c r="BM487" s="143" t="s">
        <v>2551</v>
      </c>
    </row>
    <row r="488" spans="2:65" s="1" customFormat="1" ht="19.5">
      <c r="B488" s="33"/>
      <c r="D488" s="150" t="s">
        <v>1000</v>
      </c>
      <c r="F488" s="191" t="s">
        <v>2552</v>
      </c>
      <c r="I488" s="147"/>
      <c r="L488" s="33"/>
      <c r="M488" s="148"/>
      <c r="T488" s="54"/>
      <c r="AT488" s="18" t="s">
        <v>1000</v>
      </c>
      <c r="AU488" s="18" t="s">
        <v>84</v>
      </c>
    </row>
    <row r="489" spans="2:65" s="1" customFormat="1" ht="16.5" customHeight="1">
      <c r="B489" s="33"/>
      <c r="C489" s="132" t="s">
        <v>1242</v>
      </c>
      <c r="D489" s="132" t="s">
        <v>186</v>
      </c>
      <c r="E489" s="133" t="s">
        <v>2553</v>
      </c>
      <c r="F489" s="134" t="s">
        <v>2554</v>
      </c>
      <c r="G489" s="135" t="s">
        <v>368</v>
      </c>
      <c r="H489" s="136">
        <v>1</v>
      </c>
      <c r="I489" s="137"/>
      <c r="J489" s="138">
        <f>ROUND(I489*H489,2)</f>
        <v>0</v>
      </c>
      <c r="K489" s="134" t="s">
        <v>19</v>
      </c>
      <c r="L489" s="33"/>
      <c r="M489" s="139" t="s">
        <v>19</v>
      </c>
      <c r="N489" s="140" t="s">
        <v>46</v>
      </c>
      <c r="P489" s="141">
        <f>O489*H489</f>
        <v>0</v>
      </c>
      <c r="Q489" s="141">
        <v>0</v>
      </c>
      <c r="R489" s="141">
        <f>Q489*H489</f>
        <v>0</v>
      </c>
      <c r="S489" s="141">
        <v>0</v>
      </c>
      <c r="T489" s="142">
        <f>S489*H489</f>
        <v>0</v>
      </c>
      <c r="AR489" s="143" t="s">
        <v>287</v>
      </c>
      <c r="AT489" s="143" t="s">
        <v>186</v>
      </c>
      <c r="AU489" s="143" t="s">
        <v>84</v>
      </c>
      <c r="AY489" s="18" t="s">
        <v>184</v>
      </c>
      <c r="BE489" s="144">
        <f>IF(N489="základní",J489,0)</f>
        <v>0</v>
      </c>
      <c r="BF489" s="144">
        <f>IF(N489="snížená",J489,0)</f>
        <v>0</v>
      </c>
      <c r="BG489" s="144">
        <f>IF(N489="zákl. přenesená",J489,0)</f>
        <v>0</v>
      </c>
      <c r="BH489" s="144">
        <f>IF(N489="sníž. přenesená",J489,0)</f>
        <v>0</v>
      </c>
      <c r="BI489" s="144">
        <f>IF(N489="nulová",J489,0)</f>
        <v>0</v>
      </c>
      <c r="BJ489" s="18" t="s">
        <v>82</v>
      </c>
      <c r="BK489" s="144">
        <f>ROUND(I489*H489,2)</f>
        <v>0</v>
      </c>
      <c r="BL489" s="18" t="s">
        <v>287</v>
      </c>
      <c r="BM489" s="143" t="s">
        <v>2555</v>
      </c>
    </row>
    <row r="490" spans="2:65" s="1" customFormat="1" ht="29.25">
      <c r="B490" s="33"/>
      <c r="D490" s="150" t="s">
        <v>1000</v>
      </c>
      <c r="F490" s="191" t="s">
        <v>2556</v>
      </c>
      <c r="I490" s="147"/>
      <c r="L490" s="33"/>
      <c r="M490" s="148"/>
      <c r="T490" s="54"/>
      <c r="AT490" s="18" t="s">
        <v>1000</v>
      </c>
      <c r="AU490" s="18" t="s">
        <v>84</v>
      </c>
    </row>
    <row r="491" spans="2:65" s="1" customFormat="1" ht="16.5" customHeight="1">
      <c r="B491" s="33"/>
      <c r="C491" s="132" t="s">
        <v>1246</v>
      </c>
      <c r="D491" s="132" t="s">
        <v>186</v>
      </c>
      <c r="E491" s="133" t="s">
        <v>2557</v>
      </c>
      <c r="F491" s="134" t="s">
        <v>2558</v>
      </c>
      <c r="G491" s="135" t="s">
        <v>368</v>
      </c>
      <c r="H491" s="136">
        <v>0</v>
      </c>
      <c r="I491" s="137"/>
      <c r="J491" s="138">
        <f>ROUND(I491*H491,2)</f>
        <v>0</v>
      </c>
      <c r="K491" s="134" t="s">
        <v>19</v>
      </c>
      <c r="L491" s="33"/>
      <c r="M491" s="139" t="s">
        <v>19</v>
      </c>
      <c r="N491" s="140" t="s">
        <v>46</v>
      </c>
      <c r="P491" s="141">
        <f>O491*H491</f>
        <v>0</v>
      </c>
      <c r="Q491" s="141">
        <v>0</v>
      </c>
      <c r="R491" s="141">
        <f>Q491*H491</f>
        <v>0</v>
      </c>
      <c r="S491" s="141">
        <v>0</v>
      </c>
      <c r="T491" s="142">
        <f>S491*H491</f>
        <v>0</v>
      </c>
      <c r="AR491" s="143" t="s">
        <v>287</v>
      </c>
      <c r="AT491" s="143" t="s">
        <v>186</v>
      </c>
      <c r="AU491" s="143" t="s">
        <v>84</v>
      </c>
      <c r="AY491" s="18" t="s">
        <v>184</v>
      </c>
      <c r="BE491" s="144">
        <f>IF(N491="základní",J491,0)</f>
        <v>0</v>
      </c>
      <c r="BF491" s="144">
        <f>IF(N491="snížená",J491,0)</f>
        <v>0</v>
      </c>
      <c r="BG491" s="144">
        <f>IF(N491="zákl. přenesená",J491,0)</f>
        <v>0</v>
      </c>
      <c r="BH491" s="144">
        <f>IF(N491="sníž. přenesená",J491,0)</f>
        <v>0</v>
      </c>
      <c r="BI491" s="144">
        <f>IF(N491="nulová",J491,0)</f>
        <v>0</v>
      </c>
      <c r="BJ491" s="18" t="s">
        <v>82</v>
      </c>
      <c r="BK491" s="144">
        <f>ROUND(I491*H491,2)</f>
        <v>0</v>
      </c>
      <c r="BL491" s="18" t="s">
        <v>287</v>
      </c>
      <c r="BM491" s="143" t="s">
        <v>2559</v>
      </c>
    </row>
    <row r="492" spans="2:65" s="1" customFormat="1" ht="19.5">
      <c r="B492" s="33"/>
      <c r="D492" s="150" t="s">
        <v>1000</v>
      </c>
      <c r="F492" s="191" t="s">
        <v>2560</v>
      </c>
      <c r="I492" s="147"/>
      <c r="L492" s="33"/>
      <c r="M492" s="148"/>
      <c r="T492" s="54"/>
      <c r="AT492" s="18" t="s">
        <v>1000</v>
      </c>
      <c r="AU492" s="18" t="s">
        <v>84</v>
      </c>
    </row>
    <row r="493" spans="2:65" s="1" customFormat="1" ht="16.5" customHeight="1">
      <c r="B493" s="33"/>
      <c r="C493" s="132" t="s">
        <v>1252</v>
      </c>
      <c r="D493" s="132" t="s">
        <v>186</v>
      </c>
      <c r="E493" s="133" t="s">
        <v>2561</v>
      </c>
      <c r="F493" s="134" t="s">
        <v>2562</v>
      </c>
      <c r="G493" s="135" t="s">
        <v>368</v>
      </c>
      <c r="H493" s="136">
        <v>0</v>
      </c>
      <c r="I493" s="137"/>
      <c r="J493" s="138">
        <f>ROUND(I493*H493,2)</f>
        <v>0</v>
      </c>
      <c r="K493" s="134" t="s">
        <v>19</v>
      </c>
      <c r="L493" s="33"/>
      <c r="M493" s="139" t="s">
        <v>19</v>
      </c>
      <c r="N493" s="140" t="s">
        <v>46</v>
      </c>
      <c r="P493" s="141">
        <f>O493*H493</f>
        <v>0</v>
      </c>
      <c r="Q493" s="141">
        <v>0</v>
      </c>
      <c r="R493" s="141">
        <f>Q493*H493</f>
        <v>0</v>
      </c>
      <c r="S493" s="141">
        <v>0</v>
      </c>
      <c r="T493" s="142">
        <f>S493*H493</f>
        <v>0</v>
      </c>
      <c r="AR493" s="143" t="s">
        <v>287</v>
      </c>
      <c r="AT493" s="143" t="s">
        <v>186</v>
      </c>
      <c r="AU493" s="143" t="s">
        <v>84</v>
      </c>
      <c r="AY493" s="18" t="s">
        <v>184</v>
      </c>
      <c r="BE493" s="144">
        <f>IF(N493="základní",J493,0)</f>
        <v>0</v>
      </c>
      <c r="BF493" s="144">
        <f>IF(N493="snížená",J493,0)</f>
        <v>0</v>
      </c>
      <c r="BG493" s="144">
        <f>IF(N493="zákl. přenesená",J493,0)</f>
        <v>0</v>
      </c>
      <c r="BH493" s="144">
        <f>IF(N493="sníž. přenesená",J493,0)</f>
        <v>0</v>
      </c>
      <c r="BI493" s="144">
        <f>IF(N493="nulová",J493,0)</f>
        <v>0</v>
      </c>
      <c r="BJ493" s="18" t="s">
        <v>82</v>
      </c>
      <c r="BK493" s="144">
        <f>ROUND(I493*H493,2)</f>
        <v>0</v>
      </c>
      <c r="BL493" s="18" t="s">
        <v>287</v>
      </c>
      <c r="BM493" s="143" t="s">
        <v>2563</v>
      </c>
    </row>
    <row r="494" spans="2:65" s="1" customFormat="1" ht="19.5">
      <c r="B494" s="33"/>
      <c r="D494" s="150" t="s">
        <v>1000</v>
      </c>
      <c r="F494" s="191" t="s">
        <v>2564</v>
      </c>
      <c r="I494" s="147"/>
      <c r="L494" s="33"/>
      <c r="M494" s="148"/>
      <c r="T494" s="54"/>
      <c r="AT494" s="18" t="s">
        <v>1000</v>
      </c>
      <c r="AU494" s="18" t="s">
        <v>84</v>
      </c>
    </row>
    <row r="495" spans="2:65" s="1" customFormat="1" ht="16.5" customHeight="1">
      <c r="B495" s="33"/>
      <c r="C495" s="132" t="s">
        <v>1256</v>
      </c>
      <c r="D495" s="132" t="s">
        <v>186</v>
      </c>
      <c r="E495" s="133" t="s">
        <v>2565</v>
      </c>
      <c r="F495" s="134" t="s">
        <v>2566</v>
      </c>
      <c r="G495" s="135" t="s">
        <v>368</v>
      </c>
      <c r="H495" s="136">
        <v>0</v>
      </c>
      <c r="I495" s="137"/>
      <c r="J495" s="138">
        <f>ROUND(I495*H495,2)</f>
        <v>0</v>
      </c>
      <c r="K495" s="134" t="s">
        <v>19</v>
      </c>
      <c r="L495" s="33"/>
      <c r="M495" s="139" t="s">
        <v>19</v>
      </c>
      <c r="N495" s="140" t="s">
        <v>46</v>
      </c>
      <c r="P495" s="141">
        <f>O495*H495</f>
        <v>0</v>
      </c>
      <c r="Q495" s="141">
        <v>0</v>
      </c>
      <c r="R495" s="141">
        <f>Q495*H495</f>
        <v>0</v>
      </c>
      <c r="S495" s="141">
        <v>0</v>
      </c>
      <c r="T495" s="142">
        <f>S495*H495</f>
        <v>0</v>
      </c>
      <c r="AR495" s="143" t="s">
        <v>287</v>
      </c>
      <c r="AT495" s="143" t="s">
        <v>186</v>
      </c>
      <c r="AU495" s="143" t="s">
        <v>84</v>
      </c>
      <c r="AY495" s="18" t="s">
        <v>184</v>
      </c>
      <c r="BE495" s="144">
        <f>IF(N495="základní",J495,0)</f>
        <v>0</v>
      </c>
      <c r="BF495" s="144">
        <f>IF(N495="snížená",J495,0)</f>
        <v>0</v>
      </c>
      <c r="BG495" s="144">
        <f>IF(N495="zákl. přenesená",J495,0)</f>
        <v>0</v>
      </c>
      <c r="BH495" s="144">
        <f>IF(N495="sníž. přenesená",J495,0)</f>
        <v>0</v>
      </c>
      <c r="BI495" s="144">
        <f>IF(N495="nulová",J495,0)</f>
        <v>0</v>
      </c>
      <c r="BJ495" s="18" t="s">
        <v>82</v>
      </c>
      <c r="BK495" s="144">
        <f>ROUND(I495*H495,2)</f>
        <v>0</v>
      </c>
      <c r="BL495" s="18" t="s">
        <v>287</v>
      </c>
      <c r="BM495" s="143" t="s">
        <v>2567</v>
      </c>
    </row>
    <row r="496" spans="2:65" s="1" customFormat="1" ht="19.5">
      <c r="B496" s="33"/>
      <c r="D496" s="150" t="s">
        <v>1000</v>
      </c>
      <c r="F496" s="191" t="s">
        <v>2568</v>
      </c>
      <c r="I496" s="147"/>
      <c r="L496" s="33"/>
      <c r="M496" s="148"/>
      <c r="T496" s="54"/>
      <c r="AT496" s="18" t="s">
        <v>1000</v>
      </c>
      <c r="AU496" s="18" t="s">
        <v>84</v>
      </c>
    </row>
    <row r="497" spans="2:65" s="1" customFormat="1" ht="16.5" customHeight="1">
      <c r="B497" s="33"/>
      <c r="C497" s="132" t="s">
        <v>1261</v>
      </c>
      <c r="D497" s="132" t="s">
        <v>186</v>
      </c>
      <c r="E497" s="133" t="s">
        <v>2569</v>
      </c>
      <c r="F497" s="134" t="s">
        <v>2570</v>
      </c>
      <c r="G497" s="135" t="s">
        <v>368</v>
      </c>
      <c r="H497" s="136">
        <v>0</v>
      </c>
      <c r="I497" s="137"/>
      <c r="J497" s="138">
        <f>ROUND(I497*H497,2)</f>
        <v>0</v>
      </c>
      <c r="K497" s="134" t="s">
        <v>19</v>
      </c>
      <c r="L497" s="33"/>
      <c r="M497" s="139" t="s">
        <v>19</v>
      </c>
      <c r="N497" s="140" t="s">
        <v>46</v>
      </c>
      <c r="P497" s="141">
        <f>O497*H497</f>
        <v>0</v>
      </c>
      <c r="Q497" s="141">
        <v>0</v>
      </c>
      <c r="R497" s="141">
        <f>Q497*H497</f>
        <v>0</v>
      </c>
      <c r="S497" s="141">
        <v>0</v>
      </c>
      <c r="T497" s="142">
        <f>S497*H497</f>
        <v>0</v>
      </c>
      <c r="AR497" s="143" t="s">
        <v>287</v>
      </c>
      <c r="AT497" s="143" t="s">
        <v>186</v>
      </c>
      <c r="AU497" s="143" t="s">
        <v>84</v>
      </c>
      <c r="AY497" s="18" t="s">
        <v>184</v>
      </c>
      <c r="BE497" s="144">
        <f>IF(N497="základní",J497,0)</f>
        <v>0</v>
      </c>
      <c r="BF497" s="144">
        <f>IF(N497="snížená",J497,0)</f>
        <v>0</v>
      </c>
      <c r="BG497" s="144">
        <f>IF(N497="zákl. přenesená",J497,0)</f>
        <v>0</v>
      </c>
      <c r="BH497" s="144">
        <f>IF(N497="sníž. přenesená",J497,0)</f>
        <v>0</v>
      </c>
      <c r="BI497" s="144">
        <f>IF(N497="nulová",J497,0)</f>
        <v>0</v>
      </c>
      <c r="BJ497" s="18" t="s">
        <v>82</v>
      </c>
      <c r="BK497" s="144">
        <f>ROUND(I497*H497,2)</f>
        <v>0</v>
      </c>
      <c r="BL497" s="18" t="s">
        <v>287</v>
      </c>
      <c r="BM497" s="143" t="s">
        <v>2571</v>
      </c>
    </row>
    <row r="498" spans="2:65" s="1" customFormat="1" ht="19.5">
      <c r="B498" s="33"/>
      <c r="D498" s="150" t="s">
        <v>1000</v>
      </c>
      <c r="F498" s="191" t="s">
        <v>2572</v>
      </c>
      <c r="I498" s="147"/>
      <c r="L498" s="33"/>
      <c r="M498" s="148"/>
      <c r="T498" s="54"/>
      <c r="AT498" s="18" t="s">
        <v>1000</v>
      </c>
      <c r="AU498" s="18" t="s">
        <v>84</v>
      </c>
    </row>
    <row r="499" spans="2:65" s="1" customFormat="1" ht="16.5" customHeight="1">
      <c r="B499" s="33"/>
      <c r="C499" s="132" t="s">
        <v>1270</v>
      </c>
      <c r="D499" s="132" t="s">
        <v>186</v>
      </c>
      <c r="E499" s="133" t="s">
        <v>2573</v>
      </c>
      <c r="F499" s="134" t="s">
        <v>2574</v>
      </c>
      <c r="G499" s="135" t="s">
        <v>368</v>
      </c>
      <c r="H499" s="136">
        <v>0</v>
      </c>
      <c r="I499" s="137"/>
      <c r="J499" s="138">
        <f>ROUND(I499*H499,2)</f>
        <v>0</v>
      </c>
      <c r="K499" s="134" t="s">
        <v>19</v>
      </c>
      <c r="L499" s="33"/>
      <c r="M499" s="139" t="s">
        <v>19</v>
      </c>
      <c r="N499" s="140" t="s">
        <v>46</v>
      </c>
      <c r="P499" s="141">
        <f>O499*H499</f>
        <v>0</v>
      </c>
      <c r="Q499" s="141">
        <v>0</v>
      </c>
      <c r="R499" s="141">
        <f>Q499*H499</f>
        <v>0</v>
      </c>
      <c r="S499" s="141">
        <v>0</v>
      </c>
      <c r="T499" s="142">
        <f>S499*H499</f>
        <v>0</v>
      </c>
      <c r="AR499" s="143" t="s">
        <v>287</v>
      </c>
      <c r="AT499" s="143" t="s">
        <v>186</v>
      </c>
      <c r="AU499" s="143" t="s">
        <v>84</v>
      </c>
      <c r="AY499" s="18" t="s">
        <v>184</v>
      </c>
      <c r="BE499" s="144">
        <f>IF(N499="základní",J499,0)</f>
        <v>0</v>
      </c>
      <c r="BF499" s="144">
        <f>IF(N499="snížená",J499,0)</f>
        <v>0</v>
      </c>
      <c r="BG499" s="144">
        <f>IF(N499="zákl. přenesená",J499,0)</f>
        <v>0</v>
      </c>
      <c r="BH499" s="144">
        <f>IF(N499="sníž. přenesená",J499,0)</f>
        <v>0</v>
      </c>
      <c r="BI499" s="144">
        <f>IF(N499="nulová",J499,0)</f>
        <v>0</v>
      </c>
      <c r="BJ499" s="18" t="s">
        <v>82</v>
      </c>
      <c r="BK499" s="144">
        <f>ROUND(I499*H499,2)</f>
        <v>0</v>
      </c>
      <c r="BL499" s="18" t="s">
        <v>287</v>
      </c>
      <c r="BM499" s="143" t="s">
        <v>2575</v>
      </c>
    </row>
    <row r="500" spans="2:65" s="1" customFormat="1" ht="19.5">
      <c r="B500" s="33"/>
      <c r="D500" s="150" t="s">
        <v>1000</v>
      </c>
      <c r="F500" s="191" t="s">
        <v>2576</v>
      </c>
      <c r="I500" s="147"/>
      <c r="L500" s="33"/>
      <c r="M500" s="148"/>
      <c r="T500" s="54"/>
      <c r="AT500" s="18" t="s">
        <v>1000</v>
      </c>
      <c r="AU500" s="18" t="s">
        <v>84</v>
      </c>
    </row>
    <row r="501" spans="2:65" s="1" customFormat="1" ht="16.5" customHeight="1">
      <c r="B501" s="33"/>
      <c r="C501" s="132" t="s">
        <v>1275</v>
      </c>
      <c r="D501" s="132" t="s">
        <v>186</v>
      </c>
      <c r="E501" s="133" t="s">
        <v>2577</v>
      </c>
      <c r="F501" s="134" t="s">
        <v>2578</v>
      </c>
      <c r="G501" s="135" t="s">
        <v>368</v>
      </c>
      <c r="H501" s="136">
        <v>3</v>
      </c>
      <c r="I501" s="137"/>
      <c r="J501" s="138">
        <f>ROUND(I501*H501,2)</f>
        <v>0</v>
      </c>
      <c r="K501" s="134" t="s">
        <v>19</v>
      </c>
      <c r="L501" s="33"/>
      <c r="M501" s="139" t="s">
        <v>19</v>
      </c>
      <c r="N501" s="140" t="s">
        <v>46</v>
      </c>
      <c r="P501" s="141">
        <f>O501*H501</f>
        <v>0</v>
      </c>
      <c r="Q501" s="141">
        <v>0</v>
      </c>
      <c r="R501" s="141">
        <f>Q501*H501</f>
        <v>0</v>
      </c>
      <c r="S501" s="141">
        <v>0</v>
      </c>
      <c r="T501" s="142">
        <f>S501*H501</f>
        <v>0</v>
      </c>
      <c r="AR501" s="143" t="s">
        <v>287</v>
      </c>
      <c r="AT501" s="143" t="s">
        <v>186</v>
      </c>
      <c r="AU501" s="143" t="s">
        <v>84</v>
      </c>
      <c r="AY501" s="18" t="s">
        <v>184</v>
      </c>
      <c r="BE501" s="144">
        <f>IF(N501="základní",J501,0)</f>
        <v>0</v>
      </c>
      <c r="BF501" s="144">
        <f>IF(N501="snížená",J501,0)</f>
        <v>0</v>
      </c>
      <c r="BG501" s="144">
        <f>IF(N501="zákl. přenesená",J501,0)</f>
        <v>0</v>
      </c>
      <c r="BH501" s="144">
        <f>IF(N501="sníž. přenesená",J501,0)</f>
        <v>0</v>
      </c>
      <c r="BI501" s="144">
        <f>IF(N501="nulová",J501,0)</f>
        <v>0</v>
      </c>
      <c r="BJ501" s="18" t="s">
        <v>82</v>
      </c>
      <c r="BK501" s="144">
        <f>ROUND(I501*H501,2)</f>
        <v>0</v>
      </c>
      <c r="BL501" s="18" t="s">
        <v>287</v>
      </c>
      <c r="BM501" s="143" t="s">
        <v>2579</v>
      </c>
    </row>
    <row r="502" spans="2:65" s="1" customFormat="1" ht="19.5">
      <c r="B502" s="33"/>
      <c r="D502" s="150" t="s">
        <v>1000</v>
      </c>
      <c r="F502" s="191" t="s">
        <v>2580</v>
      </c>
      <c r="I502" s="147"/>
      <c r="L502" s="33"/>
      <c r="M502" s="148"/>
      <c r="T502" s="54"/>
      <c r="AT502" s="18" t="s">
        <v>1000</v>
      </c>
      <c r="AU502" s="18" t="s">
        <v>84</v>
      </c>
    </row>
    <row r="503" spans="2:65" s="1" customFormat="1" ht="16.5" customHeight="1">
      <c r="B503" s="33"/>
      <c r="C503" s="132" t="s">
        <v>1280</v>
      </c>
      <c r="D503" s="132" t="s">
        <v>186</v>
      </c>
      <c r="E503" s="133" t="s">
        <v>2581</v>
      </c>
      <c r="F503" s="134" t="s">
        <v>2582</v>
      </c>
      <c r="G503" s="135" t="s">
        <v>368</v>
      </c>
      <c r="H503" s="136">
        <v>16</v>
      </c>
      <c r="I503" s="137"/>
      <c r="J503" s="138">
        <f>ROUND(I503*H503,2)</f>
        <v>0</v>
      </c>
      <c r="K503" s="134" t="s">
        <v>19</v>
      </c>
      <c r="L503" s="33"/>
      <c r="M503" s="139" t="s">
        <v>19</v>
      </c>
      <c r="N503" s="140" t="s">
        <v>46</v>
      </c>
      <c r="P503" s="141">
        <f>O503*H503</f>
        <v>0</v>
      </c>
      <c r="Q503" s="141">
        <v>0</v>
      </c>
      <c r="R503" s="141">
        <f>Q503*H503</f>
        <v>0</v>
      </c>
      <c r="S503" s="141">
        <v>0</v>
      </c>
      <c r="T503" s="142">
        <f>S503*H503</f>
        <v>0</v>
      </c>
      <c r="AR503" s="143" t="s">
        <v>287</v>
      </c>
      <c r="AT503" s="143" t="s">
        <v>186</v>
      </c>
      <c r="AU503" s="143" t="s">
        <v>84</v>
      </c>
      <c r="AY503" s="18" t="s">
        <v>184</v>
      </c>
      <c r="BE503" s="144">
        <f>IF(N503="základní",J503,0)</f>
        <v>0</v>
      </c>
      <c r="BF503" s="144">
        <f>IF(N503="snížená",J503,0)</f>
        <v>0</v>
      </c>
      <c r="BG503" s="144">
        <f>IF(N503="zákl. přenesená",J503,0)</f>
        <v>0</v>
      </c>
      <c r="BH503" s="144">
        <f>IF(N503="sníž. přenesená",J503,0)</f>
        <v>0</v>
      </c>
      <c r="BI503" s="144">
        <f>IF(N503="nulová",J503,0)</f>
        <v>0</v>
      </c>
      <c r="BJ503" s="18" t="s">
        <v>82</v>
      </c>
      <c r="BK503" s="144">
        <f>ROUND(I503*H503,2)</f>
        <v>0</v>
      </c>
      <c r="BL503" s="18" t="s">
        <v>287</v>
      </c>
      <c r="BM503" s="143" t="s">
        <v>2583</v>
      </c>
    </row>
    <row r="504" spans="2:65" s="1" customFormat="1" ht="19.5">
      <c r="B504" s="33"/>
      <c r="D504" s="150" t="s">
        <v>1000</v>
      </c>
      <c r="F504" s="191" t="s">
        <v>2584</v>
      </c>
      <c r="I504" s="147"/>
      <c r="L504" s="33"/>
      <c r="M504" s="198"/>
      <c r="N504" s="194"/>
      <c r="O504" s="194"/>
      <c r="P504" s="194"/>
      <c r="Q504" s="194"/>
      <c r="R504" s="194"/>
      <c r="S504" s="194"/>
      <c r="T504" s="199"/>
      <c r="AT504" s="18" t="s">
        <v>1000</v>
      </c>
      <c r="AU504" s="18" t="s">
        <v>84</v>
      </c>
    </row>
    <row r="505" spans="2:65" s="1" customFormat="1" ht="6.95" customHeight="1">
      <c r="B505" s="42"/>
      <c r="C505" s="43"/>
      <c r="D505" s="43"/>
      <c r="E505" s="43"/>
      <c r="F505" s="43"/>
      <c r="G505" s="43"/>
      <c r="H505" s="43"/>
      <c r="I505" s="43"/>
      <c r="J505" s="43"/>
      <c r="K505" s="43"/>
      <c r="L505" s="33"/>
    </row>
  </sheetData>
  <sheetProtection algorithmName="SHA-512" hashValue="9ps7IrGUnFYBuKoUKPS316daR+qX1M2TK+yMkQlKICEset5XVQUblm+KQLeSj2IJWRSy/T/eO8vQEBJGREn1tA==" saltValue="X0qMA8gnRk3PBmCpDlGZY+VHKjIxedjndWOve7kZA/+vI6LCSpV4U1N/1TR34pEf5ggbdvtaLxI08Uk6O6nPQQ==" spinCount="100000" sheet="1" objects="1" scenarios="1" formatColumns="0" formatRows="0" autoFilter="0"/>
  <autoFilter ref="C97:K504" xr:uid="{00000000-0009-0000-0000-000005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hyperlinks>
    <hyperlink ref="F102" r:id="rId1" xr:uid="{00000000-0004-0000-0500-000000000000}"/>
    <hyperlink ref="F107" r:id="rId2" xr:uid="{00000000-0004-0000-0500-000001000000}"/>
    <hyperlink ref="F120" r:id="rId3" xr:uid="{00000000-0004-0000-0500-000002000000}"/>
    <hyperlink ref="F125" r:id="rId4" xr:uid="{00000000-0004-0000-0500-000003000000}"/>
    <hyperlink ref="F130" r:id="rId5" xr:uid="{00000000-0004-0000-0500-000004000000}"/>
    <hyperlink ref="F135" r:id="rId6" xr:uid="{00000000-0004-0000-0500-000005000000}"/>
    <hyperlink ref="F140" r:id="rId7" xr:uid="{00000000-0004-0000-0500-000006000000}"/>
    <hyperlink ref="F145" r:id="rId8" xr:uid="{00000000-0004-0000-0500-000007000000}"/>
    <hyperlink ref="F150" r:id="rId9" xr:uid="{00000000-0004-0000-0500-000008000000}"/>
    <hyperlink ref="F155" r:id="rId10" xr:uid="{00000000-0004-0000-0500-000009000000}"/>
    <hyperlink ref="F160" r:id="rId11" xr:uid="{00000000-0004-0000-0500-00000A000000}"/>
    <hyperlink ref="F167" r:id="rId12" xr:uid="{00000000-0004-0000-0500-00000B000000}"/>
    <hyperlink ref="F174" r:id="rId13" xr:uid="{00000000-0004-0000-0500-00000C000000}"/>
    <hyperlink ref="F179" r:id="rId14" xr:uid="{00000000-0004-0000-0500-00000D000000}"/>
    <hyperlink ref="F186" r:id="rId15" xr:uid="{00000000-0004-0000-0500-00000E000000}"/>
    <hyperlink ref="F191" r:id="rId16" xr:uid="{00000000-0004-0000-0500-00000F000000}"/>
    <hyperlink ref="F197" r:id="rId17" xr:uid="{00000000-0004-0000-0500-000010000000}"/>
    <hyperlink ref="F202" r:id="rId18" xr:uid="{00000000-0004-0000-0500-000011000000}"/>
    <hyperlink ref="F205" r:id="rId19" xr:uid="{00000000-0004-0000-0500-000012000000}"/>
    <hyperlink ref="F208" r:id="rId20" xr:uid="{00000000-0004-0000-0500-000013000000}"/>
    <hyperlink ref="F211" r:id="rId21" xr:uid="{00000000-0004-0000-0500-000014000000}"/>
    <hyperlink ref="F216" r:id="rId22" xr:uid="{00000000-0004-0000-0500-000015000000}"/>
    <hyperlink ref="F221" r:id="rId23" xr:uid="{00000000-0004-0000-0500-000016000000}"/>
    <hyperlink ref="F230" r:id="rId24" xr:uid="{00000000-0004-0000-0500-000017000000}"/>
    <hyperlink ref="F238" r:id="rId25" xr:uid="{00000000-0004-0000-0500-000018000000}"/>
    <hyperlink ref="F245" r:id="rId26" xr:uid="{00000000-0004-0000-0500-000019000000}"/>
    <hyperlink ref="F251" r:id="rId27" xr:uid="{00000000-0004-0000-0500-00001A000000}"/>
    <hyperlink ref="F256" r:id="rId28" xr:uid="{00000000-0004-0000-0500-00001B000000}"/>
    <hyperlink ref="F264" r:id="rId29" xr:uid="{00000000-0004-0000-0500-00001C000000}"/>
    <hyperlink ref="F280" r:id="rId30" xr:uid="{00000000-0004-0000-0500-00001D000000}"/>
    <hyperlink ref="F287" r:id="rId31" xr:uid="{00000000-0004-0000-0500-00001E000000}"/>
    <hyperlink ref="F294" r:id="rId32" xr:uid="{00000000-0004-0000-0500-00001F000000}"/>
    <hyperlink ref="F300" r:id="rId33" xr:uid="{00000000-0004-0000-0500-000020000000}"/>
    <hyperlink ref="F305" r:id="rId34" xr:uid="{00000000-0004-0000-0500-000021000000}"/>
    <hyperlink ref="F320" r:id="rId35" xr:uid="{00000000-0004-0000-0500-000022000000}"/>
    <hyperlink ref="F326" r:id="rId36" xr:uid="{00000000-0004-0000-0500-000023000000}"/>
    <hyperlink ref="F332" r:id="rId37" xr:uid="{00000000-0004-0000-0500-000024000000}"/>
    <hyperlink ref="F343" r:id="rId38" xr:uid="{00000000-0004-0000-0500-000025000000}"/>
    <hyperlink ref="F345" r:id="rId39" xr:uid="{00000000-0004-0000-0500-000026000000}"/>
    <hyperlink ref="F347" r:id="rId40" xr:uid="{00000000-0004-0000-0500-000027000000}"/>
    <hyperlink ref="F349" r:id="rId41" xr:uid="{00000000-0004-0000-0500-000028000000}"/>
    <hyperlink ref="F351" r:id="rId42" xr:uid="{00000000-0004-0000-0500-000029000000}"/>
    <hyperlink ref="F356" r:id="rId43" xr:uid="{00000000-0004-0000-0500-00002A000000}"/>
    <hyperlink ref="F361" r:id="rId44" xr:uid="{00000000-0004-0000-0500-00002B000000}"/>
    <hyperlink ref="F366" r:id="rId45" xr:uid="{00000000-0004-0000-0500-00002C000000}"/>
    <hyperlink ref="F371" r:id="rId46" xr:uid="{00000000-0004-0000-0500-00002D000000}"/>
    <hyperlink ref="F376" r:id="rId47" xr:uid="{00000000-0004-0000-0500-00002E000000}"/>
    <hyperlink ref="F381" r:id="rId48" xr:uid="{00000000-0004-0000-0500-00002F000000}"/>
    <hyperlink ref="F384" r:id="rId49" xr:uid="{00000000-0004-0000-0500-000030000000}"/>
    <hyperlink ref="F391" r:id="rId50" xr:uid="{00000000-0004-0000-0500-000031000000}"/>
    <hyperlink ref="F399" r:id="rId51" xr:uid="{00000000-0004-0000-0500-000032000000}"/>
    <hyperlink ref="F406" r:id="rId52" xr:uid="{00000000-0004-0000-0500-000033000000}"/>
    <hyperlink ref="F413" r:id="rId53" xr:uid="{00000000-0004-0000-0500-000034000000}"/>
    <hyperlink ref="F419" r:id="rId54" xr:uid="{00000000-0004-0000-0500-000035000000}"/>
    <hyperlink ref="F428" r:id="rId55" xr:uid="{00000000-0004-0000-0500-000036000000}"/>
    <hyperlink ref="F442" r:id="rId56" xr:uid="{00000000-0004-0000-0500-000037000000}"/>
    <hyperlink ref="F448" r:id="rId57" xr:uid="{00000000-0004-0000-0500-000038000000}"/>
    <hyperlink ref="F450" r:id="rId58" xr:uid="{00000000-0004-0000-0500-000039000000}"/>
    <hyperlink ref="F462" r:id="rId59" xr:uid="{00000000-0004-0000-0500-00003A000000}"/>
    <hyperlink ref="F464" r:id="rId60" xr:uid="{00000000-0004-0000-0500-00003B000000}"/>
    <hyperlink ref="F471" r:id="rId61" xr:uid="{00000000-0004-0000-0500-00003C000000}"/>
    <hyperlink ref="F473" r:id="rId62" xr:uid="{00000000-0004-0000-0500-00003D000000}"/>
    <hyperlink ref="F476" r:id="rId63" xr:uid="{00000000-0004-0000-0500-00003E000000}"/>
    <hyperlink ref="F482" r:id="rId64" xr:uid="{00000000-0004-0000-0500-00003F000000}"/>
    <hyperlink ref="F485" r:id="rId65" xr:uid="{00000000-0004-0000-0500-00004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6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22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8"/>
      <c r="M2" s="308"/>
      <c r="N2" s="308"/>
      <c r="O2" s="308"/>
      <c r="P2" s="308"/>
      <c r="Q2" s="308"/>
      <c r="R2" s="308"/>
      <c r="S2" s="308"/>
      <c r="T2" s="308"/>
      <c r="U2" s="308"/>
      <c r="V2" s="308"/>
      <c r="AT2" s="18" t="s">
        <v>111</v>
      </c>
    </row>
    <row r="3" spans="2:46" ht="6.95" customHeight="1">
      <c r="B3" s="19"/>
      <c r="C3" s="20"/>
      <c r="D3" s="20"/>
      <c r="E3" s="20"/>
      <c r="F3" s="20"/>
      <c r="G3" s="20"/>
      <c r="H3" s="20"/>
      <c r="I3" s="20"/>
      <c r="J3" s="20"/>
      <c r="K3" s="20"/>
      <c r="L3" s="21"/>
      <c r="AT3" s="18" t="s">
        <v>84</v>
      </c>
    </row>
    <row r="4" spans="2:46" ht="24.95" customHeight="1">
      <c r="B4" s="21"/>
      <c r="D4" s="22" t="s">
        <v>139</v>
      </c>
      <c r="L4" s="21"/>
      <c r="M4" s="91" t="s">
        <v>10</v>
      </c>
      <c r="AT4" s="18" t="s">
        <v>4</v>
      </c>
    </row>
    <row r="5" spans="2:46" ht="6.95" customHeight="1">
      <c r="B5" s="21"/>
      <c r="L5" s="21"/>
    </row>
    <row r="6" spans="2:46" ht="12" customHeight="1">
      <c r="B6" s="21"/>
      <c r="D6" s="28" t="s">
        <v>16</v>
      </c>
      <c r="L6" s="21"/>
    </row>
    <row r="7" spans="2:46" ht="16.5" customHeight="1">
      <c r="B7" s="21"/>
      <c r="E7" s="338" t="str">
        <f>'Rekapitulace stavby'!K6</f>
        <v>AREÁL KLÍŠE, ÚSTÍ NAD LABEM – WELLNESS A FITNESS - BEZ VENKOVNÍ ODPOČÍVÁRNY</v>
      </c>
      <c r="F7" s="339"/>
      <c r="G7" s="339"/>
      <c r="H7" s="339"/>
      <c r="L7" s="21"/>
    </row>
    <row r="8" spans="2:46" ht="12.75">
      <c r="B8" s="21"/>
      <c r="D8" s="28" t="s">
        <v>140</v>
      </c>
      <c r="L8" s="21"/>
    </row>
    <row r="9" spans="2:46" ht="16.5" customHeight="1">
      <c r="B9" s="21"/>
      <c r="E9" s="338" t="s">
        <v>141</v>
      </c>
      <c r="F9" s="308"/>
      <c r="G9" s="308"/>
      <c r="H9" s="308"/>
      <c r="L9" s="21"/>
    </row>
    <row r="10" spans="2:46" ht="12" customHeight="1">
      <c r="B10" s="21"/>
      <c r="D10" s="28" t="s">
        <v>142</v>
      </c>
      <c r="L10" s="21"/>
    </row>
    <row r="11" spans="2:46" s="1" customFormat="1" ht="16.5" customHeight="1">
      <c r="B11" s="33"/>
      <c r="E11" s="336" t="s">
        <v>1966</v>
      </c>
      <c r="F11" s="340"/>
      <c r="G11" s="340"/>
      <c r="H11" s="340"/>
      <c r="L11" s="33"/>
    </row>
    <row r="12" spans="2:46" s="1" customFormat="1" ht="12" customHeight="1">
      <c r="B12" s="33"/>
      <c r="D12" s="28" t="s">
        <v>144</v>
      </c>
      <c r="L12" s="33"/>
    </row>
    <row r="13" spans="2:46" s="1" customFormat="1" ht="16.5" customHeight="1">
      <c r="B13" s="33"/>
      <c r="E13" s="301" t="s">
        <v>2585</v>
      </c>
      <c r="F13" s="340"/>
      <c r="G13" s="340"/>
      <c r="H13" s="340"/>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50" t="str">
        <f>'Rekapitulace stavby'!AN8</f>
        <v>10. 7. 2024</v>
      </c>
      <c r="L16" s="33"/>
    </row>
    <row r="17" spans="2:12" s="1" customFormat="1" ht="10.9" customHeight="1">
      <c r="B17" s="33"/>
      <c r="L17" s="33"/>
    </row>
    <row r="18" spans="2:12" s="1" customFormat="1" ht="12" customHeight="1">
      <c r="B18" s="33"/>
      <c r="D18" s="28" t="s">
        <v>25</v>
      </c>
      <c r="I18" s="28" t="s">
        <v>26</v>
      </c>
      <c r="J18" s="26" t="s">
        <v>27</v>
      </c>
      <c r="L18" s="33"/>
    </row>
    <row r="19" spans="2:12" s="1" customFormat="1" ht="18" customHeight="1">
      <c r="B19" s="33"/>
      <c r="E19" s="26" t="s">
        <v>28</v>
      </c>
      <c r="I19" s="28" t="s">
        <v>29</v>
      </c>
      <c r="J19" s="26" t="s">
        <v>30</v>
      </c>
      <c r="L19" s="33"/>
    </row>
    <row r="20" spans="2:12" s="1" customFormat="1" ht="6.95" customHeight="1">
      <c r="B20" s="33"/>
      <c r="L20" s="33"/>
    </row>
    <row r="21" spans="2:12" s="1" customFormat="1" ht="12" customHeight="1">
      <c r="B21" s="33"/>
      <c r="D21" s="28" t="s">
        <v>31</v>
      </c>
      <c r="I21" s="28" t="s">
        <v>26</v>
      </c>
      <c r="J21" s="29" t="str">
        <f>'Rekapitulace stavby'!AN13</f>
        <v>Vyplň údaj</v>
      </c>
      <c r="L21" s="33"/>
    </row>
    <row r="22" spans="2:12" s="1" customFormat="1" ht="18" customHeight="1">
      <c r="B22" s="33"/>
      <c r="E22" s="341" t="str">
        <f>'Rekapitulace stavby'!E14</f>
        <v>Vyplň údaj</v>
      </c>
      <c r="F22" s="307"/>
      <c r="G22" s="307"/>
      <c r="H22" s="307"/>
      <c r="I22" s="28" t="s">
        <v>29</v>
      </c>
      <c r="J22" s="29" t="str">
        <f>'Rekapitulace stavby'!AN14</f>
        <v>Vyplň údaj</v>
      </c>
      <c r="L22" s="33"/>
    </row>
    <row r="23" spans="2:12" s="1" customFormat="1" ht="6.95" customHeight="1">
      <c r="B23" s="33"/>
      <c r="L23" s="33"/>
    </row>
    <row r="24" spans="2:12" s="1" customFormat="1" ht="12" customHeight="1">
      <c r="B24" s="33"/>
      <c r="D24" s="28" t="s">
        <v>33</v>
      </c>
      <c r="I24" s="28" t="s">
        <v>26</v>
      </c>
      <c r="J24" s="26" t="s">
        <v>34</v>
      </c>
      <c r="L24" s="33"/>
    </row>
    <row r="25" spans="2:12" s="1" customFormat="1" ht="18" customHeight="1">
      <c r="B25" s="33"/>
      <c r="E25" s="26" t="s">
        <v>35</v>
      </c>
      <c r="I25" s="28" t="s">
        <v>29</v>
      </c>
      <c r="J25" s="26" t="s">
        <v>36</v>
      </c>
      <c r="L25" s="33"/>
    </row>
    <row r="26" spans="2:12" s="1" customFormat="1" ht="6.95" customHeight="1">
      <c r="B26" s="33"/>
      <c r="L26" s="33"/>
    </row>
    <row r="27" spans="2:12" s="1" customFormat="1" ht="12" customHeight="1">
      <c r="B27" s="33"/>
      <c r="D27" s="28" t="s">
        <v>38</v>
      </c>
      <c r="I27" s="28" t="s">
        <v>26</v>
      </c>
      <c r="J27" s="26" t="s">
        <v>34</v>
      </c>
      <c r="L27" s="33"/>
    </row>
    <row r="28" spans="2:12" s="1" customFormat="1" ht="18" customHeight="1">
      <c r="B28" s="33"/>
      <c r="E28" s="26" t="s">
        <v>35</v>
      </c>
      <c r="I28" s="28" t="s">
        <v>29</v>
      </c>
      <c r="J28" s="26" t="s">
        <v>36</v>
      </c>
      <c r="L28" s="33"/>
    </row>
    <row r="29" spans="2:12" s="1" customFormat="1" ht="6.95" customHeight="1">
      <c r="B29" s="33"/>
      <c r="L29" s="33"/>
    </row>
    <row r="30" spans="2:12" s="1" customFormat="1" ht="12" customHeight="1">
      <c r="B30" s="33"/>
      <c r="D30" s="28" t="s">
        <v>39</v>
      </c>
      <c r="L30" s="33"/>
    </row>
    <row r="31" spans="2:12" s="7" customFormat="1" ht="16.5" customHeight="1">
      <c r="B31" s="92"/>
      <c r="E31" s="312" t="s">
        <v>19</v>
      </c>
      <c r="F31" s="312"/>
      <c r="G31" s="312"/>
      <c r="H31" s="312"/>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41</v>
      </c>
      <c r="J34" s="64">
        <f>ROUND(J99, 2)</f>
        <v>0</v>
      </c>
      <c r="L34" s="33"/>
    </row>
    <row r="35" spans="2:12" s="1" customFormat="1" ht="6.95" customHeight="1">
      <c r="B35" s="33"/>
      <c r="D35" s="51"/>
      <c r="E35" s="51"/>
      <c r="F35" s="51"/>
      <c r="G35" s="51"/>
      <c r="H35" s="51"/>
      <c r="I35" s="51"/>
      <c r="J35" s="51"/>
      <c r="K35" s="51"/>
      <c r="L35" s="33"/>
    </row>
    <row r="36" spans="2:12" s="1" customFormat="1" ht="14.45" customHeight="1">
      <c r="B36" s="33"/>
      <c r="F36" s="36" t="s">
        <v>43</v>
      </c>
      <c r="I36" s="36" t="s">
        <v>42</v>
      </c>
      <c r="J36" s="36" t="s">
        <v>44</v>
      </c>
      <c r="L36" s="33"/>
    </row>
    <row r="37" spans="2:12" s="1" customFormat="1" ht="14.45" customHeight="1">
      <c r="B37" s="33"/>
      <c r="D37" s="53" t="s">
        <v>45</v>
      </c>
      <c r="E37" s="28" t="s">
        <v>46</v>
      </c>
      <c r="F37" s="83">
        <f>ROUND((SUM(BE99:BE224)),  2)</f>
        <v>0</v>
      </c>
      <c r="I37" s="94">
        <v>0.21</v>
      </c>
      <c r="J37" s="83">
        <f>ROUND(((SUM(BE99:BE224))*I37),  2)</f>
        <v>0</v>
      </c>
      <c r="L37" s="33"/>
    </row>
    <row r="38" spans="2:12" s="1" customFormat="1" ht="14.45" customHeight="1">
      <c r="B38" s="33"/>
      <c r="E38" s="28" t="s">
        <v>47</v>
      </c>
      <c r="F38" s="83">
        <f>ROUND((SUM(BF99:BF224)),  2)</f>
        <v>0</v>
      </c>
      <c r="I38" s="94">
        <v>0.12</v>
      </c>
      <c r="J38" s="83">
        <f>ROUND(((SUM(BF99:BF224))*I38),  2)</f>
        <v>0</v>
      </c>
      <c r="L38" s="33"/>
    </row>
    <row r="39" spans="2:12" s="1" customFormat="1" ht="14.45" hidden="1" customHeight="1">
      <c r="B39" s="33"/>
      <c r="E39" s="28" t="s">
        <v>48</v>
      </c>
      <c r="F39" s="83">
        <f>ROUND((SUM(BG99:BG224)),  2)</f>
        <v>0</v>
      </c>
      <c r="I39" s="94">
        <v>0.21</v>
      </c>
      <c r="J39" s="83">
        <f>0</f>
        <v>0</v>
      </c>
      <c r="L39" s="33"/>
    </row>
    <row r="40" spans="2:12" s="1" customFormat="1" ht="14.45" hidden="1" customHeight="1">
      <c r="B40" s="33"/>
      <c r="E40" s="28" t="s">
        <v>49</v>
      </c>
      <c r="F40" s="83">
        <f>ROUND((SUM(BH99:BH224)),  2)</f>
        <v>0</v>
      </c>
      <c r="I40" s="94">
        <v>0.12</v>
      </c>
      <c r="J40" s="83">
        <f>0</f>
        <v>0</v>
      </c>
      <c r="L40" s="33"/>
    </row>
    <row r="41" spans="2:12" s="1" customFormat="1" ht="14.45" hidden="1" customHeight="1">
      <c r="B41" s="33"/>
      <c r="E41" s="28" t="s">
        <v>50</v>
      </c>
      <c r="F41" s="83">
        <f>ROUND((SUM(BI99:BI224)),  2)</f>
        <v>0</v>
      </c>
      <c r="I41" s="94">
        <v>0</v>
      </c>
      <c r="J41" s="83">
        <f>0</f>
        <v>0</v>
      </c>
      <c r="L41" s="33"/>
    </row>
    <row r="42" spans="2:12" s="1" customFormat="1" ht="6.95" customHeight="1">
      <c r="B42" s="33"/>
      <c r="L42" s="33"/>
    </row>
    <row r="43" spans="2:12" s="1" customFormat="1" ht="25.35" customHeight="1">
      <c r="B43" s="33"/>
      <c r="C43" s="95"/>
      <c r="D43" s="96" t="s">
        <v>51</v>
      </c>
      <c r="E43" s="55"/>
      <c r="F43" s="55"/>
      <c r="G43" s="97" t="s">
        <v>52</v>
      </c>
      <c r="H43" s="98" t="s">
        <v>53</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146</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AREÁL KLÍŠE, ÚSTÍ NAD LABEM – WELLNESS A FITNESS - BEZ VENKOVNÍ ODPOČÍVÁRNY</v>
      </c>
      <c r="F52" s="339"/>
      <c r="G52" s="339"/>
      <c r="H52" s="339"/>
      <c r="L52" s="33"/>
    </row>
    <row r="53" spans="2:12" ht="12" customHeight="1">
      <c r="B53" s="21"/>
      <c r="C53" s="28" t="s">
        <v>140</v>
      </c>
      <c r="L53" s="21"/>
    </row>
    <row r="54" spans="2:12" ht="16.5" customHeight="1">
      <c r="B54" s="21"/>
      <c r="E54" s="338" t="s">
        <v>141</v>
      </c>
      <c r="F54" s="308"/>
      <c r="G54" s="308"/>
      <c r="H54" s="308"/>
      <c r="L54" s="21"/>
    </row>
    <row r="55" spans="2:12" ht="12" customHeight="1">
      <c r="B55" s="21"/>
      <c r="C55" s="28" t="s">
        <v>142</v>
      </c>
      <c r="L55" s="21"/>
    </row>
    <row r="56" spans="2:12" s="1" customFormat="1" ht="16.5" customHeight="1">
      <c r="B56" s="33"/>
      <c r="E56" s="336" t="s">
        <v>1966</v>
      </c>
      <c r="F56" s="340"/>
      <c r="G56" s="340"/>
      <c r="H56" s="340"/>
      <c r="L56" s="33"/>
    </row>
    <row r="57" spans="2:12" s="1" customFormat="1" ht="12" customHeight="1">
      <c r="B57" s="33"/>
      <c r="C57" s="28" t="s">
        <v>144</v>
      </c>
      <c r="L57" s="33"/>
    </row>
    <row r="58" spans="2:12" s="1" customFormat="1" ht="16.5" customHeight="1">
      <c r="B58" s="33"/>
      <c r="E58" s="301" t="str">
        <f>E13</f>
        <v>D.1-02.4.4 - Zařízení silnoproudé elektrotechniky vč. bleskosvodů</v>
      </c>
      <c r="F58" s="340"/>
      <c r="G58" s="340"/>
      <c r="H58" s="340"/>
      <c r="L58" s="33"/>
    </row>
    <row r="59" spans="2:12" s="1" customFormat="1" ht="6.95" customHeight="1">
      <c r="B59" s="33"/>
      <c r="L59" s="33"/>
    </row>
    <row r="60" spans="2:12" s="1" customFormat="1" ht="12" customHeight="1">
      <c r="B60" s="33"/>
      <c r="C60" s="28" t="s">
        <v>21</v>
      </c>
      <c r="F60" s="26" t="str">
        <f>F16</f>
        <v>ÚSTÍ NAD LABEM</v>
      </c>
      <c r="I60" s="28" t="s">
        <v>23</v>
      </c>
      <c r="J60" s="50" t="str">
        <f>IF(J16="","",J16)</f>
        <v>10. 7. 2024</v>
      </c>
      <c r="L60" s="33"/>
    </row>
    <row r="61" spans="2:12" s="1" customFormat="1" ht="6.95" customHeight="1">
      <c r="B61" s="33"/>
      <c r="L61" s="33"/>
    </row>
    <row r="62" spans="2:12" s="1" customFormat="1" ht="15.2" customHeight="1">
      <c r="B62" s="33"/>
      <c r="C62" s="28" t="s">
        <v>25</v>
      </c>
      <c r="F62" s="26" t="str">
        <f>E19</f>
        <v>Městské služby Ústí nad Labem p.o.</v>
      </c>
      <c r="I62" s="28" t="s">
        <v>33</v>
      </c>
      <c r="J62" s="31" t="str">
        <f>E25</f>
        <v>Specta s.r.o.</v>
      </c>
      <c r="L62" s="33"/>
    </row>
    <row r="63" spans="2:12" s="1" customFormat="1" ht="15.2" customHeight="1">
      <c r="B63" s="33"/>
      <c r="C63" s="28" t="s">
        <v>31</v>
      </c>
      <c r="F63" s="26" t="str">
        <f>IF(E22="","",E22)</f>
        <v>Vyplň údaj</v>
      </c>
      <c r="I63" s="28" t="s">
        <v>38</v>
      </c>
      <c r="J63" s="31" t="str">
        <f>E28</f>
        <v>Specta s.r.o.</v>
      </c>
      <c r="L63" s="33"/>
    </row>
    <row r="64" spans="2:12" s="1" customFormat="1" ht="10.35" customHeight="1">
      <c r="B64" s="33"/>
      <c r="L64" s="33"/>
    </row>
    <row r="65" spans="2:47" s="1" customFormat="1" ht="29.25" customHeight="1">
      <c r="B65" s="33"/>
      <c r="C65" s="101" t="s">
        <v>147</v>
      </c>
      <c r="D65" s="95"/>
      <c r="E65" s="95"/>
      <c r="F65" s="95"/>
      <c r="G65" s="95"/>
      <c r="H65" s="95"/>
      <c r="I65" s="95"/>
      <c r="J65" s="102" t="s">
        <v>148</v>
      </c>
      <c r="K65" s="95"/>
      <c r="L65" s="33"/>
    </row>
    <row r="66" spans="2:47" s="1" customFormat="1" ht="10.35" customHeight="1">
      <c r="B66" s="33"/>
      <c r="L66" s="33"/>
    </row>
    <row r="67" spans="2:47" s="1" customFormat="1" ht="22.9" customHeight="1">
      <c r="B67" s="33"/>
      <c r="C67" s="103" t="s">
        <v>73</v>
      </c>
      <c r="J67" s="64">
        <f>J99</f>
        <v>0</v>
      </c>
      <c r="L67" s="33"/>
      <c r="AU67" s="18" t="s">
        <v>149</v>
      </c>
    </row>
    <row r="68" spans="2:47" s="8" customFormat="1" ht="24.95" customHeight="1">
      <c r="B68" s="104"/>
      <c r="D68" s="105" t="s">
        <v>157</v>
      </c>
      <c r="E68" s="106"/>
      <c r="F68" s="106"/>
      <c r="G68" s="106"/>
      <c r="H68" s="106"/>
      <c r="I68" s="106"/>
      <c r="J68" s="107">
        <f>J100</f>
        <v>0</v>
      </c>
      <c r="L68" s="104"/>
    </row>
    <row r="69" spans="2:47" s="9" customFormat="1" ht="19.899999999999999" customHeight="1">
      <c r="B69" s="108"/>
      <c r="D69" s="109" t="s">
        <v>2586</v>
      </c>
      <c r="E69" s="110"/>
      <c r="F69" s="110"/>
      <c r="G69" s="110"/>
      <c r="H69" s="110"/>
      <c r="I69" s="110"/>
      <c r="J69" s="111">
        <f>J101</f>
        <v>0</v>
      </c>
      <c r="L69" s="108"/>
    </row>
    <row r="70" spans="2:47" s="9" customFormat="1" ht="19.899999999999999" customHeight="1">
      <c r="B70" s="108"/>
      <c r="D70" s="109" t="s">
        <v>2587</v>
      </c>
      <c r="E70" s="110"/>
      <c r="F70" s="110"/>
      <c r="G70" s="110"/>
      <c r="H70" s="110"/>
      <c r="I70" s="110"/>
      <c r="J70" s="111">
        <f>J119</f>
        <v>0</v>
      </c>
      <c r="L70" s="108"/>
    </row>
    <row r="71" spans="2:47" s="9" customFormat="1" ht="19.899999999999999" customHeight="1">
      <c r="B71" s="108"/>
      <c r="D71" s="109" t="s">
        <v>2588</v>
      </c>
      <c r="E71" s="110"/>
      <c r="F71" s="110"/>
      <c r="G71" s="110"/>
      <c r="H71" s="110"/>
      <c r="I71" s="110"/>
      <c r="J71" s="111">
        <f>J137</f>
        <v>0</v>
      </c>
      <c r="L71" s="108"/>
    </row>
    <row r="72" spans="2:47" s="9" customFormat="1" ht="19.899999999999999" customHeight="1">
      <c r="B72" s="108"/>
      <c r="D72" s="109" t="s">
        <v>2589</v>
      </c>
      <c r="E72" s="110"/>
      <c r="F72" s="110"/>
      <c r="G72" s="110"/>
      <c r="H72" s="110"/>
      <c r="I72" s="110"/>
      <c r="J72" s="111">
        <f>J152</f>
        <v>0</v>
      </c>
      <c r="L72" s="108"/>
    </row>
    <row r="73" spans="2:47" s="9" customFormat="1" ht="19.899999999999999" customHeight="1">
      <c r="B73" s="108"/>
      <c r="D73" s="109" t="s">
        <v>2590</v>
      </c>
      <c r="E73" s="110"/>
      <c r="F73" s="110"/>
      <c r="G73" s="110"/>
      <c r="H73" s="110"/>
      <c r="I73" s="110"/>
      <c r="J73" s="111">
        <f>J212</f>
        <v>0</v>
      </c>
      <c r="L73" s="108"/>
    </row>
    <row r="74" spans="2:47" s="9" customFormat="1" ht="19.899999999999999" customHeight="1">
      <c r="B74" s="108"/>
      <c r="D74" s="109" t="s">
        <v>2591</v>
      </c>
      <c r="E74" s="110"/>
      <c r="F74" s="110"/>
      <c r="G74" s="110"/>
      <c r="H74" s="110"/>
      <c r="I74" s="110"/>
      <c r="J74" s="111">
        <f>J218</f>
        <v>0</v>
      </c>
      <c r="L74" s="108"/>
    </row>
    <row r="75" spans="2:47" s="9" customFormat="1" ht="19.899999999999999" customHeight="1">
      <c r="B75" s="108"/>
      <c r="D75" s="109" t="s">
        <v>2592</v>
      </c>
      <c r="E75" s="110"/>
      <c r="F75" s="110"/>
      <c r="G75" s="110"/>
      <c r="H75" s="110"/>
      <c r="I75" s="110"/>
      <c r="J75" s="111">
        <f>J220</f>
        <v>0</v>
      </c>
      <c r="L75" s="108"/>
    </row>
    <row r="76" spans="2:47" s="1" customFormat="1" ht="21.75" customHeight="1">
      <c r="B76" s="33"/>
      <c r="L76" s="33"/>
    </row>
    <row r="77" spans="2:47" s="1" customFormat="1" ht="6.95" customHeight="1">
      <c r="B77" s="42"/>
      <c r="C77" s="43"/>
      <c r="D77" s="43"/>
      <c r="E77" s="43"/>
      <c r="F77" s="43"/>
      <c r="G77" s="43"/>
      <c r="H77" s="43"/>
      <c r="I77" s="43"/>
      <c r="J77" s="43"/>
      <c r="K77" s="43"/>
      <c r="L77" s="33"/>
    </row>
    <row r="81" spans="2:12" s="1" customFormat="1" ht="6.95" customHeight="1">
      <c r="B81" s="44"/>
      <c r="C81" s="45"/>
      <c r="D81" s="45"/>
      <c r="E81" s="45"/>
      <c r="F81" s="45"/>
      <c r="G81" s="45"/>
      <c r="H81" s="45"/>
      <c r="I81" s="45"/>
      <c r="J81" s="45"/>
      <c r="K81" s="45"/>
      <c r="L81" s="33"/>
    </row>
    <row r="82" spans="2:12" s="1" customFormat="1" ht="24.95" customHeight="1">
      <c r="B82" s="33"/>
      <c r="C82" s="22" t="s">
        <v>169</v>
      </c>
      <c r="L82" s="33"/>
    </row>
    <row r="83" spans="2:12" s="1" customFormat="1" ht="6.95" customHeight="1">
      <c r="B83" s="33"/>
      <c r="L83" s="33"/>
    </row>
    <row r="84" spans="2:12" s="1" customFormat="1" ht="12" customHeight="1">
      <c r="B84" s="33"/>
      <c r="C84" s="28" t="s">
        <v>16</v>
      </c>
      <c r="L84" s="33"/>
    </row>
    <row r="85" spans="2:12" s="1" customFormat="1" ht="16.5" customHeight="1">
      <c r="B85" s="33"/>
      <c r="E85" s="338" t="str">
        <f>E7</f>
        <v>AREÁL KLÍŠE, ÚSTÍ NAD LABEM – WELLNESS A FITNESS - BEZ VENKOVNÍ ODPOČÍVÁRNY</v>
      </c>
      <c r="F85" s="339"/>
      <c r="G85" s="339"/>
      <c r="H85" s="339"/>
      <c r="L85" s="33"/>
    </row>
    <row r="86" spans="2:12" ht="12" customHeight="1">
      <c r="B86" s="21"/>
      <c r="C86" s="28" t="s">
        <v>140</v>
      </c>
      <c r="L86" s="21"/>
    </row>
    <row r="87" spans="2:12" ht="16.5" customHeight="1">
      <c r="B87" s="21"/>
      <c r="E87" s="338" t="s">
        <v>141</v>
      </c>
      <c r="F87" s="308"/>
      <c r="G87" s="308"/>
      <c r="H87" s="308"/>
      <c r="L87" s="21"/>
    </row>
    <row r="88" spans="2:12" ht="12" customHeight="1">
      <c r="B88" s="21"/>
      <c r="C88" s="28" t="s">
        <v>142</v>
      </c>
      <c r="L88" s="21"/>
    </row>
    <row r="89" spans="2:12" s="1" customFormat="1" ht="16.5" customHeight="1">
      <c r="B89" s="33"/>
      <c r="E89" s="336" t="s">
        <v>1966</v>
      </c>
      <c r="F89" s="340"/>
      <c r="G89" s="340"/>
      <c r="H89" s="340"/>
      <c r="L89" s="33"/>
    </row>
    <row r="90" spans="2:12" s="1" customFormat="1" ht="12" customHeight="1">
      <c r="B90" s="33"/>
      <c r="C90" s="28" t="s">
        <v>144</v>
      </c>
      <c r="L90" s="33"/>
    </row>
    <row r="91" spans="2:12" s="1" customFormat="1" ht="16.5" customHeight="1">
      <c r="B91" s="33"/>
      <c r="E91" s="301" t="str">
        <f>E13</f>
        <v>D.1-02.4.4 - Zařízení silnoproudé elektrotechniky vč. bleskosvodů</v>
      </c>
      <c r="F91" s="340"/>
      <c r="G91" s="340"/>
      <c r="H91" s="340"/>
      <c r="L91" s="33"/>
    </row>
    <row r="92" spans="2:12" s="1" customFormat="1" ht="6.95" customHeight="1">
      <c r="B92" s="33"/>
      <c r="L92" s="33"/>
    </row>
    <row r="93" spans="2:12" s="1" customFormat="1" ht="12" customHeight="1">
      <c r="B93" s="33"/>
      <c r="C93" s="28" t="s">
        <v>21</v>
      </c>
      <c r="F93" s="26" t="str">
        <f>F16</f>
        <v>ÚSTÍ NAD LABEM</v>
      </c>
      <c r="I93" s="28" t="s">
        <v>23</v>
      </c>
      <c r="J93" s="50" t="str">
        <f>IF(J16="","",J16)</f>
        <v>10. 7. 2024</v>
      </c>
      <c r="L93" s="33"/>
    </row>
    <row r="94" spans="2:12" s="1" customFormat="1" ht="6.95" customHeight="1">
      <c r="B94" s="33"/>
      <c r="L94" s="33"/>
    </row>
    <row r="95" spans="2:12" s="1" customFormat="1" ht="15.2" customHeight="1">
      <c r="B95" s="33"/>
      <c r="C95" s="28" t="s">
        <v>25</v>
      </c>
      <c r="F95" s="26" t="str">
        <f>E19</f>
        <v>Městské služby Ústí nad Labem p.o.</v>
      </c>
      <c r="I95" s="28" t="s">
        <v>33</v>
      </c>
      <c r="J95" s="31" t="str">
        <f>E25</f>
        <v>Specta s.r.o.</v>
      </c>
      <c r="L95" s="33"/>
    </row>
    <row r="96" spans="2:12" s="1" customFormat="1" ht="15.2" customHeight="1">
      <c r="B96" s="33"/>
      <c r="C96" s="28" t="s">
        <v>31</v>
      </c>
      <c r="F96" s="26" t="str">
        <f>IF(E22="","",E22)</f>
        <v>Vyplň údaj</v>
      </c>
      <c r="I96" s="28" t="s">
        <v>38</v>
      </c>
      <c r="J96" s="31" t="str">
        <f>E28</f>
        <v>Specta s.r.o.</v>
      </c>
      <c r="L96" s="33"/>
    </row>
    <row r="97" spans="2:65" s="1" customFormat="1" ht="10.35" customHeight="1">
      <c r="B97" s="33"/>
      <c r="L97" s="33"/>
    </row>
    <row r="98" spans="2:65" s="10" customFormat="1" ht="29.25" customHeight="1">
      <c r="B98" s="112"/>
      <c r="C98" s="113" t="s">
        <v>170</v>
      </c>
      <c r="D98" s="114" t="s">
        <v>60</v>
      </c>
      <c r="E98" s="114" t="s">
        <v>56</v>
      </c>
      <c r="F98" s="114" t="s">
        <v>57</v>
      </c>
      <c r="G98" s="114" t="s">
        <v>171</v>
      </c>
      <c r="H98" s="114" t="s">
        <v>172</v>
      </c>
      <c r="I98" s="114" t="s">
        <v>173</v>
      </c>
      <c r="J98" s="114" t="s">
        <v>148</v>
      </c>
      <c r="K98" s="115" t="s">
        <v>174</v>
      </c>
      <c r="L98" s="112"/>
      <c r="M98" s="57" t="s">
        <v>19</v>
      </c>
      <c r="N98" s="58" t="s">
        <v>45</v>
      </c>
      <c r="O98" s="58" t="s">
        <v>175</v>
      </c>
      <c r="P98" s="58" t="s">
        <v>176</v>
      </c>
      <c r="Q98" s="58" t="s">
        <v>177</v>
      </c>
      <c r="R98" s="58" t="s">
        <v>178</v>
      </c>
      <c r="S98" s="58" t="s">
        <v>179</v>
      </c>
      <c r="T98" s="59" t="s">
        <v>180</v>
      </c>
    </row>
    <row r="99" spans="2:65" s="1" customFormat="1" ht="22.9" customHeight="1">
      <c r="B99" s="33"/>
      <c r="C99" s="62" t="s">
        <v>181</v>
      </c>
      <c r="J99" s="116">
        <f>BK99</f>
        <v>0</v>
      </c>
      <c r="L99" s="33"/>
      <c r="M99" s="60"/>
      <c r="N99" s="51"/>
      <c r="O99" s="51"/>
      <c r="P99" s="117">
        <f>P100</f>
        <v>0</v>
      </c>
      <c r="Q99" s="51"/>
      <c r="R99" s="117">
        <f>R100</f>
        <v>0</v>
      </c>
      <c r="S99" s="51"/>
      <c r="T99" s="118">
        <f>T100</f>
        <v>0</v>
      </c>
      <c r="AT99" s="18" t="s">
        <v>74</v>
      </c>
      <c r="AU99" s="18" t="s">
        <v>149</v>
      </c>
      <c r="BK99" s="119">
        <f>BK100</f>
        <v>0</v>
      </c>
    </row>
    <row r="100" spans="2:65" s="11" customFormat="1" ht="25.9" customHeight="1">
      <c r="B100" s="120"/>
      <c r="D100" s="121" t="s">
        <v>74</v>
      </c>
      <c r="E100" s="122" t="s">
        <v>467</v>
      </c>
      <c r="F100" s="122" t="s">
        <v>468</v>
      </c>
      <c r="I100" s="123"/>
      <c r="J100" s="124">
        <f>BK100</f>
        <v>0</v>
      </c>
      <c r="L100" s="120"/>
      <c r="M100" s="125"/>
      <c r="P100" s="126">
        <f>P101+P119+P137+P152+P212+P218+P220</f>
        <v>0</v>
      </c>
      <c r="R100" s="126">
        <f>R101+R119+R137+R152+R212+R218+R220</f>
        <v>0</v>
      </c>
      <c r="T100" s="127">
        <f>T101+T119+T137+T152+T212+T218+T220</f>
        <v>0</v>
      </c>
      <c r="AR100" s="121" t="s">
        <v>84</v>
      </c>
      <c r="AT100" s="128" t="s">
        <v>74</v>
      </c>
      <c r="AU100" s="128" t="s">
        <v>75</v>
      </c>
      <c r="AY100" s="121" t="s">
        <v>184</v>
      </c>
      <c r="BK100" s="129">
        <f>BK101+BK119+BK137+BK152+BK212+BK218+BK220</f>
        <v>0</v>
      </c>
    </row>
    <row r="101" spans="2:65" s="11" customFormat="1" ht="22.9" customHeight="1">
      <c r="B101" s="120"/>
      <c r="D101" s="121" t="s">
        <v>74</v>
      </c>
      <c r="E101" s="130" t="s">
        <v>2593</v>
      </c>
      <c r="F101" s="130" t="s">
        <v>2594</v>
      </c>
      <c r="I101" s="123"/>
      <c r="J101" s="131">
        <f>BK101</f>
        <v>0</v>
      </c>
      <c r="L101" s="120"/>
      <c r="M101" s="125"/>
      <c r="P101" s="126">
        <f>SUM(P102:P118)</f>
        <v>0</v>
      </c>
      <c r="R101" s="126">
        <f>SUM(R102:R118)</f>
        <v>0</v>
      </c>
      <c r="T101" s="127">
        <f>SUM(T102:T118)</f>
        <v>0</v>
      </c>
      <c r="AR101" s="121" t="s">
        <v>82</v>
      </c>
      <c r="AT101" s="128" t="s">
        <v>74</v>
      </c>
      <c r="AU101" s="128" t="s">
        <v>82</v>
      </c>
      <c r="AY101" s="121" t="s">
        <v>184</v>
      </c>
      <c r="BK101" s="129">
        <f>SUM(BK102:BK118)</f>
        <v>0</v>
      </c>
    </row>
    <row r="102" spans="2:65" s="1" customFormat="1" ht="16.5" customHeight="1">
      <c r="B102" s="33"/>
      <c r="C102" s="170" t="s">
        <v>82</v>
      </c>
      <c r="D102" s="170" t="s">
        <v>264</v>
      </c>
      <c r="E102" s="171" t="s">
        <v>2595</v>
      </c>
      <c r="F102" s="172" t="s">
        <v>2596</v>
      </c>
      <c r="G102" s="173" t="s">
        <v>1463</v>
      </c>
      <c r="H102" s="174">
        <v>50</v>
      </c>
      <c r="I102" s="175"/>
      <c r="J102" s="176">
        <f t="shared" ref="J102:J118" si="0">ROUND(I102*H102,2)</f>
        <v>0</v>
      </c>
      <c r="K102" s="172" t="s">
        <v>19</v>
      </c>
      <c r="L102" s="177"/>
      <c r="M102" s="178" t="s">
        <v>19</v>
      </c>
      <c r="N102" s="179" t="s">
        <v>46</v>
      </c>
      <c r="P102" s="141">
        <f t="shared" ref="P102:P118" si="1">O102*H102</f>
        <v>0</v>
      </c>
      <c r="Q102" s="141">
        <v>0</v>
      </c>
      <c r="R102" s="141">
        <f t="shared" ref="R102:R118" si="2">Q102*H102</f>
        <v>0</v>
      </c>
      <c r="S102" s="141">
        <v>0</v>
      </c>
      <c r="T102" s="142">
        <f t="shared" ref="T102:T118" si="3">S102*H102</f>
        <v>0</v>
      </c>
      <c r="AR102" s="143" t="s">
        <v>409</v>
      </c>
      <c r="AT102" s="143" t="s">
        <v>264</v>
      </c>
      <c r="AU102" s="143" t="s">
        <v>84</v>
      </c>
      <c r="AY102" s="18" t="s">
        <v>184</v>
      </c>
      <c r="BE102" s="144">
        <f t="shared" ref="BE102:BE118" si="4">IF(N102="základní",J102,0)</f>
        <v>0</v>
      </c>
      <c r="BF102" s="144">
        <f t="shared" ref="BF102:BF118" si="5">IF(N102="snížená",J102,0)</f>
        <v>0</v>
      </c>
      <c r="BG102" s="144">
        <f t="shared" ref="BG102:BG118" si="6">IF(N102="zákl. přenesená",J102,0)</f>
        <v>0</v>
      </c>
      <c r="BH102" s="144">
        <f t="shared" ref="BH102:BH118" si="7">IF(N102="sníž. přenesená",J102,0)</f>
        <v>0</v>
      </c>
      <c r="BI102" s="144">
        <f t="shared" ref="BI102:BI118" si="8">IF(N102="nulová",J102,0)</f>
        <v>0</v>
      </c>
      <c r="BJ102" s="18" t="s">
        <v>82</v>
      </c>
      <c r="BK102" s="144">
        <f t="shared" ref="BK102:BK118" si="9">ROUND(I102*H102,2)</f>
        <v>0</v>
      </c>
      <c r="BL102" s="18" t="s">
        <v>287</v>
      </c>
      <c r="BM102" s="143" t="s">
        <v>2597</v>
      </c>
    </row>
    <row r="103" spans="2:65" s="1" customFormat="1" ht="16.5" customHeight="1">
      <c r="B103" s="33"/>
      <c r="C103" s="170" t="s">
        <v>84</v>
      </c>
      <c r="D103" s="170" t="s">
        <v>264</v>
      </c>
      <c r="E103" s="171" t="s">
        <v>2598</v>
      </c>
      <c r="F103" s="172" t="s">
        <v>2599</v>
      </c>
      <c r="G103" s="173" t="s">
        <v>1993</v>
      </c>
      <c r="H103" s="174">
        <v>3</v>
      </c>
      <c r="I103" s="175"/>
      <c r="J103" s="176">
        <f t="shared" si="0"/>
        <v>0</v>
      </c>
      <c r="K103" s="172" t="s">
        <v>19</v>
      </c>
      <c r="L103" s="177"/>
      <c r="M103" s="178" t="s">
        <v>19</v>
      </c>
      <c r="N103" s="179" t="s">
        <v>46</v>
      </c>
      <c r="P103" s="141">
        <f t="shared" si="1"/>
        <v>0</v>
      </c>
      <c r="Q103" s="141">
        <v>0</v>
      </c>
      <c r="R103" s="141">
        <f t="shared" si="2"/>
        <v>0</v>
      </c>
      <c r="S103" s="141">
        <v>0</v>
      </c>
      <c r="T103" s="142">
        <f t="shared" si="3"/>
        <v>0</v>
      </c>
      <c r="AR103" s="143" t="s">
        <v>409</v>
      </c>
      <c r="AT103" s="143" t="s">
        <v>264</v>
      </c>
      <c r="AU103" s="143" t="s">
        <v>84</v>
      </c>
      <c r="AY103" s="18" t="s">
        <v>184</v>
      </c>
      <c r="BE103" s="144">
        <f t="shared" si="4"/>
        <v>0</v>
      </c>
      <c r="BF103" s="144">
        <f t="shared" si="5"/>
        <v>0</v>
      </c>
      <c r="BG103" s="144">
        <f t="shared" si="6"/>
        <v>0</v>
      </c>
      <c r="BH103" s="144">
        <f t="shared" si="7"/>
        <v>0</v>
      </c>
      <c r="BI103" s="144">
        <f t="shared" si="8"/>
        <v>0</v>
      </c>
      <c r="BJ103" s="18" t="s">
        <v>82</v>
      </c>
      <c r="BK103" s="144">
        <f t="shared" si="9"/>
        <v>0</v>
      </c>
      <c r="BL103" s="18" t="s">
        <v>287</v>
      </c>
      <c r="BM103" s="143" t="s">
        <v>2600</v>
      </c>
    </row>
    <row r="104" spans="2:65" s="1" customFormat="1" ht="16.5" customHeight="1">
      <c r="B104" s="33"/>
      <c r="C104" s="170" t="s">
        <v>92</v>
      </c>
      <c r="D104" s="170" t="s">
        <v>264</v>
      </c>
      <c r="E104" s="171" t="s">
        <v>2601</v>
      </c>
      <c r="F104" s="172" t="s">
        <v>2602</v>
      </c>
      <c r="G104" s="173" t="s">
        <v>1993</v>
      </c>
      <c r="H104" s="174">
        <v>9</v>
      </c>
      <c r="I104" s="175"/>
      <c r="J104" s="176">
        <f t="shared" si="0"/>
        <v>0</v>
      </c>
      <c r="K104" s="172" t="s">
        <v>19</v>
      </c>
      <c r="L104" s="177"/>
      <c r="M104" s="178" t="s">
        <v>19</v>
      </c>
      <c r="N104" s="179" t="s">
        <v>46</v>
      </c>
      <c r="P104" s="141">
        <f t="shared" si="1"/>
        <v>0</v>
      </c>
      <c r="Q104" s="141">
        <v>0</v>
      </c>
      <c r="R104" s="141">
        <f t="shared" si="2"/>
        <v>0</v>
      </c>
      <c r="S104" s="141">
        <v>0</v>
      </c>
      <c r="T104" s="142">
        <f t="shared" si="3"/>
        <v>0</v>
      </c>
      <c r="AR104" s="143" t="s">
        <v>409</v>
      </c>
      <c r="AT104" s="143" t="s">
        <v>264</v>
      </c>
      <c r="AU104" s="143" t="s">
        <v>84</v>
      </c>
      <c r="AY104" s="18" t="s">
        <v>184</v>
      </c>
      <c r="BE104" s="144">
        <f t="shared" si="4"/>
        <v>0</v>
      </c>
      <c r="BF104" s="144">
        <f t="shared" si="5"/>
        <v>0</v>
      </c>
      <c r="BG104" s="144">
        <f t="shared" si="6"/>
        <v>0</v>
      </c>
      <c r="BH104" s="144">
        <f t="shared" si="7"/>
        <v>0</v>
      </c>
      <c r="BI104" s="144">
        <f t="shared" si="8"/>
        <v>0</v>
      </c>
      <c r="BJ104" s="18" t="s">
        <v>82</v>
      </c>
      <c r="BK104" s="144">
        <f t="shared" si="9"/>
        <v>0</v>
      </c>
      <c r="BL104" s="18" t="s">
        <v>287</v>
      </c>
      <c r="BM104" s="143" t="s">
        <v>2603</v>
      </c>
    </row>
    <row r="105" spans="2:65" s="1" customFormat="1" ht="16.5" customHeight="1">
      <c r="B105" s="33"/>
      <c r="C105" s="170" t="s">
        <v>127</v>
      </c>
      <c r="D105" s="170" t="s">
        <v>264</v>
      </c>
      <c r="E105" s="171" t="s">
        <v>2604</v>
      </c>
      <c r="F105" s="172" t="s">
        <v>2605</v>
      </c>
      <c r="G105" s="173" t="s">
        <v>1993</v>
      </c>
      <c r="H105" s="174">
        <v>3</v>
      </c>
      <c r="I105" s="175"/>
      <c r="J105" s="176">
        <f t="shared" si="0"/>
        <v>0</v>
      </c>
      <c r="K105" s="172" t="s">
        <v>19</v>
      </c>
      <c r="L105" s="177"/>
      <c r="M105" s="178" t="s">
        <v>19</v>
      </c>
      <c r="N105" s="179" t="s">
        <v>46</v>
      </c>
      <c r="P105" s="141">
        <f t="shared" si="1"/>
        <v>0</v>
      </c>
      <c r="Q105" s="141">
        <v>0</v>
      </c>
      <c r="R105" s="141">
        <f t="shared" si="2"/>
        <v>0</v>
      </c>
      <c r="S105" s="141">
        <v>0</v>
      </c>
      <c r="T105" s="142">
        <f t="shared" si="3"/>
        <v>0</v>
      </c>
      <c r="AR105" s="143" t="s">
        <v>409</v>
      </c>
      <c r="AT105" s="143" t="s">
        <v>264</v>
      </c>
      <c r="AU105" s="143" t="s">
        <v>84</v>
      </c>
      <c r="AY105" s="18" t="s">
        <v>184</v>
      </c>
      <c r="BE105" s="144">
        <f t="shared" si="4"/>
        <v>0</v>
      </c>
      <c r="BF105" s="144">
        <f t="shared" si="5"/>
        <v>0</v>
      </c>
      <c r="BG105" s="144">
        <f t="shared" si="6"/>
        <v>0</v>
      </c>
      <c r="BH105" s="144">
        <f t="shared" si="7"/>
        <v>0</v>
      </c>
      <c r="BI105" s="144">
        <f t="shared" si="8"/>
        <v>0</v>
      </c>
      <c r="BJ105" s="18" t="s">
        <v>82</v>
      </c>
      <c r="BK105" s="144">
        <f t="shared" si="9"/>
        <v>0</v>
      </c>
      <c r="BL105" s="18" t="s">
        <v>287</v>
      </c>
      <c r="BM105" s="143" t="s">
        <v>2606</v>
      </c>
    </row>
    <row r="106" spans="2:65" s="1" customFormat="1" ht="16.5" customHeight="1">
      <c r="B106" s="33"/>
      <c r="C106" s="170" t="s">
        <v>130</v>
      </c>
      <c r="D106" s="170" t="s">
        <v>264</v>
      </c>
      <c r="E106" s="171" t="s">
        <v>2607</v>
      </c>
      <c r="F106" s="172" t="s">
        <v>2608</v>
      </c>
      <c r="G106" s="173" t="s">
        <v>1993</v>
      </c>
      <c r="H106" s="174">
        <v>1</v>
      </c>
      <c r="I106" s="175"/>
      <c r="J106" s="176">
        <f t="shared" si="0"/>
        <v>0</v>
      </c>
      <c r="K106" s="172" t="s">
        <v>19</v>
      </c>
      <c r="L106" s="177"/>
      <c r="M106" s="178" t="s">
        <v>19</v>
      </c>
      <c r="N106" s="179" t="s">
        <v>46</v>
      </c>
      <c r="P106" s="141">
        <f t="shared" si="1"/>
        <v>0</v>
      </c>
      <c r="Q106" s="141">
        <v>0</v>
      </c>
      <c r="R106" s="141">
        <f t="shared" si="2"/>
        <v>0</v>
      </c>
      <c r="S106" s="141">
        <v>0</v>
      </c>
      <c r="T106" s="142">
        <f t="shared" si="3"/>
        <v>0</v>
      </c>
      <c r="AR106" s="143" t="s">
        <v>409</v>
      </c>
      <c r="AT106" s="143" t="s">
        <v>264</v>
      </c>
      <c r="AU106" s="143" t="s">
        <v>84</v>
      </c>
      <c r="AY106" s="18" t="s">
        <v>184</v>
      </c>
      <c r="BE106" s="144">
        <f t="shared" si="4"/>
        <v>0</v>
      </c>
      <c r="BF106" s="144">
        <f t="shared" si="5"/>
        <v>0</v>
      </c>
      <c r="BG106" s="144">
        <f t="shared" si="6"/>
        <v>0</v>
      </c>
      <c r="BH106" s="144">
        <f t="shared" si="7"/>
        <v>0</v>
      </c>
      <c r="BI106" s="144">
        <f t="shared" si="8"/>
        <v>0</v>
      </c>
      <c r="BJ106" s="18" t="s">
        <v>82</v>
      </c>
      <c r="BK106" s="144">
        <f t="shared" si="9"/>
        <v>0</v>
      </c>
      <c r="BL106" s="18" t="s">
        <v>287</v>
      </c>
      <c r="BM106" s="143" t="s">
        <v>2609</v>
      </c>
    </row>
    <row r="107" spans="2:65" s="1" customFormat="1" ht="16.5" customHeight="1">
      <c r="B107" s="33"/>
      <c r="C107" s="170" t="s">
        <v>221</v>
      </c>
      <c r="D107" s="170" t="s">
        <v>264</v>
      </c>
      <c r="E107" s="171" t="s">
        <v>2610</v>
      </c>
      <c r="F107" s="172" t="s">
        <v>2611</v>
      </c>
      <c r="G107" s="173" t="s">
        <v>1993</v>
      </c>
      <c r="H107" s="174">
        <v>6</v>
      </c>
      <c r="I107" s="175"/>
      <c r="J107" s="176">
        <f t="shared" si="0"/>
        <v>0</v>
      </c>
      <c r="K107" s="172" t="s">
        <v>19</v>
      </c>
      <c r="L107" s="177"/>
      <c r="M107" s="178" t="s">
        <v>19</v>
      </c>
      <c r="N107" s="179" t="s">
        <v>46</v>
      </c>
      <c r="P107" s="141">
        <f t="shared" si="1"/>
        <v>0</v>
      </c>
      <c r="Q107" s="141">
        <v>0</v>
      </c>
      <c r="R107" s="141">
        <f t="shared" si="2"/>
        <v>0</v>
      </c>
      <c r="S107" s="141">
        <v>0</v>
      </c>
      <c r="T107" s="142">
        <f t="shared" si="3"/>
        <v>0</v>
      </c>
      <c r="AR107" s="143" t="s">
        <v>409</v>
      </c>
      <c r="AT107" s="143" t="s">
        <v>264</v>
      </c>
      <c r="AU107" s="143" t="s">
        <v>84</v>
      </c>
      <c r="AY107" s="18" t="s">
        <v>184</v>
      </c>
      <c r="BE107" s="144">
        <f t="shared" si="4"/>
        <v>0</v>
      </c>
      <c r="BF107" s="144">
        <f t="shared" si="5"/>
        <v>0</v>
      </c>
      <c r="BG107" s="144">
        <f t="shared" si="6"/>
        <v>0</v>
      </c>
      <c r="BH107" s="144">
        <f t="shared" si="7"/>
        <v>0</v>
      </c>
      <c r="BI107" s="144">
        <f t="shared" si="8"/>
        <v>0</v>
      </c>
      <c r="BJ107" s="18" t="s">
        <v>82</v>
      </c>
      <c r="BK107" s="144">
        <f t="shared" si="9"/>
        <v>0</v>
      </c>
      <c r="BL107" s="18" t="s">
        <v>287</v>
      </c>
      <c r="BM107" s="143" t="s">
        <v>2612</v>
      </c>
    </row>
    <row r="108" spans="2:65" s="1" customFormat="1" ht="16.5" customHeight="1">
      <c r="B108" s="33"/>
      <c r="C108" s="170" t="s">
        <v>226</v>
      </c>
      <c r="D108" s="170" t="s">
        <v>264</v>
      </c>
      <c r="E108" s="171" t="s">
        <v>2613</v>
      </c>
      <c r="F108" s="172" t="s">
        <v>2614</v>
      </c>
      <c r="G108" s="173" t="s">
        <v>1993</v>
      </c>
      <c r="H108" s="174">
        <v>2</v>
      </c>
      <c r="I108" s="175"/>
      <c r="J108" s="176">
        <f t="shared" si="0"/>
        <v>0</v>
      </c>
      <c r="K108" s="172" t="s">
        <v>19</v>
      </c>
      <c r="L108" s="177"/>
      <c r="M108" s="178" t="s">
        <v>19</v>
      </c>
      <c r="N108" s="179" t="s">
        <v>46</v>
      </c>
      <c r="P108" s="141">
        <f t="shared" si="1"/>
        <v>0</v>
      </c>
      <c r="Q108" s="141">
        <v>0</v>
      </c>
      <c r="R108" s="141">
        <f t="shared" si="2"/>
        <v>0</v>
      </c>
      <c r="S108" s="141">
        <v>0</v>
      </c>
      <c r="T108" s="142">
        <f t="shared" si="3"/>
        <v>0</v>
      </c>
      <c r="AR108" s="143" t="s">
        <v>409</v>
      </c>
      <c r="AT108" s="143" t="s">
        <v>264</v>
      </c>
      <c r="AU108" s="143" t="s">
        <v>84</v>
      </c>
      <c r="AY108" s="18" t="s">
        <v>184</v>
      </c>
      <c r="BE108" s="144">
        <f t="shared" si="4"/>
        <v>0</v>
      </c>
      <c r="BF108" s="144">
        <f t="shared" si="5"/>
        <v>0</v>
      </c>
      <c r="BG108" s="144">
        <f t="shared" si="6"/>
        <v>0</v>
      </c>
      <c r="BH108" s="144">
        <f t="shared" si="7"/>
        <v>0</v>
      </c>
      <c r="BI108" s="144">
        <f t="shared" si="8"/>
        <v>0</v>
      </c>
      <c r="BJ108" s="18" t="s">
        <v>82</v>
      </c>
      <c r="BK108" s="144">
        <f t="shared" si="9"/>
        <v>0</v>
      </c>
      <c r="BL108" s="18" t="s">
        <v>287</v>
      </c>
      <c r="BM108" s="143" t="s">
        <v>2615</v>
      </c>
    </row>
    <row r="109" spans="2:65" s="1" customFormat="1" ht="16.5" customHeight="1">
      <c r="B109" s="33"/>
      <c r="C109" s="170" t="s">
        <v>231</v>
      </c>
      <c r="D109" s="170" t="s">
        <v>264</v>
      </c>
      <c r="E109" s="171" t="s">
        <v>2616</v>
      </c>
      <c r="F109" s="172" t="s">
        <v>2617</v>
      </c>
      <c r="G109" s="173" t="s">
        <v>1993</v>
      </c>
      <c r="H109" s="174">
        <v>1</v>
      </c>
      <c r="I109" s="175"/>
      <c r="J109" s="176">
        <f t="shared" si="0"/>
        <v>0</v>
      </c>
      <c r="K109" s="172" t="s">
        <v>19</v>
      </c>
      <c r="L109" s="177"/>
      <c r="M109" s="178" t="s">
        <v>19</v>
      </c>
      <c r="N109" s="179" t="s">
        <v>46</v>
      </c>
      <c r="P109" s="141">
        <f t="shared" si="1"/>
        <v>0</v>
      </c>
      <c r="Q109" s="141">
        <v>0</v>
      </c>
      <c r="R109" s="141">
        <f t="shared" si="2"/>
        <v>0</v>
      </c>
      <c r="S109" s="141">
        <v>0</v>
      </c>
      <c r="T109" s="142">
        <f t="shared" si="3"/>
        <v>0</v>
      </c>
      <c r="AR109" s="143" t="s">
        <v>409</v>
      </c>
      <c r="AT109" s="143" t="s">
        <v>264</v>
      </c>
      <c r="AU109" s="143" t="s">
        <v>84</v>
      </c>
      <c r="AY109" s="18" t="s">
        <v>184</v>
      </c>
      <c r="BE109" s="144">
        <f t="shared" si="4"/>
        <v>0</v>
      </c>
      <c r="BF109" s="144">
        <f t="shared" si="5"/>
        <v>0</v>
      </c>
      <c r="BG109" s="144">
        <f t="shared" si="6"/>
        <v>0</v>
      </c>
      <c r="BH109" s="144">
        <f t="shared" si="7"/>
        <v>0</v>
      </c>
      <c r="BI109" s="144">
        <f t="shared" si="8"/>
        <v>0</v>
      </c>
      <c r="BJ109" s="18" t="s">
        <v>82</v>
      </c>
      <c r="BK109" s="144">
        <f t="shared" si="9"/>
        <v>0</v>
      </c>
      <c r="BL109" s="18" t="s">
        <v>287</v>
      </c>
      <c r="BM109" s="143" t="s">
        <v>2618</v>
      </c>
    </row>
    <row r="110" spans="2:65" s="1" customFormat="1" ht="16.5" customHeight="1">
      <c r="B110" s="33"/>
      <c r="C110" s="170" t="s">
        <v>237</v>
      </c>
      <c r="D110" s="170" t="s">
        <v>264</v>
      </c>
      <c r="E110" s="171" t="s">
        <v>2619</v>
      </c>
      <c r="F110" s="172" t="s">
        <v>2620</v>
      </c>
      <c r="G110" s="173" t="s">
        <v>1993</v>
      </c>
      <c r="H110" s="174">
        <v>3</v>
      </c>
      <c r="I110" s="175"/>
      <c r="J110" s="176">
        <f t="shared" si="0"/>
        <v>0</v>
      </c>
      <c r="K110" s="172" t="s">
        <v>19</v>
      </c>
      <c r="L110" s="177"/>
      <c r="M110" s="178" t="s">
        <v>19</v>
      </c>
      <c r="N110" s="179" t="s">
        <v>46</v>
      </c>
      <c r="P110" s="141">
        <f t="shared" si="1"/>
        <v>0</v>
      </c>
      <c r="Q110" s="141">
        <v>0</v>
      </c>
      <c r="R110" s="141">
        <f t="shared" si="2"/>
        <v>0</v>
      </c>
      <c r="S110" s="141">
        <v>0</v>
      </c>
      <c r="T110" s="142">
        <f t="shared" si="3"/>
        <v>0</v>
      </c>
      <c r="AR110" s="143" t="s">
        <v>409</v>
      </c>
      <c r="AT110" s="143" t="s">
        <v>264</v>
      </c>
      <c r="AU110" s="143" t="s">
        <v>84</v>
      </c>
      <c r="AY110" s="18" t="s">
        <v>184</v>
      </c>
      <c r="BE110" s="144">
        <f t="shared" si="4"/>
        <v>0</v>
      </c>
      <c r="BF110" s="144">
        <f t="shared" si="5"/>
        <v>0</v>
      </c>
      <c r="BG110" s="144">
        <f t="shared" si="6"/>
        <v>0</v>
      </c>
      <c r="BH110" s="144">
        <f t="shared" si="7"/>
        <v>0</v>
      </c>
      <c r="BI110" s="144">
        <f t="shared" si="8"/>
        <v>0</v>
      </c>
      <c r="BJ110" s="18" t="s">
        <v>82</v>
      </c>
      <c r="BK110" s="144">
        <f t="shared" si="9"/>
        <v>0</v>
      </c>
      <c r="BL110" s="18" t="s">
        <v>287</v>
      </c>
      <c r="BM110" s="143" t="s">
        <v>2621</v>
      </c>
    </row>
    <row r="111" spans="2:65" s="1" customFormat="1" ht="16.5" customHeight="1">
      <c r="B111" s="33"/>
      <c r="C111" s="170" t="s">
        <v>243</v>
      </c>
      <c r="D111" s="170" t="s">
        <v>264</v>
      </c>
      <c r="E111" s="171" t="s">
        <v>2622</v>
      </c>
      <c r="F111" s="172" t="s">
        <v>2623</v>
      </c>
      <c r="G111" s="173" t="s">
        <v>1993</v>
      </c>
      <c r="H111" s="174">
        <v>1</v>
      </c>
      <c r="I111" s="175"/>
      <c r="J111" s="176">
        <f t="shared" si="0"/>
        <v>0</v>
      </c>
      <c r="K111" s="172" t="s">
        <v>19</v>
      </c>
      <c r="L111" s="177"/>
      <c r="M111" s="178" t="s">
        <v>19</v>
      </c>
      <c r="N111" s="179" t="s">
        <v>46</v>
      </c>
      <c r="P111" s="141">
        <f t="shared" si="1"/>
        <v>0</v>
      </c>
      <c r="Q111" s="141">
        <v>0</v>
      </c>
      <c r="R111" s="141">
        <f t="shared" si="2"/>
        <v>0</v>
      </c>
      <c r="S111" s="141">
        <v>0</v>
      </c>
      <c r="T111" s="142">
        <f t="shared" si="3"/>
        <v>0</v>
      </c>
      <c r="AR111" s="143" t="s">
        <v>409</v>
      </c>
      <c r="AT111" s="143" t="s">
        <v>264</v>
      </c>
      <c r="AU111" s="143" t="s">
        <v>84</v>
      </c>
      <c r="AY111" s="18" t="s">
        <v>184</v>
      </c>
      <c r="BE111" s="144">
        <f t="shared" si="4"/>
        <v>0</v>
      </c>
      <c r="BF111" s="144">
        <f t="shared" si="5"/>
        <v>0</v>
      </c>
      <c r="BG111" s="144">
        <f t="shared" si="6"/>
        <v>0</v>
      </c>
      <c r="BH111" s="144">
        <f t="shared" si="7"/>
        <v>0</v>
      </c>
      <c r="BI111" s="144">
        <f t="shared" si="8"/>
        <v>0</v>
      </c>
      <c r="BJ111" s="18" t="s">
        <v>82</v>
      </c>
      <c r="BK111" s="144">
        <f t="shared" si="9"/>
        <v>0</v>
      </c>
      <c r="BL111" s="18" t="s">
        <v>287</v>
      </c>
      <c r="BM111" s="143" t="s">
        <v>2624</v>
      </c>
    </row>
    <row r="112" spans="2:65" s="1" customFormat="1" ht="16.5" customHeight="1">
      <c r="B112" s="33"/>
      <c r="C112" s="170" t="s">
        <v>251</v>
      </c>
      <c r="D112" s="170" t="s">
        <v>264</v>
      </c>
      <c r="E112" s="171" t="s">
        <v>2625</v>
      </c>
      <c r="F112" s="172" t="s">
        <v>2626</v>
      </c>
      <c r="G112" s="173" t="s">
        <v>1993</v>
      </c>
      <c r="H112" s="174">
        <v>12</v>
      </c>
      <c r="I112" s="175"/>
      <c r="J112" s="176">
        <f t="shared" si="0"/>
        <v>0</v>
      </c>
      <c r="K112" s="172" t="s">
        <v>19</v>
      </c>
      <c r="L112" s="177"/>
      <c r="M112" s="178" t="s">
        <v>19</v>
      </c>
      <c r="N112" s="179" t="s">
        <v>46</v>
      </c>
      <c r="P112" s="141">
        <f t="shared" si="1"/>
        <v>0</v>
      </c>
      <c r="Q112" s="141">
        <v>0</v>
      </c>
      <c r="R112" s="141">
        <f t="shared" si="2"/>
        <v>0</v>
      </c>
      <c r="S112" s="141">
        <v>0</v>
      </c>
      <c r="T112" s="142">
        <f t="shared" si="3"/>
        <v>0</v>
      </c>
      <c r="AR112" s="143" t="s">
        <v>409</v>
      </c>
      <c r="AT112" s="143" t="s">
        <v>264</v>
      </c>
      <c r="AU112" s="143" t="s">
        <v>84</v>
      </c>
      <c r="AY112" s="18" t="s">
        <v>184</v>
      </c>
      <c r="BE112" s="144">
        <f t="shared" si="4"/>
        <v>0</v>
      </c>
      <c r="BF112" s="144">
        <f t="shared" si="5"/>
        <v>0</v>
      </c>
      <c r="BG112" s="144">
        <f t="shared" si="6"/>
        <v>0</v>
      </c>
      <c r="BH112" s="144">
        <f t="shared" si="7"/>
        <v>0</v>
      </c>
      <c r="BI112" s="144">
        <f t="shared" si="8"/>
        <v>0</v>
      </c>
      <c r="BJ112" s="18" t="s">
        <v>82</v>
      </c>
      <c r="BK112" s="144">
        <f t="shared" si="9"/>
        <v>0</v>
      </c>
      <c r="BL112" s="18" t="s">
        <v>287</v>
      </c>
      <c r="BM112" s="143" t="s">
        <v>2627</v>
      </c>
    </row>
    <row r="113" spans="2:65" s="1" customFormat="1" ht="16.5" customHeight="1">
      <c r="B113" s="33"/>
      <c r="C113" s="170" t="s">
        <v>8</v>
      </c>
      <c r="D113" s="170" t="s">
        <v>264</v>
      </c>
      <c r="E113" s="171" t="s">
        <v>2628</v>
      </c>
      <c r="F113" s="172" t="s">
        <v>2629</v>
      </c>
      <c r="G113" s="173" t="s">
        <v>1993</v>
      </c>
      <c r="H113" s="174">
        <v>1</v>
      </c>
      <c r="I113" s="175"/>
      <c r="J113" s="176">
        <f t="shared" si="0"/>
        <v>0</v>
      </c>
      <c r="K113" s="172" t="s">
        <v>19</v>
      </c>
      <c r="L113" s="177"/>
      <c r="M113" s="178" t="s">
        <v>19</v>
      </c>
      <c r="N113" s="179" t="s">
        <v>46</v>
      </c>
      <c r="P113" s="141">
        <f t="shared" si="1"/>
        <v>0</v>
      </c>
      <c r="Q113" s="141">
        <v>0</v>
      </c>
      <c r="R113" s="141">
        <f t="shared" si="2"/>
        <v>0</v>
      </c>
      <c r="S113" s="141">
        <v>0</v>
      </c>
      <c r="T113" s="142">
        <f t="shared" si="3"/>
        <v>0</v>
      </c>
      <c r="AR113" s="143" t="s">
        <v>409</v>
      </c>
      <c r="AT113" s="143" t="s">
        <v>264</v>
      </c>
      <c r="AU113" s="143" t="s">
        <v>84</v>
      </c>
      <c r="AY113" s="18" t="s">
        <v>184</v>
      </c>
      <c r="BE113" s="144">
        <f t="shared" si="4"/>
        <v>0</v>
      </c>
      <c r="BF113" s="144">
        <f t="shared" si="5"/>
        <v>0</v>
      </c>
      <c r="BG113" s="144">
        <f t="shared" si="6"/>
        <v>0</v>
      </c>
      <c r="BH113" s="144">
        <f t="shared" si="7"/>
        <v>0</v>
      </c>
      <c r="BI113" s="144">
        <f t="shared" si="8"/>
        <v>0</v>
      </c>
      <c r="BJ113" s="18" t="s">
        <v>82</v>
      </c>
      <c r="BK113" s="144">
        <f t="shared" si="9"/>
        <v>0</v>
      </c>
      <c r="BL113" s="18" t="s">
        <v>287</v>
      </c>
      <c r="BM113" s="143" t="s">
        <v>2630</v>
      </c>
    </row>
    <row r="114" spans="2:65" s="1" customFormat="1" ht="16.5" customHeight="1">
      <c r="B114" s="33"/>
      <c r="C114" s="170" t="s">
        <v>263</v>
      </c>
      <c r="D114" s="170" t="s">
        <v>264</v>
      </c>
      <c r="E114" s="171" t="s">
        <v>2631</v>
      </c>
      <c r="F114" s="172" t="s">
        <v>2632</v>
      </c>
      <c r="G114" s="173" t="s">
        <v>1993</v>
      </c>
      <c r="H114" s="174">
        <v>1</v>
      </c>
      <c r="I114" s="175"/>
      <c r="J114" s="176">
        <f t="shared" si="0"/>
        <v>0</v>
      </c>
      <c r="K114" s="172" t="s">
        <v>19</v>
      </c>
      <c r="L114" s="177"/>
      <c r="M114" s="178" t="s">
        <v>19</v>
      </c>
      <c r="N114" s="179" t="s">
        <v>46</v>
      </c>
      <c r="P114" s="141">
        <f t="shared" si="1"/>
        <v>0</v>
      </c>
      <c r="Q114" s="141">
        <v>0</v>
      </c>
      <c r="R114" s="141">
        <f t="shared" si="2"/>
        <v>0</v>
      </c>
      <c r="S114" s="141">
        <v>0</v>
      </c>
      <c r="T114" s="142">
        <f t="shared" si="3"/>
        <v>0</v>
      </c>
      <c r="AR114" s="143" t="s">
        <v>409</v>
      </c>
      <c r="AT114" s="143" t="s">
        <v>264</v>
      </c>
      <c r="AU114" s="143" t="s">
        <v>84</v>
      </c>
      <c r="AY114" s="18" t="s">
        <v>184</v>
      </c>
      <c r="BE114" s="144">
        <f t="shared" si="4"/>
        <v>0</v>
      </c>
      <c r="BF114" s="144">
        <f t="shared" si="5"/>
        <v>0</v>
      </c>
      <c r="BG114" s="144">
        <f t="shared" si="6"/>
        <v>0</v>
      </c>
      <c r="BH114" s="144">
        <f t="shared" si="7"/>
        <v>0</v>
      </c>
      <c r="BI114" s="144">
        <f t="shared" si="8"/>
        <v>0</v>
      </c>
      <c r="BJ114" s="18" t="s">
        <v>82</v>
      </c>
      <c r="BK114" s="144">
        <f t="shared" si="9"/>
        <v>0</v>
      </c>
      <c r="BL114" s="18" t="s">
        <v>287</v>
      </c>
      <c r="BM114" s="143" t="s">
        <v>2633</v>
      </c>
    </row>
    <row r="115" spans="2:65" s="1" customFormat="1" ht="16.5" customHeight="1">
      <c r="B115" s="33"/>
      <c r="C115" s="170" t="s">
        <v>270</v>
      </c>
      <c r="D115" s="170" t="s">
        <v>264</v>
      </c>
      <c r="E115" s="171" t="s">
        <v>2634</v>
      </c>
      <c r="F115" s="172" t="s">
        <v>2635</v>
      </c>
      <c r="G115" s="173" t="s">
        <v>246</v>
      </c>
      <c r="H115" s="174">
        <v>10</v>
      </c>
      <c r="I115" s="175"/>
      <c r="J115" s="176">
        <f t="shared" si="0"/>
        <v>0</v>
      </c>
      <c r="K115" s="172" t="s">
        <v>19</v>
      </c>
      <c r="L115" s="177"/>
      <c r="M115" s="178" t="s">
        <v>19</v>
      </c>
      <c r="N115" s="179" t="s">
        <v>46</v>
      </c>
      <c r="P115" s="141">
        <f t="shared" si="1"/>
        <v>0</v>
      </c>
      <c r="Q115" s="141">
        <v>0</v>
      </c>
      <c r="R115" s="141">
        <f t="shared" si="2"/>
        <v>0</v>
      </c>
      <c r="S115" s="141">
        <v>0</v>
      </c>
      <c r="T115" s="142">
        <f t="shared" si="3"/>
        <v>0</v>
      </c>
      <c r="AR115" s="143" t="s">
        <v>409</v>
      </c>
      <c r="AT115" s="143" t="s">
        <v>264</v>
      </c>
      <c r="AU115" s="143" t="s">
        <v>84</v>
      </c>
      <c r="AY115" s="18" t="s">
        <v>184</v>
      </c>
      <c r="BE115" s="144">
        <f t="shared" si="4"/>
        <v>0</v>
      </c>
      <c r="BF115" s="144">
        <f t="shared" si="5"/>
        <v>0</v>
      </c>
      <c r="BG115" s="144">
        <f t="shared" si="6"/>
        <v>0</v>
      </c>
      <c r="BH115" s="144">
        <f t="shared" si="7"/>
        <v>0</v>
      </c>
      <c r="BI115" s="144">
        <f t="shared" si="8"/>
        <v>0</v>
      </c>
      <c r="BJ115" s="18" t="s">
        <v>82</v>
      </c>
      <c r="BK115" s="144">
        <f t="shared" si="9"/>
        <v>0</v>
      </c>
      <c r="BL115" s="18" t="s">
        <v>287</v>
      </c>
      <c r="BM115" s="143" t="s">
        <v>2636</v>
      </c>
    </row>
    <row r="116" spans="2:65" s="1" customFormat="1" ht="16.5" customHeight="1">
      <c r="B116" s="33"/>
      <c r="C116" s="170" t="s">
        <v>281</v>
      </c>
      <c r="D116" s="170" t="s">
        <v>264</v>
      </c>
      <c r="E116" s="171" t="s">
        <v>2637</v>
      </c>
      <c r="F116" s="172" t="s">
        <v>2638</v>
      </c>
      <c r="G116" s="173" t="s">
        <v>246</v>
      </c>
      <c r="H116" s="174">
        <v>10</v>
      </c>
      <c r="I116" s="175"/>
      <c r="J116" s="176">
        <f t="shared" si="0"/>
        <v>0</v>
      </c>
      <c r="K116" s="172" t="s">
        <v>19</v>
      </c>
      <c r="L116" s="177"/>
      <c r="M116" s="178" t="s">
        <v>19</v>
      </c>
      <c r="N116" s="179" t="s">
        <v>46</v>
      </c>
      <c r="P116" s="141">
        <f t="shared" si="1"/>
        <v>0</v>
      </c>
      <c r="Q116" s="141">
        <v>0</v>
      </c>
      <c r="R116" s="141">
        <f t="shared" si="2"/>
        <v>0</v>
      </c>
      <c r="S116" s="141">
        <v>0</v>
      </c>
      <c r="T116" s="142">
        <f t="shared" si="3"/>
        <v>0</v>
      </c>
      <c r="AR116" s="143" t="s">
        <v>409</v>
      </c>
      <c r="AT116" s="143" t="s">
        <v>264</v>
      </c>
      <c r="AU116" s="143" t="s">
        <v>84</v>
      </c>
      <c r="AY116" s="18" t="s">
        <v>184</v>
      </c>
      <c r="BE116" s="144">
        <f t="shared" si="4"/>
        <v>0</v>
      </c>
      <c r="BF116" s="144">
        <f t="shared" si="5"/>
        <v>0</v>
      </c>
      <c r="BG116" s="144">
        <f t="shared" si="6"/>
        <v>0</v>
      </c>
      <c r="BH116" s="144">
        <f t="shared" si="7"/>
        <v>0</v>
      </c>
      <c r="BI116" s="144">
        <f t="shared" si="8"/>
        <v>0</v>
      </c>
      <c r="BJ116" s="18" t="s">
        <v>82</v>
      </c>
      <c r="BK116" s="144">
        <f t="shared" si="9"/>
        <v>0</v>
      </c>
      <c r="BL116" s="18" t="s">
        <v>287</v>
      </c>
      <c r="BM116" s="143" t="s">
        <v>2639</v>
      </c>
    </row>
    <row r="117" spans="2:65" s="1" customFormat="1" ht="16.5" customHeight="1">
      <c r="B117" s="33"/>
      <c r="C117" s="132" t="s">
        <v>287</v>
      </c>
      <c r="D117" s="132" t="s">
        <v>186</v>
      </c>
      <c r="E117" s="133" t="s">
        <v>2640</v>
      </c>
      <c r="F117" s="134" t="s">
        <v>2641</v>
      </c>
      <c r="G117" s="135" t="s">
        <v>1993</v>
      </c>
      <c r="H117" s="136">
        <v>8</v>
      </c>
      <c r="I117" s="137"/>
      <c r="J117" s="138">
        <f t="shared" si="0"/>
        <v>0</v>
      </c>
      <c r="K117" s="134" t="s">
        <v>19</v>
      </c>
      <c r="L117" s="33"/>
      <c r="M117" s="139" t="s">
        <v>19</v>
      </c>
      <c r="N117" s="140" t="s">
        <v>46</v>
      </c>
      <c r="P117" s="141">
        <f t="shared" si="1"/>
        <v>0</v>
      </c>
      <c r="Q117" s="141">
        <v>0</v>
      </c>
      <c r="R117" s="141">
        <f t="shared" si="2"/>
        <v>0</v>
      </c>
      <c r="S117" s="141">
        <v>0</v>
      </c>
      <c r="T117" s="142">
        <f t="shared" si="3"/>
        <v>0</v>
      </c>
      <c r="AR117" s="143" t="s">
        <v>287</v>
      </c>
      <c r="AT117" s="143" t="s">
        <v>186</v>
      </c>
      <c r="AU117" s="143" t="s">
        <v>84</v>
      </c>
      <c r="AY117" s="18" t="s">
        <v>184</v>
      </c>
      <c r="BE117" s="144">
        <f t="shared" si="4"/>
        <v>0</v>
      </c>
      <c r="BF117" s="144">
        <f t="shared" si="5"/>
        <v>0</v>
      </c>
      <c r="BG117" s="144">
        <f t="shared" si="6"/>
        <v>0</v>
      </c>
      <c r="BH117" s="144">
        <f t="shared" si="7"/>
        <v>0</v>
      </c>
      <c r="BI117" s="144">
        <f t="shared" si="8"/>
        <v>0</v>
      </c>
      <c r="BJ117" s="18" t="s">
        <v>82</v>
      </c>
      <c r="BK117" s="144">
        <f t="shared" si="9"/>
        <v>0</v>
      </c>
      <c r="BL117" s="18" t="s">
        <v>287</v>
      </c>
      <c r="BM117" s="143" t="s">
        <v>2642</v>
      </c>
    </row>
    <row r="118" spans="2:65" s="1" customFormat="1" ht="16.5" customHeight="1">
      <c r="B118" s="33"/>
      <c r="C118" s="132" t="s">
        <v>298</v>
      </c>
      <c r="D118" s="132" t="s">
        <v>186</v>
      </c>
      <c r="E118" s="133" t="s">
        <v>2643</v>
      </c>
      <c r="F118" s="134" t="s">
        <v>2644</v>
      </c>
      <c r="G118" s="135" t="s">
        <v>2433</v>
      </c>
      <c r="H118" s="197"/>
      <c r="I118" s="137"/>
      <c r="J118" s="138">
        <f t="shared" si="0"/>
        <v>0</v>
      </c>
      <c r="K118" s="134" t="s">
        <v>19</v>
      </c>
      <c r="L118" s="33"/>
      <c r="M118" s="139" t="s">
        <v>19</v>
      </c>
      <c r="N118" s="140" t="s">
        <v>46</v>
      </c>
      <c r="P118" s="141">
        <f t="shared" si="1"/>
        <v>0</v>
      </c>
      <c r="Q118" s="141">
        <v>0</v>
      </c>
      <c r="R118" s="141">
        <f t="shared" si="2"/>
        <v>0</v>
      </c>
      <c r="S118" s="141">
        <v>0</v>
      </c>
      <c r="T118" s="142">
        <f t="shared" si="3"/>
        <v>0</v>
      </c>
      <c r="AR118" s="143" t="s">
        <v>287</v>
      </c>
      <c r="AT118" s="143" t="s">
        <v>186</v>
      </c>
      <c r="AU118" s="143" t="s">
        <v>84</v>
      </c>
      <c r="AY118" s="18" t="s">
        <v>184</v>
      </c>
      <c r="BE118" s="144">
        <f t="shared" si="4"/>
        <v>0</v>
      </c>
      <c r="BF118" s="144">
        <f t="shared" si="5"/>
        <v>0</v>
      </c>
      <c r="BG118" s="144">
        <f t="shared" si="6"/>
        <v>0</v>
      </c>
      <c r="BH118" s="144">
        <f t="shared" si="7"/>
        <v>0</v>
      </c>
      <c r="BI118" s="144">
        <f t="shared" si="8"/>
        <v>0</v>
      </c>
      <c r="BJ118" s="18" t="s">
        <v>82</v>
      </c>
      <c r="BK118" s="144">
        <f t="shared" si="9"/>
        <v>0</v>
      </c>
      <c r="BL118" s="18" t="s">
        <v>287</v>
      </c>
      <c r="BM118" s="143" t="s">
        <v>2645</v>
      </c>
    </row>
    <row r="119" spans="2:65" s="11" customFormat="1" ht="22.9" customHeight="1">
      <c r="B119" s="120"/>
      <c r="D119" s="121" t="s">
        <v>74</v>
      </c>
      <c r="E119" s="130" t="s">
        <v>2646</v>
      </c>
      <c r="F119" s="130" t="s">
        <v>2647</v>
      </c>
      <c r="I119" s="123"/>
      <c r="J119" s="131">
        <f>BK119</f>
        <v>0</v>
      </c>
      <c r="L119" s="120"/>
      <c r="M119" s="125"/>
      <c r="P119" s="126">
        <f>SUM(P120:P136)</f>
        <v>0</v>
      </c>
      <c r="R119" s="126">
        <f>SUM(R120:R136)</f>
        <v>0</v>
      </c>
      <c r="T119" s="127">
        <f>SUM(T120:T136)</f>
        <v>0</v>
      </c>
      <c r="AR119" s="121" t="s">
        <v>82</v>
      </c>
      <c r="AT119" s="128" t="s">
        <v>74</v>
      </c>
      <c r="AU119" s="128" t="s">
        <v>82</v>
      </c>
      <c r="AY119" s="121" t="s">
        <v>184</v>
      </c>
      <c r="BK119" s="129">
        <f>SUM(BK120:BK136)</f>
        <v>0</v>
      </c>
    </row>
    <row r="120" spans="2:65" s="1" customFormat="1" ht="16.5" customHeight="1">
      <c r="B120" s="33"/>
      <c r="C120" s="132" t="s">
        <v>304</v>
      </c>
      <c r="D120" s="132" t="s">
        <v>186</v>
      </c>
      <c r="E120" s="133" t="s">
        <v>2648</v>
      </c>
      <c r="F120" s="134" t="s">
        <v>2649</v>
      </c>
      <c r="G120" s="135" t="s">
        <v>1993</v>
      </c>
      <c r="H120" s="136">
        <v>2</v>
      </c>
      <c r="I120" s="137"/>
      <c r="J120" s="138">
        <f>ROUND(I120*H120,2)</f>
        <v>0</v>
      </c>
      <c r="K120" s="134" t="s">
        <v>19</v>
      </c>
      <c r="L120" s="33"/>
      <c r="M120" s="139" t="s">
        <v>19</v>
      </c>
      <c r="N120" s="140" t="s">
        <v>46</v>
      </c>
      <c r="P120" s="141">
        <f>O120*H120</f>
        <v>0</v>
      </c>
      <c r="Q120" s="141">
        <v>0</v>
      </c>
      <c r="R120" s="141">
        <f>Q120*H120</f>
        <v>0</v>
      </c>
      <c r="S120" s="141">
        <v>0</v>
      </c>
      <c r="T120" s="142">
        <f>S120*H120</f>
        <v>0</v>
      </c>
      <c r="AR120" s="143" t="s">
        <v>287</v>
      </c>
      <c r="AT120" s="143" t="s">
        <v>186</v>
      </c>
      <c r="AU120" s="143" t="s">
        <v>84</v>
      </c>
      <c r="AY120" s="18" t="s">
        <v>184</v>
      </c>
      <c r="BE120" s="144">
        <f>IF(N120="základní",J120,0)</f>
        <v>0</v>
      </c>
      <c r="BF120" s="144">
        <f>IF(N120="snížená",J120,0)</f>
        <v>0</v>
      </c>
      <c r="BG120" s="144">
        <f>IF(N120="zákl. přenesená",J120,0)</f>
        <v>0</v>
      </c>
      <c r="BH120" s="144">
        <f>IF(N120="sníž. přenesená",J120,0)</f>
        <v>0</v>
      </c>
      <c r="BI120" s="144">
        <f>IF(N120="nulová",J120,0)</f>
        <v>0</v>
      </c>
      <c r="BJ120" s="18" t="s">
        <v>82</v>
      </c>
      <c r="BK120" s="144">
        <f>ROUND(I120*H120,2)</f>
        <v>0</v>
      </c>
      <c r="BL120" s="18" t="s">
        <v>287</v>
      </c>
      <c r="BM120" s="143" t="s">
        <v>2650</v>
      </c>
    </row>
    <row r="121" spans="2:65" s="1" customFormat="1" ht="19.5">
      <c r="B121" s="33"/>
      <c r="D121" s="150" t="s">
        <v>1000</v>
      </c>
      <c r="F121" s="191" t="s">
        <v>2651</v>
      </c>
      <c r="I121" s="147"/>
      <c r="L121" s="33"/>
      <c r="M121" s="148"/>
      <c r="T121" s="54"/>
      <c r="AT121" s="18" t="s">
        <v>1000</v>
      </c>
      <c r="AU121" s="18" t="s">
        <v>84</v>
      </c>
    </row>
    <row r="122" spans="2:65" s="1" customFormat="1" ht="16.5" customHeight="1">
      <c r="B122" s="33"/>
      <c r="C122" s="132" t="s">
        <v>319</v>
      </c>
      <c r="D122" s="132" t="s">
        <v>186</v>
      </c>
      <c r="E122" s="133" t="s">
        <v>2652</v>
      </c>
      <c r="F122" s="134" t="s">
        <v>2653</v>
      </c>
      <c r="G122" s="135" t="s">
        <v>246</v>
      </c>
      <c r="H122" s="136">
        <v>110</v>
      </c>
      <c r="I122" s="137"/>
      <c r="J122" s="138">
        <f t="shared" ref="J122:J136" si="10">ROUND(I122*H122,2)</f>
        <v>0</v>
      </c>
      <c r="K122" s="134" t="s">
        <v>19</v>
      </c>
      <c r="L122" s="33"/>
      <c r="M122" s="139" t="s">
        <v>19</v>
      </c>
      <c r="N122" s="140" t="s">
        <v>46</v>
      </c>
      <c r="P122" s="141">
        <f t="shared" ref="P122:P136" si="11">O122*H122</f>
        <v>0</v>
      </c>
      <c r="Q122" s="141">
        <v>0</v>
      </c>
      <c r="R122" s="141">
        <f t="shared" ref="R122:R136" si="12">Q122*H122</f>
        <v>0</v>
      </c>
      <c r="S122" s="141">
        <v>0</v>
      </c>
      <c r="T122" s="142">
        <f t="shared" ref="T122:T136" si="13">S122*H122</f>
        <v>0</v>
      </c>
      <c r="AR122" s="143" t="s">
        <v>287</v>
      </c>
      <c r="AT122" s="143" t="s">
        <v>186</v>
      </c>
      <c r="AU122" s="143" t="s">
        <v>84</v>
      </c>
      <c r="AY122" s="18" t="s">
        <v>184</v>
      </c>
      <c r="BE122" s="144">
        <f t="shared" ref="BE122:BE136" si="14">IF(N122="základní",J122,0)</f>
        <v>0</v>
      </c>
      <c r="BF122" s="144">
        <f t="shared" ref="BF122:BF136" si="15">IF(N122="snížená",J122,0)</f>
        <v>0</v>
      </c>
      <c r="BG122" s="144">
        <f t="shared" ref="BG122:BG136" si="16">IF(N122="zákl. přenesená",J122,0)</f>
        <v>0</v>
      </c>
      <c r="BH122" s="144">
        <f t="shared" ref="BH122:BH136" si="17">IF(N122="sníž. přenesená",J122,0)</f>
        <v>0</v>
      </c>
      <c r="BI122" s="144">
        <f t="shared" ref="BI122:BI136" si="18">IF(N122="nulová",J122,0)</f>
        <v>0</v>
      </c>
      <c r="BJ122" s="18" t="s">
        <v>82</v>
      </c>
      <c r="BK122" s="144">
        <f t="shared" ref="BK122:BK136" si="19">ROUND(I122*H122,2)</f>
        <v>0</v>
      </c>
      <c r="BL122" s="18" t="s">
        <v>287</v>
      </c>
      <c r="BM122" s="143" t="s">
        <v>2654</v>
      </c>
    </row>
    <row r="123" spans="2:65" s="1" customFormat="1" ht="16.5" customHeight="1">
      <c r="B123" s="33"/>
      <c r="C123" s="132" t="s">
        <v>328</v>
      </c>
      <c r="D123" s="132" t="s">
        <v>186</v>
      </c>
      <c r="E123" s="133" t="s">
        <v>2655</v>
      </c>
      <c r="F123" s="134" t="s">
        <v>2656</v>
      </c>
      <c r="G123" s="135" t="s">
        <v>246</v>
      </c>
      <c r="H123" s="136">
        <v>150</v>
      </c>
      <c r="I123" s="137"/>
      <c r="J123" s="138">
        <f t="shared" si="10"/>
        <v>0</v>
      </c>
      <c r="K123" s="134" t="s">
        <v>19</v>
      </c>
      <c r="L123" s="33"/>
      <c r="M123" s="139" t="s">
        <v>19</v>
      </c>
      <c r="N123" s="140" t="s">
        <v>46</v>
      </c>
      <c r="P123" s="141">
        <f t="shared" si="11"/>
        <v>0</v>
      </c>
      <c r="Q123" s="141">
        <v>0</v>
      </c>
      <c r="R123" s="141">
        <f t="shared" si="12"/>
        <v>0</v>
      </c>
      <c r="S123" s="141">
        <v>0</v>
      </c>
      <c r="T123" s="142">
        <f t="shared" si="13"/>
        <v>0</v>
      </c>
      <c r="AR123" s="143" t="s">
        <v>287</v>
      </c>
      <c r="AT123" s="143" t="s">
        <v>186</v>
      </c>
      <c r="AU123" s="143" t="s">
        <v>84</v>
      </c>
      <c r="AY123" s="18" t="s">
        <v>184</v>
      </c>
      <c r="BE123" s="144">
        <f t="shared" si="14"/>
        <v>0</v>
      </c>
      <c r="BF123" s="144">
        <f t="shared" si="15"/>
        <v>0</v>
      </c>
      <c r="BG123" s="144">
        <f t="shared" si="16"/>
        <v>0</v>
      </c>
      <c r="BH123" s="144">
        <f t="shared" si="17"/>
        <v>0</v>
      </c>
      <c r="BI123" s="144">
        <f t="shared" si="18"/>
        <v>0</v>
      </c>
      <c r="BJ123" s="18" t="s">
        <v>82</v>
      </c>
      <c r="BK123" s="144">
        <f t="shared" si="19"/>
        <v>0</v>
      </c>
      <c r="BL123" s="18" t="s">
        <v>287</v>
      </c>
      <c r="BM123" s="143" t="s">
        <v>2657</v>
      </c>
    </row>
    <row r="124" spans="2:65" s="1" customFormat="1" ht="16.5" customHeight="1">
      <c r="B124" s="33"/>
      <c r="C124" s="132" t="s">
        <v>7</v>
      </c>
      <c r="D124" s="132" t="s">
        <v>186</v>
      </c>
      <c r="E124" s="133" t="s">
        <v>2658</v>
      </c>
      <c r="F124" s="134" t="s">
        <v>2659</v>
      </c>
      <c r="G124" s="135" t="s">
        <v>246</v>
      </c>
      <c r="H124" s="136">
        <v>80</v>
      </c>
      <c r="I124" s="137"/>
      <c r="J124" s="138">
        <f t="shared" si="10"/>
        <v>0</v>
      </c>
      <c r="K124" s="134" t="s">
        <v>19</v>
      </c>
      <c r="L124" s="33"/>
      <c r="M124" s="139" t="s">
        <v>19</v>
      </c>
      <c r="N124" s="140" t="s">
        <v>46</v>
      </c>
      <c r="P124" s="141">
        <f t="shared" si="11"/>
        <v>0</v>
      </c>
      <c r="Q124" s="141">
        <v>0</v>
      </c>
      <c r="R124" s="141">
        <f t="shared" si="12"/>
        <v>0</v>
      </c>
      <c r="S124" s="141">
        <v>0</v>
      </c>
      <c r="T124" s="142">
        <f t="shared" si="13"/>
        <v>0</v>
      </c>
      <c r="AR124" s="143" t="s">
        <v>287</v>
      </c>
      <c r="AT124" s="143" t="s">
        <v>186</v>
      </c>
      <c r="AU124" s="143" t="s">
        <v>84</v>
      </c>
      <c r="AY124" s="18" t="s">
        <v>184</v>
      </c>
      <c r="BE124" s="144">
        <f t="shared" si="14"/>
        <v>0</v>
      </c>
      <c r="BF124" s="144">
        <f t="shared" si="15"/>
        <v>0</v>
      </c>
      <c r="BG124" s="144">
        <f t="shared" si="16"/>
        <v>0</v>
      </c>
      <c r="BH124" s="144">
        <f t="shared" si="17"/>
        <v>0</v>
      </c>
      <c r="BI124" s="144">
        <f t="shared" si="18"/>
        <v>0</v>
      </c>
      <c r="BJ124" s="18" t="s">
        <v>82</v>
      </c>
      <c r="BK124" s="144">
        <f t="shared" si="19"/>
        <v>0</v>
      </c>
      <c r="BL124" s="18" t="s">
        <v>287</v>
      </c>
      <c r="BM124" s="143" t="s">
        <v>2660</v>
      </c>
    </row>
    <row r="125" spans="2:65" s="1" customFormat="1" ht="16.5" customHeight="1">
      <c r="B125" s="33"/>
      <c r="C125" s="132" t="s">
        <v>341</v>
      </c>
      <c r="D125" s="132" t="s">
        <v>186</v>
      </c>
      <c r="E125" s="133" t="s">
        <v>2661</v>
      </c>
      <c r="F125" s="134" t="s">
        <v>2662</v>
      </c>
      <c r="G125" s="135" t="s">
        <v>246</v>
      </c>
      <c r="H125" s="136">
        <v>80</v>
      </c>
      <c r="I125" s="137"/>
      <c r="J125" s="138">
        <f t="shared" si="10"/>
        <v>0</v>
      </c>
      <c r="K125" s="134" t="s">
        <v>19</v>
      </c>
      <c r="L125" s="33"/>
      <c r="M125" s="139" t="s">
        <v>19</v>
      </c>
      <c r="N125" s="140" t="s">
        <v>46</v>
      </c>
      <c r="P125" s="141">
        <f t="shared" si="11"/>
        <v>0</v>
      </c>
      <c r="Q125" s="141">
        <v>0</v>
      </c>
      <c r="R125" s="141">
        <f t="shared" si="12"/>
        <v>0</v>
      </c>
      <c r="S125" s="141">
        <v>0</v>
      </c>
      <c r="T125" s="142">
        <f t="shared" si="13"/>
        <v>0</v>
      </c>
      <c r="AR125" s="143" t="s">
        <v>287</v>
      </c>
      <c r="AT125" s="143" t="s">
        <v>186</v>
      </c>
      <c r="AU125" s="143" t="s">
        <v>84</v>
      </c>
      <c r="AY125" s="18" t="s">
        <v>184</v>
      </c>
      <c r="BE125" s="144">
        <f t="shared" si="14"/>
        <v>0</v>
      </c>
      <c r="BF125" s="144">
        <f t="shared" si="15"/>
        <v>0</v>
      </c>
      <c r="BG125" s="144">
        <f t="shared" si="16"/>
        <v>0</v>
      </c>
      <c r="BH125" s="144">
        <f t="shared" si="17"/>
        <v>0</v>
      </c>
      <c r="BI125" s="144">
        <f t="shared" si="18"/>
        <v>0</v>
      </c>
      <c r="BJ125" s="18" t="s">
        <v>82</v>
      </c>
      <c r="BK125" s="144">
        <f t="shared" si="19"/>
        <v>0</v>
      </c>
      <c r="BL125" s="18" t="s">
        <v>287</v>
      </c>
      <c r="BM125" s="143" t="s">
        <v>2663</v>
      </c>
    </row>
    <row r="126" spans="2:65" s="1" customFormat="1" ht="16.5" customHeight="1">
      <c r="B126" s="33"/>
      <c r="C126" s="132" t="s">
        <v>347</v>
      </c>
      <c r="D126" s="132" t="s">
        <v>186</v>
      </c>
      <c r="E126" s="133" t="s">
        <v>2664</v>
      </c>
      <c r="F126" s="134" t="s">
        <v>2665</v>
      </c>
      <c r="G126" s="135" t="s">
        <v>246</v>
      </c>
      <c r="H126" s="136">
        <v>280</v>
      </c>
      <c r="I126" s="137"/>
      <c r="J126" s="138">
        <f t="shared" si="10"/>
        <v>0</v>
      </c>
      <c r="K126" s="134" t="s">
        <v>19</v>
      </c>
      <c r="L126" s="33"/>
      <c r="M126" s="139" t="s">
        <v>19</v>
      </c>
      <c r="N126" s="140" t="s">
        <v>46</v>
      </c>
      <c r="P126" s="141">
        <f t="shared" si="11"/>
        <v>0</v>
      </c>
      <c r="Q126" s="141">
        <v>0</v>
      </c>
      <c r="R126" s="141">
        <f t="shared" si="12"/>
        <v>0</v>
      </c>
      <c r="S126" s="141">
        <v>0</v>
      </c>
      <c r="T126" s="142">
        <f t="shared" si="13"/>
        <v>0</v>
      </c>
      <c r="AR126" s="143" t="s">
        <v>287</v>
      </c>
      <c r="AT126" s="143" t="s">
        <v>186</v>
      </c>
      <c r="AU126" s="143" t="s">
        <v>84</v>
      </c>
      <c r="AY126" s="18" t="s">
        <v>184</v>
      </c>
      <c r="BE126" s="144">
        <f t="shared" si="14"/>
        <v>0</v>
      </c>
      <c r="BF126" s="144">
        <f t="shared" si="15"/>
        <v>0</v>
      </c>
      <c r="BG126" s="144">
        <f t="shared" si="16"/>
        <v>0</v>
      </c>
      <c r="BH126" s="144">
        <f t="shared" si="17"/>
        <v>0</v>
      </c>
      <c r="BI126" s="144">
        <f t="shared" si="18"/>
        <v>0</v>
      </c>
      <c r="BJ126" s="18" t="s">
        <v>82</v>
      </c>
      <c r="BK126" s="144">
        <f t="shared" si="19"/>
        <v>0</v>
      </c>
      <c r="BL126" s="18" t="s">
        <v>287</v>
      </c>
      <c r="BM126" s="143" t="s">
        <v>2666</v>
      </c>
    </row>
    <row r="127" spans="2:65" s="1" customFormat="1" ht="16.5" customHeight="1">
      <c r="B127" s="33"/>
      <c r="C127" s="132" t="s">
        <v>353</v>
      </c>
      <c r="D127" s="132" t="s">
        <v>186</v>
      </c>
      <c r="E127" s="133" t="s">
        <v>2667</v>
      </c>
      <c r="F127" s="134" t="s">
        <v>2668</v>
      </c>
      <c r="G127" s="135" t="s">
        <v>246</v>
      </c>
      <c r="H127" s="136">
        <v>10</v>
      </c>
      <c r="I127" s="137"/>
      <c r="J127" s="138">
        <f t="shared" si="10"/>
        <v>0</v>
      </c>
      <c r="K127" s="134" t="s">
        <v>19</v>
      </c>
      <c r="L127" s="33"/>
      <c r="M127" s="139" t="s">
        <v>19</v>
      </c>
      <c r="N127" s="140" t="s">
        <v>46</v>
      </c>
      <c r="P127" s="141">
        <f t="shared" si="11"/>
        <v>0</v>
      </c>
      <c r="Q127" s="141">
        <v>0</v>
      </c>
      <c r="R127" s="141">
        <f t="shared" si="12"/>
        <v>0</v>
      </c>
      <c r="S127" s="141">
        <v>0</v>
      </c>
      <c r="T127" s="142">
        <f t="shared" si="13"/>
        <v>0</v>
      </c>
      <c r="AR127" s="143" t="s">
        <v>287</v>
      </c>
      <c r="AT127" s="143" t="s">
        <v>186</v>
      </c>
      <c r="AU127" s="143" t="s">
        <v>84</v>
      </c>
      <c r="AY127" s="18" t="s">
        <v>184</v>
      </c>
      <c r="BE127" s="144">
        <f t="shared" si="14"/>
        <v>0</v>
      </c>
      <c r="BF127" s="144">
        <f t="shared" si="15"/>
        <v>0</v>
      </c>
      <c r="BG127" s="144">
        <f t="shared" si="16"/>
        <v>0</v>
      </c>
      <c r="BH127" s="144">
        <f t="shared" si="17"/>
        <v>0</v>
      </c>
      <c r="BI127" s="144">
        <f t="shared" si="18"/>
        <v>0</v>
      </c>
      <c r="BJ127" s="18" t="s">
        <v>82</v>
      </c>
      <c r="BK127" s="144">
        <f t="shared" si="19"/>
        <v>0</v>
      </c>
      <c r="BL127" s="18" t="s">
        <v>287</v>
      </c>
      <c r="BM127" s="143" t="s">
        <v>2669</v>
      </c>
    </row>
    <row r="128" spans="2:65" s="1" customFormat="1" ht="16.5" customHeight="1">
      <c r="B128" s="33"/>
      <c r="C128" s="132" t="s">
        <v>359</v>
      </c>
      <c r="D128" s="132" t="s">
        <v>186</v>
      </c>
      <c r="E128" s="133" t="s">
        <v>2670</v>
      </c>
      <c r="F128" s="134" t="s">
        <v>2671</v>
      </c>
      <c r="G128" s="135" t="s">
        <v>1993</v>
      </c>
      <c r="H128" s="136">
        <v>24</v>
      </c>
      <c r="I128" s="137"/>
      <c r="J128" s="138">
        <f t="shared" si="10"/>
        <v>0</v>
      </c>
      <c r="K128" s="134" t="s">
        <v>19</v>
      </c>
      <c r="L128" s="33"/>
      <c r="M128" s="139" t="s">
        <v>19</v>
      </c>
      <c r="N128" s="140" t="s">
        <v>46</v>
      </c>
      <c r="P128" s="141">
        <f t="shared" si="11"/>
        <v>0</v>
      </c>
      <c r="Q128" s="141">
        <v>0</v>
      </c>
      <c r="R128" s="141">
        <f t="shared" si="12"/>
        <v>0</v>
      </c>
      <c r="S128" s="141">
        <v>0</v>
      </c>
      <c r="T128" s="142">
        <f t="shared" si="13"/>
        <v>0</v>
      </c>
      <c r="AR128" s="143" t="s">
        <v>287</v>
      </c>
      <c r="AT128" s="143" t="s">
        <v>186</v>
      </c>
      <c r="AU128" s="143" t="s">
        <v>84</v>
      </c>
      <c r="AY128" s="18" t="s">
        <v>184</v>
      </c>
      <c r="BE128" s="144">
        <f t="shared" si="14"/>
        <v>0</v>
      </c>
      <c r="BF128" s="144">
        <f t="shared" si="15"/>
        <v>0</v>
      </c>
      <c r="BG128" s="144">
        <f t="shared" si="16"/>
        <v>0</v>
      </c>
      <c r="BH128" s="144">
        <f t="shared" si="17"/>
        <v>0</v>
      </c>
      <c r="BI128" s="144">
        <f t="shared" si="18"/>
        <v>0</v>
      </c>
      <c r="BJ128" s="18" t="s">
        <v>82</v>
      </c>
      <c r="BK128" s="144">
        <f t="shared" si="19"/>
        <v>0</v>
      </c>
      <c r="BL128" s="18" t="s">
        <v>287</v>
      </c>
      <c r="BM128" s="143" t="s">
        <v>2672</v>
      </c>
    </row>
    <row r="129" spans="2:65" s="1" customFormat="1" ht="16.5" customHeight="1">
      <c r="B129" s="33"/>
      <c r="C129" s="132" t="s">
        <v>365</v>
      </c>
      <c r="D129" s="132" t="s">
        <v>186</v>
      </c>
      <c r="E129" s="133" t="s">
        <v>2673</v>
      </c>
      <c r="F129" s="134" t="s">
        <v>2674</v>
      </c>
      <c r="G129" s="135" t="s">
        <v>1993</v>
      </c>
      <c r="H129" s="136">
        <v>20</v>
      </c>
      <c r="I129" s="137"/>
      <c r="J129" s="138">
        <f t="shared" si="10"/>
        <v>0</v>
      </c>
      <c r="K129" s="134" t="s">
        <v>19</v>
      </c>
      <c r="L129" s="33"/>
      <c r="M129" s="139" t="s">
        <v>19</v>
      </c>
      <c r="N129" s="140" t="s">
        <v>46</v>
      </c>
      <c r="P129" s="141">
        <f t="shared" si="11"/>
        <v>0</v>
      </c>
      <c r="Q129" s="141">
        <v>0</v>
      </c>
      <c r="R129" s="141">
        <f t="shared" si="12"/>
        <v>0</v>
      </c>
      <c r="S129" s="141">
        <v>0</v>
      </c>
      <c r="T129" s="142">
        <f t="shared" si="13"/>
        <v>0</v>
      </c>
      <c r="AR129" s="143" t="s">
        <v>287</v>
      </c>
      <c r="AT129" s="143" t="s">
        <v>186</v>
      </c>
      <c r="AU129" s="143" t="s">
        <v>84</v>
      </c>
      <c r="AY129" s="18" t="s">
        <v>184</v>
      </c>
      <c r="BE129" s="144">
        <f t="shared" si="14"/>
        <v>0</v>
      </c>
      <c r="BF129" s="144">
        <f t="shared" si="15"/>
        <v>0</v>
      </c>
      <c r="BG129" s="144">
        <f t="shared" si="16"/>
        <v>0</v>
      </c>
      <c r="BH129" s="144">
        <f t="shared" si="17"/>
        <v>0</v>
      </c>
      <c r="BI129" s="144">
        <f t="shared" si="18"/>
        <v>0</v>
      </c>
      <c r="BJ129" s="18" t="s">
        <v>82</v>
      </c>
      <c r="BK129" s="144">
        <f t="shared" si="19"/>
        <v>0</v>
      </c>
      <c r="BL129" s="18" t="s">
        <v>287</v>
      </c>
      <c r="BM129" s="143" t="s">
        <v>2675</v>
      </c>
    </row>
    <row r="130" spans="2:65" s="1" customFormat="1" ht="16.5" customHeight="1">
      <c r="B130" s="33"/>
      <c r="C130" s="132" t="s">
        <v>375</v>
      </c>
      <c r="D130" s="132" t="s">
        <v>186</v>
      </c>
      <c r="E130" s="133" t="s">
        <v>2676</v>
      </c>
      <c r="F130" s="134" t="s">
        <v>2677</v>
      </c>
      <c r="G130" s="135" t="s">
        <v>1993</v>
      </c>
      <c r="H130" s="136">
        <v>20</v>
      </c>
      <c r="I130" s="137"/>
      <c r="J130" s="138">
        <f t="shared" si="10"/>
        <v>0</v>
      </c>
      <c r="K130" s="134" t="s">
        <v>19</v>
      </c>
      <c r="L130" s="33"/>
      <c r="M130" s="139" t="s">
        <v>19</v>
      </c>
      <c r="N130" s="140" t="s">
        <v>46</v>
      </c>
      <c r="P130" s="141">
        <f t="shared" si="11"/>
        <v>0</v>
      </c>
      <c r="Q130" s="141">
        <v>0</v>
      </c>
      <c r="R130" s="141">
        <f t="shared" si="12"/>
        <v>0</v>
      </c>
      <c r="S130" s="141">
        <v>0</v>
      </c>
      <c r="T130" s="142">
        <f t="shared" si="13"/>
        <v>0</v>
      </c>
      <c r="AR130" s="143" t="s">
        <v>287</v>
      </c>
      <c r="AT130" s="143" t="s">
        <v>186</v>
      </c>
      <c r="AU130" s="143" t="s">
        <v>84</v>
      </c>
      <c r="AY130" s="18" t="s">
        <v>184</v>
      </c>
      <c r="BE130" s="144">
        <f t="shared" si="14"/>
        <v>0</v>
      </c>
      <c r="BF130" s="144">
        <f t="shared" si="15"/>
        <v>0</v>
      </c>
      <c r="BG130" s="144">
        <f t="shared" si="16"/>
        <v>0</v>
      </c>
      <c r="BH130" s="144">
        <f t="shared" si="17"/>
        <v>0</v>
      </c>
      <c r="BI130" s="144">
        <f t="shared" si="18"/>
        <v>0</v>
      </c>
      <c r="BJ130" s="18" t="s">
        <v>82</v>
      </c>
      <c r="BK130" s="144">
        <f t="shared" si="19"/>
        <v>0</v>
      </c>
      <c r="BL130" s="18" t="s">
        <v>287</v>
      </c>
      <c r="BM130" s="143" t="s">
        <v>2678</v>
      </c>
    </row>
    <row r="131" spans="2:65" s="1" customFormat="1" ht="16.5" customHeight="1">
      <c r="B131" s="33"/>
      <c r="C131" s="132" t="s">
        <v>381</v>
      </c>
      <c r="D131" s="132" t="s">
        <v>186</v>
      </c>
      <c r="E131" s="133" t="s">
        <v>2679</v>
      </c>
      <c r="F131" s="134" t="s">
        <v>2680</v>
      </c>
      <c r="G131" s="135" t="s">
        <v>246</v>
      </c>
      <c r="H131" s="136">
        <v>60</v>
      </c>
      <c r="I131" s="137"/>
      <c r="J131" s="138">
        <f t="shared" si="10"/>
        <v>0</v>
      </c>
      <c r="K131" s="134" t="s">
        <v>19</v>
      </c>
      <c r="L131" s="33"/>
      <c r="M131" s="139" t="s">
        <v>19</v>
      </c>
      <c r="N131" s="140" t="s">
        <v>46</v>
      </c>
      <c r="P131" s="141">
        <f t="shared" si="11"/>
        <v>0</v>
      </c>
      <c r="Q131" s="141">
        <v>0</v>
      </c>
      <c r="R131" s="141">
        <f t="shared" si="12"/>
        <v>0</v>
      </c>
      <c r="S131" s="141">
        <v>0</v>
      </c>
      <c r="T131" s="142">
        <f t="shared" si="13"/>
        <v>0</v>
      </c>
      <c r="AR131" s="143" t="s">
        <v>287</v>
      </c>
      <c r="AT131" s="143" t="s">
        <v>186</v>
      </c>
      <c r="AU131" s="143" t="s">
        <v>84</v>
      </c>
      <c r="AY131" s="18" t="s">
        <v>184</v>
      </c>
      <c r="BE131" s="144">
        <f t="shared" si="14"/>
        <v>0</v>
      </c>
      <c r="BF131" s="144">
        <f t="shared" si="15"/>
        <v>0</v>
      </c>
      <c r="BG131" s="144">
        <f t="shared" si="16"/>
        <v>0</v>
      </c>
      <c r="BH131" s="144">
        <f t="shared" si="17"/>
        <v>0</v>
      </c>
      <c r="BI131" s="144">
        <f t="shared" si="18"/>
        <v>0</v>
      </c>
      <c r="BJ131" s="18" t="s">
        <v>82</v>
      </c>
      <c r="BK131" s="144">
        <f t="shared" si="19"/>
        <v>0</v>
      </c>
      <c r="BL131" s="18" t="s">
        <v>287</v>
      </c>
      <c r="BM131" s="143" t="s">
        <v>2681</v>
      </c>
    </row>
    <row r="132" spans="2:65" s="1" customFormat="1" ht="16.5" customHeight="1">
      <c r="B132" s="33"/>
      <c r="C132" s="132" t="s">
        <v>389</v>
      </c>
      <c r="D132" s="132" t="s">
        <v>186</v>
      </c>
      <c r="E132" s="133" t="s">
        <v>2682</v>
      </c>
      <c r="F132" s="134" t="s">
        <v>2683</v>
      </c>
      <c r="G132" s="135" t="s">
        <v>1993</v>
      </c>
      <c r="H132" s="136">
        <v>2</v>
      </c>
      <c r="I132" s="137"/>
      <c r="J132" s="138">
        <f t="shared" si="10"/>
        <v>0</v>
      </c>
      <c r="K132" s="134" t="s">
        <v>19</v>
      </c>
      <c r="L132" s="33"/>
      <c r="M132" s="139" t="s">
        <v>19</v>
      </c>
      <c r="N132" s="140" t="s">
        <v>46</v>
      </c>
      <c r="P132" s="141">
        <f t="shared" si="11"/>
        <v>0</v>
      </c>
      <c r="Q132" s="141">
        <v>0</v>
      </c>
      <c r="R132" s="141">
        <f t="shared" si="12"/>
        <v>0</v>
      </c>
      <c r="S132" s="141">
        <v>0</v>
      </c>
      <c r="T132" s="142">
        <f t="shared" si="13"/>
        <v>0</v>
      </c>
      <c r="AR132" s="143" t="s">
        <v>287</v>
      </c>
      <c r="AT132" s="143" t="s">
        <v>186</v>
      </c>
      <c r="AU132" s="143" t="s">
        <v>84</v>
      </c>
      <c r="AY132" s="18" t="s">
        <v>184</v>
      </c>
      <c r="BE132" s="144">
        <f t="shared" si="14"/>
        <v>0</v>
      </c>
      <c r="BF132" s="144">
        <f t="shared" si="15"/>
        <v>0</v>
      </c>
      <c r="BG132" s="144">
        <f t="shared" si="16"/>
        <v>0</v>
      </c>
      <c r="BH132" s="144">
        <f t="shared" si="17"/>
        <v>0</v>
      </c>
      <c r="BI132" s="144">
        <f t="shared" si="18"/>
        <v>0</v>
      </c>
      <c r="BJ132" s="18" t="s">
        <v>82</v>
      </c>
      <c r="BK132" s="144">
        <f t="shared" si="19"/>
        <v>0</v>
      </c>
      <c r="BL132" s="18" t="s">
        <v>287</v>
      </c>
      <c r="BM132" s="143" t="s">
        <v>2684</v>
      </c>
    </row>
    <row r="133" spans="2:65" s="1" customFormat="1" ht="16.5" customHeight="1">
      <c r="B133" s="33"/>
      <c r="C133" s="132" t="s">
        <v>395</v>
      </c>
      <c r="D133" s="132" t="s">
        <v>186</v>
      </c>
      <c r="E133" s="133" t="s">
        <v>2685</v>
      </c>
      <c r="F133" s="134" t="s">
        <v>2686</v>
      </c>
      <c r="G133" s="135" t="s">
        <v>1993</v>
      </c>
      <c r="H133" s="136">
        <v>4</v>
      </c>
      <c r="I133" s="137"/>
      <c r="J133" s="138">
        <f t="shared" si="10"/>
        <v>0</v>
      </c>
      <c r="K133" s="134" t="s">
        <v>19</v>
      </c>
      <c r="L133" s="33"/>
      <c r="M133" s="139" t="s">
        <v>19</v>
      </c>
      <c r="N133" s="140" t="s">
        <v>46</v>
      </c>
      <c r="P133" s="141">
        <f t="shared" si="11"/>
        <v>0</v>
      </c>
      <c r="Q133" s="141">
        <v>0</v>
      </c>
      <c r="R133" s="141">
        <f t="shared" si="12"/>
        <v>0</v>
      </c>
      <c r="S133" s="141">
        <v>0</v>
      </c>
      <c r="T133" s="142">
        <f t="shared" si="13"/>
        <v>0</v>
      </c>
      <c r="AR133" s="143" t="s">
        <v>287</v>
      </c>
      <c r="AT133" s="143" t="s">
        <v>186</v>
      </c>
      <c r="AU133" s="143" t="s">
        <v>84</v>
      </c>
      <c r="AY133" s="18" t="s">
        <v>184</v>
      </c>
      <c r="BE133" s="144">
        <f t="shared" si="14"/>
        <v>0</v>
      </c>
      <c r="BF133" s="144">
        <f t="shared" si="15"/>
        <v>0</v>
      </c>
      <c r="BG133" s="144">
        <f t="shared" si="16"/>
        <v>0</v>
      </c>
      <c r="BH133" s="144">
        <f t="shared" si="17"/>
        <v>0</v>
      </c>
      <c r="BI133" s="144">
        <f t="shared" si="18"/>
        <v>0</v>
      </c>
      <c r="BJ133" s="18" t="s">
        <v>82</v>
      </c>
      <c r="BK133" s="144">
        <f t="shared" si="19"/>
        <v>0</v>
      </c>
      <c r="BL133" s="18" t="s">
        <v>287</v>
      </c>
      <c r="BM133" s="143" t="s">
        <v>2687</v>
      </c>
    </row>
    <row r="134" spans="2:65" s="1" customFormat="1" ht="16.5" customHeight="1">
      <c r="B134" s="33"/>
      <c r="C134" s="132" t="s">
        <v>404</v>
      </c>
      <c r="D134" s="132" t="s">
        <v>186</v>
      </c>
      <c r="E134" s="133" t="s">
        <v>2688</v>
      </c>
      <c r="F134" s="134" t="s">
        <v>2689</v>
      </c>
      <c r="G134" s="135" t="s">
        <v>1993</v>
      </c>
      <c r="H134" s="136">
        <v>2</v>
      </c>
      <c r="I134" s="137"/>
      <c r="J134" s="138">
        <f t="shared" si="10"/>
        <v>0</v>
      </c>
      <c r="K134" s="134" t="s">
        <v>19</v>
      </c>
      <c r="L134" s="33"/>
      <c r="M134" s="139" t="s">
        <v>19</v>
      </c>
      <c r="N134" s="140" t="s">
        <v>46</v>
      </c>
      <c r="P134" s="141">
        <f t="shared" si="11"/>
        <v>0</v>
      </c>
      <c r="Q134" s="141">
        <v>0</v>
      </c>
      <c r="R134" s="141">
        <f t="shared" si="12"/>
        <v>0</v>
      </c>
      <c r="S134" s="141">
        <v>0</v>
      </c>
      <c r="T134" s="142">
        <f t="shared" si="13"/>
        <v>0</v>
      </c>
      <c r="AR134" s="143" t="s">
        <v>287</v>
      </c>
      <c r="AT134" s="143" t="s">
        <v>186</v>
      </c>
      <c r="AU134" s="143" t="s">
        <v>84</v>
      </c>
      <c r="AY134" s="18" t="s">
        <v>184</v>
      </c>
      <c r="BE134" s="144">
        <f t="shared" si="14"/>
        <v>0</v>
      </c>
      <c r="BF134" s="144">
        <f t="shared" si="15"/>
        <v>0</v>
      </c>
      <c r="BG134" s="144">
        <f t="shared" si="16"/>
        <v>0</v>
      </c>
      <c r="BH134" s="144">
        <f t="shared" si="17"/>
        <v>0</v>
      </c>
      <c r="BI134" s="144">
        <f t="shared" si="18"/>
        <v>0</v>
      </c>
      <c r="BJ134" s="18" t="s">
        <v>82</v>
      </c>
      <c r="BK134" s="144">
        <f t="shared" si="19"/>
        <v>0</v>
      </c>
      <c r="BL134" s="18" t="s">
        <v>287</v>
      </c>
      <c r="BM134" s="143" t="s">
        <v>2690</v>
      </c>
    </row>
    <row r="135" spans="2:65" s="1" customFormat="1" ht="16.5" customHeight="1">
      <c r="B135" s="33"/>
      <c r="C135" s="132" t="s">
        <v>409</v>
      </c>
      <c r="D135" s="132" t="s">
        <v>186</v>
      </c>
      <c r="E135" s="133" t="s">
        <v>2691</v>
      </c>
      <c r="F135" s="134" t="s">
        <v>2692</v>
      </c>
      <c r="G135" s="135" t="s">
        <v>1993</v>
      </c>
      <c r="H135" s="136">
        <v>2</v>
      </c>
      <c r="I135" s="137"/>
      <c r="J135" s="138">
        <f t="shared" si="10"/>
        <v>0</v>
      </c>
      <c r="K135" s="134" t="s">
        <v>19</v>
      </c>
      <c r="L135" s="33"/>
      <c r="M135" s="139" t="s">
        <v>19</v>
      </c>
      <c r="N135" s="140" t="s">
        <v>46</v>
      </c>
      <c r="P135" s="141">
        <f t="shared" si="11"/>
        <v>0</v>
      </c>
      <c r="Q135" s="141">
        <v>0</v>
      </c>
      <c r="R135" s="141">
        <f t="shared" si="12"/>
        <v>0</v>
      </c>
      <c r="S135" s="141">
        <v>0</v>
      </c>
      <c r="T135" s="142">
        <f t="shared" si="13"/>
        <v>0</v>
      </c>
      <c r="AR135" s="143" t="s">
        <v>287</v>
      </c>
      <c r="AT135" s="143" t="s">
        <v>186</v>
      </c>
      <c r="AU135" s="143" t="s">
        <v>84</v>
      </c>
      <c r="AY135" s="18" t="s">
        <v>184</v>
      </c>
      <c r="BE135" s="144">
        <f t="shared" si="14"/>
        <v>0</v>
      </c>
      <c r="BF135" s="144">
        <f t="shared" si="15"/>
        <v>0</v>
      </c>
      <c r="BG135" s="144">
        <f t="shared" si="16"/>
        <v>0</v>
      </c>
      <c r="BH135" s="144">
        <f t="shared" si="17"/>
        <v>0</v>
      </c>
      <c r="BI135" s="144">
        <f t="shared" si="18"/>
        <v>0</v>
      </c>
      <c r="BJ135" s="18" t="s">
        <v>82</v>
      </c>
      <c r="BK135" s="144">
        <f t="shared" si="19"/>
        <v>0</v>
      </c>
      <c r="BL135" s="18" t="s">
        <v>287</v>
      </c>
      <c r="BM135" s="143" t="s">
        <v>2693</v>
      </c>
    </row>
    <row r="136" spans="2:65" s="1" customFormat="1" ht="16.5" customHeight="1">
      <c r="B136" s="33"/>
      <c r="C136" s="132" t="s">
        <v>414</v>
      </c>
      <c r="D136" s="132" t="s">
        <v>186</v>
      </c>
      <c r="E136" s="133" t="s">
        <v>2694</v>
      </c>
      <c r="F136" s="134" t="s">
        <v>2644</v>
      </c>
      <c r="G136" s="135" t="s">
        <v>2433</v>
      </c>
      <c r="H136" s="197"/>
      <c r="I136" s="137"/>
      <c r="J136" s="138">
        <f t="shared" si="10"/>
        <v>0</v>
      </c>
      <c r="K136" s="134" t="s">
        <v>19</v>
      </c>
      <c r="L136" s="33"/>
      <c r="M136" s="139" t="s">
        <v>19</v>
      </c>
      <c r="N136" s="140" t="s">
        <v>46</v>
      </c>
      <c r="P136" s="141">
        <f t="shared" si="11"/>
        <v>0</v>
      </c>
      <c r="Q136" s="141">
        <v>0</v>
      </c>
      <c r="R136" s="141">
        <f t="shared" si="12"/>
        <v>0</v>
      </c>
      <c r="S136" s="141">
        <v>0</v>
      </c>
      <c r="T136" s="142">
        <f t="shared" si="13"/>
        <v>0</v>
      </c>
      <c r="AR136" s="143" t="s">
        <v>287</v>
      </c>
      <c r="AT136" s="143" t="s">
        <v>186</v>
      </c>
      <c r="AU136" s="143" t="s">
        <v>84</v>
      </c>
      <c r="AY136" s="18" t="s">
        <v>184</v>
      </c>
      <c r="BE136" s="144">
        <f t="shared" si="14"/>
        <v>0</v>
      </c>
      <c r="BF136" s="144">
        <f t="shared" si="15"/>
        <v>0</v>
      </c>
      <c r="BG136" s="144">
        <f t="shared" si="16"/>
        <v>0</v>
      </c>
      <c r="BH136" s="144">
        <f t="shared" si="17"/>
        <v>0</v>
      </c>
      <c r="BI136" s="144">
        <f t="shared" si="18"/>
        <v>0</v>
      </c>
      <c r="BJ136" s="18" t="s">
        <v>82</v>
      </c>
      <c r="BK136" s="144">
        <f t="shared" si="19"/>
        <v>0</v>
      </c>
      <c r="BL136" s="18" t="s">
        <v>287</v>
      </c>
      <c r="BM136" s="143" t="s">
        <v>2695</v>
      </c>
    </row>
    <row r="137" spans="2:65" s="11" customFormat="1" ht="22.9" customHeight="1">
      <c r="B137" s="120"/>
      <c r="D137" s="121" t="s">
        <v>74</v>
      </c>
      <c r="E137" s="130" t="s">
        <v>2696</v>
      </c>
      <c r="F137" s="130" t="s">
        <v>2697</v>
      </c>
      <c r="I137" s="123"/>
      <c r="J137" s="131">
        <f>BK137</f>
        <v>0</v>
      </c>
      <c r="L137" s="120"/>
      <c r="M137" s="125"/>
      <c r="P137" s="126">
        <f>SUM(P138:P151)</f>
        <v>0</v>
      </c>
      <c r="R137" s="126">
        <f>SUM(R138:R151)</f>
        <v>0</v>
      </c>
      <c r="T137" s="127">
        <f>SUM(T138:T151)</f>
        <v>0</v>
      </c>
      <c r="AR137" s="121" t="s">
        <v>82</v>
      </c>
      <c r="AT137" s="128" t="s">
        <v>74</v>
      </c>
      <c r="AU137" s="128" t="s">
        <v>82</v>
      </c>
      <c r="AY137" s="121" t="s">
        <v>184</v>
      </c>
      <c r="BK137" s="129">
        <f>SUM(BK138:BK151)</f>
        <v>0</v>
      </c>
    </row>
    <row r="138" spans="2:65" s="1" customFormat="1" ht="16.5" customHeight="1">
      <c r="B138" s="33"/>
      <c r="C138" s="170" t="s">
        <v>420</v>
      </c>
      <c r="D138" s="170" t="s">
        <v>264</v>
      </c>
      <c r="E138" s="171" t="s">
        <v>2698</v>
      </c>
      <c r="F138" s="172" t="s">
        <v>2699</v>
      </c>
      <c r="G138" s="173" t="s">
        <v>1993</v>
      </c>
      <c r="H138" s="174">
        <v>2</v>
      </c>
      <c r="I138" s="175"/>
      <c r="J138" s="176">
        <f t="shared" ref="J138:J151" si="20">ROUND(I138*H138,2)</f>
        <v>0</v>
      </c>
      <c r="K138" s="172" t="s">
        <v>19</v>
      </c>
      <c r="L138" s="177"/>
      <c r="M138" s="178" t="s">
        <v>19</v>
      </c>
      <c r="N138" s="179" t="s">
        <v>46</v>
      </c>
      <c r="P138" s="141">
        <f t="shared" ref="P138:P151" si="21">O138*H138</f>
        <v>0</v>
      </c>
      <c r="Q138" s="141">
        <v>0</v>
      </c>
      <c r="R138" s="141">
        <f t="shared" ref="R138:R151" si="22">Q138*H138</f>
        <v>0</v>
      </c>
      <c r="S138" s="141">
        <v>0</v>
      </c>
      <c r="T138" s="142">
        <f t="shared" ref="T138:T151" si="23">S138*H138</f>
        <v>0</v>
      </c>
      <c r="AR138" s="143" t="s">
        <v>409</v>
      </c>
      <c r="AT138" s="143" t="s">
        <v>264</v>
      </c>
      <c r="AU138" s="143" t="s">
        <v>84</v>
      </c>
      <c r="AY138" s="18" t="s">
        <v>184</v>
      </c>
      <c r="BE138" s="144">
        <f t="shared" ref="BE138:BE151" si="24">IF(N138="základní",J138,0)</f>
        <v>0</v>
      </c>
      <c r="BF138" s="144">
        <f t="shared" ref="BF138:BF151" si="25">IF(N138="snížená",J138,0)</f>
        <v>0</v>
      </c>
      <c r="BG138" s="144">
        <f t="shared" ref="BG138:BG151" si="26">IF(N138="zákl. přenesená",J138,0)</f>
        <v>0</v>
      </c>
      <c r="BH138" s="144">
        <f t="shared" ref="BH138:BH151" si="27">IF(N138="sníž. přenesená",J138,0)</f>
        <v>0</v>
      </c>
      <c r="BI138" s="144">
        <f t="shared" ref="BI138:BI151" si="28">IF(N138="nulová",J138,0)</f>
        <v>0</v>
      </c>
      <c r="BJ138" s="18" t="s">
        <v>82</v>
      </c>
      <c r="BK138" s="144">
        <f t="shared" ref="BK138:BK151" si="29">ROUND(I138*H138,2)</f>
        <v>0</v>
      </c>
      <c r="BL138" s="18" t="s">
        <v>287</v>
      </c>
      <c r="BM138" s="143" t="s">
        <v>2700</v>
      </c>
    </row>
    <row r="139" spans="2:65" s="1" customFormat="1" ht="16.5" customHeight="1">
      <c r="B139" s="33"/>
      <c r="C139" s="170" t="s">
        <v>425</v>
      </c>
      <c r="D139" s="170" t="s">
        <v>264</v>
      </c>
      <c r="E139" s="171" t="s">
        <v>2701</v>
      </c>
      <c r="F139" s="172" t="s">
        <v>2702</v>
      </c>
      <c r="G139" s="173" t="s">
        <v>1993</v>
      </c>
      <c r="H139" s="174">
        <v>1</v>
      </c>
      <c r="I139" s="175"/>
      <c r="J139" s="176">
        <f t="shared" si="20"/>
        <v>0</v>
      </c>
      <c r="K139" s="172" t="s">
        <v>19</v>
      </c>
      <c r="L139" s="177"/>
      <c r="M139" s="178" t="s">
        <v>19</v>
      </c>
      <c r="N139" s="179" t="s">
        <v>46</v>
      </c>
      <c r="P139" s="141">
        <f t="shared" si="21"/>
        <v>0</v>
      </c>
      <c r="Q139" s="141">
        <v>0</v>
      </c>
      <c r="R139" s="141">
        <f t="shared" si="22"/>
        <v>0</v>
      </c>
      <c r="S139" s="141">
        <v>0</v>
      </c>
      <c r="T139" s="142">
        <f t="shared" si="23"/>
        <v>0</v>
      </c>
      <c r="AR139" s="143" t="s">
        <v>409</v>
      </c>
      <c r="AT139" s="143" t="s">
        <v>264</v>
      </c>
      <c r="AU139" s="143" t="s">
        <v>84</v>
      </c>
      <c r="AY139" s="18" t="s">
        <v>184</v>
      </c>
      <c r="BE139" s="144">
        <f t="shared" si="24"/>
        <v>0</v>
      </c>
      <c r="BF139" s="144">
        <f t="shared" si="25"/>
        <v>0</v>
      </c>
      <c r="BG139" s="144">
        <f t="shared" si="26"/>
        <v>0</v>
      </c>
      <c r="BH139" s="144">
        <f t="shared" si="27"/>
        <v>0</v>
      </c>
      <c r="BI139" s="144">
        <f t="shared" si="28"/>
        <v>0</v>
      </c>
      <c r="BJ139" s="18" t="s">
        <v>82</v>
      </c>
      <c r="BK139" s="144">
        <f t="shared" si="29"/>
        <v>0</v>
      </c>
      <c r="BL139" s="18" t="s">
        <v>287</v>
      </c>
      <c r="BM139" s="143" t="s">
        <v>2703</v>
      </c>
    </row>
    <row r="140" spans="2:65" s="1" customFormat="1" ht="16.5" customHeight="1">
      <c r="B140" s="33"/>
      <c r="C140" s="170" t="s">
        <v>430</v>
      </c>
      <c r="D140" s="170" t="s">
        <v>264</v>
      </c>
      <c r="E140" s="171" t="s">
        <v>2704</v>
      </c>
      <c r="F140" s="172" t="s">
        <v>2705</v>
      </c>
      <c r="G140" s="173" t="s">
        <v>1993</v>
      </c>
      <c r="H140" s="174">
        <v>1</v>
      </c>
      <c r="I140" s="175"/>
      <c r="J140" s="176">
        <f t="shared" si="20"/>
        <v>0</v>
      </c>
      <c r="K140" s="172" t="s">
        <v>19</v>
      </c>
      <c r="L140" s="177"/>
      <c r="M140" s="178" t="s">
        <v>19</v>
      </c>
      <c r="N140" s="179" t="s">
        <v>46</v>
      </c>
      <c r="P140" s="141">
        <f t="shared" si="21"/>
        <v>0</v>
      </c>
      <c r="Q140" s="141">
        <v>0</v>
      </c>
      <c r="R140" s="141">
        <f t="shared" si="22"/>
        <v>0</v>
      </c>
      <c r="S140" s="141">
        <v>0</v>
      </c>
      <c r="T140" s="142">
        <f t="shared" si="23"/>
        <v>0</v>
      </c>
      <c r="AR140" s="143" t="s">
        <v>409</v>
      </c>
      <c r="AT140" s="143" t="s">
        <v>264</v>
      </c>
      <c r="AU140" s="143" t="s">
        <v>84</v>
      </c>
      <c r="AY140" s="18" t="s">
        <v>184</v>
      </c>
      <c r="BE140" s="144">
        <f t="shared" si="24"/>
        <v>0</v>
      </c>
      <c r="BF140" s="144">
        <f t="shared" si="25"/>
        <v>0</v>
      </c>
      <c r="BG140" s="144">
        <f t="shared" si="26"/>
        <v>0</v>
      </c>
      <c r="BH140" s="144">
        <f t="shared" si="27"/>
        <v>0</v>
      </c>
      <c r="BI140" s="144">
        <f t="shared" si="28"/>
        <v>0</v>
      </c>
      <c r="BJ140" s="18" t="s">
        <v>82</v>
      </c>
      <c r="BK140" s="144">
        <f t="shared" si="29"/>
        <v>0</v>
      </c>
      <c r="BL140" s="18" t="s">
        <v>287</v>
      </c>
      <c r="BM140" s="143" t="s">
        <v>2706</v>
      </c>
    </row>
    <row r="141" spans="2:65" s="1" customFormat="1" ht="16.5" customHeight="1">
      <c r="B141" s="33"/>
      <c r="C141" s="170" t="s">
        <v>435</v>
      </c>
      <c r="D141" s="170" t="s">
        <v>264</v>
      </c>
      <c r="E141" s="171" t="s">
        <v>2707</v>
      </c>
      <c r="F141" s="172" t="s">
        <v>2708</v>
      </c>
      <c r="G141" s="173" t="s">
        <v>1993</v>
      </c>
      <c r="H141" s="174">
        <v>1</v>
      </c>
      <c r="I141" s="175"/>
      <c r="J141" s="176">
        <f t="shared" si="20"/>
        <v>0</v>
      </c>
      <c r="K141" s="172" t="s">
        <v>19</v>
      </c>
      <c r="L141" s="177"/>
      <c r="M141" s="178" t="s">
        <v>19</v>
      </c>
      <c r="N141" s="179" t="s">
        <v>46</v>
      </c>
      <c r="P141" s="141">
        <f t="shared" si="21"/>
        <v>0</v>
      </c>
      <c r="Q141" s="141">
        <v>0</v>
      </c>
      <c r="R141" s="141">
        <f t="shared" si="22"/>
        <v>0</v>
      </c>
      <c r="S141" s="141">
        <v>0</v>
      </c>
      <c r="T141" s="142">
        <f t="shared" si="23"/>
        <v>0</v>
      </c>
      <c r="AR141" s="143" t="s">
        <v>409</v>
      </c>
      <c r="AT141" s="143" t="s">
        <v>264</v>
      </c>
      <c r="AU141" s="143" t="s">
        <v>84</v>
      </c>
      <c r="AY141" s="18" t="s">
        <v>184</v>
      </c>
      <c r="BE141" s="144">
        <f t="shared" si="24"/>
        <v>0</v>
      </c>
      <c r="BF141" s="144">
        <f t="shared" si="25"/>
        <v>0</v>
      </c>
      <c r="BG141" s="144">
        <f t="shared" si="26"/>
        <v>0</v>
      </c>
      <c r="BH141" s="144">
        <f t="shared" si="27"/>
        <v>0</v>
      </c>
      <c r="BI141" s="144">
        <f t="shared" si="28"/>
        <v>0</v>
      </c>
      <c r="BJ141" s="18" t="s">
        <v>82</v>
      </c>
      <c r="BK141" s="144">
        <f t="shared" si="29"/>
        <v>0</v>
      </c>
      <c r="BL141" s="18" t="s">
        <v>287</v>
      </c>
      <c r="BM141" s="143" t="s">
        <v>2709</v>
      </c>
    </row>
    <row r="142" spans="2:65" s="1" customFormat="1" ht="16.5" customHeight="1">
      <c r="B142" s="33"/>
      <c r="C142" s="170" t="s">
        <v>440</v>
      </c>
      <c r="D142" s="170" t="s">
        <v>264</v>
      </c>
      <c r="E142" s="171" t="s">
        <v>2619</v>
      </c>
      <c r="F142" s="172" t="s">
        <v>2620</v>
      </c>
      <c r="G142" s="173" t="s">
        <v>1993</v>
      </c>
      <c r="H142" s="174">
        <v>9</v>
      </c>
      <c r="I142" s="175"/>
      <c r="J142" s="176">
        <f t="shared" si="20"/>
        <v>0</v>
      </c>
      <c r="K142" s="172" t="s">
        <v>19</v>
      </c>
      <c r="L142" s="177"/>
      <c r="M142" s="178" t="s">
        <v>19</v>
      </c>
      <c r="N142" s="179" t="s">
        <v>46</v>
      </c>
      <c r="P142" s="141">
        <f t="shared" si="21"/>
        <v>0</v>
      </c>
      <c r="Q142" s="141">
        <v>0</v>
      </c>
      <c r="R142" s="141">
        <f t="shared" si="22"/>
        <v>0</v>
      </c>
      <c r="S142" s="141">
        <v>0</v>
      </c>
      <c r="T142" s="142">
        <f t="shared" si="23"/>
        <v>0</v>
      </c>
      <c r="AR142" s="143" t="s">
        <v>409</v>
      </c>
      <c r="AT142" s="143" t="s">
        <v>264</v>
      </c>
      <c r="AU142" s="143" t="s">
        <v>84</v>
      </c>
      <c r="AY142" s="18" t="s">
        <v>184</v>
      </c>
      <c r="BE142" s="144">
        <f t="shared" si="24"/>
        <v>0</v>
      </c>
      <c r="BF142" s="144">
        <f t="shared" si="25"/>
        <v>0</v>
      </c>
      <c r="BG142" s="144">
        <f t="shared" si="26"/>
        <v>0</v>
      </c>
      <c r="BH142" s="144">
        <f t="shared" si="27"/>
        <v>0</v>
      </c>
      <c r="BI142" s="144">
        <f t="shared" si="28"/>
        <v>0</v>
      </c>
      <c r="BJ142" s="18" t="s">
        <v>82</v>
      </c>
      <c r="BK142" s="144">
        <f t="shared" si="29"/>
        <v>0</v>
      </c>
      <c r="BL142" s="18" t="s">
        <v>287</v>
      </c>
      <c r="BM142" s="143" t="s">
        <v>2710</v>
      </c>
    </row>
    <row r="143" spans="2:65" s="1" customFormat="1" ht="16.5" customHeight="1">
      <c r="B143" s="33"/>
      <c r="C143" s="170" t="s">
        <v>445</v>
      </c>
      <c r="D143" s="170" t="s">
        <v>264</v>
      </c>
      <c r="E143" s="171" t="s">
        <v>2711</v>
      </c>
      <c r="F143" s="172" t="s">
        <v>2712</v>
      </c>
      <c r="G143" s="173" t="s">
        <v>1993</v>
      </c>
      <c r="H143" s="174">
        <v>15</v>
      </c>
      <c r="I143" s="175"/>
      <c r="J143" s="176">
        <f t="shared" si="20"/>
        <v>0</v>
      </c>
      <c r="K143" s="172" t="s">
        <v>19</v>
      </c>
      <c r="L143" s="177"/>
      <c r="M143" s="178" t="s">
        <v>19</v>
      </c>
      <c r="N143" s="179" t="s">
        <v>46</v>
      </c>
      <c r="P143" s="141">
        <f t="shared" si="21"/>
        <v>0</v>
      </c>
      <c r="Q143" s="141">
        <v>0</v>
      </c>
      <c r="R143" s="141">
        <f t="shared" si="22"/>
        <v>0</v>
      </c>
      <c r="S143" s="141">
        <v>0</v>
      </c>
      <c r="T143" s="142">
        <f t="shared" si="23"/>
        <v>0</v>
      </c>
      <c r="AR143" s="143" t="s">
        <v>409</v>
      </c>
      <c r="AT143" s="143" t="s">
        <v>264</v>
      </c>
      <c r="AU143" s="143" t="s">
        <v>84</v>
      </c>
      <c r="AY143" s="18" t="s">
        <v>184</v>
      </c>
      <c r="BE143" s="144">
        <f t="shared" si="24"/>
        <v>0</v>
      </c>
      <c r="BF143" s="144">
        <f t="shared" si="25"/>
        <v>0</v>
      </c>
      <c r="BG143" s="144">
        <f t="shared" si="26"/>
        <v>0</v>
      </c>
      <c r="BH143" s="144">
        <f t="shared" si="27"/>
        <v>0</v>
      </c>
      <c r="BI143" s="144">
        <f t="shared" si="28"/>
        <v>0</v>
      </c>
      <c r="BJ143" s="18" t="s">
        <v>82</v>
      </c>
      <c r="BK143" s="144">
        <f t="shared" si="29"/>
        <v>0</v>
      </c>
      <c r="BL143" s="18" t="s">
        <v>287</v>
      </c>
      <c r="BM143" s="143" t="s">
        <v>2713</v>
      </c>
    </row>
    <row r="144" spans="2:65" s="1" customFormat="1" ht="16.5" customHeight="1">
      <c r="B144" s="33"/>
      <c r="C144" s="170" t="s">
        <v>450</v>
      </c>
      <c r="D144" s="170" t="s">
        <v>264</v>
      </c>
      <c r="E144" s="171" t="s">
        <v>2714</v>
      </c>
      <c r="F144" s="172" t="s">
        <v>2715</v>
      </c>
      <c r="G144" s="173" t="s">
        <v>1993</v>
      </c>
      <c r="H144" s="174">
        <v>8</v>
      </c>
      <c r="I144" s="175"/>
      <c r="J144" s="176">
        <f t="shared" si="20"/>
        <v>0</v>
      </c>
      <c r="K144" s="172" t="s">
        <v>19</v>
      </c>
      <c r="L144" s="177"/>
      <c r="M144" s="178" t="s">
        <v>19</v>
      </c>
      <c r="N144" s="179" t="s">
        <v>46</v>
      </c>
      <c r="P144" s="141">
        <f t="shared" si="21"/>
        <v>0</v>
      </c>
      <c r="Q144" s="141">
        <v>0</v>
      </c>
      <c r="R144" s="141">
        <f t="shared" si="22"/>
        <v>0</v>
      </c>
      <c r="S144" s="141">
        <v>0</v>
      </c>
      <c r="T144" s="142">
        <f t="shared" si="23"/>
        <v>0</v>
      </c>
      <c r="AR144" s="143" t="s">
        <v>409</v>
      </c>
      <c r="AT144" s="143" t="s">
        <v>264</v>
      </c>
      <c r="AU144" s="143" t="s">
        <v>84</v>
      </c>
      <c r="AY144" s="18" t="s">
        <v>184</v>
      </c>
      <c r="BE144" s="144">
        <f t="shared" si="24"/>
        <v>0</v>
      </c>
      <c r="BF144" s="144">
        <f t="shared" si="25"/>
        <v>0</v>
      </c>
      <c r="BG144" s="144">
        <f t="shared" si="26"/>
        <v>0</v>
      </c>
      <c r="BH144" s="144">
        <f t="shared" si="27"/>
        <v>0</v>
      </c>
      <c r="BI144" s="144">
        <f t="shared" si="28"/>
        <v>0</v>
      </c>
      <c r="BJ144" s="18" t="s">
        <v>82</v>
      </c>
      <c r="BK144" s="144">
        <f t="shared" si="29"/>
        <v>0</v>
      </c>
      <c r="BL144" s="18" t="s">
        <v>287</v>
      </c>
      <c r="BM144" s="143" t="s">
        <v>2716</v>
      </c>
    </row>
    <row r="145" spans="2:65" s="1" customFormat="1" ht="16.5" customHeight="1">
      <c r="B145" s="33"/>
      <c r="C145" s="170" t="s">
        <v>457</v>
      </c>
      <c r="D145" s="170" t="s">
        <v>264</v>
      </c>
      <c r="E145" s="171" t="s">
        <v>2717</v>
      </c>
      <c r="F145" s="172" t="s">
        <v>2718</v>
      </c>
      <c r="G145" s="173" t="s">
        <v>1993</v>
      </c>
      <c r="H145" s="174">
        <v>27</v>
      </c>
      <c r="I145" s="175"/>
      <c r="J145" s="176">
        <f t="shared" si="20"/>
        <v>0</v>
      </c>
      <c r="K145" s="172" t="s">
        <v>19</v>
      </c>
      <c r="L145" s="177"/>
      <c r="M145" s="178" t="s">
        <v>19</v>
      </c>
      <c r="N145" s="179" t="s">
        <v>46</v>
      </c>
      <c r="P145" s="141">
        <f t="shared" si="21"/>
        <v>0</v>
      </c>
      <c r="Q145" s="141">
        <v>0</v>
      </c>
      <c r="R145" s="141">
        <f t="shared" si="22"/>
        <v>0</v>
      </c>
      <c r="S145" s="141">
        <v>0</v>
      </c>
      <c r="T145" s="142">
        <f t="shared" si="23"/>
        <v>0</v>
      </c>
      <c r="AR145" s="143" t="s">
        <v>409</v>
      </c>
      <c r="AT145" s="143" t="s">
        <v>264</v>
      </c>
      <c r="AU145" s="143" t="s">
        <v>84</v>
      </c>
      <c r="AY145" s="18" t="s">
        <v>184</v>
      </c>
      <c r="BE145" s="144">
        <f t="shared" si="24"/>
        <v>0</v>
      </c>
      <c r="BF145" s="144">
        <f t="shared" si="25"/>
        <v>0</v>
      </c>
      <c r="BG145" s="144">
        <f t="shared" si="26"/>
        <v>0</v>
      </c>
      <c r="BH145" s="144">
        <f t="shared" si="27"/>
        <v>0</v>
      </c>
      <c r="BI145" s="144">
        <f t="shared" si="28"/>
        <v>0</v>
      </c>
      <c r="BJ145" s="18" t="s">
        <v>82</v>
      </c>
      <c r="BK145" s="144">
        <f t="shared" si="29"/>
        <v>0</v>
      </c>
      <c r="BL145" s="18" t="s">
        <v>287</v>
      </c>
      <c r="BM145" s="143" t="s">
        <v>2719</v>
      </c>
    </row>
    <row r="146" spans="2:65" s="1" customFormat="1" ht="16.5" customHeight="1">
      <c r="B146" s="33"/>
      <c r="C146" s="170" t="s">
        <v>462</v>
      </c>
      <c r="D146" s="170" t="s">
        <v>264</v>
      </c>
      <c r="E146" s="171" t="s">
        <v>2720</v>
      </c>
      <c r="F146" s="172" t="s">
        <v>2721</v>
      </c>
      <c r="G146" s="173" t="s">
        <v>1993</v>
      </c>
      <c r="H146" s="174">
        <v>4</v>
      </c>
      <c r="I146" s="175"/>
      <c r="J146" s="176">
        <f t="shared" si="20"/>
        <v>0</v>
      </c>
      <c r="K146" s="172" t="s">
        <v>19</v>
      </c>
      <c r="L146" s="177"/>
      <c r="M146" s="178" t="s">
        <v>19</v>
      </c>
      <c r="N146" s="179" t="s">
        <v>46</v>
      </c>
      <c r="P146" s="141">
        <f t="shared" si="21"/>
        <v>0</v>
      </c>
      <c r="Q146" s="141">
        <v>0</v>
      </c>
      <c r="R146" s="141">
        <f t="shared" si="22"/>
        <v>0</v>
      </c>
      <c r="S146" s="141">
        <v>0</v>
      </c>
      <c r="T146" s="142">
        <f t="shared" si="23"/>
        <v>0</v>
      </c>
      <c r="AR146" s="143" t="s">
        <v>409</v>
      </c>
      <c r="AT146" s="143" t="s">
        <v>264</v>
      </c>
      <c r="AU146" s="143" t="s">
        <v>84</v>
      </c>
      <c r="AY146" s="18" t="s">
        <v>184</v>
      </c>
      <c r="BE146" s="144">
        <f t="shared" si="24"/>
        <v>0</v>
      </c>
      <c r="BF146" s="144">
        <f t="shared" si="25"/>
        <v>0</v>
      </c>
      <c r="BG146" s="144">
        <f t="shared" si="26"/>
        <v>0</v>
      </c>
      <c r="BH146" s="144">
        <f t="shared" si="27"/>
        <v>0</v>
      </c>
      <c r="BI146" s="144">
        <f t="shared" si="28"/>
        <v>0</v>
      </c>
      <c r="BJ146" s="18" t="s">
        <v>82</v>
      </c>
      <c r="BK146" s="144">
        <f t="shared" si="29"/>
        <v>0</v>
      </c>
      <c r="BL146" s="18" t="s">
        <v>287</v>
      </c>
      <c r="BM146" s="143" t="s">
        <v>2722</v>
      </c>
    </row>
    <row r="147" spans="2:65" s="1" customFormat="1" ht="16.5" customHeight="1">
      <c r="B147" s="33"/>
      <c r="C147" s="170" t="s">
        <v>471</v>
      </c>
      <c r="D147" s="170" t="s">
        <v>264</v>
      </c>
      <c r="E147" s="171" t="s">
        <v>2723</v>
      </c>
      <c r="F147" s="172" t="s">
        <v>2724</v>
      </c>
      <c r="G147" s="173" t="s">
        <v>1993</v>
      </c>
      <c r="H147" s="174">
        <v>8</v>
      </c>
      <c r="I147" s="175"/>
      <c r="J147" s="176">
        <f t="shared" si="20"/>
        <v>0</v>
      </c>
      <c r="K147" s="172" t="s">
        <v>19</v>
      </c>
      <c r="L147" s="177"/>
      <c r="M147" s="178" t="s">
        <v>19</v>
      </c>
      <c r="N147" s="179" t="s">
        <v>46</v>
      </c>
      <c r="P147" s="141">
        <f t="shared" si="21"/>
        <v>0</v>
      </c>
      <c r="Q147" s="141">
        <v>0</v>
      </c>
      <c r="R147" s="141">
        <f t="shared" si="22"/>
        <v>0</v>
      </c>
      <c r="S147" s="141">
        <v>0</v>
      </c>
      <c r="T147" s="142">
        <f t="shared" si="23"/>
        <v>0</v>
      </c>
      <c r="AR147" s="143" t="s">
        <v>409</v>
      </c>
      <c r="AT147" s="143" t="s">
        <v>264</v>
      </c>
      <c r="AU147" s="143" t="s">
        <v>84</v>
      </c>
      <c r="AY147" s="18" t="s">
        <v>184</v>
      </c>
      <c r="BE147" s="144">
        <f t="shared" si="24"/>
        <v>0</v>
      </c>
      <c r="BF147" s="144">
        <f t="shared" si="25"/>
        <v>0</v>
      </c>
      <c r="BG147" s="144">
        <f t="shared" si="26"/>
        <v>0</v>
      </c>
      <c r="BH147" s="144">
        <f t="shared" si="27"/>
        <v>0</v>
      </c>
      <c r="BI147" s="144">
        <f t="shared" si="28"/>
        <v>0</v>
      </c>
      <c r="BJ147" s="18" t="s">
        <v>82</v>
      </c>
      <c r="BK147" s="144">
        <f t="shared" si="29"/>
        <v>0</v>
      </c>
      <c r="BL147" s="18" t="s">
        <v>287</v>
      </c>
      <c r="BM147" s="143" t="s">
        <v>2725</v>
      </c>
    </row>
    <row r="148" spans="2:65" s="1" customFormat="1" ht="16.5" customHeight="1">
      <c r="B148" s="33"/>
      <c r="C148" s="170" t="s">
        <v>480</v>
      </c>
      <c r="D148" s="170" t="s">
        <v>264</v>
      </c>
      <c r="E148" s="171" t="s">
        <v>2726</v>
      </c>
      <c r="F148" s="172" t="s">
        <v>2727</v>
      </c>
      <c r="G148" s="173" t="s">
        <v>1993</v>
      </c>
      <c r="H148" s="174">
        <v>30</v>
      </c>
      <c r="I148" s="175"/>
      <c r="J148" s="176">
        <f t="shared" si="20"/>
        <v>0</v>
      </c>
      <c r="K148" s="172" t="s">
        <v>19</v>
      </c>
      <c r="L148" s="177"/>
      <c r="M148" s="178" t="s">
        <v>19</v>
      </c>
      <c r="N148" s="179" t="s">
        <v>46</v>
      </c>
      <c r="P148" s="141">
        <f t="shared" si="21"/>
        <v>0</v>
      </c>
      <c r="Q148" s="141">
        <v>0</v>
      </c>
      <c r="R148" s="141">
        <f t="shared" si="22"/>
        <v>0</v>
      </c>
      <c r="S148" s="141">
        <v>0</v>
      </c>
      <c r="T148" s="142">
        <f t="shared" si="23"/>
        <v>0</v>
      </c>
      <c r="AR148" s="143" t="s">
        <v>409</v>
      </c>
      <c r="AT148" s="143" t="s">
        <v>264</v>
      </c>
      <c r="AU148" s="143" t="s">
        <v>84</v>
      </c>
      <c r="AY148" s="18" t="s">
        <v>184</v>
      </c>
      <c r="BE148" s="144">
        <f t="shared" si="24"/>
        <v>0</v>
      </c>
      <c r="BF148" s="144">
        <f t="shared" si="25"/>
        <v>0</v>
      </c>
      <c r="BG148" s="144">
        <f t="shared" si="26"/>
        <v>0</v>
      </c>
      <c r="BH148" s="144">
        <f t="shared" si="27"/>
        <v>0</v>
      </c>
      <c r="BI148" s="144">
        <f t="shared" si="28"/>
        <v>0</v>
      </c>
      <c r="BJ148" s="18" t="s">
        <v>82</v>
      </c>
      <c r="BK148" s="144">
        <f t="shared" si="29"/>
        <v>0</v>
      </c>
      <c r="BL148" s="18" t="s">
        <v>287</v>
      </c>
      <c r="BM148" s="143" t="s">
        <v>2728</v>
      </c>
    </row>
    <row r="149" spans="2:65" s="1" customFormat="1" ht="16.5" customHeight="1">
      <c r="B149" s="33"/>
      <c r="C149" s="170" t="s">
        <v>493</v>
      </c>
      <c r="D149" s="170" t="s">
        <v>264</v>
      </c>
      <c r="E149" s="171" t="s">
        <v>2729</v>
      </c>
      <c r="F149" s="172" t="s">
        <v>2730</v>
      </c>
      <c r="G149" s="173" t="s">
        <v>1993</v>
      </c>
      <c r="H149" s="174">
        <v>2</v>
      </c>
      <c r="I149" s="175"/>
      <c r="J149" s="176">
        <f t="shared" si="20"/>
        <v>0</v>
      </c>
      <c r="K149" s="172" t="s">
        <v>19</v>
      </c>
      <c r="L149" s="177"/>
      <c r="M149" s="178" t="s">
        <v>19</v>
      </c>
      <c r="N149" s="179" t="s">
        <v>46</v>
      </c>
      <c r="P149" s="141">
        <f t="shared" si="21"/>
        <v>0</v>
      </c>
      <c r="Q149" s="141">
        <v>0</v>
      </c>
      <c r="R149" s="141">
        <f t="shared" si="22"/>
        <v>0</v>
      </c>
      <c r="S149" s="141">
        <v>0</v>
      </c>
      <c r="T149" s="142">
        <f t="shared" si="23"/>
        <v>0</v>
      </c>
      <c r="AR149" s="143" t="s">
        <v>409</v>
      </c>
      <c r="AT149" s="143" t="s">
        <v>264</v>
      </c>
      <c r="AU149" s="143" t="s">
        <v>84</v>
      </c>
      <c r="AY149" s="18" t="s">
        <v>184</v>
      </c>
      <c r="BE149" s="144">
        <f t="shared" si="24"/>
        <v>0</v>
      </c>
      <c r="BF149" s="144">
        <f t="shared" si="25"/>
        <v>0</v>
      </c>
      <c r="BG149" s="144">
        <f t="shared" si="26"/>
        <v>0</v>
      </c>
      <c r="BH149" s="144">
        <f t="shared" si="27"/>
        <v>0</v>
      </c>
      <c r="BI149" s="144">
        <f t="shared" si="28"/>
        <v>0</v>
      </c>
      <c r="BJ149" s="18" t="s">
        <v>82</v>
      </c>
      <c r="BK149" s="144">
        <f t="shared" si="29"/>
        <v>0</v>
      </c>
      <c r="BL149" s="18" t="s">
        <v>287</v>
      </c>
      <c r="BM149" s="143" t="s">
        <v>2731</v>
      </c>
    </row>
    <row r="150" spans="2:65" s="1" customFormat="1" ht="16.5" customHeight="1">
      <c r="B150" s="33"/>
      <c r="C150" s="170" t="s">
        <v>498</v>
      </c>
      <c r="D150" s="170" t="s">
        <v>264</v>
      </c>
      <c r="E150" s="171" t="s">
        <v>2732</v>
      </c>
      <c r="F150" s="172" t="s">
        <v>2641</v>
      </c>
      <c r="G150" s="173" t="s">
        <v>1007</v>
      </c>
      <c r="H150" s="174">
        <v>12</v>
      </c>
      <c r="I150" s="175"/>
      <c r="J150" s="176">
        <f t="shared" si="20"/>
        <v>0</v>
      </c>
      <c r="K150" s="172" t="s">
        <v>19</v>
      </c>
      <c r="L150" s="177"/>
      <c r="M150" s="178" t="s">
        <v>19</v>
      </c>
      <c r="N150" s="179" t="s">
        <v>46</v>
      </c>
      <c r="P150" s="141">
        <f t="shared" si="21"/>
        <v>0</v>
      </c>
      <c r="Q150" s="141">
        <v>0</v>
      </c>
      <c r="R150" s="141">
        <f t="shared" si="22"/>
        <v>0</v>
      </c>
      <c r="S150" s="141">
        <v>0</v>
      </c>
      <c r="T150" s="142">
        <f t="shared" si="23"/>
        <v>0</v>
      </c>
      <c r="AR150" s="143" t="s">
        <v>409</v>
      </c>
      <c r="AT150" s="143" t="s">
        <v>264</v>
      </c>
      <c r="AU150" s="143" t="s">
        <v>84</v>
      </c>
      <c r="AY150" s="18" t="s">
        <v>184</v>
      </c>
      <c r="BE150" s="144">
        <f t="shared" si="24"/>
        <v>0</v>
      </c>
      <c r="BF150" s="144">
        <f t="shared" si="25"/>
        <v>0</v>
      </c>
      <c r="BG150" s="144">
        <f t="shared" si="26"/>
        <v>0</v>
      </c>
      <c r="BH150" s="144">
        <f t="shared" si="27"/>
        <v>0</v>
      </c>
      <c r="BI150" s="144">
        <f t="shared" si="28"/>
        <v>0</v>
      </c>
      <c r="BJ150" s="18" t="s">
        <v>82</v>
      </c>
      <c r="BK150" s="144">
        <f t="shared" si="29"/>
        <v>0</v>
      </c>
      <c r="BL150" s="18" t="s">
        <v>287</v>
      </c>
      <c r="BM150" s="143" t="s">
        <v>2733</v>
      </c>
    </row>
    <row r="151" spans="2:65" s="1" customFormat="1" ht="16.5" customHeight="1">
      <c r="B151" s="33"/>
      <c r="C151" s="170" t="s">
        <v>503</v>
      </c>
      <c r="D151" s="170" t="s">
        <v>264</v>
      </c>
      <c r="E151" s="171" t="s">
        <v>2734</v>
      </c>
      <c r="F151" s="172" t="s">
        <v>2644</v>
      </c>
      <c r="G151" s="173" t="s">
        <v>2433</v>
      </c>
      <c r="H151" s="200"/>
      <c r="I151" s="175"/>
      <c r="J151" s="176">
        <f t="shared" si="20"/>
        <v>0</v>
      </c>
      <c r="K151" s="172" t="s">
        <v>19</v>
      </c>
      <c r="L151" s="177"/>
      <c r="M151" s="178" t="s">
        <v>19</v>
      </c>
      <c r="N151" s="179" t="s">
        <v>46</v>
      </c>
      <c r="P151" s="141">
        <f t="shared" si="21"/>
        <v>0</v>
      </c>
      <c r="Q151" s="141">
        <v>0</v>
      </c>
      <c r="R151" s="141">
        <f t="shared" si="22"/>
        <v>0</v>
      </c>
      <c r="S151" s="141">
        <v>0</v>
      </c>
      <c r="T151" s="142">
        <f t="shared" si="23"/>
        <v>0</v>
      </c>
      <c r="AR151" s="143" t="s">
        <v>409</v>
      </c>
      <c r="AT151" s="143" t="s">
        <v>264</v>
      </c>
      <c r="AU151" s="143" t="s">
        <v>84</v>
      </c>
      <c r="AY151" s="18" t="s">
        <v>184</v>
      </c>
      <c r="BE151" s="144">
        <f t="shared" si="24"/>
        <v>0</v>
      </c>
      <c r="BF151" s="144">
        <f t="shared" si="25"/>
        <v>0</v>
      </c>
      <c r="BG151" s="144">
        <f t="shared" si="26"/>
        <v>0</v>
      </c>
      <c r="BH151" s="144">
        <f t="shared" si="27"/>
        <v>0</v>
      </c>
      <c r="BI151" s="144">
        <f t="shared" si="28"/>
        <v>0</v>
      </c>
      <c r="BJ151" s="18" t="s">
        <v>82</v>
      </c>
      <c r="BK151" s="144">
        <f t="shared" si="29"/>
        <v>0</v>
      </c>
      <c r="BL151" s="18" t="s">
        <v>287</v>
      </c>
      <c r="BM151" s="143" t="s">
        <v>2735</v>
      </c>
    </row>
    <row r="152" spans="2:65" s="11" customFormat="1" ht="22.9" customHeight="1">
      <c r="B152" s="120"/>
      <c r="D152" s="121" t="s">
        <v>74</v>
      </c>
      <c r="E152" s="130" t="s">
        <v>2736</v>
      </c>
      <c r="F152" s="130" t="s">
        <v>2737</v>
      </c>
      <c r="I152" s="123"/>
      <c r="J152" s="131">
        <f>BK152</f>
        <v>0</v>
      </c>
      <c r="L152" s="120"/>
      <c r="M152" s="125"/>
      <c r="P152" s="126">
        <f>SUM(P153:P211)</f>
        <v>0</v>
      </c>
      <c r="R152" s="126">
        <f>SUM(R153:R211)</f>
        <v>0</v>
      </c>
      <c r="T152" s="127">
        <f>SUM(T153:T211)</f>
        <v>0</v>
      </c>
      <c r="AR152" s="121" t="s">
        <v>82</v>
      </c>
      <c r="AT152" s="128" t="s">
        <v>74</v>
      </c>
      <c r="AU152" s="128" t="s">
        <v>82</v>
      </c>
      <c r="AY152" s="121" t="s">
        <v>184</v>
      </c>
      <c r="BK152" s="129">
        <f>SUM(BK153:BK211)</f>
        <v>0</v>
      </c>
    </row>
    <row r="153" spans="2:65" s="1" customFormat="1" ht="16.5" customHeight="1">
      <c r="B153" s="33"/>
      <c r="C153" s="132" t="s">
        <v>510</v>
      </c>
      <c r="D153" s="132" t="s">
        <v>186</v>
      </c>
      <c r="E153" s="133" t="s">
        <v>2738</v>
      </c>
      <c r="F153" s="134" t="s">
        <v>2739</v>
      </c>
      <c r="G153" s="135" t="s">
        <v>1993</v>
      </c>
      <c r="H153" s="136">
        <v>35</v>
      </c>
      <c r="I153" s="137"/>
      <c r="J153" s="138">
        <f t="shared" ref="J153:J200" si="30">ROUND(I153*H153,2)</f>
        <v>0</v>
      </c>
      <c r="K153" s="134" t="s">
        <v>19</v>
      </c>
      <c r="L153" s="33"/>
      <c r="M153" s="139" t="s">
        <v>19</v>
      </c>
      <c r="N153" s="140" t="s">
        <v>46</v>
      </c>
      <c r="P153" s="141">
        <f t="shared" ref="P153:P200" si="31">O153*H153</f>
        <v>0</v>
      </c>
      <c r="Q153" s="141">
        <v>0</v>
      </c>
      <c r="R153" s="141">
        <f t="shared" ref="R153:R200" si="32">Q153*H153</f>
        <v>0</v>
      </c>
      <c r="S153" s="141">
        <v>0</v>
      </c>
      <c r="T153" s="142">
        <f t="shared" ref="T153:T200" si="33">S153*H153</f>
        <v>0</v>
      </c>
      <c r="AR153" s="143" t="s">
        <v>287</v>
      </c>
      <c r="AT153" s="143" t="s">
        <v>186</v>
      </c>
      <c r="AU153" s="143" t="s">
        <v>84</v>
      </c>
      <c r="AY153" s="18" t="s">
        <v>184</v>
      </c>
      <c r="BE153" s="144">
        <f t="shared" ref="BE153:BE200" si="34">IF(N153="základní",J153,0)</f>
        <v>0</v>
      </c>
      <c r="BF153" s="144">
        <f t="shared" ref="BF153:BF200" si="35">IF(N153="snížená",J153,0)</f>
        <v>0</v>
      </c>
      <c r="BG153" s="144">
        <f t="shared" ref="BG153:BG200" si="36">IF(N153="zákl. přenesená",J153,0)</f>
        <v>0</v>
      </c>
      <c r="BH153" s="144">
        <f t="shared" ref="BH153:BH200" si="37">IF(N153="sníž. přenesená",J153,0)</f>
        <v>0</v>
      </c>
      <c r="BI153" s="144">
        <f t="shared" ref="BI153:BI200" si="38">IF(N153="nulová",J153,0)</f>
        <v>0</v>
      </c>
      <c r="BJ153" s="18" t="s">
        <v>82</v>
      </c>
      <c r="BK153" s="144">
        <f t="shared" ref="BK153:BK200" si="39">ROUND(I153*H153,2)</f>
        <v>0</v>
      </c>
      <c r="BL153" s="18" t="s">
        <v>287</v>
      </c>
      <c r="BM153" s="143" t="s">
        <v>2740</v>
      </c>
    </row>
    <row r="154" spans="2:65" s="1" customFormat="1" ht="16.5" customHeight="1">
      <c r="B154" s="33"/>
      <c r="C154" s="132" t="s">
        <v>517</v>
      </c>
      <c r="D154" s="132" t="s">
        <v>186</v>
      </c>
      <c r="E154" s="133" t="s">
        <v>2741</v>
      </c>
      <c r="F154" s="134" t="s">
        <v>2742</v>
      </c>
      <c r="G154" s="135" t="s">
        <v>1993</v>
      </c>
      <c r="H154" s="136">
        <v>52</v>
      </c>
      <c r="I154" s="137"/>
      <c r="J154" s="138">
        <f t="shared" si="30"/>
        <v>0</v>
      </c>
      <c r="K154" s="134" t="s">
        <v>19</v>
      </c>
      <c r="L154" s="33"/>
      <c r="M154" s="139" t="s">
        <v>19</v>
      </c>
      <c r="N154" s="140" t="s">
        <v>46</v>
      </c>
      <c r="P154" s="141">
        <f t="shared" si="31"/>
        <v>0</v>
      </c>
      <c r="Q154" s="141">
        <v>0</v>
      </c>
      <c r="R154" s="141">
        <f t="shared" si="32"/>
        <v>0</v>
      </c>
      <c r="S154" s="141">
        <v>0</v>
      </c>
      <c r="T154" s="142">
        <f t="shared" si="33"/>
        <v>0</v>
      </c>
      <c r="AR154" s="143" t="s">
        <v>287</v>
      </c>
      <c r="AT154" s="143" t="s">
        <v>186</v>
      </c>
      <c r="AU154" s="143" t="s">
        <v>84</v>
      </c>
      <c r="AY154" s="18" t="s">
        <v>184</v>
      </c>
      <c r="BE154" s="144">
        <f t="shared" si="34"/>
        <v>0</v>
      </c>
      <c r="BF154" s="144">
        <f t="shared" si="35"/>
        <v>0</v>
      </c>
      <c r="BG154" s="144">
        <f t="shared" si="36"/>
        <v>0</v>
      </c>
      <c r="BH154" s="144">
        <f t="shared" si="37"/>
        <v>0</v>
      </c>
      <c r="BI154" s="144">
        <f t="shared" si="38"/>
        <v>0</v>
      </c>
      <c r="BJ154" s="18" t="s">
        <v>82</v>
      </c>
      <c r="BK154" s="144">
        <f t="shared" si="39"/>
        <v>0</v>
      </c>
      <c r="BL154" s="18" t="s">
        <v>287</v>
      </c>
      <c r="BM154" s="143" t="s">
        <v>2743</v>
      </c>
    </row>
    <row r="155" spans="2:65" s="1" customFormat="1" ht="16.5" customHeight="1">
      <c r="B155" s="33"/>
      <c r="C155" s="132" t="s">
        <v>523</v>
      </c>
      <c r="D155" s="132" t="s">
        <v>186</v>
      </c>
      <c r="E155" s="133" t="s">
        <v>2744</v>
      </c>
      <c r="F155" s="134" t="s">
        <v>2745</v>
      </c>
      <c r="G155" s="135" t="s">
        <v>1993</v>
      </c>
      <c r="H155" s="136">
        <v>35</v>
      </c>
      <c r="I155" s="137"/>
      <c r="J155" s="138">
        <f t="shared" si="30"/>
        <v>0</v>
      </c>
      <c r="K155" s="134" t="s">
        <v>19</v>
      </c>
      <c r="L155" s="33"/>
      <c r="M155" s="139" t="s">
        <v>19</v>
      </c>
      <c r="N155" s="140" t="s">
        <v>46</v>
      </c>
      <c r="P155" s="141">
        <f t="shared" si="31"/>
        <v>0</v>
      </c>
      <c r="Q155" s="141">
        <v>0</v>
      </c>
      <c r="R155" s="141">
        <f t="shared" si="32"/>
        <v>0</v>
      </c>
      <c r="S155" s="141">
        <v>0</v>
      </c>
      <c r="T155" s="142">
        <f t="shared" si="33"/>
        <v>0</v>
      </c>
      <c r="AR155" s="143" t="s">
        <v>287</v>
      </c>
      <c r="AT155" s="143" t="s">
        <v>186</v>
      </c>
      <c r="AU155" s="143" t="s">
        <v>84</v>
      </c>
      <c r="AY155" s="18" t="s">
        <v>184</v>
      </c>
      <c r="BE155" s="144">
        <f t="shared" si="34"/>
        <v>0</v>
      </c>
      <c r="BF155" s="144">
        <f t="shared" si="35"/>
        <v>0</v>
      </c>
      <c r="BG155" s="144">
        <f t="shared" si="36"/>
        <v>0</v>
      </c>
      <c r="BH155" s="144">
        <f t="shared" si="37"/>
        <v>0</v>
      </c>
      <c r="BI155" s="144">
        <f t="shared" si="38"/>
        <v>0</v>
      </c>
      <c r="BJ155" s="18" t="s">
        <v>82</v>
      </c>
      <c r="BK155" s="144">
        <f t="shared" si="39"/>
        <v>0</v>
      </c>
      <c r="BL155" s="18" t="s">
        <v>287</v>
      </c>
      <c r="BM155" s="143" t="s">
        <v>2746</v>
      </c>
    </row>
    <row r="156" spans="2:65" s="1" customFormat="1" ht="16.5" customHeight="1">
      <c r="B156" s="33"/>
      <c r="C156" s="132" t="s">
        <v>528</v>
      </c>
      <c r="D156" s="132" t="s">
        <v>186</v>
      </c>
      <c r="E156" s="133" t="s">
        <v>2747</v>
      </c>
      <c r="F156" s="134" t="s">
        <v>2748</v>
      </c>
      <c r="G156" s="135" t="s">
        <v>1993</v>
      </c>
      <c r="H156" s="136">
        <v>2</v>
      </c>
      <c r="I156" s="137"/>
      <c r="J156" s="138">
        <f t="shared" si="30"/>
        <v>0</v>
      </c>
      <c r="K156" s="134" t="s">
        <v>19</v>
      </c>
      <c r="L156" s="33"/>
      <c r="M156" s="139" t="s">
        <v>19</v>
      </c>
      <c r="N156" s="140" t="s">
        <v>46</v>
      </c>
      <c r="P156" s="141">
        <f t="shared" si="31"/>
        <v>0</v>
      </c>
      <c r="Q156" s="141">
        <v>0</v>
      </c>
      <c r="R156" s="141">
        <f t="shared" si="32"/>
        <v>0</v>
      </c>
      <c r="S156" s="141">
        <v>0</v>
      </c>
      <c r="T156" s="142">
        <f t="shared" si="33"/>
        <v>0</v>
      </c>
      <c r="AR156" s="143" t="s">
        <v>287</v>
      </c>
      <c r="AT156" s="143" t="s">
        <v>186</v>
      </c>
      <c r="AU156" s="143" t="s">
        <v>84</v>
      </c>
      <c r="AY156" s="18" t="s">
        <v>184</v>
      </c>
      <c r="BE156" s="144">
        <f t="shared" si="34"/>
        <v>0</v>
      </c>
      <c r="BF156" s="144">
        <f t="shared" si="35"/>
        <v>0</v>
      </c>
      <c r="BG156" s="144">
        <f t="shared" si="36"/>
        <v>0</v>
      </c>
      <c r="BH156" s="144">
        <f t="shared" si="37"/>
        <v>0</v>
      </c>
      <c r="BI156" s="144">
        <f t="shared" si="38"/>
        <v>0</v>
      </c>
      <c r="BJ156" s="18" t="s">
        <v>82</v>
      </c>
      <c r="BK156" s="144">
        <f t="shared" si="39"/>
        <v>0</v>
      </c>
      <c r="BL156" s="18" t="s">
        <v>287</v>
      </c>
      <c r="BM156" s="143" t="s">
        <v>2749</v>
      </c>
    </row>
    <row r="157" spans="2:65" s="1" customFormat="1" ht="16.5" customHeight="1">
      <c r="B157" s="33"/>
      <c r="C157" s="132" t="s">
        <v>533</v>
      </c>
      <c r="D157" s="132" t="s">
        <v>186</v>
      </c>
      <c r="E157" s="133" t="s">
        <v>2750</v>
      </c>
      <c r="F157" s="134" t="s">
        <v>2751</v>
      </c>
      <c r="G157" s="135" t="s">
        <v>1993</v>
      </c>
      <c r="H157" s="136">
        <v>1</v>
      </c>
      <c r="I157" s="137"/>
      <c r="J157" s="138">
        <f t="shared" si="30"/>
        <v>0</v>
      </c>
      <c r="K157" s="134" t="s">
        <v>19</v>
      </c>
      <c r="L157" s="33"/>
      <c r="M157" s="139" t="s">
        <v>19</v>
      </c>
      <c r="N157" s="140" t="s">
        <v>46</v>
      </c>
      <c r="P157" s="141">
        <f t="shared" si="31"/>
        <v>0</v>
      </c>
      <c r="Q157" s="141">
        <v>0</v>
      </c>
      <c r="R157" s="141">
        <f t="shared" si="32"/>
        <v>0</v>
      </c>
      <c r="S157" s="141">
        <v>0</v>
      </c>
      <c r="T157" s="142">
        <f t="shared" si="33"/>
        <v>0</v>
      </c>
      <c r="AR157" s="143" t="s">
        <v>287</v>
      </c>
      <c r="AT157" s="143" t="s">
        <v>186</v>
      </c>
      <c r="AU157" s="143" t="s">
        <v>84</v>
      </c>
      <c r="AY157" s="18" t="s">
        <v>184</v>
      </c>
      <c r="BE157" s="144">
        <f t="shared" si="34"/>
        <v>0</v>
      </c>
      <c r="BF157" s="144">
        <f t="shared" si="35"/>
        <v>0</v>
      </c>
      <c r="BG157" s="144">
        <f t="shared" si="36"/>
        <v>0</v>
      </c>
      <c r="BH157" s="144">
        <f t="shared" si="37"/>
        <v>0</v>
      </c>
      <c r="BI157" s="144">
        <f t="shared" si="38"/>
        <v>0</v>
      </c>
      <c r="BJ157" s="18" t="s">
        <v>82</v>
      </c>
      <c r="BK157" s="144">
        <f t="shared" si="39"/>
        <v>0</v>
      </c>
      <c r="BL157" s="18" t="s">
        <v>287</v>
      </c>
      <c r="BM157" s="143" t="s">
        <v>2752</v>
      </c>
    </row>
    <row r="158" spans="2:65" s="1" customFormat="1" ht="16.5" customHeight="1">
      <c r="B158" s="33"/>
      <c r="C158" s="132" t="s">
        <v>538</v>
      </c>
      <c r="D158" s="132" t="s">
        <v>186</v>
      </c>
      <c r="E158" s="133" t="s">
        <v>2753</v>
      </c>
      <c r="F158" s="134" t="s">
        <v>2754</v>
      </c>
      <c r="G158" s="135" t="s">
        <v>1993</v>
      </c>
      <c r="H158" s="136">
        <v>6</v>
      </c>
      <c r="I158" s="137"/>
      <c r="J158" s="138">
        <f t="shared" si="30"/>
        <v>0</v>
      </c>
      <c r="K158" s="134" t="s">
        <v>19</v>
      </c>
      <c r="L158" s="33"/>
      <c r="M158" s="139" t="s">
        <v>19</v>
      </c>
      <c r="N158" s="140" t="s">
        <v>46</v>
      </c>
      <c r="P158" s="141">
        <f t="shared" si="31"/>
        <v>0</v>
      </c>
      <c r="Q158" s="141">
        <v>0</v>
      </c>
      <c r="R158" s="141">
        <f t="shared" si="32"/>
        <v>0</v>
      </c>
      <c r="S158" s="141">
        <v>0</v>
      </c>
      <c r="T158" s="142">
        <f t="shared" si="33"/>
        <v>0</v>
      </c>
      <c r="AR158" s="143" t="s">
        <v>287</v>
      </c>
      <c r="AT158" s="143" t="s">
        <v>186</v>
      </c>
      <c r="AU158" s="143" t="s">
        <v>84</v>
      </c>
      <c r="AY158" s="18" t="s">
        <v>184</v>
      </c>
      <c r="BE158" s="144">
        <f t="shared" si="34"/>
        <v>0</v>
      </c>
      <c r="BF158" s="144">
        <f t="shared" si="35"/>
        <v>0</v>
      </c>
      <c r="BG158" s="144">
        <f t="shared" si="36"/>
        <v>0</v>
      </c>
      <c r="BH158" s="144">
        <f t="shared" si="37"/>
        <v>0</v>
      </c>
      <c r="BI158" s="144">
        <f t="shared" si="38"/>
        <v>0</v>
      </c>
      <c r="BJ158" s="18" t="s">
        <v>82</v>
      </c>
      <c r="BK158" s="144">
        <f t="shared" si="39"/>
        <v>0</v>
      </c>
      <c r="BL158" s="18" t="s">
        <v>287</v>
      </c>
      <c r="BM158" s="143" t="s">
        <v>2755</v>
      </c>
    </row>
    <row r="159" spans="2:65" s="1" customFormat="1" ht="16.5" customHeight="1">
      <c r="B159" s="33"/>
      <c r="C159" s="132" t="s">
        <v>545</v>
      </c>
      <c r="D159" s="132" t="s">
        <v>186</v>
      </c>
      <c r="E159" s="133" t="s">
        <v>2756</v>
      </c>
      <c r="F159" s="134" t="s">
        <v>2757</v>
      </c>
      <c r="G159" s="135" t="s">
        <v>246</v>
      </c>
      <c r="H159" s="136">
        <v>500</v>
      </c>
      <c r="I159" s="137"/>
      <c r="J159" s="138">
        <f t="shared" si="30"/>
        <v>0</v>
      </c>
      <c r="K159" s="134" t="s">
        <v>19</v>
      </c>
      <c r="L159" s="33"/>
      <c r="M159" s="139" t="s">
        <v>19</v>
      </c>
      <c r="N159" s="140" t="s">
        <v>46</v>
      </c>
      <c r="P159" s="141">
        <f t="shared" si="31"/>
        <v>0</v>
      </c>
      <c r="Q159" s="141">
        <v>0</v>
      </c>
      <c r="R159" s="141">
        <f t="shared" si="32"/>
        <v>0</v>
      </c>
      <c r="S159" s="141">
        <v>0</v>
      </c>
      <c r="T159" s="142">
        <f t="shared" si="33"/>
        <v>0</v>
      </c>
      <c r="AR159" s="143" t="s">
        <v>287</v>
      </c>
      <c r="AT159" s="143" t="s">
        <v>186</v>
      </c>
      <c r="AU159" s="143" t="s">
        <v>84</v>
      </c>
      <c r="AY159" s="18" t="s">
        <v>184</v>
      </c>
      <c r="BE159" s="144">
        <f t="shared" si="34"/>
        <v>0</v>
      </c>
      <c r="BF159" s="144">
        <f t="shared" si="35"/>
        <v>0</v>
      </c>
      <c r="BG159" s="144">
        <f t="shared" si="36"/>
        <v>0</v>
      </c>
      <c r="BH159" s="144">
        <f t="shared" si="37"/>
        <v>0</v>
      </c>
      <c r="BI159" s="144">
        <f t="shared" si="38"/>
        <v>0</v>
      </c>
      <c r="BJ159" s="18" t="s">
        <v>82</v>
      </c>
      <c r="BK159" s="144">
        <f t="shared" si="39"/>
        <v>0</v>
      </c>
      <c r="BL159" s="18" t="s">
        <v>287</v>
      </c>
      <c r="BM159" s="143" t="s">
        <v>2758</v>
      </c>
    </row>
    <row r="160" spans="2:65" s="1" customFormat="1" ht="16.5" customHeight="1">
      <c r="B160" s="33"/>
      <c r="C160" s="132" t="s">
        <v>554</v>
      </c>
      <c r="D160" s="132" t="s">
        <v>186</v>
      </c>
      <c r="E160" s="133" t="s">
        <v>2759</v>
      </c>
      <c r="F160" s="134" t="s">
        <v>2760</v>
      </c>
      <c r="G160" s="135" t="s">
        <v>2433</v>
      </c>
      <c r="H160" s="197"/>
      <c r="I160" s="137"/>
      <c r="J160" s="138">
        <f t="shared" si="30"/>
        <v>0</v>
      </c>
      <c r="K160" s="134" t="s">
        <v>19</v>
      </c>
      <c r="L160" s="33"/>
      <c r="M160" s="139" t="s">
        <v>19</v>
      </c>
      <c r="N160" s="140" t="s">
        <v>46</v>
      </c>
      <c r="P160" s="141">
        <f t="shared" si="31"/>
        <v>0</v>
      </c>
      <c r="Q160" s="141">
        <v>0</v>
      </c>
      <c r="R160" s="141">
        <f t="shared" si="32"/>
        <v>0</v>
      </c>
      <c r="S160" s="141">
        <v>0</v>
      </c>
      <c r="T160" s="142">
        <f t="shared" si="33"/>
        <v>0</v>
      </c>
      <c r="AR160" s="143" t="s">
        <v>287</v>
      </c>
      <c r="AT160" s="143" t="s">
        <v>186</v>
      </c>
      <c r="AU160" s="143" t="s">
        <v>84</v>
      </c>
      <c r="AY160" s="18" t="s">
        <v>184</v>
      </c>
      <c r="BE160" s="144">
        <f t="shared" si="34"/>
        <v>0</v>
      </c>
      <c r="BF160" s="144">
        <f t="shared" si="35"/>
        <v>0</v>
      </c>
      <c r="BG160" s="144">
        <f t="shared" si="36"/>
        <v>0</v>
      </c>
      <c r="BH160" s="144">
        <f t="shared" si="37"/>
        <v>0</v>
      </c>
      <c r="BI160" s="144">
        <f t="shared" si="38"/>
        <v>0</v>
      </c>
      <c r="BJ160" s="18" t="s">
        <v>82</v>
      </c>
      <c r="BK160" s="144">
        <f t="shared" si="39"/>
        <v>0</v>
      </c>
      <c r="BL160" s="18" t="s">
        <v>287</v>
      </c>
      <c r="BM160" s="143" t="s">
        <v>2761</v>
      </c>
    </row>
    <row r="161" spans="2:65" s="1" customFormat="1" ht="16.5" customHeight="1">
      <c r="B161" s="33"/>
      <c r="C161" s="170" t="s">
        <v>560</v>
      </c>
      <c r="D161" s="170" t="s">
        <v>264</v>
      </c>
      <c r="E161" s="171" t="s">
        <v>2762</v>
      </c>
      <c r="F161" s="172" t="s">
        <v>2763</v>
      </c>
      <c r="G161" s="173" t="s">
        <v>1993</v>
      </c>
      <c r="H161" s="174">
        <v>14</v>
      </c>
      <c r="I161" s="175"/>
      <c r="J161" s="176">
        <f t="shared" si="30"/>
        <v>0</v>
      </c>
      <c r="K161" s="172" t="s">
        <v>19</v>
      </c>
      <c r="L161" s="177"/>
      <c r="M161" s="178" t="s">
        <v>19</v>
      </c>
      <c r="N161" s="179" t="s">
        <v>46</v>
      </c>
      <c r="P161" s="141">
        <f t="shared" si="31"/>
        <v>0</v>
      </c>
      <c r="Q161" s="141">
        <v>0</v>
      </c>
      <c r="R161" s="141">
        <f t="shared" si="32"/>
        <v>0</v>
      </c>
      <c r="S161" s="141">
        <v>0</v>
      </c>
      <c r="T161" s="142">
        <f t="shared" si="33"/>
        <v>0</v>
      </c>
      <c r="AR161" s="143" t="s">
        <v>409</v>
      </c>
      <c r="AT161" s="143" t="s">
        <v>264</v>
      </c>
      <c r="AU161" s="143" t="s">
        <v>84</v>
      </c>
      <c r="AY161" s="18" t="s">
        <v>184</v>
      </c>
      <c r="BE161" s="144">
        <f t="shared" si="34"/>
        <v>0</v>
      </c>
      <c r="BF161" s="144">
        <f t="shared" si="35"/>
        <v>0</v>
      </c>
      <c r="BG161" s="144">
        <f t="shared" si="36"/>
        <v>0</v>
      </c>
      <c r="BH161" s="144">
        <f t="shared" si="37"/>
        <v>0</v>
      </c>
      <c r="BI161" s="144">
        <f t="shared" si="38"/>
        <v>0</v>
      </c>
      <c r="BJ161" s="18" t="s">
        <v>82</v>
      </c>
      <c r="BK161" s="144">
        <f t="shared" si="39"/>
        <v>0</v>
      </c>
      <c r="BL161" s="18" t="s">
        <v>287</v>
      </c>
      <c r="BM161" s="143" t="s">
        <v>2764</v>
      </c>
    </row>
    <row r="162" spans="2:65" s="1" customFormat="1" ht="16.5" customHeight="1">
      <c r="B162" s="33"/>
      <c r="C162" s="170" t="s">
        <v>571</v>
      </c>
      <c r="D162" s="170" t="s">
        <v>264</v>
      </c>
      <c r="E162" s="171" t="s">
        <v>2765</v>
      </c>
      <c r="F162" s="172" t="s">
        <v>2766</v>
      </c>
      <c r="G162" s="173" t="s">
        <v>1993</v>
      </c>
      <c r="H162" s="174">
        <v>57</v>
      </c>
      <c r="I162" s="175"/>
      <c r="J162" s="176">
        <f t="shared" si="30"/>
        <v>0</v>
      </c>
      <c r="K162" s="172" t="s">
        <v>19</v>
      </c>
      <c r="L162" s="177"/>
      <c r="M162" s="178" t="s">
        <v>19</v>
      </c>
      <c r="N162" s="179" t="s">
        <v>46</v>
      </c>
      <c r="P162" s="141">
        <f t="shared" si="31"/>
        <v>0</v>
      </c>
      <c r="Q162" s="141">
        <v>0</v>
      </c>
      <c r="R162" s="141">
        <f t="shared" si="32"/>
        <v>0</v>
      </c>
      <c r="S162" s="141">
        <v>0</v>
      </c>
      <c r="T162" s="142">
        <f t="shared" si="33"/>
        <v>0</v>
      </c>
      <c r="AR162" s="143" t="s">
        <v>409</v>
      </c>
      <c r="AT162" s="143" t="s">
        <v>264</v>
      </c>
      <c r="AU162" s="143" t="s">
        <v>84</v>
      </c>
      <c r="AY162" s="18" t="s">
        <v>184</v>
      </c>
      <c r="BE162" s="144">
        <f t="shared" si="34"/>
        <v>0</v>
      </c>
      <c r="BF162" s="144">
        <f t="shared" si="35"/>
        <v>0</v>
      </c>
      <c r="BG162" s="144">
        <f t="shared" si="36"/>
        <v>0</v>
      </c>
      <c r="BH162" s="144">
        <f t="shared" si="37"/>
        <v>0</v>
      </c>
      <c r="BI162" s="144">
        <f t="shared" si="38"/>
        <v>0</v>
      </c>
      <c r="BJ162" s="18" t="s">
        <v>82</v>
      </c>
      <c r="BK162" s="144">
        <f t="shared" si="39"/>
        <v>0</v>
      </c>
      <c r="BL162" s="18" t="s">
        <v>287</v>
      </c>
      <c r="BM162" s="143" t="s">
        <v>2767</v>
      </c>
    </row>
    <row r="163" spans="2:65" s="1" customFormat="1" ht="16.5" customHeight="1">
      <c r="B163" s="33"/>
      <c r="C163" s="170" t="s">
        <v>577</v>
      </c>
      <c r="D163" s="170" t="s">
        <v>264</v>
      </c>
      <c r="E163" s="171" t="s">
        <v>2768</v>
      </c>
      <c r="F163" s="172" t="s">
        <v>2769</v>
      </c>
      <c r="G163" s="173" t="s">
        <v>1993</v>
      </c>
      <c r="H163" s="174">
        <v>16</v>
      </c>
      <c r="I163" s="175"/>
      <c r="J163" s="176">
        <f t="shared" si="30"/>
        <v>0</v>
      </c>
      <c r="K163" s="172" t="s">
        <v>19</v>
      </c>
      <c r="L163" s="177"/>
      <c r="M163" s="178" t="s">
        <v>19</v>
      </c>
      <c r="N163" s="179" t="s">
        <v>46</v>
      </c>
      <c r="P163" s="141">
        <f t="shared" si="31"/>
        <v>0</v>
      </c>
      <c r="Q163" s="141">
        <v>0</v>
      </c>
      <c r="R163" s="141">
        <f t="shared" si="32"/>
        <v>0</v>
      </c>
      <c r="S163" s="141">
        <v>0</v>
      </c>
      <c r="T163" s="142">
        <f t="shared" si="33"/>
        <v>0</v>
      </c>
      <c r="AR163" s="143" t="s">
        <v>409</v>
      </c>
      <c r="AT163" s="143" t="s">
        <v>264</v>
      </c>
      <c r="AU163" s="143" t="s">
        <v>84</v>
      </c>
      <c r="AY163" s="18" t="s">
        <v>184</v>
      </c>
      <c r="BE163" s="144">
        <f t="shared" si="34"/>
        <v>0</v>
      </c>
      <c r="BF163" s="144">
        <f t="shared" si="35"/>
        <v>0</v>
      </c>
      <c r="BG163" s="144">
        <f t="shared" si="36"/>
        <v>0</v>
      </c>
      <c r="BH163" s="144">
        <f t="shared" si="37"/>
        <v>0</v>
      </c>
      <c r="BI163" s="144">
        <f t="shared" si="38"/>
        <v>0</v>
      </c>
      <c r="BJ163" s="18" t="s">
        <v>82</v>
      </c>
      <c r="BK163" s="144">
        <f t="shared" si="39"/>
        <v>0</v>
      </c>
      <c r="BL163" s="18" t="s">
        <v>287</v>
      </c>
      <c r="BM163" s="143" t="s">
        <v>2770</v>
      </c>
    </row>
    <row r="164" spans="2:65" s="1" customFormat="1" ht="16.5" customHeight="1">
      <c r="B164" s="33"/>
      <c r="C164" s="170" t="s">
        <v>583</v>
      </c>
      <c r="D164" s="170" t="s">
        <v>264</v>
      </c>
      <c r="E164" s="171" t="s">
        <v>2771</v>
      </c>
      <c r="F164" s="172" t="s">
        <v>2772</v>
      </c>
      <c r="G164" s="173" t="s">
        <v>1993</v>
      </c>
      <c r="H164" s="174">
        <v>16</v>
      </c>
      <c r="I164" s="175"/>
      <c r="J164" s="176">
        <f t="shared" si="30"/>
        <v>0</v>
      </c>
      <c r="K164" s="172" t="s">
        <v>19</v>
      </c>
      <c r="L164" s="177"/>
      <c r="M164" s="178" t="s">
        <v>19</v>
      </c>
      <c r="N164" s="179" t="s">
        <v>46</v>
      </c>
      <c r="P164" s="141">
        <f t="shared" si="31"/>
        <v>0</v>
      </c>
      <c r="Q164" s="141">
        <v>0</v>
      </c>
      <c r="R164" s="141">
        <f t="shared" si="32"/>
        <v>0</v>
      </c>
      <c r="S164" s="141">
        <v>0</v>
      </c>
      <c r="T164" s="142">
        <f t="shared" si="33"/>
        <v>0</v>
      </c>
      <c r="AR164" s="143" t="s">
        <v>409</v>
      </c>
      <c r="AT164" s="143" t="s">
        <v>264</v>
      </c>
      <c r="AU164" s="143" t="s">
        <v>84</v>
      </c>
      <c r="AY164" s="18" t="s">
        <v>184</v>
      </c>
      <c r="BE164" s="144">
        <f t="shared" si="34"/>
        <v>0</v>
      </c>
      <c r="BF164" s="144">
        <f t="shared" si="35"/>
        <v>0</v>
      </c>
      <c r="BG164" s="144">
        <f t="shared" si="36"/>
        <v>0</v>
      </c>
      <c r="BH164" s="144">
        <f t="shared" si="37"/>
        <v>0</v>
      </c>
      <c r="BI164" s="144">
        <f t="shared" si="38"/>
        <v>0</v>
      </c>
      <c r="BJ164" s="18" t="s">
        <v>82</v>
      </c>
      <c r="BK164" s="144">
        <f t="shared" si="39"/>
        <v>0</v>
      </c>
      <c r="BL164" s="18" t="s">
        <v>287</v>
      </c>
      <c r="BM164" s="143" t="s">
        <v>2773</v>
      </c>
    </row>
    <row r="165" spans="2:65" s="1" customFormat="1" ht="16.5" customHeight="1">
      <c r="B165" s="33"/>
      <c r="C165" s="170" t="s">
        <v>601</v>
      </c>
      <c r="D165" s="170" t="s">
        <v>264</v>
      </c>
      <c r="E165" s="171" t="s">
        <v>2774</v>
      </c>
      <c r="F165" s="172" t="s">
        <v>2775</v>
      </c>
      <c r="G165" s="173" t="s">
        <v>1993</v>
      </c>
      <c r="H165" s="174">
        <v>19</v>
      </c>
      <c r="I165" s="175"/>
      <c r="J165" s="176">
        <f t="shared" si="30"/>
        <v>0</v>
      </c>
      <c r="K165" s="172" t="s">
        <v>19</v>
      </c>
      <c r="L165" s="177"/>
      <c r="M165" s="178" t="s">
        <v>19</v>
      </c>
      <c r="N165" s="179" t="s">
        <v>46</v>
      </c>
      <c r="P165" s="141">
        <f t="shared" si="31"/>
        <v>0</v>
      </c>
      <c r="Q165" s="141">
        <v>0</v>
      </c>
      <c r="R165" s="141">
        <f t="shared" si="32"/>
        <v>0</v>
      </c>
      <c r="S165" s="141">
        <v>0</v>
      </c>
      <c r="T165" s="142">
        <f t="shared" si="33"/>
        <v>0</v>
      </c>
      <c r="AR165" s="143" t="s">
        <v>409</v>
      </c>
      <c r="AT165" s="143" t="s">
        <v>264</v>
      </c>
      <c r="AU165" s="143" t="s">
        <v>84</v>
      </c>
      <c r="AY165" s="18" t="s">
        <v>184</v>
      </c>
      <c r="BE165" s="144">
        <f t="shared" si="34"/>
        <v>0</v>
      </c>
      <c r="BF165" s="144">
        <f t="shared" si="35"/>
        <v>0</v>
      </c>
      <c r="BG165" s="144">
        <f t="shared" si="36"/>
        <v>0</v>
      </c>
      <c r="BH165" s="144">
        <f t="shared" si="37"/>
        <v>0</v>
      </c>
      <c r="BI165" s="144">
        <f t="shared" si="38"/>
        <v>0</v>
      </c>
      <c r="BJ165" s="18" t="s">
        <v>82</v>
      </c>
      <c r="BK165" s="144">
        <f t="shared" si="39"/>
        <v>0</v>
      </c>
      <c r="BL165" s="18" t="s">
        <v>287</v>
      </c>
      <c r="BM165" s="143" t="s">
        <v>2776</v>
      </c>
    </row>
    <row r="166" spans="2:65" s="1" customFormat="1" ht="16.5" customHeight="1">
      <c r="B166" s="33"/>
      <c r="C166" s="170" t="s">
        <v>609</v>
      </c>
      <c r="D166" s="170" t="s">
        <v>264</v>
      </c>
      <c r="E166" s="171" t="s">
        <v>2777</v>
      </c>
      <c r="F166" s="172" t="s">
        <v>2778</v>
      </c>
      <c r="G166" s="173" t="s">
        <v>1993</v>
      </c>
      <c r="H166" s="174">
        <v>1</v>
      </c>
      <c r="I166" s="175"/>
      <c r="J166" s="176">
        <f t="shared" si="30"/>
        <v>0</v>
      </c>
      <c r="K166" s="172" t="s">
        <v>19</v>
      </c>
      <c r="L166" s="177"/>
      <c r="M166" s="178" t="s">
        <v>19</v>
      </c>
      <c r="N166" s="179" t="s">
        <v>46</v>
      </c>
      <c r="P166" s="141">
        <f t="shared" si="31"/>
        <v>0</v>
      </c>
      <c r="Q166" s="141">
        <v>0</v>
      </c>
      <c r="R166" s="141">
        <f t="shared" si="32"/>
        <v>0</v>
      </c>
      <c r="S166" s="141">
        <v>0</v>
      </c>
      <c r="T166" s="142">
        <f t="shared" si="33"/>
        <v>0</v>
      </c>
      <c r="AR166" s="143" t="s">
        <v>409</v>
      </c>
      <c r="AT166" s="143" t="s">
        <v>264</v>
      </c>
      <c r="AU166" s="143" t="s">
        <v>84</v>
      </c>
      <c r="AY166" s="18" t="s">
        <v>184</v>
      </c>
      <c r="BE166" s="144">
        <f t="shared" si="34"/>
        <v>0</v>
      </c>
      <c r="BF166" s="144">
        <f t="shared" si="35"/>
        <v>0</v>
      </c>
      <c r="BG166" s="144">
        <f t="shared" si="36"/>
        <v>0</v>
      </c>
      <c r="BH166" s="144">
        <f t="shared" si="37"/>
        <v>0</v>
      </c>
      <c r="BI166" s="144">
        <f t="shared" si="38"/>
        <v>0</v>
      </c>
      <c r="BJ166" s="18" t="s">
        <v>82</v>
      </c>
      <c r="BK166" s="144">
        <f t="shared" si="39"/>
        <v>0</v>
      </c>
      <c r="BL166" s="18" t="s">
        <v>287</v>
      </c>
      <c r="BM166" s="143" t="s">
        <v>2779</v>
      </c>
    </row>
    <row r="167" spans="2:65" s="1" customFormat="1" ht="16.5" customHeight="1">
      <c r="B167" s="33"/>
      <c r="C167" s="170" t="s">
        <v>615</v>
      </c>
      <c r="D167" s="170" t="s">
        <v>264</v>
      </c>
      <c r="E167" s="171" t="s">
        <v>2780</v>
      </c>
      <c r="F167" s="172" t="s">
        <v>2781</v>
      </c>
      <c r="G167" s="173" t="s">
        <v>1993</v>
      </c>
      <c r="H167" s="174">
        <v>9</v>
      </c>
      <c r="I167" s="175"/>
      <c r="J167" s="176">
        <f t="shared" si="30"/>
        <v>0</v>
      </c>
      <c r="K167" s="172" t="s">
        <v>19</v>
      </c>
      <c r="L167" s="177"/>
      <c r="M167" s="178" t="s">
        <v>19</v>
      </c>
      <c r="N167" s="179" t="s">
        <v>46</v>
      </c>
      <c r="P167" s="141">
        <f t="shared" si="31"/>
        <v>0</v>
      </c>
      <c r="Q167" s="141">
        <v>0</v>
      </c>
      <c r="R167" s="141">
        <f t="shared" si="32"/>
        <v>0</v>
      </c>
      <c r="S167" s="141">
        <v>0</v>
      </c>
      <c r="T167" s="142">
        <f t="shared" si="33"/>
        <v>0</v>
      </c>
      <c r="AR167" s="143" t="s">
        <v>409</v>
      </c>
      <c r="AT167" s="143" t="s">
        <v>264</v>
      </c>
      <c r="AU167" s="143" t="s">
        <v>84</v>
      </c>
      <c r="AY167" s="18" t="s">
        <v>184</v>
      </c>
      <c r="BE167" s="144">
        <f t="shared" si="34"/>
        <v>0</v>
      </c>
      <c r="BF167" s="144">
        <f t="shared" si="35"/>
        <v>0</v>
      </c>
      <c r="BG167" s="144">
        <f t="shared" si="36"/>
        <v>0</v>
      </c>
      <c r="BH167" s="144">
        <f t="shared" si="37"/>
        <v>0</v>
      </c>
      <c r="BI167" s="144">
        <f t="shared" si="38"/>
        <v>0</v>
      </c>
      <c r="BJ167" s="18" t="s">
        <v>82</v>
      </c>
      <c r="BK167" s="144">
        <f t="shared" si="39"/>
        <v>0</v>
      </c>
      <c r="BL167" s="18" t="s">
        <v>287</v>
      </c>
      <c r="BM167" s="143" t="s">
        <v>2782</v>
      </c>
    </row>
    <row r="168" spans="2:65" s="1" customFormat="1" ht="16.5" customHeight="1">
      <c r="B168" s="33"/>
      <c r="C168" s="170" t="s">
        <v>623</v>
      </c>
      <c r="D168" s="170" t="s">
        <v>264</v>
      </c>
      <c r="E168" s="171" t="s">
        <v>2783</v>
      </c>
      <c r="F168" s="172" t="s">
        <v>2784</v>
      </c>
      <c r="G168" s="173" t="s">
        <v>1993</v>
      </c>
      <c r="H168" s="174">
        <v>6</v>
      </c>
      <c r="I168" s="175"/>
      <c r="J168" s="176">
        <f t="shared" si="30"/>
        <v>0</v>
      </c>
      <c r="K168" s="172" t="s">
        <v>19</v>
      </c>
      <c r="L168" s="177"/>
      <c r="M168" s="178" t="s">
        <v>19</v>
      </c>
      <c r="N168" s="179" t="s">
        <v>46</v>
      </c>
      <c r="P168" s="141">
        <f t="shared" si="31"/>
        <v>0</v>
      </c>
      <c r="Q168" s="141">
        <v>0</v>
      </c>
      <c r="R168" s="141">
        <f t="shared" si="32"/>
        <v>0</v>
      </c>
      <c r="S168" s="141">
        <v>0</v>
      </c>
      <c r="T168" s="142">
        <f t="shared" si="33"/>
        <v>0</v>
      </c>
      <c r="AR168" s="143" t="s">
        <v>409</v>
      </c>
      <c r="AT168" s="143" t="s">
        <v>264</v>
      </c>
      <c r="AU168" s="143" t="s">
        <v>84</v>
      </c>
      <c r="AY168" s="18" t="s">
        <v>184</v>
      </c>
      <c r="BE168" s="144">
        <f t="shared" si="34"/>
        <v>0</v>
      </c>
      <c r="BF168" s="144">
        <f t="shared" si="35"/>
        <v>0</v>
      </c>
      <c r="BG168" s="144">
        <f t="shared" si="36"/>
        <v>0</v>
      </c>
      <c r="BH168" s="144">
        <f t="shared" si="37"/>
        <v>0</v>
      </c>
      <c r="BI168" s="144">
        <f t="shared" si="38"/>
        <v>0</v>
      </c>
      <c r="BJ168" s="18" t="s">
        <v>82</v>
      </c>
      <c r="BK168" s="144">
        <f t="shared" si="39"/>
        <v>0</v>
      </c>
      <c r="BL168" s="18" t="s">
        <v>287</v>
      </c>
      <c r="BM168" s="143" t="s">
        <v>2785</v>
      </c>
    </row>
    <row r="169" spans="2:65" s="1" customFormat="1" ht="16.5" customHeight="1">
      <c r="B169" s="33"/>
      <c r="C169" s="170" t="s">
        <v>629</v>
      </c>
      <c r="D169" s="170" t="s">
        <v>264</v>
      </c>
      <c r="E169" s="171" t="s">
        <v>2786</v>
      </c>
      <c r="F169" s="172" t="s">
        <v>2787</v>
      </c>
      <c r="G169" s="173" t="s">
        <v>1993</v>
      </c>
      <c r="H169" s="174">
        <v>2</v>
      </c>
      <c r="I169" s="175"/>
      <c r="J169" s="176">
        <f t="shared" si="30"/>
        <v>0</v>
      </c>
      <c r="K169" s="172" t="s">
        <v>19</v>
      </c>
      <c r="L169" s="177"/>
      <c r="M169" s="178" t="s">
        <v>19</v>
      </c>
      <c r="N169" s="179" t="s">
        <v>46</v>
      </c>
      <c r="P169" s="141">
        <f t="shared" si="31"/>
        <v>0</v>
      </c>
      <c r="Q169" s="141">
        <v>0</v>
      </c>
      <c r="R169" s="141">
        <f t="shared" si="32"/>
        <v>0</v>
      </c>
      <c r="S169" s="141">
        <v>0</v>
      </c>
      <c r="T169" s="142">
        <f t="shared" si="33"/>
        <v>0</v>
      </c>
      <c r="AR169" s="143" t="s">
        <v>409</v>
      </c>
      <c r="AT169" s="143" t="s">
        <v>264</v>
      </c>
      <c r="AU169" s="143" t="s">
        <v>84</v>
      </c>
      <c r="AY169" s="18" t="s">
        <v>184</v>
      </c>
      <c r="BE169" s="144">
        <f t="shared" si="34"/>
        <v>0</v>
      </c>
      <c r="BF169" s="144">
        <f t="shared" si="35"/>
        <v>0</v>
      </c>
      <c r="BG169" s="144">
        <f t="shared" si="36"/>
        <v>0</v>
      </c>
      <c r="BH169" s="144">
        <f t="shared" si="37"/>
        <v>0</v>
      </c>
      <c r="BI169" s="144">
        <f t="shared" si="38"/>
        <v>0</v>
      </c>
      <c r="BJ169" s="18" t="s">
        <v>82</v>
      </c>
      <c r="BK169" s="144">
        <f t="shared" si="39"/>
        <v>0</v>
      </c>
      <c r="BL169" s="18" t="s">
        <v>287</v>
      </c>
      <c r="BM169" s="143" t="s">
        <v>2788</v>
      </c>
    </row>
    <row r="170" spans="2:65" s="1" customFormat="1" ht="16.5" customHeight="1">
      <c r="B170" s="33"/>
      <c r="C170" s="170" t="s">
        <v>638</v>
      </c>
      <c r="D170" s="170" t="s">
        <v>264</v>
      </c>
      <c r="E170" s="171" t="s">
        <v>2789</v>
      </c>
      <c r="F170" s="172" t="s">
        <v>2790</v>
      </c>
      <c r="G170" s="173" t="s">
        <v>1993</v>
      </c>
      <c r="H170" s="174">
        <v>16</v>
      </c>
      <c r="I170" s="175"/>
      <c r="J170" s="176">
        <f t="shared" si="30"/>
        <v>0</v>
      </c>
      <c r="K170" s="172" t="s">
        <v>19</v>
      </c>
      <c r="L170" s="177"/>
      <c r="M170" s="178" t="s">
        <v>19</v>
      </c>
      <c r="N170" s="179" t="s">
        <v>46</v>
      </c>
      <c r="P170" s="141">
        <f t="shared" si="31"/>
        <v>0</v>
      </c>
      <c r="Q170" s="141">
        <v>0</v>
      </c>
      <c r="R170" s="141">
        <f t="shared" si="32"/>
        <v>0</v>
      </c>
      <c r="S170" s="141">
        <v>0</v>
      </c>
      <c r="T170" s="142">
        <f t="shared" si="33"/>
        <v>0</v>
      </c>
      <c r="AR170" s="143" t="s">
        <v>409</v>
      </c>
      <c r="AT170" s="143" t="s">
        <v>264</v>
      </c>
      <c r="AU170" s="143" t="s">
        <v>84</v>
      </c>
      <c r="AY170" s="18" t="s">
        <v>184</v>
      </c>
      <c r="BE170" s="144">
        <f t="shared" si="34"/>
        <v>0</v>
      </c>
      <c r="BF170" s="144">
        <f t="shared" si="35"/>
        <v>0</v>
      </c>
      <c r="BG170" s="144">
        <f t="shared" si="36"/>
        <v>0</v>
      </c>
      <c r="BH170" s="144">
        <f t="shared" si="37"/>
        <v>0</v>
      </c>
      <c r="BI170" s="144">
        <f t="shared" si="38"/>
        <v>0</v>
      </c>
      <c r="BJ170" s="18" t="s">
        <v>82</v>
      </c>
      <c r="BK170" s="144">
        <f t="shared" si="39"/>
        <v>0</v>
      </c>
      <c r="BL170" s="18" t="s">
        <v>287</v>
      </c>
      <c r="BM170" s="143" t="s">
        <v>2791</v>
      </c>
    </row>
    <row r="171" spans="2:65" s="1" customFormat="1" ht="16.5" customHeight="1">
      <c r="B171" s="33"/>
      <c r="C171" s="170" t="s">
        <v>653</v>
      </c>
      <c r="D171" s="170" t="s">
        <v>264</v>
      </c>
      <c r="E171" s="171" t="s">
        <v>2792</v>
      </c>
      <c r="F171" s="172" t="s">
        <v>2793</v>
      </c>
      <c r="G171" s="173" t="s">
        <v>1993</v>
      </c>
      <c r="H171" s="174">
        <v>13</v>
      </c>
      <c r="I171" s="175"/>
      <c r="J171" s="176">
        <f t="shared" si="30"/>
        <v>0</v>
      </c>
      <c r="K171" s="172" t="s">
        <v>19</v>
      </c>
      <c r="L171" s="177"/>
      <c r="M171" s="178" t="s">
        <v>19</v>
      </c>
      <c r="N171" s="179" t="s">
        <v>46</v>
      </c>
      <c r="P171" s="141">
        <f t="shared" si="31"/>
        <v>0</v>
      </c>
      <c r="Q171" s="141">
        <v>0</v>
      </c>
      <c r="R171" s="141">
        <f t="shared" si="32"/>
        <v>0</v>
      </c>
      <c r="S171" s="141">
        <v>0</v>
      </c>
      <c r="T171" s="142">
        <f t="shared" si="33"/>
        <v>0</v>
      </c>
      <c r="AR171" s="143" t="s">
        <v>409</v>
      </c>
      <c r="AT171" s="143" t="s">
        <v>264</v>
      </c>
      <c r="AU171" s="143" t="s">
        <v>84</v>
      </c>
      <c r="AY171" s="18" t="s">
        <v>184</v>
      </c>
      <c r="BE171" s="144">
        <f t="shared" si="34"/>
        <v>0</v>
      </c>
      <c r="BF171" s="144">
        <f t="shared" si="35"/>
        <v>0</v>
      </c>
      <c r="BG171" s="144">
        <f t="shared" si="36"/>
        <v>0</v>
      </c>
      <c r="BH171" s="144">
        <f t="shared" si="37"/>
        <v>0</v>
      </c>
      <c r="BI171" s="144">
        <f t="shared" si="38"/>
        <v>0</v>
      </c>
      <c r="BJ171" s="18" t="s">
        <v>82</v>
      </c>
      <c r="BK171" s="144">
        <f t="shared" si="39"/>
        <v>0</v>
      </c>
      <c r="BL171" s="18" t="s">
        <v>287</v>
      </c>
      <c r="BM171" s="143" t="s">
        <v>2794</v>
      </c>
    </row>
    <row r="172" spans="2:65" s="1" customFormat="1" ht="16.5" customHeight="1">
      <c r="B172" s="33"/>
      <c r="C172" s="170" t="s">
        <v>665</v>
      </c>
      <c r="D172" s="170" t="s">
        <v>264</v>
      </c>
      <c r="E172" s="171" t="s">
        <v>2795</v>
      </c>
      <c r="F172" s="172" t="s">
        <v>2796</v>
      </c>
      <c r="G172" s="173" t="s">
        <v>1993</v>
      </c>
      <c r="H172" s="174">
        <v>6</v>
      </c>
      <c r="I172" s="175"/>
      <c r="J172" s="176">
        <f t="shared" si="30"/>
        <v>0</v>
      </c>
      <c r="K172" s="172" t="s">
        <v>19</v>
      </c>
      <c r="L172" s="177"/>
      <c r="M172" s="178" t="s">
        <v>19</v>
      </c>
      <c r="N172" s="179" t="s">
        <v>46</v>
      </c>
      <c r="P172" s="141">
        <f t="shared" si="31"/>
        <v>0</v>
      </c>
      <c r="Q172" s="141">
        <v>0</v>
      </c>
      <c r="R172" s="141">
        <f t="shared" si="32"/>
        <v>0</v>
      </c>
      <c r="S172" s="141">
        <v>0</v>
      </c>
      <c r="T172" s="142">
        <f t="shared" si="33"/>
        <v>0</v>
      </c>
      <c r="AR172" s="143" t="s">
        <v>409</v>
      </c>
      <c r="AT172" s="143" t="s">
        <v>264</v>
      </c>
      <c r="AU172" s="143" t="s">
        <v>84</v>
      </c>
      <c r="AY172" s="18" t="s">
        <v>184</v>
      </c>
      <c r="BE172" s="144">
        <f t="shared" si="34"/>
        <v>0</v>
      </c>
      <c r="BF172" s="144">
        <f t="shared" si="35"/>
        <v>0</v>
      </c>
      <c r="BG172" s="144">
        <f t="shared" si="36"/>
        <v>0</v>
      </c>
      <c r="BH172" s="144">
        <f t="shared" si="37"/>
        <v>0</v>
      </c>
      <c r="BI172" s="144">
        <f t="shared" si="38"/>
        <v>0</v>
      </c>
      <c r="BJ172" s="18" t="s">
        <v>82</v>
      </c>
      <c r="BK172" s="144">
        <f t="shared" si="39"/>
        <v>0</v>
      </c>
      <c r="BL172" s="18" t="s">
        <v>287</v>
      </c>
      <c r="BM172" s="143" t="s">
        <v>2797</v>
      </c>
    </row>
    <row r="173" spans="2:65" s="1" customFormat="1" ht="16.5" customHeight="1">
      <c r="B173" s="33"/>
      <c r="C173" s="170" t="s">
        <v>680</v>
      </c>
      <c r="D173" s="170" t="s">
        <v>264</v>
      </c>
      <c r="E173" s="171" t="s">
        <v>2798</v>
      </c>
      <c r="F173" s="172" t="s">
        <v>2799</v>
      </c>
      <c r="G173" s="173" t="s">
        <v>1993</v>
      </c>
      <c r="H173" s="174">
        <v>3</v>
      </c>
      <c r="I173" s="175"/>
      <c r="J173" s="176">
        <f t="shared" si="30"/>
        <v>0</v>
      </c>
      <c r="K173" s="172" t="s">
        <v>19</v>
      </c>
      <c r="L173" s="177"/>
      <c r="M173" s="178" t="s">
        <v>19</v>
      </c>
      <c r="N173" s="179" t="s">
        <v>46</v>
      </c>
      <c r="P173" s="141">
        <f t="shared" si="31"/>
        <v>0</v>
      </c>
      <c r="Q173" s="141">
        <v>0</v>
      </c>
      <c r="R173" s="141">
        <f t="shared" si="32"/>
        <v>0</v>
      </c>
      <c r="S173" s="141">
        <v>0</v>
      </c>
      <c r="T173" s="142">
        <f t="shared" si="33"/>
        <v>0</v>
      </c>
      <c r="AR173" s="143" t="s">
        <v>409</v>
      </c>
      <c r="AT173" s="143" t="s">
        <v>264</v>
      </c>
      <c r="AU173" s="143" t="s">
        <v>84</v>
      </c>
      <c r="AY173" s="18" t="s">
        <v>184</v>
      </c>
      <c r="BE173" s="144">
        <f t="shared" si="34"/>
        <v>0</v>
      </c>
      <c r="BF173" s="144">
        <f t="shared" si="35"/>
        <v>0</v>
      </c>
      <c r="BG173" s="144">
        <f t="shared" si="36"/>
        <v>0</v>
      </c>
      <c r="BH173" s="144">
        <f t="shared" si="37"/>
        <v>0</v>
      </c>
      <c r="BI173" s="144">
        <f t="shared" si="38"/>
        <v>0</v>
      </c>
      <c r="BJ173" s="18" t="s">
        <v>82</v>
      </c>
      <c r="BK173" s="144">
        <f t="shared" si="39"/>
        <v>0</v>
      </c>
      <c r="BL173" s="18" t="s">
        <v>287</v>
      </c>
      <c r="BM173" s="143" t="s">
        <v>2800</v>
      </c>
    </row>
    <row r="174" spans="2:65" s="1" customFormat="1" ht="16.5" customHeight="1">
      <c r="B174" s="33"/>
      <c r="C174" s="170" t="s">
        <v>1127</v>
      </c>
      <c r="D174" s="170" t="s">
        <v>264</v>
      </c>
      <c r="E174" s="171" t="s">
        <v>2801</v>
      </c>
      <c r="F174" s="172" t="s">
        <v>2802</v>
      </c>
      <c r="G174" s="173" t="s">
        <v>1993</v>
      </c>
      <c r="H174" s="174">
        <v>8</v>
      </c>
      <c r="I174" s="175"/>
      <c r="J174" s="176">
        <f t="shared" si="30"/>
        <v>0</v>
      </c>
      <c r="K174" s="172" t="s">
        <v>19</v>
      </c>
      <c r="L174" s="177"/>
      <c r="M174" s="178" t="s">
        <v>19</v>
      </c>
      <c r="N174" s="179" t="s">
        <v>46</v>
      </c>
      <c r="P174" s="141">
        <f t="shared" si="31"/>
        <v>0</v>
      </c>
      <c r="Q174" s="141">
        <v>0</v>
      </c>
      <c r="R174" s="141">
        <f t="shared" si="32"/>
        <v>0</v>
      </c>
      <c r="S174" s="141">
        <v>0</v>
      </c>
      <c r="T174" s="142">
        <f t="shared" si="33"/>
        <v>0</v>
      </c>
      <c r="AR174" s="143" t="s">
        <v>409</v>
      </c>
      <c r="AT174" s="143" t="s">
        <v>264</v>
      </c>
      <c r="AU174" s="143" t="s">
        <v>84</v>
      </c>
      <c r="AY174" s="18" t="s">
        <v>184</v>
      </c>
      <c r="BE174" s="144">
        <f t="shared" si="34"/>
        <v>0</v>
      </c>
      <c r="BF174" s="144">
        <f t="shared" si="35"/>
        <v>0</v>
      </c>
      <c r="BG174" s="144">
        <f t="shared" si="36"/>
        <v>0</v>
      </c>
      <c r="BH174" s="144">
        <f t="shared" si="37"/>
        <v>0</v>
      </c>
      <c r="BI174" s="144">
        <f t="shared" si="38"/>
        <v>0</v>
      </c>
      <c r="BJ174" s="18" t="s">
        <v>82</v>
      </c>
      <c r="BK174" s="144">
        <f t="shared" si="39"/>
        <v>0</v>
      </c>
      <c r="BL174" s="18" t="s">
        <v>287</v>
      </c>
      <c r="BM174" s="143" t="s">
        <v>2803</v>
      </c>
    </row>
    <row r="175" spans="2:65" s="1" customFormat="1" ht="16.5" customHeight="1">
      <c r="B175" s="33"/>
      <c r="C175" s="170" t="s">
        <v>1136</v>
      </c>
      <c r="D175" s="170" t="s">
        <v>264</v>
      </c>
      <c r="E175" s="171" t="s">
        <v>2804</v>
      </c>
      <c r="F175" s="172" t="s">
        <v>2805</v>
      </c>
      <c r="G175" s="173" t="s">
        <v>1993</v>
      </c>
      <c r="H175" s="174">
        <v>3</v>
      </c>
      <c r="I175" s="175"/>
      <c r="J175" s="176">
        <f t="shared" si="30"/>
        <v>0</v>
      </c>
      <c r="K175" s="172" t="s">
        <v>19</v>
      </c>
      <c r="L175" s="177"/>
      <c r="M175" s="178" t="s">
        <v>19</v>
      </c>
      <c r="N175" s="179" t="s">
        <v>46</v>
      </c>
      <c r="P175" s="141">
        <f t="shared" si="31"/>
        <v>0</v>
      </c>
      <c r="Q175" s="141">
        <v>0</v>
      </c>
      <c r="R175" s="141">
        <f t="shared" si="32"/>
        <v>0</v>
      </c>
      <c r="S175" s="141">
        <v>0</v>
      </c>
      <c r="T175" s="142">
        <f t="shared" si="33"/>
        <v>0</v>
      </c>
      <c r="AR175" s="143" t="s">
        <v>409</v>
      </c>
      <c r="AT175" s="143" t="s">
        <v>264</v>
      </c>
      <c r="AU175" s="143" t="s">
        <v>84</v>
      </c>
      <c r="AY175" s="18" t="s">
        <v>184</v>
      </c>
      <c r="BE175" s="144">
        <f t="shared" si="34"/>
        <v>0</v>
      </c>
      <c r="BF175" s="144">
        <f t="shared" si="35"/>
        <v>0</v>
      </c>
      <c r="BG175" s="144">
        <f t="shared" si="36"/>
        <v>0</v>
      </c>
      <c r="BH175" s="144">
        <f t="shared" si="37"/>
        <v>0</v>
      </c>
      <c r="BI175" s="144">
        <f t="shared" si="38"/>
        <v>0</v>
      </c>
      <c r="BJ175" s="18" t="s">
        <v>82</v>
      </c>
      <c r="BK175" s="144">
        <f t="shared" si="39"/>
        <v>0</v>
      </c>
      <c r="BL175" s="18" t="s">
        <v>287</v>
      </c>
      <c r="BM175" s="143" t="s">
        <v>2806</v>
      </c>
    </row>
    <row r="176" spans="2:65" s="1" customFormat="1" ht="16.5" customHeight="1">
      <c r="B176" s="33"/>
      <c r="C176" s="132" t="s">
        <v>1142</v>
      </c>
      <c r="D176" s="132" t="s">
        <v>186</v>
      </c>
      <c r="E176" s="133" t="s">
        <v>2807</v>
      </c>
      <c r="F176" s="134" t="s">
        <v>2808</v>
      </c>
      <c r="G176" s="135" t="s">
        <v>1993</v>
      </c>
      <c r="H176" s="136">
        <v>10</v>
      </c>
      <c r="I176" s="137"/>
      <c r="J176" s="138">
        <f t="shared" si="30"/>
        <v>0</v>
      </c>
      <c r="K176" s="134" t="s">
        <v>19</v>
      </c>
      <c r="L176" s="33"/>
      <c r="M176" s="139" t="s">
        <v>19</v>
      </c>
      <c r="N176" s="140" t="s">
        <v>46</v>
      </c>
      <c r="P176" s="141">
        <f t="shared" si="31"/>
        <v>0</v>
      </c>
      <c r="Q176" s="141">
        <v>0</v>
      </c>
      <c r="R176" s="141">
        <f t="shared" si="32"/>
        <v>0</v>
      </c>
      <c r="S176" s="141">
        <v>0</v>
      </c>
      <c r="T176" s="142">
        <f t="shared" si="33"/>
        <v>0</v>
      </c>
      <c r="AR176" s="143" t="s">
        <v>287</v>
      </c>
      <c r="AT176" s="143" t="s">
        <v>186</v>
      </c>
      <c r="AU176" s="143" t="s">
        <v>84</v>
      </c>
      <c r="AY176" s="18" t="s">
        <v>184</v>
      </c>
      <c r="BE176" s="144">
        <f t="shared" si="34"/>
        <v>0</v>
      </c>
      <c r="BF176" s="144">
        <f t="shared" si="35"/>
        <v>0</v>
      </c>
      <c r="BG176" s="144">
        <f t="shared" si="36"/>
        <v>0</v>
      </c>
      <c r="BH176" s="144">
        <f t="shared" si="37"/>
        <v>0</v>
      </c>
      <c r="BI176" s="144">
        <f t="shared" si="38"/>
        <v>0</v>
      </c>
      <c r="BJ176" s="18" t="s">
        <v>82</v>
      </c>
      <c r="BK176" s="144">
        <f t="shared" si="39"/>
        <v>0</v>
      </c>
      <c r="BL176" s="18" t="s">
        <v>287</v>
      </c>
      <c r="BM176" s="143" t="s">
        <v>2809</v>
      </c>
    </row>
    <row r="177" spans="2:65" s="1" customFormat="1" ht="16.5" customHeight="1">
      <c r="B177" s="33"/>
      <c r="C177" s="170" t="s">
        <v>1147</v>
      </c>
      <c r="D177" s="170" t="s">
        <v>264</v>
      </c>
      <c r="E177" s="171" t="s">
        <v>2810</v>
      </c>
      <c r="F177" s="172" t="s">
        <v>2811</v>
      </c>
      <c r="G177" s="173" t="s">
        <v>1993</v>
      </c>
      <c r="H177" s="174">
        <v>1</v>
      </c>
      <c r="I177" s="175"/>
      <c r="J177" s="176">
        <f t="shared" si="30"/>
        <v>0</v>
      </c>
      <c r="K177" s="172" t="s">
        <v>19</v>
      </c>
      <c r="L177" s="177"/>
      <c r="M177" s="178" t="s">
        <v>19</v>
      </c>
      <c r="N177" s="179" t="s">
        <v>46</v>
      </c>
      <c r="P177" s="141">
        <f t="shared" si="31"/>
        <v>0</v>
      </c>
      <c r="Q177" s="141">
        <v>0</v>
      </c>
      <c r="R177" s="141">
        <f t="shared" si="32"/>
        <v>0</v>
      </c>
      <c r="S177" s="141">
        <v>0</v>
      </c>
      <c r="T177" s="142">
        <f t="shared" si="33"/>
        <v>0</v>
      </c>
      <c r="AR177" s="143" t="s">
        <v>409</v>
      </c>
      <c r="AT177" s="143" t="s">
        <v>264</v>
      </c>
      <c r="AU177" s="143" t="s">
        <v>84</v>
      </c>
      <c r="AY177" s="18" t="s">
        <v>184</v>
      </c>
      <c r="BE177" s="144">
        <f t="shared" si="34"/>
        <v>0</v>
      </c>
      <c r="BF177" s="144">
        <f t="shared" si="35"/>
        <v>0</v>
      </c>
      <c r="BG177" s="144">
        <f t="shared" si="36"/>
        <v>0</v>
      </c>
      <c r="BH177" s="144">
        <f t="shared" si="37"/>
        <v>0</v>
      </c>
      <c r="BI177" s="144">
        <f t="shared" si="38"/>
        <v>0</v>
      </c>
      <c r="BJ177" s="18" t="s">
        <v>82</v>
      </c>
      <c r="BK177" s="144">
        <f t="shared" si="39"/>
        <v>0</v>
      </c>
      <c r="BL177" s="18" t="s">
        <v>287</v>
      </c>
      <c r="BM177" s="143" t="s">
        <v>2812</v>
      </c>
    </row>
    <row r="178" spans="2:65" s="1" customFormat="1" ht="16.5" customHeight="1">
      <c r="B178" s="33"/>
      <c r="C178" s="170" t="s">
        <v>1153</v>
      </c>
      <c r="D178" s="170" t="s">
        <v>264</v>
      </c>
      <c r="E178" s="171" t="s">
        <v>2813</v>
      </c>
      <c r="F178" s="172" t="s">
        <v>2814</v>
      </c>
      <c r="G178" s="173" t="s">
        <v>1993</v>
      </c>
      <c r="H178" s="174">
        <v>1</v>
      </c>
      <c r="I178" s="175"/>
      <c r="J178" s="176">
        <f t="shared" si="30"/>
        <v>0</v>
      </c>
      <c r="K178" s="172" t="s">
        <v>19</v>
      </c>
      <c r="L178" s="177"/>
      <c r="M178" s="178" t="s">
        <v>19</v>
      </c>
      <c r="N178" s="179" t="s">
        <v>46</v>
      </c>
      <c r="P178" s="141">
        <f t="shared" si="31"/>
        <v>0</v>
      </c>
      <c r="Q178" s="141">
        <v>0</v>
      </c>
      <c r="R178" s="141">
        <f t="shared" si="32"/>
        <v>0</v>
      </c>
      <c r="S178" s="141">
        <v>0</v>
      </c>
      <c r="T178" s="142">
        <f t="shared" si="33"/>
        <v>0</v>
      </c>
      <c r="AR178" s="143" t="s">
        <v>409</v>
      </c>
      <c r="AT178" s="143" t="s">
        <v>264</v>
      </c>
      <c r="AU178" s="143" t="s">
        <v>84</v>
      </c>
      <c r="AY178" s="18" t="s">
        <v>184</v>
      </c>
      <c r="BE178" s="144">
        <f t="shared" si="34"/>
        <v>0</v>
      </c>
      <c r="BF178" s="144">
        <f t="shared" si="35"/>
        <v>0</v>
      </c>
      <c r="BG178" s="144">
        <f t="shared" si="36"/>
        <v>0</v>
      </c>
      <c r="BH178" s="144">
        <f t="shared" si="37"/>
        <v>0</v>
      </c>
      <c r="BI178" s="144">
        <f t="shared" si="38"/>
        <v>0</v>
      </c>
      <c r="BJ178" s="18" t="s">
        <v>82</v>
      </c>
      <c r="BK178" s="144">
        <f t="shared" si="39"/>
        <v>0</v>
      </c>
      <c r="BL178" s="18" t="s">
        <v>287</v>
      </c>
      <c r="BM178" s="143" t="s">
        <v>2815</v>
      </c>
    </row>
    <row r="179" spans="2:65" s="1" customFormat="1" ht="16.5" customHeight="1">
      <c r="B179" s="33"/>
      <c r="C179" s="170" t="s">
        <v>1158</v>
      </c>
      <c r="D179" s="170" t="s">
        <v>264</v>
      </c>
      <c r="E179" s="171" t="s">
        <v>2816</v>
      </c>
      <c r="F179" s="172" t="s">
        <v>2817</v>
      </c>
      <c r="G179" s="173" t="s">
        <v>1993</v>
      </c>
      <c r="H179" s="174">
        <v>1</v>
      </c>
      <c r="I179" s="175"/>
      <c r="J179" s="176">
        <f t="shared" si="30"/>
        <v>0</v>
      </c>
      <c r="K179" s="172" t="s">
        <v>19</v>
      </c>
      <c r="L179" s="177"/>
      <c r="M179" s="178" t="s">
        <v>19</v>
      </c>
      <c r="N179" s="179" t="s">
        <v>46</v>
      </c>
      <c r="P179" s="141">
        <f t="shared" si="31"/>
        <v>0</v>
      </c>
      <c r="Q179" s="141">
        <v>0</v>
      </c>
      <c r="R179" s="141">
        <f t="shared" si="32"/>
        <v>0</v>
      </c>
      <c r="S179" s="141">
        <v>0</v>
      </c>
      <c r="T179" s="142">
        <f t="shared" si="33"/>
        <v>0</v>
      </c>
      <c r="AR179" s="143" t="s">
        <v>409</v>
      </c>
      <c r="AT179" s="143" t="s">
        <v>264</v>
      </c>
      <c r="AU179" s="143" t="s">
        <v>84</v>
      </c>
      <c r="AY179" s="18" t="s">
        <v>184</v>
      </c>
      <c r="BE179" s="144">
        <f t="shared" si="34"/>
        <v>0</v>
      </c>
      <c r="BF179" s="144">
        <f t="shared" si="35"/>
        <v>0</v>
      </c>
      <c r="BG179" s="144">
        <f t="shared" si="36"/>
        <v>0</v>
      </c>
      <c r="BH179" s="144">
        <f t="shared" si="37"/>
        <v>0</v>
      </c>
      <c r="BI179" s="144">
        <f t="shared" si="38"/>
        <v>0</v>
      </c>
      <c r="BJ179" s="18" t="s">
        <v>82</v>
      </c>
      <c r="BK179" s="144">
        <f t="shared" si="39"/>
        <v>0</v>
      </c>
      <c r="BL179" s="18" t="s">
        <v>287</v>
      </c>
      <c r="BM179" s="143" t="s">
        <v>2818</v>
      </c>
    </row>
    <row r="180" spans="2:65" s="1" customFormat="1" ht="16.5" customHeight="1">
      <c r="B180" s="33"/>
      <c r="C180" s="170" t="s">
        <v>1163</v>
      </c>
      <c r="D180" s="170" t="s">
        <v>264</v>
      </c>
      <c r="E180" s="171" t="s">
        <v>2819</v>
      </c>
      <c r="F180" s="172" t="s">
        <v>2820</v>
      </c>
      <c r="G180" s="173" t="s">
        <v>1993</v>
      </c>
      <c r="H180" s="174">
        <v>1</v>
      </c>
      <c r="I180" s="175"/>
      <c r="J180" s="176">
        <f t="shared" si="30"/>
        <v>0</v>
      </c>
      <c r="K180" s="172" t="s">
        <v>19</v>
      </c>
      <c r="L180" s="177"/>
      <c r="M180" s="178" t="s">
        <v>19</v>
      </c>
      <c r="N180" s="179" t="s">
        <v>46</v>
      </c>
      <c r="P180" s="141">
        <f t="shared" si="31"/>
        <v>0</v>
      </c>
      <c r="Q180" s="141">
        <v>0</v>
      </c>
      <c r="R180" s="141">
        <f t="shared" si="32"/>
        <v>0</v>
      </c>
      <c r="S180" s="141">
        <v>0</v>
      </c>
      <c r="T180" s="142">
        <f t="shared" si="33"/>
        <v>0</v>
      </c>
      <c r="AR180" s="143" t="s">
        <v>409</v>
      </c>
      <c r="AT180" s="143" t="s">
        <v>264</v>
      </c>
      <c r="AU180" s="143" t="s">
        <v>84</v>
      </c>
      <c r="AY180" s="18" t="s">
        <v>184</v>
      </c>
      <c r="BE180" s="144">
        <f t="shared" si="34"/>
        <v>0</v>
      </c>
      <c r="BF180" s="144">
        <f t="shared" si="35"/>
        <v>0</v>
      </c>
      <c r="BG180" s="144">
        <f t="shared" si="36"/>
        <v>0</v>
      </c>
      <c r="BH180" s="144">
        <f t="shared" si="37"/>
        <v>0</v>
      </c>
      <c r="BI180" s="144">
        <f t="shared" si="38"/>
        <v>0</v>
      </c>
      <c r="BJ180" s="18" t="s">
        <v>82</v>
      </c>
      <c r="BK180" s="144">
        <f t="shared" si="39"/>
        <v>0</v>
      </c>
      <c r="BL180" s="18" t="s">
        <v>287</v>
      </c>
      <c r="BM180" s="143" t="s">
        <v>2821</v>
      </c>
    </row>
    <row r="181" spans="2:65" s="1" customFormat="1" ht="16.5" customHeight="1">
      <c r="B181" s="33"/>
      <c r="C181" s="170" t="s">
        <v>1172</v>
      </c>
      <c r="D181" s="170" t="s">
        <v>264</v>
      </c>
      <c r="E181" s="171" t="s">
        <v>2822</v>
      </c>
      <c r="F181" s="172" t="s">
        <v>2823</v>
      </c>
      <c r="G181" s="173" t="s">
        <v>1993</v>
      </c>
      <c r="H181" s="174">
        <v>1</v>
      </c>
      <c r="I181" s="175"/>
      <c r="J181" s="176">
        <f t="shared" si="30"/>
        <v>0</v>
      </c>
      <c r="K181" s="172" t="s">
        <v>19</v>
      </c>
      <c r="L181" s="177"/>
      <c r="M181" s="178" t="s">
        <v>19</v>
      </c>
      <c r="N181" s="179" t="s">
        <v>46</v>
      </c>
      <c r="P181" s="141">
        <f t="shared" si="31"/>
        <v>0</v>
      </c>
      <c r="Q181" s="141">
        <v>0</v>
      </c>
      <c r="R181" s="141">
        <f t="shared" si="32"/>
        <v>0</v>
      </c>
      <c r="S181" s="141">
        <v>0</v>
      </c>
      <c r="T181" s="142">
        <f t="shared" si="33"/>
        <v>0</v>
      </c>
      <c r="AR181" s="143" t="s">
        <v>409</v>
      </c>
      <c r="AT181" s="143" t="s">
        <v>264</v>
      </c>
      <c r="AU181" s="143" t="s">
        <v>84</v>
      </c>
      <c r="AY181" s="18" t="s">
        <v>184</v>
      </c>
      <c r="BE181" s="144">
        <f t="shared" si="34"/>
        <v>0</v>
      </c>
      <c r="BF181" s="144">
        <f t="shared" si="35"/>
        <v>0</v>
      </c>
      <c r="BG181" s="144">
        <f t="shared" si="36"/>
        <v>0</v>
      </c>
      <c r="BH181" s="144">
        <f t="shared" si="37"/>
        <v>0</v>
      </c>
      <c r="BI181" s="144">
        <f t="shared" si="38"/>
        <v>0</v>
      </c>
      <c r="BJ181" s="18" t="s">
        <v>82</v>
      </c>
      <c r="BK181" s="144">
        <f t="shared" si="39"/>
        <v>0</v>
      </c>
      <c r="BL181" s="18" t="s">
        <v>287</v>
      </c>
      <c r="BM181" s="143" t="s">
        <v>2824</v>
      </c>
    </row>
    <row r="182" spans="2:65" s="1" customFormat="1" ht="16.5" customHeight="1">
      <c r="B182" s="33"/>
      <c r="C182" s="170" t="s">
        <v>1177</v>
      </c>
      <c r="D182" s="170" t="s">
        <v>264</v>
      </c>
      <c r="E182" s="171" t="s">
        <v>2825</v>
      </c>
      <c r="F182" s="172" t="s">
        <v>2826</v>
      </c>
      <c r="G182" s="173" t="s">
        <v>1993</v>
      </c>
      <c r="H182" s="174">
        <v>3</v>
      </c>
      <c r="I182" s="175"/>
      <c r="J182" s="176">
        <f t="shared" si="30"/>
        <v>0</v>
      </c>
      <c r="K182" s="172" t="s">
        <v>19</v>
      </c>
      <c r="L182" s="177"/>
      <c r="M182" s="178" t="s">
        <v>19</v>
      </c>
      <c r="N182" s="179" t="s">
        <v>46</v>
      </c>
      <c r="P182" s="141">
        <f t="shared" si="31"/>
        <v>0</v>
      </c>
      <c r="Q182" s="141">
        <v>0</v>
      </c>
      <c r="R182" s="141">
        <f t="shared" si="32"/>
        <v>0</v>
      </c>
      <c r="S182" s="141">
        <v>0</v>
      </c>
      <c r="T182" s="142">
        <f t="shared" si="33"/>
        <v>0</v>
      </c>
      <c r="AR182" s="143" t="s">
        <v>409</v>
      </c>
      <c r="AT182" s="143" t="s">
        <v>264</v>
      </c>
      <c r="AU182" s="143" t="s">
        <v>84</v>
      </c>
      <c r="AY182" s="18" t="s">
        <v>184</v>
      </c>
      <c r="BE182" s="144">
        <f t="shared" si="34"/>
        <v>0</v>
      </c>
      <c r="BF182" s="144">
        <f t="shared" si="35"/>
        <v>0</v>
      </c>
      <c r="BG182" s="144">
        <f t="shared" si="36"/>
        <v>0</v>
      </c>
      <c r="BH182" s="144">
        <f t="shared" si="37"/>
        <v>0</v>
      </c>
      <c r="BI182" s="144">
        <f t="shared" si="38"/>
        <v>0</v>
      </c>
      <c r="BJ182" s="18" t="s">
        <v>82</v>
      </c>
      <c r="BK182" s="144">
        <f t="shared" si="39"/>
        <v>0</v>
      </c>
      <c r="BL182" s="18" t="s">
        <v>287</v>
      </c>
      <c r="BM182" s="143" t="s">
        <v>2827</v>
      </c>
    </row>
    <row r="183" spans="2:65" s="1" customFormat="1" ht="16.5" customHeight="1">
      <c r="B183" s="33"/>
      <c r="C183" s="132" t="s">
        <v>1188</v>
      </c>
      <c r="D183" s="132" t="s">
        <v>186</v>
      </c>
      <c r="E183" s="133" t="s">
        <v>2828</v>
      </c>
      <c r="F183" s="134" t="s">
        <v>2829</v>
      </c>
      <c r="G183" s="135" t="s">
        <v>1993</v>
      </c>
      <c r="H183" s="136">
        <v>26</v>
      </c>
      <c r="I183" s="137"/>
      <c r="J183" s="138">
        <f t="shared" si="30"/>
        <v>0</v>
      </c>
      <c r="K183" s="134" t="s">
        <v>19</v>
      </c>
      <c r="L183" s="33"/>
      <c r="M183" s="139" t="s">
        <v>19</v>
      </c>
      <c r="N183" s="140" t="s">
        <v>46</v>
      </c>
      <c r="P183" s="141">
        <f t="shared" si="31"/>
        <v>0</v>
      </c>
      <c r="Q183" s="141">
        <v>0</v>
      </c>
      <c r="R183" s="141">
        <f t="shared" si="32"/>
        <v>0</v>
      </c>
      <c r="S183" s="141">
        <v>0</v>
      </c>
      <c r="T183" s="142">
        <f t="shared" si="33"/>
        <v>0</v>
      </c>
      <c r="AR183" s="143" t="s">
        <v>287</v>
      </c>
      <c r="AT183" s="143" t="s">
        <v>186</v>
      </c>
      <c r="AU183" s="143" t="s">
        <v>84</v>
      </c>
      <c r="AY183" s="18" t="s">
        <v>184</v>
      </c>
      <c r="BE183" s="144">
        <f t="shared" si="34"/>
        <v>0</v>
      </c>
      <c r="BF183" s="144">
        <f t="shared" si="35"/>
        <v>0</v>
      </c>
      <c r="BG183" s="144">
        <f t="shared" si="36"/>
        <v>0</v>
      </c>
      <c r="BH183" s="144">
        <f t="shared" si="37"/>
        <v>0</v>
      </c>
      <c r="BI183" s="144">
        <f t="shared" si="38"/>
        <v>0</v>
      </c>
      <c r="BJ183" s="18" t="s">
        <v>82</v>
      </c>
      <c r="BK183" s="144">
        <f t="shared" si="39"/>
        <v>0</v>
      </c>
      <c r="BL183" s="18" t="s">
        <v>287</v>
      </c>
      <c r="BM183" s="143" t="s">
        <v>2830</v>
      </c>
    </row>
    <row r="184" spans="2:65" s="1" customFormat="1" ht="16.5" customHeight="1">
      <c r="B184" s="33"/>
      <c r="C184" s="132" t="s">
        <v>1194</v>
      </c>
      <c r="D184" s="132" t="s">
        <v>186</v>
      </c>
      <c r="E184" s="133" t="s">
        <v>2831</v>
      </c>
      <c r="F184" s="134" t="s">
        <v>2832</v>
      </c>
      <c r="G184" s="135" t="s">
        <v>1993</v>
      </c>
      <c r="H184" s="136">
        <v>2</v>
      </c>
      <c r="I184" s="137"/>
      <c r="J184" s="138">
        <f t="shared" si="30"/>
        <v>0</v>
      </c>
      <c r="K184" s="134" t="s">
        <v>19</v>
      </c>
      <c r="L184" s="33"/>
      <c r="M184" s="139" t="s">
        <v>19</v>
      </c>
      <c r="N184" s="140" t="s">
        <v>46</v>
      </c>
      <c r="P184" s="141">
        <f t="shared" si="31"/>
        <v>0</v>
      </c>
      <c r="Q184" s="141">
        <v>0</v>
      </c>
      <c r="R184" s="141">
        <f t="shared" si="32"/>
        <v>0</v>
      </c>
      <c r="S184" s="141">
        <v>0</v>
      </c>
      <c r="T184" s="142">
        <f t="shared" si="33"/>
        <v>0</v>
      </c>
      <c r="AR184" s="143" t="s">
        <v>287</v>
      </c>
      <c r="AT184" s="143" t="s">
        <v>186</v>
      </c>
      <c r="AU184" s="143" t="s">
        <v>84</v>
      </c>
      <c r="AY184" s="18" t="s">
        <v>184</v>
      </c>
      <c r="BE184" s="144">
        <f t="shared" si="34"/>
        <v>0</v>
      </c>
      <c r="BF184" s="144">
        <f t="shared" si="35"/>
        <v>0</v>
      </c>
      <c r="BG184" s="144">
        <f t="shared" si="36"/>
        <v>0</v>
      </c>
      <c r="BH184" s="144">
        <f t="shared" si="37"/>
        <v>0</v>
      </c>
      <c r="BI184" s="144">
        <f t="shared" si="38"/>
        <v>0</v>
      </c>
      <c r="BJ184" s="18" t="s">
        <v>82</v>
      </c>
      <c r="BK184" s="144">
        <f t="shared" si="39"/>
        <v>0</v>
      </c>
      <c r="BL184" s="18" t="s">
        <v>287</v>
      </c>
      <c r="BM184" s="143" t="s">
        <v>2833</v>
      </c>
    </row>
    <row r="185" spans="2:65" s="1" customFormat="1" ht="16.5" customHeight="1">
      <c r="B185" s="33"/>
      <c r="C185" s="132" t="s">
        <v>1205</v>
      </c>
      <c r="D185" s="132" t="s">
        <v>186</v>
      </c>
      <c r="E185" s="133" t="s">
        <v>2834</v>
      </c>
      <c r="F185" s="134" t="s">
        <v>2835</v>
      </c>
      <c r="G185" s="135" t="s">
        <v>1993</v>
      </c>
      <c r="H185" s="136">
        <v>1</v>
      </c>
      <c r="I185" s="137"/>
      <c r="J185" s="138">
        <f t="shared" si="30"/>
        <v>0</v>
      </c>
      <c r="K185" s="134" t="s">
        <v>19</v>
      </c>
      <c r="L185" s="33"/>
      <c r="M185" s="139" t="s">
        <v>19</v>
      </c>
      <c r="N185" s="140" t="s">
        <v>46</v>
      </c>
      <c r="P185" s="141">
        <f t="shared" si="31"/>
        <v>0</v>
      </c>
      <c r="Q185" s="141">
        <v>0</v>
      </c>
      <c r="R185" s="141">
        <f t="shared" si="32"/>
        <v>0</v>
      </c>
      <c r="S185" s="141">
        <v>0</v>
      </c>
      <c r="T185" s="142">
        <f t="shared" si="33"/>
        <v>0</v>
      </c>
      <c r="AR185" s="143" t="s">
        <v>287</v>
      </c>
      <c r="AT185" s="143" t="s">
        <v>186</v>
      </c>
      <c r="AU185" s="143" t="s">
        <v>84</v>
      </c>
      <c r="AY185" s="18" t="s">
        <v>184</v>
      </c>
      <c r="BE185" s="144">
        <f t="shared" si="34"/>
        <v>0</v>
      </c>
      <c r="BF185" s="144">
        <f t="shared" si="35"/>
        <v>0</v>
      </c>
      <c r="BG185" s="144">
        <f t="shared" si="36"/>
        <v>0</v>
      </c>
      <c r="BH185" s="144">
        <f t="shared" si="37"/>
        <v>0</v>
      </c>
      <c r="BI185" s="144">
        <f t="shared" si="38"/>
        <v>0</v>
      </c>
      <c r="BJ185" s="18" t="s">
        <v>82</v>
      </c>
      <c r="BK185" s="144">
        <f t="shared" si="39"/>
        <v>0</v>
      </c>
      <c r="BL185" s="18" t="s">
        <v>287</v>
      </c>
      <c r="BM185" s="143" t="s">
        <v>2836</v>
      </c>
    </row>
    <row r="186" spans="2:65" s="1" customFormat="1" ht="16.5" customHeight="1">
      <c r="B186" s="33"/>
      <c r="C186" s="132" t="s">
        <v>1211</v>
      </c>
      <c r="D186" s="132" t="s">
        <v>186</v>
      </c>
      <c r="E186" s="133" t="s">
        <v>2837</v>
      </c>
      <c r="F186" s="134" t="s">
        <v>2838</v>
      </c>
      <c r="G186" s="135" t="s">
        <v>1993</v>
      </c>
      <c r="H186" s="136">
        <v>2</v>
      </c>
      <c r="I186" s="137"/>
      <c r="J186" s="138">
        <f t="shared" si="30"/>
        <v>0</v>
      </c>
      <c r="K186" s="134" t="s">
        <v>19</v>
      </c>
      <c r="L186" s="33"/>
      <c r="M186" s="139" t="s">
        <v>19</v>
      </c>
      <c r="N186" s="140" t="s">
        <v>46</v>
      </c>
      <c r="P186" s="141">
        <f t="shared" si="31"/>
        <v>0</v>
      </c>
      <c r="Q186" s="141">
        <v>0</v>
      </c>
      <c r="R186" s="141">
        <f t="shared" si="32"/>
        <v>0</v>
      </c>
      <c r="S186" s="141">
        <v>0</v>
      </c>
      <c r="T186" s="142">
        <f t="shared" si="33"/>
        <v>0</v>
      </c>
      <c r="AR186" s="143" t="s">
        <v>287</v>
      </c>
      <c r="AT186" s="143" t="s">
        <v>186</v>
      </c>
      <c r="AU186" s="143" t="s">
        <v>84</v>
      </c>
      <c r="AY186" s="18" t="s">
        <v>184</v>
      </c>
      <c r="BE186" s="144">
        <f t="shared" si="34"/>
        <v>0</v>
      </c>
      <c r="BF186" s="144">
        <f t="shared" si="35"/>
        <v>0</v>
      </c>
      <c r="BG186" s="144">
        <f t="shared" si="36"/>
        <v>0</v>
      </c>
      <c r="BH186" s="144">
        <f t="shared" si="37"/>
        <v>0</v>
      </c>
      <c r="BI186" s="144">
        <f t="shared" si="38"/>
        <v>0</v>
      </c>
      <c r="BJ186" s="18" t="s">
        <v>82</v>
      </c>
      <c r="BK186" s="144">
        <f t="shared" si="39"/>
        <v>0</v>
      </c>
      <c r="BL186" s="18" t="s">
        <v>287</v>
      </c>
      <c r="BM186" s="143" t="s">
        <v>2839</v>
      </c>
    </row>
    <row r="187" spans="2:65" s="1" customFormat="1" ht="16.5" customHeight="1">
      <c r="B187" s="33"/>
      <c r="C187" s="132" t="s">
        <v>1220</v>
      </c>
      <c r="D187" s="132" t="s">
        <v>186</v>
      </c>
      <c r="E187" s="133" t="s">
        <v>2840</v>
      </c>
      <c r="F187" s="134" t="s">
        <v>2841</v>
      </c>
      <c r="G187" s="135" t="s">
        <v>1993</v>
      </c>
      <c r="H187" s="136">
        <v>8</v>
      </c>
      <c r="I187" s="137"/>
      <c r="J187" s="138">
        <f t="shared" si="30"/>
        <v>0</v>
      </c>
      <c r="K187" s="134" t="s">
        <v>19</v>
      </c>
      <c r="L187" s="33"/>
      <c r="M187" s="139" t="s">
        <v>19</v>
      </c>
      <c r="N187" s="140" t="s">
        <v>46</v>
      </c>
      <c r="P187" s="141">
        <f t="shared" si="31"/>
        <v>0</v>
      </c>
      <c r="Q187" s="141">
        <v>0</v>
      </c>
      <c r="R187" s="141">
        <f t="shared" si="32"/>
        <v>0</v>
      </c>
      <c r="S187" s="141">
        <v>0</v>
      </c>
      <c r="T187" s="142">
        <f t="shared" si="33"/>
        <v>0</v>
      </c>
      <c r="AR187" s="143" t="s">
        <v>287</v>
      </c>
      <c r="AT187" s="143" t="s">
        <v>186</v>
      </c>
      <c r="AU187" s="143" t="s">
        <v>84</v>
      </c>
      <c r="AY187" s="18" t="s">
        <v>184</v>
      </c>
      <c r="BE187" s="144">
        <f t="shared" si="34"/>
        <v>0</v>
      </c>
      <c r="BF187" s="144">
        <f t="shared" si="35"/>
        <v>0</v>
      </c>
      <c r="BG187" s="144">
        <f t="shared" si="36"/>
        <v>0</v>
      </c>
      <c r="BH187" s="144">
        <f t="shared" si="37"/>
        <v>0</v>
      </c>
      <c r="BI187" s="144">
        <f t="shared" si="38"/>
        <v>0</v>
      </c>
      <c r="BJ187" s="18" t="s">
        <v>82</v>
      </c>
      <c r="BK187" s="144">
        <f t="shared" si="39"/>
        <v>0</v>
      </c>
      <c r="BL187" s="18" t="s">
        <v>287</v>
      </c>
      <c r="BM187" s="143" t="s">
        <v>2842</v>
      </c>
    </row>
    <row r="188" spans="2:65" s="1" customFormat="1" ht="16.5" customHeight="1">
      <c r="B188" s="33"/>
      <c r="C188" s="132" t="s">
        <v>1226</v>
      </c>
      <c r="D188" s="132" t="s">
        <v>186</v>
      </c>
      <c r="E188" s="133" t="s">
        <v>2843</v>
      </c>
      <c r="F188" s="134" t="s">
        <v>2844</v>
      </c>
      <c r="G188" s="135" t="s">
        <v>1993</v>
      </c>
      <c r="H188" s="136">
        <v>1</v>
      </c>
      <c r="I188" s="137"/>
      <c r="J188" s="138">
        <f t="shared" si="30"/>
        <v>0</v>
      </c>
      <c r="K188" s="134" t="s">
        <v>19</v>
      </c>
      <c r="L188" s="33"/>
      <c r="M188" s="139" t="s">
        <v>19</v>
      </c>
      <c r="N188" s="140" t="s">
        <v>46</v>
      </c>
      <c r="P188" s="141">
        <f t="shared" si="31"/>
        <v>0</v>
      </c>
      <c r="Q188" s="141">
        <v>0</v>
      </c>
      <c r="R188" s="141">
        <f t="shared" si="32"/>
        <v>0</v>
      </c>
      <c r="S188" s="141">
        <v>0</v>
      </c>
      <c r="T188" s="142">
        <f t="shared" si="33"/>
        <v>0</v>
      </c>
      <c r="AR188" s="143" t="s">
        <v>287</v>
      </c>
      <c r="AT188" s="143" t="s">
        <v>186</v>
      </c>
      <c r="AU188" s="143" t="s">
        <v>84</v>
      </c>
      <c r="AY188" s="18" t="s">
        <v>184</v>
      </c>
      <c r="BE188" s="144">
        <f t="shared" si="34"/>
        <v>0</v>
      </c>
      <c r="BF188" s="144">
        <f t="shared" si="35"/>
        <v>0</v>
      </c>
      <c r="BG188" s="144">
        <f t="shared" si="36"/>
        <v>0</v>
      </c>
      <c r="BH188" s="144">
        <f t="shared" si="37"/>
        <v>0</v>
      </c>
      <c r="BI188" s="144">
        <f t="shared" si="38"/>
        <v>0</v>
      </c>
      <c r="BJ188" s="18" t="s">
        <v>82</v>
      </c>
      <c r="BK188" s="144">
        <f t="shared" si="39"/>
        <v>0</v>
      </c>
      <c r="BL188" s="18" t="s">
        <v>287</v>
      </c>
      <c r="BM188" s="143" t="s">
        <v>2845</v>
      </c>
    </row>
    <row r="189" spans="2:65" s="1" customFormat="1" ht="16.5" customHeight="1">
      <c r="B189" s="33"/>
      <c r="C189" s="132" t="s">
        <v>1231</v>
      </c>
      <c r="D189" s="132" t="s">
        <v>186</v>
      </c>
      <c r="E189" s="133" t="s">
        <v>2846</v>
      </c>
      <c r="F189" s="134" t="s">
        <v>2847</v>
      </c>
      <c r="G189" s="135" t="s">
        <v>1993</v>
      </c>
      <c r="H189" s="136">
        <v>28</v>
      </c>
      <c r="I189" s="137"/>
      <c r="J189" s="138">
        <f t="shared" si="30"/>
        <v>0</v>
      </c>
      <c r="K189" s="134" t="s">
        <v>19</v>
      </c>
      <c r="L189" s="33"/>
      <c r="M189" s="139" t="s">
        <v>19</v>
      </c>
      <c r="N189" s="140" t="s">
        <v>46</v>
      </c>
      <c r="P189" s="141">
        <f t="shared" si="31"/>
        <v>0</v>
      </c>
      <c r="Q189" s="141">
        <v>0</v>
      </c>
      <c r="R189" s="141">
        <f t="shared" si="32"/>
        <v>0</v>
      </c>
      <c r="S189" s="141">
        <v>0</v>
      </c>
      <c r="T189" s="142">
        <f t="shared" si="33"/>
        <v>0</v>
      </c>
      <c r="AR189" s="143" t="s">
        <v>287</v>
      </c>
      <c r="AT189" s="143" t="s">
        <v>186</v>
      </c>
      <c r="AU189" s="143" t="s">
        <v>84</v>
      </c>
      <c r="AY189" s="18" t="s">
        <v>184</v>
      </c>
      <c r="BE189" s="144">
        <f t="shared" si="34"/>
        <v>0</v>
      </c>
      <c r="BF189" s="144">
        <f t="shared" si="35"/>
        <v>0</v>
      </c>
      <c r="BG189" s="144">
        <f t="shared" si="36"/>
        <v>0</v>
      </c>
      <c r="BH189" s="144">
        <f t="shared" si="37"/>
        <v>0</v>
      </c>
      <c r="BI189" s="144">
        <f t="shared" si="38"/>
        <v>0</v>
      </c>
      <c r="BJ189" s="18" t="s">
        <v>82</v>
      </c>
      <c r="BK189" s="144">
        <f t="shared" si="39"/>
        <v>0</v>
      </c>
      <c r="BL189" s="18" t="s">
        <v>287</v>
      </c>
      <c r="BM189" s="143" t="s">
        <v>2848</v>
      </c>
    </row>
    <row r="190" spans="2:65" s="1" customFormat="1" ht="16.5" customHeight="1">
      <c r="B190" s="33"/>
      <c r="C190" s="132" t="s">
        <v>1236</v>
      </c>
      <c r="D190" s="132" t="s">
        <v>186</v>
      </c>
      <c r="E190" s="133" t="s">
        <v>2849</v>
      </c>
      <c r="F190" s="134" t="s">
        <v>2850</v>
      </c>
      <c r="G190" s="135" t="s">
        <v>1993</v>
      </c>
      <c r="H190" s="136">
        <v>18</v>
      </c>
      <c r="I190" s="137"/>
      <c r="J190" s="138">
        <f t="shared" si="30"/>
        <v>0</v>
      </c>
      <c r="K190" s="134" t="s">
        <v>19</v>
      </c>
      <c r="L190" s="33"/>
      <c r="M190" s="139" t="s">
        <v>19</v>
      </c>
      <c r="N190" s="140" t="s">
        <v>46</v>
      </c>
      <c r="P190" s="141">
        <f t="shared" si="31"/>
        <v>0</v>
      </c>
      <c r="Q190" s="141">
        <v>0</v>
      </c>
      <c r="R190" s="141">
        <f t="shared" si="32"/>
        <v>0</v>
      </c>
      <c r="S190" s="141">
        <v>0</v>
      </c>
      <c r="T190" s="142">
        <f t="shared" si="33"/>
        <v>0</v>
      </c>
      <c r="AR190" s="143" t="s">
        <v>287</v>
      </c>
      <c r="AT190" s="143" t="s">
        <v>186</v>
      </c>
      <c r="AU190" s="143" t="s">
        <v>84</v>
      </c>
      <c r="AY190" s="18" t="s">
        <v>184</v>
      </c>
      <c r="BE190" s="144">
        <f t="shared" si="34"/>
        <v>0</v>
      </c>
      <c r="BF190" s="144">
        <f t="shared" si="35"/>
        <v>0</v>
      </c>
      <c r="BG190" s="144">
        <f t="shared" si="36"/>
        <v>0</v>
      </c>
      <c r="BH190" s="144">
        <f t="shared" si="37"/>
        <v>0</v>
      </c>
      <c r="BI190" s="144">
        <f t="shared" si="38"/>
        <v>0</v>
      </c>
      <c r="BJ190" s="18" t="s">
        <v>82</v>
      </c>
      <c r="BK190" s="144">
        <f t="shared" si="39"/>
        <v>0</v>
      </c>
      <c r="BL190" s="18" t="s">
        <v>287</v>
      </c>
      <c r="BM190" s="143" t="s">
        <v>2851</v>
      </c>
    </row>
    <row r="191" spans="2:65" s="1" customFormat="1" ht="16.5" customHeight="1">
      <c r="B191" s="33"/>
      <c r="C191" s="132" t="s">
        <v>1242</v>
      </c>
      <c r="D191" s="132" t="s">
        <v>186</v>
      </c>
      <c r="E191" s="133" t="s">
        <v>2852</v>
      </c>
      <c r="F191" s="134" t="s">
        <v>2853</v>
      </c>
      <c r="G191" s="135" t="s">
        <v>1993</v>
      </c>
      <c r="H191" s="136">
        <v>16</v>
      </c>
      <c r="I191" s="137"/>
      <c r="J191" s="138">
        <f t="shared" si="30"/>
        <v>0</v>
      </c>
      <c r="K191" s="134" t="s">
        <v>19</v>
      </c>
      <c r="L191" s="33"/>
      <c r="M191" s="139" t="s">
        <v>19</v>
      </c>
      <c r="N191" s="140" t="s">
        <v>46</v>
      </c>
      <c r="P191" s="141">
        <f t="shared" si="31"/>
        <v>0</v>
      </c>
      <c r="Q191" s="141">
        <v>0</v>
      </c>
      <c r="R191" s="141">
        <f t="shared" si="32"/>
        <v>0</v>
      </c>
      <c r="S191" s="141">
        <v>0</v>
      </c>
      <c r="T191" s="142">
        <f t="shared" si="33"/>
        <v>0</v>
      </c>
      <c r="AR191" s="143" t="s">
        <v>287</v>
      </c>
      <c r="AT191" s="143" t="s">
        <v>186</v>
      </c>
      <c r="AU191" s="143" t="s">
        <v>84</v>
      </c>
      <c r="AY191" s="18" t="s">
        <v>184</v>
      </c>
      <c r="BE191" s="144">
        <f t="shared" si="34"/>
        <v>0</v>
      </c>
      <c r="BF191" s="144">
        <f t="shared" si="35"/>
        <v>0</v>
      </c>
      <c r="BG191" s="144">
        <f t="shared" si="36"/>
        <v>0</v>
      </c>
      <c r="BH191" s="144">
        <f t="shared" si="37"/>
        <v>0</v>
      </c>
      <c r="BI191" s="144">
        <f t="shared" si="38"/>
        <v>0</v>
      </c>
      <c r="BJ191" s="18" t="s">
        <v>82</v>
      </c>
      <c r="BK191" s="144">
        <f t="shared" si="39"/>
        <v>0</v>
      </c>
      <c r="BL191" s="18" t="s">
        <v>287</v>
      </c>
      <c r="BM191" s="143" t="s">
        <v>2854</v>
      </c>
    </row>
    <row r="192" spans="2:65" s="1" customFormat="1" ht="16.5" customHeight="1">
      <c r="B192" s="33"/>
      <c r="C192" s="132" t="s">
        <v>1246</v>
      </c>
      <c r="D192" s="132" t="s">
        <v>186</v>
      </c>
      <c r="E192" s="133" t="s">
        <v>2855</v>
      </c>
      <c r="F192" s="134" t="s">
        <v>2856</v>
      </c>
      <c r="G192" s="135" t="s">
        <v>1993</v>
      </c>
      <c r="H192" s="136">
        <v>4</v>
      </c>
      <c r="I192" s="137"/>
      <c r="J192" s="138">
        <f t="shared" si="30"/>
        <v>0</v>
      </c>
      <c r="K192" s="134" t="s">
        <v>19</v>
      </c>
      <c r="L192" s="33"/>
      <c r="M192" s="139" t="s">
        <v>19</v>
      </c>
      <c r="N192" s="140" t="s">
        <v>46</v>
      </c>
      <c r="P192" s="141">
        <f t="shared" si="31"/>
        <v>0</v>
      </c>
      <c r="Q192" s="141">
        <v>0</v>
      </c>
      <c r="R192" s="141">
        <f t="shared" si="32"/>
        <v>0</v>
      </c>
      <c r="S192" s="141">
        <v>0</v>
      </c>
      <c r="T192" s="142">
        <f t="shared" si="33"/>
        <v>0</v>
      </c>
      <c r="AR192" s="143" t="s">
        <v>287</v>
      </c>
      <c r="AT192" s="143" t="s">
        <v>186</v>
      </c>
      <c r="AU192" s="143" t="s">
        <v>84</v>
      </c>
      <c r="AY192" s="18" t="s">
        <v>184</v>
      </c>
      <c r="BE192" s="144">
        <f t="shared" si="34"/>
        <v>0</v>
      </c>
      <c r="BF192" s="144">
        <f t="shared" si="35"/>
        <v>0</v>
      </c>
      <c r="BG192" s="144">
        <f t="shared" si="36"/>
        <v>0</v>
      </c>
      <c r="BH192" s="144">
        <f t="shared" si="37"/>
        <v>0</v>
      </c>
      <c r="BI192" s="144">
        <f t="shared" si="38"/>
        <v>0</v>
      </c>
      <c r="BJ192" s="18" t="s">
        <v>82</v>
      </c>
      <c r="BK192" s="144">
        <f t="shared" si="39"/>
        <v>0</v>
      </c>
      <c r="BL192" s="18" t="s">
        <v>287</v>
      </c>
      <c r="BM192" s="143" t="s">
        <v>2857</v>
      </c>
    </row>
    <row r="193" spans="2:65" s="1" customFormat="1" ht="16.5" customHeight="1">
      <c r="B193" s="33"/>
      <c r="C193" s="132" t="s">
        <v>1252</v>
      </c>
      <c r="D193" s="132" t="s">
        <v>186</v>
      </c>
      <c r="E193" s="133" t="s">
        <v>2858</v>
      </c>
      <c r="F193" s="134" t="s">
        <v>2859</v>
      </c>
      <c r="G193" s="135" t="s">
        <v>1993</v>
      </c>
      <c r="H193" s="136">
        <v>2</v>
      </c>
      <c r="I193" s="137"/>
      <c r="J193" s="138">
        <f t="shared" si="30"/>
        <v>0</v>
      </c>
      <c r="K193" s="134" t="s">
        <v>19</v>
      </c>
      <c r="L193" s="33"/>
      <c r="M193" s="139" t="s">
        <v>19</v>
      </c>
      <c r="N193" s="140" t="s">
        <v>46</v>
      </c>
      <c r="P193" s="141">
        <f t="shared" si="31"/>
        <v>0</v>
      </c>
      <c r="Q193" s="141">
        <v>0</v>
      </c>
      <c r="R193" s="141">
        <f t="shared" si="32"/>
        <v>0</v>
      </c>
      <c r="S193" s="141">
        <v>0</v>
      </c>
      <c r="T193" s="142">
        <f t="shared" si="33"/>
        <v>0</v>
      </c>
      <c r="AR193" s="143" t="s">
        <v>287</v>
      </c>
      <c r="AT193" s="143" t="s">
        <v>186</v>
      </c>
      <c r="AU193" s="143" t="s">
        <v>84</v>
      </c>
      <c r="AY193" s="18" t="s">
        <v>184</v>
      </c>
      <c r="BE193" s="144">
        <f t="shared" si="34"/>
        <v>0</v>
      </c>
      <c r="BF193" s="144">
        <f t="shared" si="35"/>
        <v>0</v>
      </c>
      <c r="BG193" s="144">
        <f t="shared" si="36"/>
        <v>0</v>
      </c>
      <c r="BH193" s="144">
        <f t="shared" si="37"/>
        <v>0</v>
      </c>
      <c r="BI193" s="144">
        <f t="shared" si="38"/>
        <v>0</v>
      </c>
      <c r="BJ193" s="18" t="s">
        <v>82</v>
      </c>
      <c r="BK193" s="144">
        <f t="shared" si="39"/>
        <v>0</v>
      </c>
      <c r="BL193" s="18" t="s">
        <v>287</v>
      </c>
      <c r="BM193" s="143" t="s">
        <v>2860</v>
      </c>
    </row>
    <row r="194" spans="2:65" s="1" customFormat="1" ht="16.5" customHeight="1">
      <c r="B194" s="33"/>
      <c r="C194" s="132" t="s">
        <v>1256</v>
      </c>
      <c r="D194" s="132" t="s">
        <v>186</v>
      </c>
      <c r="E194" s="133" t="s">
        <v>2861</v>
      </c>
      <c r="F194" s="134" t="s">
        <v>2862</v>
      </c>
      <c r="G194" s="135" t="s">
        <v>1993</v>
      </c>
      <c r="H194" s="136">
        <v>40</v>
      </c>
      <c r="I194" s="137"/>
      <c r="J194" s="138">
        <f t="shared" si="30"/>
        <v>0</v>
      </c>
      <c r="K194" s="134" t="s">
        <v>19</v>
      </c>
      <c r="L194" s="33"/>
      <c r="M194" s="139" t="s">
        <v>19</v>
      </c>
      <c r="N194" s="140" t="s">
        <v>46</v>
      </c>
      <c r="P194" s="141">
        <f t="shared" si="31"/>
        <v>0</v>
      </c>
      <c r="Q194" s="141">
        <v>0</v>
      </c>
      <c r="R194" s="141">
        <f t="shared" si="32"/>
        <v>0</v>
      </c>
      <c r="S194" s="141">
        <v>0</v>
      </c>
      <c r="T194" s="142">
        <f t="shared" si="33"/>
        <v>0</v>
      </c>
      <c r="AR194" s="143" t="s">
        <v>287</v>
      </c>
      <c r="AT194" s="143" t="s">
        <v>186</v>
      </c>
      <c r="AU194" s="143" t="s">
        <v>84</v>
      </c>
      <c r="AY194" s="18" t="s">
        <v>184</v>
      </c>
      <c r="BE194" s="144">
        <f t="shared" si="34"/>
        <v>0</v>
      </c>
      <c r="BF194" s="144">
        <f t="shared" si="35"/>
        <v>0</v>
      </c>
      <c r="BG194" s="144">
        <f t="shared" si="36"/>
        <v>0</v>
      </c>
      <c r="BH194" s="144">
        <f t="shared" si="37"/>
        <v>0</v>
      </c>
      <c r="BI194" s="144">
        <f t="shared" si="38"/>
        <v>0</v>
      </c>
      <c r="BJ194" s="18" t="s">
        <v>82</v>
      </c>
      <c r="BK194" s="144">
        <f t="shared" si="39"/>
        <v>0</v>
      </c>
      <c r="BL194" s="18" t="s">
        <v>287</v>
      </c>
      <c r="BM194" s="143" t="s">
        <v>2863</v>
      </c>
    </row>
    <row r="195" spans="2:65" s="1" customFormat="1" ht="24.2" customHeight="1">
      <c r="B195" s="33"/>
      <c r="C195" s="132" t="s">
        <v>1261</v>
      </c>
      <c r="D195" s="132" t="s">
        <v>186</v>
      </c>
      <c r="E195" s="133" t="s">
        <v>2864</v>
      </c>
      <c r="F195" s="134" t="s">
        <v>2865</v>
      </c>
      <c r="G195" s="135" t="s">
        <v>1993</v>
      </c>
      <c r="H195" s="136">
        <v>40</v>
      </c>
      <c r="I195" s="137"/>
      <c r="J195" s="138">
        <f t="shared" si="30"/>
        <v>0</v>
      </c>
      <c r="K195" s="134" t="s">
        <v>19</v>
      </c>
      <c r="L195" s="33"/>
      <c r="M195" s="139" t="s">
        <v>19</v>
      </c>
      <c r="N195" s="140" t="s">
        <v>46</v>
      </c>
      <c r="P195" s="141">
        <f t="shared" si="31"/>
        <v>0</v>
      </c>
      <c r="Q195" s="141">
        <v>0</v>
      </c>
      <c r="R195" s="141">
        <f t="shared" si="32"/>
        <v>0</v>
      </c>
      <c r="S195" s="141">
        <v>0</v>
      </c>
      <c r="T195" s="142">
        <f t="shared" si="33"/>
        <v>0</v>
      </c>
      <c r="AR195" s="143" t="s">
        <v>287</v>
      </c>
      <c r="AT195" s="143" t="s">
        <v>186</v>
      </c>
      <c r="AU195" s="143" t="s">
        <v>84</v>
      </c>
      <c r="AY195" s="18" t="s">
        <v>184</v>
      </c>
      <c r="BE195" s="144">
        <f t="shared" si="34"/>
        <v>0</v>
      </c>
      <c r="BF195" s="144">
        <f t="shared" si="35"/>
        <v>0</v>
      </c>
      <c r="BG195" s="144">
        <f t="shared" si="36"/>
        <v>0</v>
      </c>
      <c r="BH195" s="144">
        <f t="shared" si="37"/>
        <v>0</v>
      </c>
      <c r="BI195" s="144">
        <f t="shared" si="38"/>
        <v>0</v>
      </c>
      <c r="BJ195" s="18" t="s">
        <v>82</v>
      </c>
      <c r="BK195" s="144">
        <f t="shared" si="39"/>
        <v>0</v>
      </c>
      <c r="BL195" s="18" t="s">
        <v>287</v>
      </c>
      <c r="BM195" s="143" t="s">
        <v>2866</v>
      </c>
    </row>
    <row r="196" spans="2:65" s="1" customFormat="1" ht="16.5" customHeight="1">
      <c r="B196" s="33"/>
      <c r="C196" s="132" t="s">
        <v>1270</v>
      </c>
      <c r="D196" s="132" t="s">
        <v>186</v>
      </c>
      <c r="E196" s="133" t="s">
        <v>2867</v>
      </c>
      <c r="F196" s="134" t="s">
        <v>2868</v>
      </c>
      <c r="G196" s="135" t="s">
        <v>1993</v>
      </c>
      <c r="H196" s="136">
        <v>2</v>
      </c>
      <c r="I196" s="137"/>
      <c r="J196" s="138">
        <f t="shared" si="30"/>
        <v>0</v>
      </c>
      <c r="K196" s="134" t="s">
        <v>19</v>
      </c>
      <c r="L196" s="33"/>
      <c r="M196" s="139" t="s">
        <v>19</v>
      </c>
      <c r="N196" s="140" t="s">
        <v>46</v>
      </c>
      <c r="P196" s="141">
        <f t="shared" si="31"/>
        <v>0</v>
      </c>
      <c r="Q196" s="141">
        <v>0</v>
      </c>
      <c r="R196" s="141">
        <f t="shared" si="32"/>
        <v>0</v>
      </c>
      <c r="S196" s="141">
        <v>0</v>
      </c>
      <c r="T196" s="142">
        <f t="shared" si="33"/>
        <v>0</v>
      </c>
      <c r="AR196" s="143" t="s">
        <v>287</v>
      </c>
      <c r="AT196" s="143" t="s">
        <v>186</v>
      </c>
      <c r="AU196" s="143" t="s">
        <v>84</v>
      </c>
      <c r="AY196" s="18" t="s">
        <v>184</v>
      </c>
      <c r="BE196" s="144">
        <f t="shared" si="34"/>
        <v>0</v>
      </c>
      <c r="BF196" s="144">
        <f t="shared" si="35"/>
        <v>0</v>
      </c>
      <c r="BG196" s="144">
        <f t="shared" si="36"/>
        <v>0</v>
      </c>
      <c r="BH196" s="144">
        <f t="shared" si="37"/>
        <v>0</v>
      </c>
      <c r="BI196" s="144">
        <f t="shared" si="38"/>
        <v>0</v>
      </c>
      <c r="BJ196" s="18" t="s">
        <v>82</v>
      </c>
      <c r="BK196" s="144">
        <f t="shared" si="39"/>
        <v>0</v>
      </c>
      <c r="BL196" s="18" t="s">
        <v>287</v>
      </c>
      <c r="BM196" s="143" t="s">
        <v>2869</v>
      </c>
    </row>
    <row r="197" spans="2:65" s="1" customFormat="1" ht="16.5" customHeight="1">
      <c r="B197" s="33"/>
      <c r="C197" s="132" t="s">
        <v>1275</v>
      </c>
      <c r="D197" s="132" t="s">
        <v>186</v>
      </c>
      <c r="E197" s="133" t="s">
        <v>2870</v>
      </c>
      <c r="F197" s="134" t="s">
        <v>2871</v>
      </c>
      <c r="G197" s="135" t="s">
        <v>1993</v>
      </c>
      <c r="H197" s="136">
        <v>8</v>
      </c>
      <c r="I197" s="137"/>
      <c r="J197" s="138">
        <f t="shared" si="30"/>
        <v>0</v>
      </c>
      <c r="K197" s="134" t="s">
        <v>19</v>
      </c>
      <c r="L197" s="33"/>
      <c r="M197" s="139" t="s">
        <v>19</v>
      </c>
      <c r="N197" s="140" t="s">
        <v>46</v>
      </c>
      <c r="P197" s="141">
        <f t="shared" si="31"/>
        <v>0</v>
      </c>
      <c r="Q197" s="141">
        <v>0</v>
      </c>
      <c r="R197" s="141">
        <f t="shared" si="32"/>
        <v>0</v>
      </c>
      <c r="S197" s="141">
        <v>0</v>
      </c>
      <c r="T197" s="142">
        <f t="shared" si="33"/>
        <v>0</v>
      </c>
      <c r="AR197" s="143" t="s">
        <v>287</v>
      </c>
      <c r="AT197" s="143" t="s">
        <v>186</v>
      </c>
      <c r="AU197" s="143" t="s">
        <v>84</v>
      </c>
      <c r="AY197" s="18" t="s">
        <v>184</v>
      </c>
      <c r="BE197" s="144">
        <f t="shared" si="34"/>
        <v>0</v>
      </c>
      <c r="BF197" s="144">
        <f t="shared" si="35"/>
        <v>0</v>
      </c>
      <c r="BG197" s="144">
        <f t="shared" si="36"/>
        <v>0</v>
      </c>
      <c r="BH197" s="144">
        <f t="shared" si="37"/>
        <v>0</v>
      </c>
      <c r="BI197" s="144">
        <f t="shared" si="38"/>
        <v>0</v>
      </c>
      <c r="BJ197" s="18" t="s">
        <v>82</v>
      </c>
      <c r="BK197" s="144">
        <f t="shared" si="39"/>
        <v>0</v>
      </c>
      <c r="BL197" s="18" t="s">
        <v>287</v>
      </c>
      <c r="BM197" s="143" t="s">
        <v>2872</v>
      </c>
    </row>
    <row r="198" spans="2:65" s="1" customFormat="1" ht="16.5" customHeight="1">
      <c r="B198" s="33"/>
      <c r="C198" s="132" t="s">
        <v>1280</v>
      </c>
      <c r="D198" s="132" t="s">
        <v>186</v>
      </c>
      <c r="E198" s="133" t="s">
        <v>2873</v>
      </c>
      <c r="F198" s="134" t="s">
        <v>2874</v>
      </c>
      <c r="G198" s="135" t="s">
        <v>1993</v>
      </c>
      <c r="H198" s="136">
        <v>2</v>
      </c>
      <c r="I198" s="137"/>
      <c r="J198" s="138">
        <f t="shared" si="30"/>
        <v>0</v>
      </c>
      <c r="K198" s="134" t="s">
        <v>19</v>
      </c>
      <c r="L198" s="33"/>
      <c r="M198" s="139" t="s">
        <v>19</v>
      </c>
      <c r="N198" s="140" t="s">
        <v>46</v>
      </c>
      <c r="P198" s="141">
        <f t="shared" si="31"/>
        <v>0</v>
      </c>
      <c r="Q198" s="141">
        <v>0</v>
      </c>
      <c r="R198" s="141">
        <f t="shared" si="32"/>
        <v>0</v>
      </c>
      <c r="S198" s="141">
        <v>0</v>
      </c>
      <c r="T198" s="142">
        <f t="shared" si="33"/>
        <v>0</v>
      </c>
      <c r="AR198" s="143" t="s">
        <v>287</v>
      </c>
      <c r="AT198" s="143" t="s">
        <v>186</v>
      </c>
      <c r="AU198" s="143" t="s">
        <v>84</v>
      </c>
      <c r="AY198" s="18" t="s">
        <v>184</v>
      </c>
      <c r="BE198" s="144">
        <f t="shared" si="34"/>
        <v>0</v>
      </c>
      <c r="BF198" s="144">
        <f t="shared" si="35"/>
        <v>0</v>
      </c>
      <c r="BG198" s="144">
        <f t="shared" si="36"/>
        <v>0</v>
      </c>
      <c r="BH198" s="144">
        <f t="shared" si="37"/>
        <v>0</v>
      </c>
      <c r="BI198" s="144">
        <f t="shared" si="38"/>
        <v>0</v>
      </c>
      <c r="BJ198" s="18" t="s">
        <v>82</v>
      </c>
      <c r="BK198" s="144">
        <f t="shared" si="39"/>
        <v>0</v>
      </c>
      <c r="BL198" s="18" t="s">
        <v>287</v>
      </c>
      <c r="BM198" s="143" t="s">
        <v>2875</v>
      </c>
    </row>
    <row r="199" spans="2:65" s="1" customFormat="1" ht="16.5" customHeight="1">
      <c r="B199" s="33"/>
      <c r="C199" s="132" t="s">
        <v>1286</v>
      </c>
      <c r="D199" s="132" t="s">
        <v>186</v>
      </c>
      <c r="E199" s="133" t="s">
        <v>2876</v>
      </c>
      <c r="F199" s="134" t="s">
        <v>2877</v>
      </c>
      <c r="G199" s="135" t="s">
        <v>1993</v>
      </c>
      <c r="H199" s="136">
        <v>30</v>
      </c>
      <c r="I199" s="137"/>
      <c r="J199" s="138">
        <f t="shared" si="30"/>
        <v>0</v>
      </c>
      <c r="K199" s="134" t="s">
        <v>19</v>
      </c>
      <c r="L199" s="33"/>
      <c r="M199" s="139" t="s">
        <v>19</v>
      </c>
      <c r="N199" s="140" t="s">
        <v>46</v>
      </c>
      <c r="P199" s="141">
        <f t="shared" si="31"/>
        <v>0</v>
      </c>
      <c r="Q199" s="141">
        <v>0</v>
      </c>
      <c r="R199" s="141">
        <f t="shared" si="32"/>
        <v>0</v>
      </c>
      <c r="S199" s="141">
        <v>0</v>
      </c>
      <c r="T199" s="142">
        <f t="shared" si="33"/>
        <v>0</v>
      </c>
      <c r="AR199" s="143" t="s">
        <v>287</v>
      </c>
      <c r="AT199" s="143" t="s">
        <v>186</v>
      </c>
      <c r="AU199" s="143" t="s">
        <v>84</v>
      </c>
      <c r="AY199" s="18" t="s">
        <v>184</v>
      </c>
      <c r="BE199" s="144">
        <f t="shared" si="34"/>
        <v>0</v>
      </c>
      <c r="BF199" s="144">
        <f t="shared" si="35"/>
        <v>0</v>
      </c>
      <c r="BG199" s="144">
        <f t="shared" si="36"/>
        <v>0</v>
      </c>
      <c r="BH199" s="144">
        <f t="shared" si="37"/>
        <v>0</v>
      </c>
      <c r="BI199" s="144">
        <f t="shared" si="38"/>
        <v>0</v>
      </c>
      <c r="BJ199" s="18" t="s">
        <v>82</v>
      </c>
      <c r="BK199" s="144">
        <f t="shared" si="39"/>
        <v>0</v>
      </c>
      <c r="BL199" s="18" t="s">
        <v>287</v>
      </c>
      <c r="BM199" s="143" t="s">
        <v>2878</v>
      </c>
    </row>
    <row r="200" spans="2:65" s="1" customFormat="1" ht="16.5" customHeight="1">
      <c r="B200" s="33"/>
      <c r="C200" s="132" t="s">
        <v>1293</v>
      </c>
      <c r="D200" s="132" t="s">
        <v>186</v>
      </c>
      <c r="E200" s="133" t="s">
        <v>2879</v>
      </c>
      <c r="F200" s="134" t="s">
        <v>2880</v>
      </c>
      <c r="G200" s="135" t="s">
        <v>246</v>
      </c>
      <c r="H200" s="136">
        <v>300</v>
      </c>
      <c r="I200" s="137"/>
      <c r="J200" s="138">
        <f t="shared" si="30"/>
        <v>0</v>
      </c>
      <c r="K200" s="134" t="s">
        <v>19</v>
      </c>
      <c r="L200" s="33"/>
      <c r="M200" s="139" t="s">
        <v>19</v>
      </c>
      <c r="N200" s="140" t="s">
        <v>46</v>
      </c>
      <c r="P200" s="141">
        <f t="shared" si="31"/>
        <v>0</v>
      </c>
      <c r="Q200" s="141">
        <v>0</v>
      </c>
      <c r="R200" s="141">
        <f t="shared" si="32"/>
        <v>0</v>
      </c>
      <c r="S200" s="141">
        <v>0</v>
      </c>
      <c r="T200" s="142">
        <f t="shared" si="33"/>
        <v>0</v>
      </c>
      <c r="AR200" s="143" t="s">
        <v>287</v>
      </c>
      <c r="AT200" s="143" t="s">
        <v>186</v>
      </c>
      <c r="AU200" s="143" t="s">
        <v>84</v>
      </c>
      <c r="AY200" s="18" t="s">
        <v>184</v>
      </c>
      <c r="BE200" s="144">
        <f t="shared" si="34"/>
        <v>0</v>
      </c>
      <c r="BF200" s="144">
        <f t="shared" si="35"/>
        <v>0</v>
      </c>
      <c r="BG200" s="144">
        <f t="shared" si="36"/>
        <v>0</v>
      </c>
      <c r="BH200" s="144">
        <f t="shared" si="37"/>
        <v>0</v>
      </c>
      <c r="BI200" s="144">
        <f t="shared" si="38"/>
        <v>0</v>
      </c>
      <c r="BJ200" s="18" t="s">
        <v>82</v>
      </c>
      <c r="BK200" s="144">
        <f t="shared" si="39"/>
        <v>0</v>
      </c>
      <c r="BL200" s="18" t="s">
        <v>287</v>
      </c>
      <c r="BM200" s="143" t="s">
        <v>2881</v>
      </c>
    </row>
    <row r="201" spans="2:65" s="1" customFormat="1" ht="19.5">
      <c r="B201" s="33"/>
      <c r="D201" s="150" t="s">
        <v>1000</v>
      </c>
      <c r="F201" s="191" t="s">
        <v>2651</v>
      </c>
      <c r="I201" s="147"/>
      <c r="L201" s="33"/>
      <c r="M201" s="148"/>
      <c r="T201" s="54"/>
      <c r="AT201" s="18" t="s">
        <v>1000</v>
      </c>
      <c r="AU201" s="18" t="s">
        <v>84</v>
      </c>
    </row>
    <row r="202" spans="2:65" s="1" customFormat="1" ht="16.5" customHeight="1">
      <c r="B202" s="33"/>
      <c r="C202" s="132" t="s">
        <v>1300</v>
      </c>
      <c r="D202" s="132" t="s">
        <v>186</v>
      </c>
      <c r="E202" s="133" t="s">
        <v>2882</v>
      </c>
      <c r="F202" s="134" t="s">
        <v>2883</v>
      </c>
      <c r="G202" s="135" t="s">
        <v>246</v>
      </c>
      <c r="H202" s="136">
        <v>890</v>
      </c>
      <c r="I202" s="137"/>
      <c r="J202" s="138">
        <f t="shared" ref="J202:J211" si="40">ROUND(I202*H202,2)</f>
        <v>0</v>
      </c>
      <c r="K202" s="134" t="s">
        <v>19</v>
      </c>
      <c r="L202" s="33"/>
      <c r="M202" s="139" t="s">
        <v>19</v>
      </c>
      <c r="N202" s="140" t="s">
        <v>46</v>
      </c>
      <c r="P202" s="141">
        <f t="shared" ref="P202:P211" si="41">O202*H202</f>
        <v>0</v>
      </c>
      <c r="Q202" s="141">
        <v>0</v>
      </c>
      <c r="R202" s="141">
        <f t="shared" ref="R202:R211" si="42">Q202*H202</f>
        <v>0</v>
      </c>
      <c r="S202" s="141">
        <v>0</v>
      </c>
      <c r="T202" s="142">
        <f t="shared" ref="T202:T211" si="43">S202*H202</f>
        <v>0</v>
      </c>
      <c r="AR202" s="143" t="s">
        <v>287</v>
      </c>
      <c r="AT202" s="143" t="s">
        <v>186</v>
      </c>
      <c r="AU202" s="143" t="s">
        <v>84</v>
      </c>
      <c r="AY202" s="18" t="s">
        <v>184</v>
      </c>
      <c r="BE202" s="144">
        <f t="shared" ref="BE202:BE211" si="44">IF(N202="základní",J202,0)</f>
        <v>0</v>
      </c>
      <c r="BF202" s="144">
        <f t="shared" ref="BF202:BF211" si="45">IF(N202="snížená",J202,0)</f>
        <v>0</v>
      </c>
      <c r="BG202" s="144">
        <f t="shared" ref="BG202:BG211" si="46">IF(N202="zákl. přenesená",J202,0)</f>
        <v>0</v>
      </c>
      <c r="BH202" s="144">
        <f t="shared" ref="BH202:BH211" si="47">IF(N202="sníž. přenesená",J202,0)</f>
        <v>0</v>
      </c>
      <c r="BI202" s="144">
        <f t="shared" ref="BI202:BI211" si="48">IF(N202="nulová",J202,0)</f>
        <v>0</v>
      </c>
      <c r="BJ202" s="18" t="s">
        <v>82</v>
      </c>
      <c r="BK202" s="144">
        <f t="shared" ref="BK202:BK211" si="49">ROUND(I202*H202,2)</f>
        <v>0</v>
      </c>
      <c r="BL202" s="18" t="s">
        <v>287</v>
      </c>
      <c r="BM202" s="143" t="s">
        <v>2884</v>
      </c>
    </row>
    <row r="203" spans="2:65" s="1" customFormat="1" ht="16.5" customHeight="1">
      <c r="B203" s="33"/>
      <c r="C203" s="132" t="s">
        <v>1305</v>
      </c>
      <c r="D203" s="132" t="s">
        <v>186</v>
      </c>
      <c r="E203" s="133" t="s">
        <v>2885</v>
      </c>
      <c r="F203" s="134" t="s">
        <v>2886</v>
      </c>
      <c r="G203" s="135" t="s">
        <v>246</v>
      </c>
      <c r="H203" s="136">
        <v>180</v>
      </c>
      <c r="I203" s="137"/>
      <c r="J203" s="138">
        <f t="shared" si="40"/>
        <v>0</v>
      </c>
      <c r="K203" s="134" t="s">
        <v>19</v>
      </c>
      <c r="L203" s="33"/>
      <c r="M203" s="139" t="s">
        <v>19</v>
      </c>
      <c r="N203" s="140" t="s">
        <v>46</v>
      </c>
      <c r="P203" s="141">
        <f t="shared" si="41"/>
        <v>0</v>
      </c>
      <c r="Q203" s="141">
        <v>0</v>
      </c>
      <c r="R203" s="141">
        <f t="shared" si="42"/>
        <v>0</v>
      </c>
      <c r="S203" s="141">
        <v>0</v>
      </c>
      <c r="T203" s="142">
        <f t="shared" si="43"/>
        <v>0</v>
      </c>
      <c r="AR203" s="143" t="s">
        <v>287</v>
      </c>
      <c r="AT203" s="143" t="s">
        <v>186</v>
      </c>
      <c r="AU203" s="143" t="s">
        <v>84</v>
      </c>
      <c r="AY203" s="18" t="s">
        <v>184</v>
      </c>
      <c r="BE203" s="144">
        <f t="shared" si="44"/>
        <v>0</v>
      </c>
      <c r="BF203" s="144">
        <f t="shared" si="45"/>
        <v>0</v>
      </c>
      <c r="BG203" s="144">
        <f t="shared" si="46"/>
        <v>0</v>
      </c>
      <c r="BH203" s="144">
        <f t="shared" si="47"/>
        <v>0</v>
      </c>
      <c r="BI203" s="144">
        <f t="shared" si="48"/>
        <v>0</v>
      </c>
      <c r="BJ203" s="18" t="s">
        <v>82</v>
      </c>
      <c r="BK203" s="144">
        <f t="shared" si="49"/>
        <v>0</v>
      </c>
      <c r="BL203" s="18" t="s">
        <v>287</v>
      </c>
      <c r="BM203" s="143" t="s">
        <v>2887</v>
      </c>
    </row>
    <row r="204" spans="2:65" s="1" customFormat="1" ht="16.5" customHeight="1">
      <c r="B204" s="33"/>
      <c r="C204" s="132" t="s">
        <v>1312</v>
      </c>
      <c r="D204" s="132" t="s">
        <v>186</v>
      </c>
      <c r="E204" s="133" t="s">
        <v>2888</v>
      </c>
      <c r="F204" s="134" t="s">
        <v>2889</v>
      </c>
      <c r="G204" s="135" t="s">
        <v>246</v>
      </c>
      <c r="H204" s="136">
        <v>850</v>
      </c>
      <c r="I204" s="137"/>
      <c r="J204" s="138">
        <f t="shared" si="40"/>
        <v>0</v>
      </c>
      <c r="K204" s="134" t="s">
        <v>19</v>
      </c>
      <c r="L204" s="33"/>
      <c r="M204" s="139" t="s">
        <v>19</v>
      </c>
      <c r="N204" s="140" t="s">
        <v>46</v>
      </c>
      <c r="P204" s="141">
        <f t="shared" si="41"/>
        <v>0</v>
      </c>
      <c r="Q204" s="141">
        <v>0</v>
      </c>
      <c r="R204" s="141">
        <f t="shared" si="42"/>
        <v>0</v>
      </c>
      <c r="S204" s="141">
        <v>0</v>
      </c>
      <c r="T204" s="142">
        <f t="shared" si="43"/>
        <v>0</v>
      </c>
      <c r="AR204" s="143" t="s">
        <v>287</v>
      </c>
      <c r="AT204" s="143" t="s">
        <v>186</v>
      </c>
      <c r="AU204" s="143" t="s">
        <v>84</v>
      </c>
      <c r="AY204" s="18" t="s">
        <v>184</v>
      </c>
      <c r="BE204" s="144">
        <f t="shared" si="44"/>
        <v>0</v>
      </c>
      <c r="BF204" s="144">
        <f t="shared" si="45"/>
        <v>0</v>
      </c>
      <c r="BG204" s="144">
        <f t="shared" si="46"/>
        <v>0</v>
      </c>
      <c r="BH204" s="144">
        <f t="shared" si="47"/>
        <v>0</v>
      </c>
      <c r="BI204" s="144">
        <f t="shared" si="48"/>
        <v>0</v>
      </c>
      <c r="BJ204" s="18" t="s">
        <v>82</v>
      </c>
      <c r="BK204" s="144">
        <f t="shared" si="49"/>
        <v>0</v>
      </c>
      <c r="BL204" s="18" t="s">
        <v>287</v>
      </c>
      <c r="BM204" s="143" t="s">
        <v>2890</v>
      </c>
    </row>
    <row r="205" spans="2:65" s="1" customFormat="1" ht="16.5" customHeight="1">
      <c r="B205" s="33"/>
      <c r="C205" s="132" t="s">
        <v>136</v>
      </c>
      <c r="D205" s="132" t="s">
        <v>186</v>
      </c>
      <c r="E205" s="133" t="s">
        <v>2891</v>
      </c>
      <c r="F205" s="134" t="s">
        <v>2892</v>
      </c>
      <c r="G205" s="135" t="s">
        <v>1993</v>
      </c>
      <c r="H205" s="136">
        <v>400</v>
      </c>
      <c r="I205" s="137"/>
      <c r="J205" s="138">
        <f t="shared" si="40"/>
        <v>0</v>
      </c>
      <c r="K205" s="134" t="s">
        <v>19</v>
      </c>
      <c r="L205" s="33"/>
      <c r="M205" s="139" t="s">
        <v>19</v>
      </c>
      <c r="N205" s="140" t="s">
        <v>46</v>
      </c>
      <c r="P205" s="141">
        <f t="shared" si="41"/>
        <v>0</v>
      </c>
      <c r="Q205" s="141">
        <v>0</v>
      </c>
      <c r="R205" s="141">
        <f t="shared" si="42"/>
        <v>0</v>
      </c>
      <c r="S205" s="141">
        <v>0</v>
      </c>
      <c r="T205" s="142">
        <f t="shared" si="43"/>
        <v>0</v>
      </c>
      <c r="AR205" s="143" t="s">
        <v>287</v>
      </c>
      <c r="AT205" s="143" t="s">
        <v>186</v>
      </c>
      <c r="AU205" s="143" t="s">
        <v>84</v>
      </c>
      <c r="AY205" s="18" t="s">
        <v>184</v>
      </c>
      <c r="BE205" s="144">
        <f t="shared" si="44"/>
        <v>0</v>
      </c>
      <c r="BF205" s="144">
        <f t="shared" si="45"/>
        <v>0</v>
      </c>
      <c r="BG205" s="144">
        <f t="shared" si="46"/>
        <v>0</v>
      </c>
      <c r="BH205" s="144">
        <f t="shared" si="47"/>
        <v>0</v>
      </c>
      <c r="BI205" s="144">
        <f t="shared" si="48"/>
        <v>0</v>
      </c>
      <c r="BJ205" s="18" t="s">
        <v>82</v>
      </c>
      <c r="BK205" s="144">
        <f t="shared" si="49"/>
        <v>0</v>
      </c>
      <c r="BL205" s="18" t="s">
        <v>287</v>
      </c>
      <c r="BM205" s="143" t="s">
        <v>2893</v>
      </c>
    </row>
    <row r="206" spans="2:65" s="1" customFormat="1" ht="16.5" customHeight="1">
      <c r="B206" s="33"/>
      <c r="C206" s="132" t="s">
        <v>1323</v>
      </c>
      <c r="D206" s="132" t="s">
        <v>186</v>
      </c>
      <c r="E206" s="133" t="s">
        <v>2894</v>
      </c>
      <c r="F206" s="134" t="s">
        <v>2895</v>
      </c>
      <c r="G206" s="135" t="s">
        <v>246</v>
      </c>
      <c r="H206" s="136">
        <v>20</v>
      </c>
      <c r="I206" s="137"/>
      <c r="J206" s="138">
        <f t="shared" si="40"/>
        <v>0</v>
      </c>
      <c r="K206" s="134" t="s">
        <v>19</v>
      </c>
      <c r="L206" s="33"/>
      <c r="M206" s="139" t="s">
        <v>19</v>
      </c>
      <c r="N206" s="140" t="s">
        <v>46</v>
      </c>
      <c r="P206" s="141">
        <f t="shared" si="41"/>
        <v>0</v>
      </c>
      <c r="Q206" s="141">
        <v>0</v>
      </c>
      <c r="R206" s="141">
        <f t="shared" si="42"/>
        <v>0</v>
      </c>
      <c r="S206" s="141">
        <v>0</v>
      </c>
      <c r="T206" s="142">
        <f t="shared" si="43"/>
        <v>0</v>
      </c>
      <c r="AR206" s="143" t="s">
        <v>287</v>
      </c>
      <c r="AT206" s="143" t="s">
        <v>186</v>
      </c>
      <c r="AU206" s="143" t="s">
        <v>84</v>
      </c>
      <c r="AY206" s="18" t="s">
        <v>184</v>
      </c>
      <c r="BE206" s="144">
        <f t="shared" si="44"/>
        <v>0</v>
      </c>
      <c r="BF206" s="144">
        <f t="shared" si="45"/>
        <v>0</v>
      </c>
      <c r="BG206" s="144">
        <f t="shared" si="46"/>
        <v>0</v>
      </c>
      <c r="BH206" s="144">
        <f t="shared" si="47"/>
        <v>0</v>
      </c>
      <c r="BI206" s="144">
        <f t="shared" si="48"/>
        <v>0</v>
      </c>
      <c r="BJ206" s="18" t="s">
        <v>82</v>
      </c>
      <c r="BK206" s="144">
        <f t="shared" si="49"/>
        <v>0</v>
      </c>
      <c r="BL206" s="18" t="s">
        <v>287</v>
      </c>
      <c r="BM206" s="143" t="s">
        <v>2896</v>
      </c>
    </row>
    <row r="207" spans="2:65" s="1" customFormat="1" ht="16.5" customHeight="1">
      <c r="B207" s="33"/>
      <c r="C207" s="132" t="s">
        <v>1330</v>
      </c>
      <c r="D207" s="132" t="s">
        <v>186</v>
      </c>
      <c r="E207" s="133" t="s">
        <v>2897</v>
      </c>
      <c r="F207" s="134" t="s">
        <v>2898</v>
      </c>
      <c r="G207" s="135" t="s">
        <v>246</v>
      </c>
      <c r="H207" s="136">
        <v>10</v>
      </c>
      <c r="I207" s="137"/>
      <c r="J207" s="138">
        <f t="shared" si="40"/>
        <v>0</v>
      </c>
      <c r="K207" s="134" t="s">
        <v>19</v>
      </c>
      <c r="L207" s="33"/>
      <c r="M207" s="139" t="s">
        <v>19</v>
      </c>
      <c r="N207" s="140" t="s">
        <v>46</v>
      </c>
      <c r="P207" s="141">
        <f t="shared" si="41"/>
        <v>0</v>
      </c>
      <c r="Q207" s="141">
        <v>0</v>
      </c>
      <c r="R207" s="141">
        <f t="shared" si="42"/>
        <v>0</v>
      </c>
      <c r="S207" s="141">
        <v>0</v>
      </c>
      <c r="T207" s="142">
        <f t="shared" si="43"/>
        <v>0</v>
      </c>
      <c r="AR207" s="143" t="s">
        <v>287</v>
      </c>
      <c r="AT207" s="143" t="s">
        <v>186</v>
      </c>
      <c r="AU207" s="143" t="s">
        <v>84</v>
      </c>
      <c r="AY207" s="18" t="s">
        <v>184</v>
      </c>
      <c r="BE207" s="144">
        <f t="shared" si="44"/>
        <v>0</v>
      </c>
      <c r="BF207" s="144">
        <f t="shared" si="45"/>
        <v>0</v>
      </c>
      <c r="BG207" s="144">
        <f t="shared" si="46"/>
        <v>0</v>
      </c>
      <c r="BH207" s="144">
        <f t="shared" si="47"/>
        <v>0</v>
      </c>
      <c r="BI207" s="144">
        <f t="shared" si="48"/>
        <v>0</v>
      </c>
      <c r="BJ207" s="18" t="s">
        <v>82</v>
      </c>
      <c r="BK207" s="144">
        <f t="shared" si="49"/>
        <v>0</v>
      </c>
      <c r="BL207" s="18" t="s">
        <v>287</v>
      </c>
      <c r="BM207" s="143" t="s">
        <v>2899</v>
      </c>
    </row>
    <row r="208" spans="2:65" s="1" customFormat="1" ht="16.5" customHeight="1">
      <c r="B208" s="33"/>
      <c r="C208" s="132" t="s">
        <v>1335</v>
      </c>
      <c r="D208" s="132" t="s">
        <v>186</v>
      </c>
      <c r="E208" s="133" t="s">
        <v>2900</v>
      </c>
      <c r="F208" s="134" t="s">
        <v>2901</v>
      </c>
      <c r="G208" s="135" t="s">
        <v>246</v>
      </c>
      <c r="H208" s="136">
        <v>80</v>
      </c>
      <c r="I208" s="137"/>
      <c r="J208" s="138">
        <f t="shared" si="40"/>
        <v>0</v>
      </c>
      <c r="K208" s="134" t="s">
        <v>19</v>
      </c>
      <c r="L208" s="33"/>
      <c r="M208" s="139" t="s">
        <v>19</v>
      </c>
      <c r="N208" s="140" t="s">
        <v>46</v>
      </c>
      <c r="P208" s="141">
        <f t="shared" si="41"/>
        <v>0</v>
      </c>
      <c r="Q208" s="141">
        <v>0</v>
      </c>
      <c r="R208" s="141">
        <f t="shared" si="42"/>
        <v>0</v>
      </c>
      <c r="S208" s="141">
        <v>0</v>
      </c>
      <c r="T208" s="142">
        <f t="shared" si="43"/>
        <v>0</v>
      </c>
      <c r="AR208" s="143" t="s">
        <v>287</v>
      </c>
      <c r="AT208" s="143" t="s">
        <v>186</v>
      </c>
      <c r="AU208" s="143" t="s">
        <v>84</v>
      </c>
      <c r="AY208" s="18" t="s">
        <v>184</v>
      </c>
      <c r="BE208" s="144">
        <f t="shared" si="44"/>
        <v>0</v>
      </c>
      <c r="BF208" s="144">
        <f t="shared" si="45"/>
        <v>0</v>
      </c>
      <c r="BG208" s="144">
        <f t="shared" si="46"/>
        <v>0</v>
      </c>
      <c r="BH208" s="144">
        <f t="shared" si="47"/>
        <v>0</v>
      </c>
      <c r="BI208" s="144">
        <f t="shared" si="48"/>
        <v>0</v>
      </c>
      <c r="BJ208" s="18" t="s">
        <v>82</v>
      </c>
      <c r="BK208" s="144">
        <f t="shared" si="49"/>
        <v>0</v>
      </c>
      <c r="BL208" s="18" t="s">
        <v>287</v>
      </c>
      <c r="BM208" s="143" t="s">
        <v>2902</v>
      </c>
    </row>
    <row r="209" spans="2:65" s="1" customFormat="1" ht="16.5" customHeight="1">
      <c r="B209" s="33"/>
      <c r="C209" s="132" t="s">
        <v>1339</v>
      </c>
      <c r="D209" s="132" t="s">
        <v>186</v>
      </c>
      <c r="E209" s="133" t="s">
        <v>2903</v>
      </c>
      <c r="F209" s="134" t="s">
        <v>2904</v>
      </c>
      <c r="G209" s="135" t="s">
        <v>246</v>
      </c>
      <c r="H209" s="136">
        <v>200</v>
      </c>
      <c r="I209" s="137"/>
      <c r="J209" s="138">
        <f t="shared" si="40"/>
        <v>0</v>
      </c>
      <c r="K209" s="134" t="s">
        <v>19</v>
      </c>
      <c r="L209" s="33"/>
      <c r="M209" s="139" t="s">
        <v>19</v>
      </c>
      <c r="N209" s="140" t="s">
        <v>46</v>
      </c>
      <c r="P209" s="141">
        <f t="shared" si="41"/>
        <v>0</v>
      </c>
      <c r="Q209" s="141">
        <v>0</v>
      </c>
      <c r="R209" s="141">
        <f t="shared" si="42"/>
        <v>0</v>
      </c>
      <c r="S209" s="141">
        <v>0</v>
      </c>
      <c r="T209" s="142">
        <f t="shared" si="43"/>
        <v>0</v>
      </c>
      <c r="AR209" s="143" t="s">
        <v>287</v>
      </c>
      <c r="AT209" s="143" t="s">
        <v>186</v>
      </c>
      <c r="AU209" s="143" t="s">
        <v>84</v>
      </c>
      <c r="AY209" s="18" t="s">
        <v>184</v>
      </c>
      <c r="BE209" s="144">
        <f t="shared" si="44"/>
        <v>0</v>
      </c>
      <c r="BF209" s="144">
        <f t="shared" si="45"/>
        <v>0</v>
      </c>
      <c r="BG209" s="144">
        <f t="shared" si="46"/>
        <v>0</v>
      </c>
      <c r="BH209" s="144">
        <f t="shared" si="47"/>
        <v>0</v>
      </c>
      <c r="BI209" s="144">
        <f t="shared" si="48"/>
        <v>0</v>
      </c>
      <c r="BJ209" s="18" t="s">
        <v>82</v>
      </c>
      <c r="BK209" s="144">
        <f t="shared" si="49"/>
        <v>0</v>
      </c>
      <c r="BL209" s="18" t="s">
        <v>287</v>
      </c>
      <c r="BM209" s="143" t="s">
        <v>2905</v>
      </c>
    </row>
    <row r="210" spans="2:65" s="1" customFormat="1" ht="16.5" customHeight="1">
      <c r="B210" s="33"/>
      <c r="C210" s="132" t="s">
        <v>1343</v>
      </c>
      <c r="D210" s="132" t="s">
        <v>186</v>
      </c>
      <c r="E210" s="133" t="s">
        <v>2906</v>
      </c>
      <c r="F210" s="134" t="s">
        <v>2907</v>
      </c>
      <c r="G210" s="135" t="s">
        <v>1993</v>
      </c>
      <c r="H210" s="136">
        <v>4</v>
      </c>
      <c r="I210" s="137"/>
      <c r="J210" s="138">
        <f t="shared" si="40"/>
        <v>0</v>
      </c>
      <c r="K210" s="134" t="s">
        <v>19</v>
      </c>
      <c r="L210" s="33"/>
      <c r="M210" s="139" t="s">
        <v>19</v>
      </c>
      <c r="N210" s="140" t="s">
        <v>46</v>
      </c>
      <c r="P210" s="141">
        <f t="shared" si="41"/>
        <v>0</v>
      </c>
      <c r="Q210" s="141">
        <v>0</v>
      </c>
      <c r="R210" s="141">
        <f t="shared" si="42"/>
        <v>0</v>
      </c>
      <c r="S210" s="141">
        <v>0</v>
      </c>
      <c r="T210" s="142">
        <f t="shared" si="43"/>
        <v>0</v>
      </c>
      <c r="AR210" s="143" t="s">
        <v>287</v>
      </c>
      <c r="AT210" s="143" t="s">
        <v>186</v>
      </c>
      <c r="AU210" s="143" t="s">
        <v>84</v>
      </c>
      <c r="AY210" s="18" t="s">
        <v>184</v>
      </c>
      <c r="BE210" s="144">
        <f t="shared" si="44"/>
        <v>0</v>
      </c>
      <c r="BF210" s="144">
        <f t="shared" si="45"/>
        <v>0</v>
      </c>
      <c r="BG210" s="144">
        <f t="shared" si="46"/>
        <v>0</v>
      </c>
      <c r="BH210" s="144">
        <f t="shared" si="47"/>
        <v>0</v>
      </c>
      <c r="BI210" s="144">
        <f t="shared" si="48"/>
        <v>0</v>
      </c>
      <c r="BJ210" s="18" t="s">
        <v>82</v>
      </c>
      <c r="BK210" s="144">
        <f t="shared" si="49"/>
        <v>0</v>
      </c>
      <c r="BL210" s="18" t="s">
        <v>287</v>
      </c>
      <c r="BM210" s="143" t="s">
        <v>2908</v>
      </c>
    </row>
    <row r="211" spans="2:65" s="1" customFormat="1" ht="16.5" customHeight="1">
      <c r="B211" s="33"/>
      <c r="C211" s="132" t="s">
        <v>1347</v>
      </c>
      <c r="D211" s="132" t="s">
        <v>186</v>
      </c>
      <c r="E211" s="133" t="s">
        <v>2909</v>
      </c>
      <c r="F211" s="134" t="s">
        <v>2910</v>
      </c>
      <c r="G211" s="135" t="s">
        <v>1993</v>
      </c>
      <c r="H211" s="136">
        <v>1000</v>
      </c>
      <c r="I211" s="137"/>
      <c r="J211" s="138">
        <f t="shared" si="40"/>
        <v>0</v>
      </c>
      <c r="K211" s="134" t="s">
        <v>19</v>
      </c>
      <c r="L211" s="33"/>
      <c r="M211" s="139" t="s">
        <v>19</v>
      </c>
      <c r="N211" s="140" t="s">
        <v>46</v>
      </c>
      <c r="P211" s="141">
        <f t="shared" si="41"/>
        <v>0</v>
      </c>
      <c r="Q211" s="141">
        <v>0</v>
      </c>
      <c r="R211" s="141">
        <f t="shared" si="42"/>
        <v>0</v>
      </c>
      <c r="S211" s="141">
        <v>0</v>
      </c>
      <c r="T211" s="142">
        <f t="shared" si="43"/>
        <v>0</v>
      </c>
      <c r="AR211" s="143" t="s">
        <v>287</v>
      </c>
      <c r="AT211" s="143" t="s">
        <v>186</v>
      </c>
      <c r="AU211" s="143" t="s">
        <v>84</v>
      </c>
      <c r="AY211" s="18" t="s">
        <v>184</v>
      </c>
      <c r="BE211" s="144">
        <f t="shared" si="44"/>
        <v>0</v>
      </c>
      <c r="BF211" s="144">
        <f t="shared" si="45"/>
        <v>0</v>
      </c>
      <c r="BG211" s="144">
        <f t="shared" si="46"/>
        <v>0</v>
      </c>
      <c r="BH211" s="144">
        <f t="shared" si="47"/>
        <v>0</v>
      </c>
      <c r="BI211" s="144">
        <f t="shared" si="48"/>
        <v>0</v>
      </c>
      <c r="BJ211" s="18" t="s">
        <v>82</v>
      </c>
      <c r="BK211" s="144">
        <f t="shared" si="49"/>
        <v>0</v>
      </c>
      <c r="BL211" s="18" t="s">
        <v>287</v>
      </c>
      <c r="BM211" s="143" t="s">
        <v>2911</v>
      </c>
    </row>
    <row r="212" spans="2:65" s="11" customFormat="1" ht="22.9" customHeight="1">
      <c r="B212" s="120"/>
      <c r="D212" s="121" t="s">
        <v>74</v>
      </c>
      <c r="E212" s="130" t="s">
        <v>2912</v>
      </c>
      <c r="F212" s="130" t="s">
        <v>2913</v>
      </c>
      <c r="I212" s="123"/>
      <c r="J212" s="131">
        <f>BK212</f>
        <v>0</v>
      </c>
      <c r="L212" s="120"/>
      <c r="M212" s="125"/>
      <c r="P212" s="126">
        <f>SUM(P213:P217)</f>
        <v>0</v>
      </c>
      <c r="R212" s="126">
        <f>SUM(R213:R217)</f>
        <v>0</v>
      </c>
      <c r="T212" s="127">
        <f>SUM(T213:T217)</f>
        <v>0</v>
      </c>
      <c r="AR212" s="121" t="s">
        <v>84</v>
      </c>
      <c r="AT212" s="128" t="s">
        <v>74</v>
      </c>
      <c r="AU212" s="128" t="s">
        <v>82</v>
      </c>
      <c r="AY212" s="121" t="s">
        <v>184</v>
      </c>
      <c r="BK212" s="129">
        <f>SUM(BK213:BK217)</f>
        <v>0</v>
      </c>
    </row>
    <row r="213" spans="2:65" s="1" customFormat="1" ht="16.5" customHeight="1">
      <c r="B213" s="33"/>
      <c r="C213" s="132" t="s">
        <v>1352</v>
      </c>
      <c r="D213" s="132" t="s">
        <v>186</v>
      </c>
      <c r="E213" s="133" t="s">
        <v>2914</v>
      </c>
      <c r="F213" s="134" t="s">
        <v>2915</v>
      </c>
      <c r="G213" s="135" t="s">
        <v>1993</v>
      </c>
      <c r="H213" s="136">
        <v>5</v>
      </c>
      <c r="I213" s="137"/>
      <c r="J213" s="138">
        <f>ROUND(I213*H213,2)</f>
        <v>0</v>
      </c>
      <c r="K213" s="134" t="s">
        <v>19</v>
      </c>
      <c r="L213" s="33"/>
      <c r="M213" s="139" t="s">
        <v>19</v>
      </c>
      <c r="N213" s="140" t="s">
        <v>46</v>
      </c>
      <c r="P213" s="141">
        <f>O213*H213</f>
        <v>0</v>
      </c>
      <c r="Q213" s="141">
        <v>0</v>
      </c>
      <c r="R213" s="141">
        <f>Q213*H213</f>
        <v>0</v>
      </c>
      <c r="S213" s="141">
        <v>0</v>
      </c>
      <c r="T213" s="142">
        <f>S213*H213</f>
        <v>0</v>
      </c>
      <c r="AR213" s="143" t="s">
        <v>287</v>
      </c>
      <c r="AT213" s="143" t="s">
        <v>186</v>
      </c>
      <c r="AU213" s="143" t="s">
        <v>84</v>
      </c>
      <c r="AY213" s="18" t="s">
        <v>184</v>
      </c>
      <c r="BE213" s="144">
        <f>IF(N213="základní",J213,0)</f>
        <v>0</v>
      </c>
      <c r="BF213" s="144">
        <f>IF(N213="snížená",J213,0)</f>
        <v>0</v>
      </c>
      <c r="BG213" s="144">
        <f>IF(N213="zákl. přenesená",J213,0)</f>
        <v>0</v>
      </c>
      <c r="BH213" s="144">
        <f>IF(N213="sníž. přenesená",J213,0)</f>
        <v>0</v>
      </c>
      <c r="BI213" s="144">
        <f>IF(N213="nulová",J213,0)</f>
        <v>0</v>
      </c>
      <c r="BJ213" s="18" t="s">
        <v>82</v>
      </c>
      <c r="BK213" s="144">
        <f>ROUND(I213*H213,2)</f>
        <v>0</v>
      </c>
      <c r="BL213" s="18" t="s">
        <v>287</v>
      </c>
      <c r="BM213" s="143" t="s">
        <v>2916</v>
      </c>
    </row>
    <row r="214" spans="2:65" s="1" customFormat="1" ht="16.5" customHeight="1">
      <c r="B214" s="33"/>
      <c r="C214" s="132" t="s">
        <v>1357</v>
      </c>
      <c r="D214" s="132" t="s">
        <v>186</v>
      </c>
      <c r="E214" s="133" t="s">
        <v>2917</v>
      </c>
      <c r="F214" s="134" t="s">
        <v>2918</v>
      </c>
      <c r="G214" s="135" t="s">
        <v>1993</v>
      </c>
      <c r="H214" s="136">
        <v>1</v>
      </c>
      <c r="I214" s="137"/>
      <c r="J214" s="138">
        <f>ROUND(I214*H214,2)</f>
        <v>0</v>
      </c>
      <c r="K214" s="134" t="s">
        <v>19</v>
      </c>
      <c r="L214" s="33"/>
      <c r="M214" s="139" t="s">
        <v>19</v>
      </c>
      <c r="N214" s="140" t="s">
        <v>46</v>
      </c>
      <c r="P214" s="141">
        <f>O214*H214</f>
        <v>0</v>
      </c>
      <c r="Q214" s="141">
        <v>0</v>
      </c>
      <c r="R214" s="141">
        <f>Q214*H214</f>
        <v>0</v>
      </c>
      <c r="S214" s="141">
        <v>0</v>
      </c>
      <c r="T214" s="142">
        <f>S214*H214</f>
        <v>0</v>
      </c>
      <c r="AR214" s="143" t="s">
        <v>287</v>
      </c>
      <c r="AT214" s="143" t="s">
        <v>186</v>
      </c>
      <c r="AU214" s="143" t="s">
        <v>84</v>
      </c>
      <c r="AY214" s="18" t="s">
        <v>184</v>
      </c>
      <c r="BE214" s="144">
        <f>IF(N214="základní",J214,0)</f>
        <v>0</v>
      </c>
      <c r="BF214" s="144">
        <f>IF(N214="snížená",J214,0)</f>
        <v>0</v>
      </c>
      <c r="BG214" s="144">
        <f>IF(N214="zákl. přenesená",J214,0)</f>
        <v>0</v>
      </c>
      <c r="BH214" s="144">
        <f>IF(N214="sníž. přenesená",J214,0)</f>
        <v>0</v>
      </c>
      <c r="BI214" s="144">
        <f>IF(N214="nulová",J214,0)</f>
        <v>0</v>
      </c>
      <c r="BJ214" s="18" t="s">
        <v>82</v>
      </c>
      <c r="BK214" s="144">
        <f>ROUND(I214*H214,2)</f>
        <v>0</v>
      </c>
      <c r="BL214" s="18" t="s">
        <v>287</v>
      </c>
      <c r="BM214" s="143" t="s">
        <v>2919</v>
      </c>
    </row>
    <row r="215" spans="2:65" s="1" customFormat="1" ht="16.5" customHeight="1">
      <c r="B215" s="33"/>
      <c r="C215" s="132" t="s">
        <v>1362</v>
      </c>
      <c r="D215" s="132" t="s">
        <v>186</v>
      </c>
      <c r="E215" s="133" t="s">
        <v>2920</v>
      </c>
      <c r="F215" s="134" t="s">
        <v>2921</v>
      </c>
      <c r="G215" s="135" t="s">
        <v>1993</v>
      </c>
      <c r="H215" s="136">
        <v>2</v>
      </c>
      <c r="I215" s="137"/>
      <c r="J215" s="138">
        <f>ROUND(I215*H215,2)</f>
        <v>0</v>
      </c>
      <c r="K215" s="134" t="s">
        <v>19</v>
      </c>
      <c r="L215" s="33"/>
      <c r="M215" s="139" t="s">
        <v>19</v>
      </c>
      <c r="N215" s="140" t="s">
        <v>46</v>
      </c>
      <c r="P215" s="141">
        <f>O215*H215</f>
        <v>0</v>
      </c>
      <c r="Q215" s="141">
        <v>0</v>
      </c>
      <c r="R215" s="141">
        <f>Q215*H215</f>
        <v>0</v>
      </c>
      <c r="S215" s="141">
        <v>0</v>
      </c>
      <c r="T215" s="142">
        <f>S215*H215</f>
        <v>0</v>
      </c>
      <c r="AR215" s="143" t="s">
        <v>287</v>
      </c>
      <c r="AT215" s="143" t="s">
        <v>186</v>
      </c>
      <c r="AU215" s="143" t="s">
        <v>84</v>
      </c>
      <c r="AY215" s="18" t="s">
        <v>184</v>
      </c>
      <c r="BE215" s="144">
        <f>IF(N215="základní",J215,0)</f>
        <v>0</v>
      </c>
      <c r="BF215" s="144">
        <f>IF(N215="snížená",J215,0)</f>
        <v>0</v>
      </c>
      <c r="BG215" s="144">
        <f>IF(N215="zákl. přenesená",J215,0)</f>
        <v>0</v>
      </c>
      <c r="BH215" s="144">
        <f>IF(N215="sníž. přenesená",J215,0)</f>
        <v>0</v>
      </c>
      <c r="BI215" s="144">
        <f>IF(N215="nulová",J215,0)</f>
        <v>0</v>
      </c>
      <c r="BJ215" s="18" t="s">
        <v>82</v>
      </c>
      <c r="BK215" s="144">
        <f>ROUND(I215*H215,2)</f>
        <v>0</v>
      </c>
      <c r="BL215" s="18" t="s">
        <v>287</v>
      </c>
      <c r="BM215" s="143" t="s">
        <v>2922</v>
      </c>
    </row>
    <row r="216" spans="2:65" s="1" customFormat="1" ht="16.5" customHeight="1">
      <c r="B216" s="33"/>
      <c r="C216" s="132" t="s">
        <v>1367</v>
      </c>
      <c r="D216" s="132" t="s">
        <v>186</v>
      </c>
      <c r="E216" s="133" t="s">
        <v>2923</v>
      </c>
      <c r="F216" s="134" t="s">
        <v>2924</v>
      </c>
      <c r="G216" s="135" t="s">
        <v>1993</v>
      </c>
      <c r="H216" s="136">
        <v>2</v>
      </c>
      <c r="I216" s="137"/>
      <c r="J216" s="138">
        <f>ROUND(I216*H216,2)</f>
        <v>0</v>
      </c>
      <c r="K216" s="134" t="s">
        <v>19</v>
      </c>
      <c r="L216" s="33"/>
      <c r="M216" s="139" t="s">
        <v>19</v>
      </c>
      <c r="N216" s="140" t="s">
        <v>46</v>
      </c>
      <c r="P216" s="141">
        <f>O216*H216</f>
        <v>0</v>
      </c>
      <c r="Q216" s="141">
        <v>0</v>
      </c>
      <c r="R216" s="141">
        <f>Q216*H216</f>
        <v>0</v>
      </c>
      <c r="S216" s="141">
        <v>0</v>
      </c>
      <c r="T216" s="142">
        <f>S216*H216</f>
        <v>0</v>
      </c>
      <c r="AR216" s="143" t="s">
        <v>287</v>
      </c>
      <c r="AT216" s="143" t="s">
        <v>186</v>
      </c>
      <c r="AU216" s="143" t="s">
        <v>84</v>
      </c>
      <c r="AY216" s="18" t="s">
        <v>184</v>
      </c>
      <c r="BE216" s="144">
        <f>IF(N216="základní",J216,0)</f>
        <v>0</v>
      </c>
      <c r="BF216" s="144">
        <f>IF(N216="snížená",J216,0)</f>
        <v>0</v>
      </c>
      <c r="BG216" s="144">
        <f>IF(N216="zákl. přenesená",J216,0)</f>
        <v>0</v>
      </c>
      <c r="BH216" s="144">
        <f>IF(N216="sníž. přenesená",J216,0)</f>
        <v>0</v>
      </c>
      <c r="BI216" s="144">
        <f>IF(N216="nulová",J216,0)</f>
        <v>0</v>
      </c>
      <c r="BJ216" s="18" t="s">
        <v>82</v>
      </c>
      <c r="BK216" s="144">
        <f>ROUND(I216*H216,2)</f>
        <v>0</v>
      </c>
      <c r="BL216" s="18" t="s">
        <v>287</v>
      </c>
      <c r="BM216" s="143" t="s">
        <v>2925</v>
      </c>
    </row>
    <row r="217" spans="2:65" s="1" customFormat="1" ht="16.5" customHeight="1">
      <c r="B217" s="33"/>
      <c r="C217" s="132" t="s">
        <v>1372</v>
      </c>
      <c r="D217" s="132" t="s">
        <v>186</v>
      </c>
      <c r="E217" s="133" t="s">
        <v>2926</v>
      </c>
      <c r="F217" s="134" t="s">
        <v>2927</v>
      </c>
      <c r="G217" s="135" t="s">
        <v>246</v>
      </c>
      <c r="H217" s="136">
        <v>180</v>
      </c>
      <c r="I217" s="137"/>
      <c r="J217" s="138">
        <f>ROUND(I217*H217,2)</f>
        <v>0</v>
      </c>
      <c r="K217" s="134" t="s">
        <v>19</v>
      </c>
      <c r="L217" s="33"/>
      <c r="M217" s="139" t="s">
        <v>19</v>
      </c>
      <c r="N217" s="140" t="s">
        <v>46</v>
      </c>
      <c r="P217" s="141">
        <f>O217*H217</f>
        <v>0</v>
      </c>
      <c r="Q217" s="141">
        <v>0</v>
      </c>
      <c r="R217" s="141">
        <f>Q217*H217</f>
        <v>0</v>
      </c>
      <c r="S217" s="141">
        <v>0</v>
      </c>
      <c r="T217" s="142">
        <f>S217*H217</f>
        <v>0</v>
      </c>
      <c r="AR217" s="143" t="s">
        <v>287</v>
      </c>
      <c r="AT217" s="143" t="s">
        <v>186</v>
      </c>
      <c r="AU217" s="143" t="s">
        <v>84</v>
      </c>
      <c r="AY217" s="18" t="s">
        <v>184</v>
      </c>
      <c r="BE217" s="144">
        <f>IF(N217="základní",J217,0)</f>
        <v>0</v>
      </c>
      <c r="BF217" s="144">
        <f>IF(N217="snížená",J217,0)</f>
        <v>0</v>
      </c>
      <c r="BG217" s="144">
        <f>IF(N217="zákl. přenesená",J217,0)</f>
        <v>0</v>
      </c>
      <c r="BH217" s="144">
        <f>IF(N217="sníž. přenesená",J217,0)</f>
        <v>0</v>
      </c>
      <c r="BI217" s="144">
        <f>IF(N217="nulová",J217,0)</f>
        <v>0</v>
      </c>
      <c r="BJ217" s="18" t="s">
        <v>82</v>
      </c>
      <c r="BK217" s="144">
        <f>ROUND(I217*H217,2)</f>
        <v>0</v>
      </c>
      <c r="BL217" s="18" t="s">
        <v>287</v>
      </c>
      <c r="BM217" s="143" t="s">
        <v>2928</v>
      </c>
    </row>
    <row r="218" spans="2:65" s="11" customFormat="1" ht="22.9" customHeight="1">
      <c r="B218" s="120"/>
      <c r="D218" s="121" t="s">
        <v>74</v>
      </c>
      <c r="E218" s="130" t="s">
        <v>2929</v>
      </c>
      <c r="F218" s="130" t="s">
        <v>2930</v>
      </c>
      <c r="I218" s="123"/>
      <c r="J218" s="131">
        <f>BK218</f>
        <v>0</v>
      </c>
      <c r="L218" s="120"/>
      <c r="M218" s="125"/>
      <c r="P218" s="126">
        <f>P219</f>
        <v>0</v>
      </c>
      <c r="R218" s="126">
        <f>R219</f>
        <v>0</v>
      </c>
      <c r="T218" s="127">
        <f>T219</f>
        <v>0</v>
      </c>
      <c r="AR218" s="121" t="s">
        <v>84</v>
      </c>
      <c r="AT218" s="128" t="s">
        <v>74</v>
      </c>
      <c r="AU218" s="128" t="s">
        <v>82</v>
      </c>
      <c r="AY218" s="121" t="s">
        <v>184</v>
      </c>
      <c r="BK218" s="129">
        <f>BK219</f>
        <v>0</v>
      </c>
    </row>
    <row r="219" spans="2:65" s="1" customFormat="1" ht="16.5" customHeight="1">
      <c r="B219" s="33"/>
      <c r="C219" s="132" t="s">
        <v>1377</v>
      </c>
      <c r="D219" s="132" t="s">
        <v>186</v>
      </c>
      <c r="E219" s="133" t="s">
        <v>2931</v>
      </c>
      <c r="F219" s="134" t="s">
        <v>2644</v>
      </c>
      <c r="G219" s="135" t="s">
        <v>2433</v>
      </c>
      <c r="H219" s="197"/>
      <c r="I219" s="137"/>
      <c r="J219" s="138">
        <f>ROUND(I219*H219,2)</f>
        <v>0</v>
      </c>
      <c r="K219" s="134" t="s">
        <v>19</v>
      </c>
      <c r="L219" s="33"/>
      <c r="M219" s="139" t="s">
        <v>19</v>
      </c>
      <c r="N219" s="140" t="s">
        <v>46</v>
      </c>
      <c r="P219" s="141">
        <f>O219*H219</f>
        <v>0</v>
      </c>
      <c r="Q219" s="141">
        <v>0</v>
      </c>
      <c r="R219" s="141">
        <f>Q219*H219</f>
        <v>0</v>
      </c>
      <c r="S219" s="141">
        <v>0</v>
      </c>
      <c r="T219" s="142">
        <f>S219*H219</f>
        <v>0</v>
      </c>
      <c r="AR219" s="143" t="s">
        <v>287</v>
      </c>
      <c r="AT219" s="143" t="s">
        <v>186</v>
      </c>
      <c r="AU219" s="143" t="s">
        <v>84</v>
      </c>
      <c r="AY219" s="18" t="s">
        <v>184</v>
      </c>
      <c r="BE219" s="144">
        <f>IF(N219="základní",J219,0)</f>
        <v>0</v>
      </c>
      <c r="BF219" s="144">
        <f>IF(N219="snížená",J219,0)</f>
        <v>0</v>
      </c>
      <c r="BG219" s="144">
        <f>IF(N219="zákl. přenesená",J219,0)</f>
        <v>0</v>
      </c>
      <c r="BH219" s="144">
        <f>IF(N219="sníž. přenesená",J219,0)</f>
        <v>0</v>
      </c>
      <c r="BI219" s="144">
        <f>IF(N219="nulová",J219,0)</f>
        <v>0</v>
      </c>
      <c r="BJ219" s="18" t="s">
        <v>82</v>
      </c>
      <c r="BK219" s="144">
        <f>ROUND(I219*H219,2)</f>
        <v>0</v>
      </c>
      <c r="BL219" s="18" t="s">
        <v>287</v>
      </c>
      <c r="BM219" s="143" t="s">
        <v>2932</v>
      </c>
    </row>
    <row r="220" spans="2:65" s="11" customFormat="1" ht="22.9" customHeight="1">
      <c r="B220" s="120"/>
      <c r="D220" s="121" t="s">
        <v>74</v>
      </c>
      <c r="E220" s="130" t="s">
        <v>2933</v>
      </c>
      <c r="F220" s="130" t="s">
        <v>2934</v>
      </c>
      <c r="I220" s="123"/>
      <c r="J220" s="131">
        <f>BK220</f>
        <v>0</v>
      </c>
      <c r="L220" s="120"/>
      <c r="M220" s="125"/>
      <c r="P220" s="126">
        <f>SUM(P221:P224)</f>
        <v>0</v>
      </c>
      <c r="R220" s="126">
        <f>SUM(R221:R224)</f>
        <v>0</v>
      </c>
      <c r="T220" s="127">
        <f>SUM(T221:T224)</f>
        <v>0</v>
      </c>
      <c r="AR220" s="121" t="s">
        <v>84</v>
      </c>
      <c r="AT220" s="128" t="s">
        <v>74</v>
      </c>
      <c r="AU220" s="128" t="s">
        <v>82</v>
      </c>
      <c r="AY220" s="121" t="s">
        <v>184</v>
      </c>
      <c r="BK220" s="129">
        <f>SUM(BK221:BK224)</f>
        <v>0</v>
      </c>
    </row>
    <row r="221" spans="2:65" s="1" customFormat="1" ht="16.5" customHeight="1">
      <c r="B221" s="33"/>
      <c r="C221" s="132" t="s">
        <v>1382</v>
      </c>
      <c r="D221" s="132" t="s">
        <v>186</v>
      </c>
      <c r="E221" s="133" t="s">
        <v>2935</v>
      </c>
      <c r="F221" s="134" t="s">
        <v>2936</v>
      </c>
      <c r="G221" s="135" t="s">
        <v>1007</v>
      </c>
      <c r="H221" s="136">
        <v>1</v>
      </c>
      <c r="I221" s="137"/>
      <c r="J221" s="138">
        <f>ROUND(I221*H221,2)</f>
        <v>0</v>
      </c>
      <c r="K221" s="134" t="s">
        <v>19</v>
      </c>
      <c r="L221" s="33"/>
      <c r="M221" s="139" t="s">
        <v>19</v>
      </c>
      <c r="N221" s="140" t="s">
        <v>46</v>
      </c>
      <c r="P221" s="141">
        <f>O221*H221</f>
        <v>0</v>
      </c>
      <c r="Q221" s="141">
        <v>0</v>
      </c>
      <c r="R221" s="141">
        <f>Q221*H221</f>
        <v>0</v>
      </c>
      <c r="S221" s="141">
        <v>0</v>
      </c>
      <c r="T221" s="142">
        <f>S221*H221</f>
        <v>0</v>
      </c>
      <c r="AR221" s="143" t="s">
        <v>287</v>
      </c>
      <c r="AT221" s="143" t="s">
        <v>186</v>
      </c>
      <c r="AU221" s="143" t="s">
        <v>84</v>
      </c>
      <c r="AY221" s="18" t="s">
        <v>184</v>
      </c>
      <c r="BE221" s="144">
        <f>IF(N221="základní",J221,0)</f>
        <v>0</v>
      </c>
      <c r="BF221" s="144">
        <f>IF(N221="snížená",J221,0)</f>
        <v>0</v>
      </c>
      <c r="BG221" s="144">
        <f>IF(N221="zákl. přenesená",J221,0)</f>
        <v>0</v>
      </c>
      <c r="BH221" s="144">
        <f>IF(N221="sníž. přenesená",J221,0)</f>
        <v>0</v>
      </c>
      <c r="BI221" s="144">
        <f>IF(N221="nulová",J221,0)</f>
        <v>0</v>
      </c>
      <c r="BJ221" s="18" t="s">
        <v>82</v>
      </c>
      <c r="BK221" s="144">
        <f>ROUND(I221*H221,2)</f>
        <v>0</v>
      </c>
      <c r="BL221" s="18" t="s">
        <v>287</v>
      </c>
      <c r="BM221" s="143" t="s">
        <v>2937</v>
      </c>
    </row>
    <row r="222" spans="2:65" s="1" customFormat="1" ht="16.5" customHeight="1">
      <c r="B222" s="33"/>
      <c r="C222" s="132" t="s">
        <v>1387</v>
      </c>
      <c r="D222" s="132" t="s">
        <v>186</v>
      </c>
      <c r="E222" s="133" t="s">
        <v>2938</v>
      </c>
      <c r="F222" s="134" t="s">
        <v>2939</v>
      </c>
      <c r="G222" s="135" t="s">
        <v>1007</v>
      </c>
      <c r="H222" s="136">
        <v>1</v>
      </c>
      <c r="I222" s="137"/>
      <c r="J222" s="138">
        <f>ROUND(I222*H222,2)</f>
        <v>0</v>
      </c>
      <c r="K222" s="134" t="s">
        <v>19</v>
      </c>
      <c r="L222" s="33"/>
      <c r="M222" s="139" t="s">
        <v>19</v>
      </c>
      <c r="N222" s="140" t="s">
        <v>46</v>
      </c>
      <c r="P222" s="141">
        <f>O222*H222</f>
        <v>0</v>
      </c>
      <c r="Q222" s="141">
        <v>0</v>
      </c>
      <c r="R222" s="141">
        <f>Q222*H222</f>
        <v>0</v>
      </c>
      <c r="S222" s="141">
        <v>0</v>
      </c>
      <c r="T222" s="142">
        <f>S222*H222</f>
        <v>0</v>
      </c>
      <c r="AR222" s="143" t="s">
        <v>287</v>
      </c>
      <c r="AT222" s="143" t="s">
        <v>186</v>
      </c>
      <c r="AU222" s="143" t="s">
        <v>84</v>
      </c>
      <c r="AY222" s="18" t="s">
        <v>184</v>
      </c>
      <c r="BE222" s="144">
        <f>IF(N222="základní",J222,0)</f>
        <v>0</v>
      </c>
      <c r="BF222" s="144">
        <f>IF(N222="snížená",J222,0)</f>
        <v>0</v>
      </c>
      <c r="BG222" s="144">
        <f>IF(N222="zákl. přenesená",J222,0)</f>
        <v>0</v>
      </c>
      <c r="BH222" s="144">
        <f>IF(N222="sníž. přenesená",J222,0)</f>
        <v>0</v>
      </c>
      <c r="BI222" s="144">
        <f>IF(N222="nulová",J222,0)</f>
        <v>0</v>
      </c>
      <c r="BJ222" s="18" t="s">
        <v>82</v>
      </c>
      <c r="BK222" s="144">
        <f>ROUND(I222*H222,2)</f>
        <v>0</v>
      </c>
      <c r="BL222" s="18" t="s">
        <v>287</v>
      </c>
      <c r="BM222" s="143" t="s">
        <v>2940</v>
      </c>
    </row>
    <row r="223" spans="2:65" s="1" customFormat="1" ht="16.5" customHeight="1">
      <c r="B223" s="33"/>
      <c r="C223" s="132" t="s">
        <v>1392</v>
      </c>
      <c r="D223" s="132" t="s">
        <v>186</v>
      </c>
      <c r="E223" s="133" t="s">
        <v>2941</v>
      </c>
      <c r="F223" s="134" t="s">
        <v>2942</v>
      </c>
      <c r="G223" s="135" t="s">
        <v>1007</v>
      </c>
      <c r="H223" s="136">
        <v>1</v>
      </c>
      <c r="I223" s="137"/>
      <c r="J223" s="138">
        <f>ROUND(I223*H223,2)</f>
        <v>0</v>
      </c>
      <c r="K223" s="134" t="s">
        <v>19</v>
      </c>
      <c r="L223" s="33"/>
      <c r="M223" s="139" t="s">
        <v>19</v>
      </c>
      <c r="N223" s="140" t="s">
        <v>46</v>
      </c>
      <c r="P223" s="141">
        <f>O223*H223</f>
        <v>0</v>
      </c>
      <c r="Q223" s="141">
        <v>0</v>
      </c>
      <c r="R223" s="141">
        <f>Q223*H223</f>
        <v>0</v>
      </c>
      <c r="S223" s="141">
        <v>0</v>
      </c>
      <c r="T223" s="142">
        <f>S223*H223</f>
        <v>0</v>
      </c>
      <c r="AR223" s="143" t="s">
        <v>287</v>
      </c>
      <c r="AT223" s="143" t="s">
        <v>186</v>
      </c>
      <c r="AU223" s="143" t="s">
        <v>84</v>
      </c>
      <c r="AY223" s="18" t="s">
        <v>184</v>
      </c>
      <c r="BE223" s="144">
        <f>IF(N223="základní",J223,0)</f>
        <v>0</v>
      </c>
      <c r="BF223" s="144">
        <f>IF(N223="snížená",J223,0)</f>
        <v>0</v>
      </c>
      <c r="BG223" s="144">
        <f>IF(N223="zákl. přenesená",J223,0)</f>
        <v>0</v>
      </c>
      <c r="BH223" s="144">
        <f>IF(N223="sníž. přenesená",J223,0)</f>
        <v>0</v>
      </c>
      <c r="BI223" s="144">
        <f>IF(N223="nulová",J223,0)</f>
        <v>0</v>
      </c>
      <c r="BJ223" s="18" t="s">
        <v>82</v>
      </c>
      <c r="BK223" s="144">
        <f>ROUND(I223*H223,2)</f>
        <v>0</v>
      </c>
      <c r="BL223" s="18" t="s">
        <v>287</v>
      </c>
      <c r="BM223" s="143" t="s">
        <v>2943</v>
      </c>
    </row>
    <row r="224" spans="2:65" s="1" customFormat="1" ht="16.5" customHeight="1">
      <c r="B224" s="33"/>
      <c r="C224" s="132" t="s">
        <v>1397</v>
      </c>
      <c r="D224" s="132" t="s">
        <v>186</v>
      </c>
      <c r="E224" s="133" t="s">
        <v>2944</v>
      </c>
      <c r="F224" s="134" t="s">
        <v>2945</v>
      </c>
      <c r="G224" s="135" t="s">
        <v>1007</v>
      </c>
      <c r="H224" s="136">
        <v>1</v>
      </c>
      <c r="I224" s="137"/>
      <c r="J224" s="138">
        <f>ROUND(I224*H224,2)</f>
        <v>0</v>
      </c>
      <c r="K224" s="134" t="s">
        <v>19</v>
      </c>
      <c r="L224" s="33"/>
      <c r="M224" s="201" t="s">
        <v>19</v>
      </c>
      <c r="N224" s="202" t="s">
        <v>46</v>
      </c>
      <c r="O224" s="194"/>
      <c r="P224" s="195">
        <f>O224*H224</f>
        <v>0</v>
      </c>
      <c r="Q224" s="195">
        <v>0</v>
      </c>
      <c r="R224" s="195">
        <f>Q224*H224</f>
        <v>0</v>
      </c>
      <c r="S224" s="195">
        <v>0</v>
      </c>
      <c r="T224" s="196">
        <f>S224*H224</f>
        <v>0</v>
      </c>
      <c r="AR224" s="143" t="s">
        <v>287</v>
      </c>
      <c r="AT224" s="143" t="s">
        <v>186</v>
      </c>
      <c r="AU224" s="143" t="s">
        <v>84</v>
      </c>
      <c r="AY224" s="18" t="s">
        <v>184</v>
      </c>
      <c r="BE224" s="144">
        <f>IF(N224="základní",J224,0)</f>
        <v>0</v>
      </c>
      <c r="BF224" s="144">
        <f>IF(N224="snížená",J224,0)</f>
        <v>0</v>
      </c>
      <c r="BG224" s="144">
        <f>IF(N224="zákl. přenesená",J224,0)</f>
        <v>0</v>
      </c>
      <c r="BH224" s="144">
        <f>IF(N224="sníž. přenesená",J224,0)</f>
        <v>0</v>
      </c>
      <c r="BI224" s="144">
        <f>IF(N224="nulová",J224,0)</f>
        <v>0</v>
      </c>
      <c r="BJ224" s="18" t="s">
        <v>82</v>
      </c>
      <c r="BK224" s="144">
        <f>ROUND(I224*H224,2)</f>
        <v>0</v>
      </c>
      <c r="BL224" s="18" t="s">
        <v>287</v>
      </c>
      <c r="BM224" s="143" t="s">
        <v>2946</v>
      </c>
    </row>
    <row r="225" spans="2:12" s="1" customFormat="1" ht="6.95" customHeight="1">
      <c r="B225" s="42"/>
      <c r="C225" s="43"/>
      <c r="D225" s="43"/>
      <c r="E225" s="43"/>
      <c r="F225" s="43"/>
      <c r="G225" s="43"/>
      <c r="H225" s="43"/>
      <c r="I225" s="43"/>
      <c r="J225" s="43"/>
      <c r="K225" s="43"/>
      <c r="L225" s="33"/>
    </row>
  </sheetData>
  <sheetProtection algorithmName="SHA-512" hashValue="xstXpKwOovgmfwa3ixBG/mc6ihva0Q4E5E0f7Fqe5b4OQrh+1NB+X3JdBAUPsnZz7DXbPhgDcV1xf4fYxDF6JQ==" saltValue="9hfY4Y+5iAVjstf0b9iiAb7gq3/Dha31QtcrZRz6rgJUGYCRdoJSvThxpY8cxPXktmFuM6VTfE0sZCSsAmzBiw==" spinCount="100000" sheet="1" objects="1" scenarios="1" formatColumns="0" formatRows="0" autoFilter="0"/>
  <autoFilter ref="C98:K224" xr:uid="{00000000-0009-0000-0000-000006000000}"/>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21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8"/>
      <c r="M2" s="308"/>
      <c r="N2" s="308"/>
      <c r="O2" s="308"/>
      <c r="P2" s="308"/>
      <c r="Q2" s="308"/>
      <c r="R2" s="308"/>
      <c r="S2" s="308"/>
      <c r="T2" s="308"/>
      <c r="U2" s="308"/>
      <c r="V2" s="308"/>
      <c r="AT2" s="18" t="s">
        <v>114</v>
      </c>
    </row>
    <row r="3" spans="2:46" ht="6.95" customHeight="1">
      <c r="B3" s="19"/>
      <c r="C3" s="20"/>
      <c r="D3" s="20"/>
      <c r="E3" s="20"/>
      <c r="F3" s="20"/>
      <c r="G3" s="20"/>
      <c r="H3" s="20"/>
      <c r="I3" s="20"/>
      <c r="J3" s="20"/>
      <c r="K3" s="20"/>
      <c r="L3" s="21"/>
      <c r="AT3" s="18" t="s">
        <v>84</v>
      </c>
    </row>
    <row r="4" spans="2:46" ht="24.95" customHeight="1">
      <c r="B4" s="21"/>
      <c r="D4" s="22" t="s">
        <v>139</v>
      </c>
      <c r="L4" s="21"/>
      <c r="M4" s="91" t="s">
        <v>10</v>
      </c>
      <c r="AT4" s="18" t="s">
        <v>4</v>
      </c>
    </row>
    <row r="5" spans="2:46" ht="6.95" customHeight="1">
      <c r="B5" s="21"/>
      <c r="L5" s="21"/>
    </row>
    <row r="6" spans="2:46" ht="12" customHeight="1">
      <c r="B6" s="21"/>
      <c r="D6" s="28" t="s">
        <v>16</v>
      </c>
      <c r="L6" s="21"/>
    </row>
    <row r="7" spans="2:46" ht="16.5" customHeight="1">
      <c r="B7" s="21"/>
      <c r="E7" s="338" t="str">
        <f>'Rekapitulace stavby'!K6</f>
        <v>AREÁL KLÍŠE, ÚSTÍ NAD LABEM – WELLNESS A FITNESS - BEZ VENKOVNÍ ODPOČÍVÁRNY</v>
      </c>
      <c r="F7" s="339"/>
      <c r="G7" s="339"/>
      <c r="H7" s="339"/>
      <c r="L7" s="21"/>
    </row>
    <row r="8" spans="2:46" ht="12.75">
      <c r="B8" s="21"/>
      <c r="D8" s="28" t="s">
        <v>140</v>
      </c>
      <c r="L8" s="21"/>
    </row>
    <row r="9" spans="2:46" ht="16.5" customHeight="1">
      <c r="B9" s="21"/>
      <c r="E9" s="338" t="s">
        <v>141</v>
      </c>
      <c r="F9" s="308"/>
      <c r="G9" s="308"/>
      <c r="H9" s="308"/>
      <c r="L9" s="21"/>
    </row>
    <row r="10" spans="2:46" ht="12" customHeight="1">
      <c r="B10" s="21"/>
      <c r="D10" s="28" t="s">
        <v>142</v>
      </c>
      <c r="L10" s="21"/>
    </row>
    <row r="11" spans="2:46" s="1" customFormat="1" ht="16.5" customHeight="1">
      <c r="B11" s="33"/>
      <c r="E11" s="336" t="s">
        <v>1966</v>
      </c>
      <c r="F11" s="340"/>
      <c r="G11" s="340"/>
      <c r="H11" s="340"/>
      <c r="L11" s="33"/>
    </row>
    <row r="12" spans="2:46" s="1" customFormat="1" ht="12" customHeight="1">
      <c r="B12" s="33"/>
      <c r="D12" s="28" t="s">
        <v>144</v>
      </c>
      <c r="L12" s="33"/>
    </row>
    <row r="13" spans="2:46" s="1" customFormat="1" ht="16.5" customHeight="1">
      <c r="B13" s="33"/>
      <c r="E13" s="301" t="s">
        <v>2947</v>
      </c>
      <c r="F13" s="340"/>
      <c r="G13" s="340"/>
      <c r="H13" s="340"/>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50" t="str">
        <f>'Rekapitulace stavby'!AN8</f>
        <v>10. 7. 2024</v>
      </c>
      <c r="L16" s="33"/>
    </row>
    <row r="17" spans="2:12" s="1" customFormat="1" ht="10.9" customHeight="1">
      <c r="B17" s="33"/>
      <c r="L17" s="33"/>
    </row>
    <row r="18" spans="2:12" s="1" customFormat="1" ht="12" customHeight="1">
      <c r="B18" s="33"/>
      <c r="D18" s="28" t="s">
        <v>25</v>
      </c>
      <c r="I18" s="28" t="s">
        <v>26</v>
      </c>
      <c r="J18" s="26" t="s">
        <v>27</v>
      </c>
      <c r="L18" s="33"/>
    </row>
    <row r="19" spans="2:12" s="1" customFormat="1" ht="18" customHeight="1">
      <c r="B19" s="33"/>
      <c r="E19" s="26" t="s">
        <v>28</v>
      </c>
      <c r="I19" s="28" t="s">
        <v>29</v>
      </c>
      <c r="J19" s="26" t="s">
        <v>30</v>
      </c>
      <c r="L19" s="33"/>
    </row>
    <row r="20" spans="2:12" s="1" customFormat="1" ht="6.95" customHeight="1">
      <c r="B20" s="33"/>
      <c r="L20" s="33"/>
    </row>
    <row r="21" spans="2:12" s="1" customFormat="1" ht="12" customHeight="1">
      <c r="B21" s="33"/>
      <c r="D21" s="28" t="s">
        <v>31</v>
      </c>
      <c r="I21" s="28" t="s">
        <v>26</v>
      </c>
      <c r="J21" s="29" t="str">
        <f>'Rekapitulace stavby'!AN13</f>
        <v>Vyplň údaj</v>
      </c>
      <c r="L21" s="33"/>
    </row>
    <row r="22" spans="2:12" s="1" customFormat="1" ht="18" customHeight="1">
      <c r="B22" s="33"/>
      <c r="E22" s="341" t="str">
        <f>'Rekapitulace stavby'!E14</f>
        <v>Vyplň údaj</v>
      </c>
      <c r="F22" s="307"/>
      <c r="G22" s="307"/>
      <c r="H22" s="307"/>
      <c r="I22" s="28" t="s">
        <v>29</v>
      </c>
      <c r="J22" s="29" t="str">
        <f>'Rekapitulace stavby'!AN14</f>
        <v>Vyplň údaj</v>
      </c>
      <c r="L22" s="33"/>
    </row>
    <row r="23" spans="2:12" s="1" customFormat="1" ht="6.95" customHeight="1">
      <c r="B23" s="33"/>
      <c r="L23" s="33"/>
    </row>
    <row r="24" spans="2:12" s="1" customFormat="1" ht="12" customHeight="1">
      <c r="B24" s="33"/>
      <c r="D24" s="28" t="s">
        <v>33</v>
      </c>
      <c r="I24" s="28" t="s">
        <v>26</v>
      </c>
      <c r="J24" s="26" t="s">
        <v>34</v>
      </c>
      <c r="L24" s="33"/>
    </row>
    <row r="25" spans="2:12" s="1" customFormat="1" ht="18" customHeight="1">
      <c r="B25" s="33"/>
      <c r="E25" s="26" t="s">
        <v>35</v>
      </c>
      <c r="I25" s="28" t="s">
        <v>29</v>
      </c>
      <c r="J25" s="26" t="s">
        <v>36</v>
      </c>
      <c r="L25" s="33"/>
    </row>
    <row r="26" spans="2:12" s="1" customFormat="1" ht="6.95" customHeight="1">
      <c r="B26" s="33"/>
      <c r="L26" s="33"/>
    </row>
    <row r="27" spans="2:12" s="1" customFormat="1" ht="12" customHeight="1">
      <c r="B27" s="33"/>
      <c r="D27" s="28" t="s">
        <v>38</v>
      </c>
      <c r="I27" s="28" t="s">
        <v>26</v>
      </c>
      <c r="J27" s="26" t="s">
        <v>34</v>
      </c>
      <c r="L27" s="33"/>
    </row>
    <row r="28" spans="2:12" s="1" customFormat="1" ht="18" customHeight="1">
      <c r="B28" s="33"/>
      <c r="E28" s="26" t="s">
        <v>35</v>
      </c>
      <c r="I28" s="28" t="s">
        <v>29</v>
      </c>
      <c r="J28" s="26" t="s">
        <v>36</v>
      </c>
      <c r="L28" s="33"/>
    </row>
    <row r="29" spans="2:12" s="1" customFormat="1" ht="6.95" customHeight="1">
      <c r="B29" s="33"/>
      <c r="L29" s="33"/>
    </row>
    <row r="30" spans="2:12" s="1" customFormat="1" ht="12" customHeight="1">
      <c r="B30" s="33"/>
      <c r="D30" s="28" t="s">
        <v>39</v>
      </c>
      <c r="L30" s="33"/>
    </row>
    <row r="31" spans="2:12" s="7" customFormat="1" ht="16.5" customHeight="1">
      <c r="B31" s="92"/>
      <c r="E31" s="312" t="s">
        <v>19</v>
      </c>
      <c r="F31" s="312"/>
      <c r="G31" s="312"/>
      <c r="H31" s="312"/>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41</v>
      </c>
      <c r="J34" s="64">
        <f>ROUND(J99, 2)</f>
        <v>0</v>
      </c>
      <c r="L34" s="33"/>
    </row>
    <row r="35" spans="2:12" s="1" customFormat="1" ht="6.95" customHeight="1">
      <c r="B35" s="33"/>
      <c r="D35" s="51"/>
      <c r="E35" s="51"/>
      <c r="F35" s="51"/>
      <c r="G35" s="51"/>
      <c r="H35" s="51"/>
      <c r="I35" s="51"/>
      <c r="J35" s="51"/>
      <c r="K35" s="51"/>
      <c r="L35" s="33"/>
    </row>
    <row r="36" spans="2:12" s="1" customFormat="1" ht="14.45" customHeight="1">
      <c r="B36" s="33"/>
      <c r="F36" s="36" t="s">
        <v>43</v>
      </c>
      <c r="I36" s="36" t="s">
        <v>42</v>
      </c>
      <c r="J36" s="36" t="s">
        <v>44</v>
      </c>
      <c r="L36" s="33"/>
    </row>
    <row r="37" spans="2:12" s="1" customFormat="1" ht="14.45" customHeight="1">
      <c r="B37" s="33"/>
      <c r="D37" s="53" t="s">
        <v>45</v>
      </c>
      <c r="E37" s="28" t="s">
        <v>46</v>
      </c>
      <c r="F37" s="83">
        <f>ROUND((SUM(BE99:BE212)),  2)</f>
        <v>0</v>
      </c>
      <c r="I37" s="94">
        <v>0.21</v>
      </c>
      <c r="J37" s="83">
        <f>ROUND(((SUM(BE99:BE212))*I37),  2)</f>
        <v>0</v>
      </c>
      <c r="L37" s="33"/>
    </row>
    <row r="38" spans="2:12" s="1" customFormat="1" ht="14.45" customHeight="1">
      <c r="B38" s="33"/>
      <c r="E38" s="28" t="s">
        <v>47</v>
      </c>
      <c r="F38" s="83">
        <f>ROUND((SUM(BF99:BF212)),  2)</f>
        <v>0</v>
      </c>
      <c r="I38" s="94">
        <v>0.12</v>
      </c>
      <c r="J38" s="83">
        <f>ROUND(((SUM(BF99:BF212))*I38),  2)</f>
        <v>0</v>
      </c>
      <c r="L38" s="33"/>
    </row>
    <row r="39" spans="2:12" s="1" customFormat="1" ht="14.45" hidden="1" customHeight="1">
      <c r="B39" s="33"/>
      <c r="E39" s="28" t="s">
        <v>48</v>
      </c>
      <c r="F39" s="83">
        <f>ROUND((SUM(BG99:BG212)),  2)</f>
        <v>0</v>
      </c>
      <c r="I39" s="94">
        <v>0.21</v>
      </c>
      <c r="J39" s="83">
        <f>0</f>
        <v>0</v>
      </c>
      <c r="L39" s="33"/>
    </row>
    <row r="40" spans="2:12" s="1" customFormat="1" ht="14.45" hidden="1" customHeight="1">
      <c r="B40" s="33"/>
      <c r="E40" s="28" t="s">
        <v>49</v>
      </c>
      <c r="F40" s="83">
        <f>ROUND((SUM(BH99:BH212)),  2)</f>
        <v>0</v>
      </c>
      <c r="I40" s="94">
        <v>0.12</v>
      </c>
      <c r="J40" s="83">
        <f>0</f>
        <v>0</v>
      </c>
      <c r="L40" s="33"/>
    </row>
    <row r="41" spans="2:12" s="1" customFormat="1" ht="14.45" hidden="1" customHeight="1">
      <c r="B41" s="33"/>
      <c r="E41" s="28" t="s">
        <v>50</v>
      </c>
      <c r="F41" s="83">
        <f>ROUND((SUM(BI99:BI212)),  2)</f>
        <v>0</v>
      </c>
      <c r="I41" s="94">
        <v>0</v>
      </c>
      <c r="J41" s="83">
        <f>0</f>
        <v>0</v>
      </c>
      <c r="L41" s="33"/>
    </row>
    <row r="42" spans="2:12" s="1" customFormat="1" ht="6.95" customHeight="1">
      <c r="B42" s="33"/>
      <c r="L42" s="33"/>
    </row>
    <row r="43" spans="2:12" s="1" customFormat="1" ht="25.35" customHeight="1">
      <c r="B43" s="33"/>
      <c r="C43" s="95"/>
      <c r="D43" s="96" t="s">
        <v>51</v>
      </c>
      <c r="E43" s="55"/>
      <c r="F43" s="55"/>
      <c r="G43" s="97" t="s">
        <v>52</v>
      </c>
      <c r="H43" s="98" t="s">
        <v>53</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146</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AREÁL KLÍŠE, ÚSTÍ NAD LABEM – WELLNESS A FITNESS - BEZ VENKOVNÍ ODPOČÍVÁRNY</v>
      </c>
      <c r="F52" s="339"/>
      <c r="G52" s="339"/>
      <c r="H52" s="339"/>
      <c r="L52" s="33"/>
    </row>
    <row r="53" spans="2:12" ht="12" customHeight="1">
      <c r="B53" s="21"/>
      <c r="C53" s="28" t="s">
        <v>140</v>
      </c>
      <c r="L53" s="21"/>
    </row>
    <row r="54" spans="2:12" ht="16.5" customHeight="1">
      <c r="B54" s="21"/>
      <c r="E54" s="338" t="s">
        <v>141</v>
      </c>
      <c r="F54" s="308"/>
      <c r="G54" s="308"/>
      <c r="H54" s="308"/>
      <c r="L54" s="21"/>
    </row>
    <row r="55" spans="2:12" ht="12" customHeight="1">
      <c r="B55" s="21"/>
      <c r="C55" s="28" t="s">
        <v>142</v>
      </c>
      <c r="L55" s="21"/>
    </row>
    <row r="56" spans="2:12" s="1" customFormat="1" ht="16.5" customHeight="1">
      <c r="B56" s="33"/>
      <c r="E56" s="336" t="s">
        <v>1966</v>
      </c>
      <c r="F56" s="340"/>
      <c r="G56" s="340"/>
      <c r="H56" s="340"/>
      <c r="L56" s="33"/>
    </row>
    <row r="57" spans="2:12" s="1" customFormat="1" ht="12" customHeight="1">
      <c r="B57" s="33"/>
      <c r="C57" s="28" t="s">
        <v>144</v>
      </c>
      <c r="L57" s="33"/>
    </row>
    <row r="58" spans="2:12" s="1" customFormat="1" ht="16.5" customHeight="1">
      <c r="B58" s="33"/>
      <c r="E58" s="301" t="str">
        <f>E13</f>
        <v>D.1-02.4.5 - Zařízení slaboproudé elektrotechniky vč. EPS</v>
      </c>
      <c r="F58" s="340"/>
      <c r="G58" s="340"/>
      <c r="H58" s="340"/>
      <c r="L58" s="33"/>
    </row>
    <row r="59" spans="2:12" s="1" customFormat="1" ht="6.95" customHeight="1">
      <c r="B59" s="33"/>
      <c r="L59" s="33"/>
    </row>
    <row r="60" spans="2:12" s="1" customFormat="1" ht="12" customHeight="1">
      <c r="B60" s="33"/>
      <c r="C60" s="28" t="s">
        <v>21</v>
      </c>
      <c r="F60" s="26" t="str">
        <f>F16</f>
        <v>ÚSTÍ NAD LABEM</v>
      </c>
      <c r="I60" s="28" t="s">
        <v>23</v>
      </c>
      <c r="J60" s="50" t="str">
        <f>IF(J16="","",J16)</f>
        <v>10. 7. 2024</v>
      </c>
      <c r="L60" s="33"/>
    </row>
    <row r="61" spans="2:12" s="1" customFormat="1" ht="6.95" customHeight="1">
      <c r="B61" s="33"/>
      <c r="L61" s="33"/>
    </row>
    <row r="62" spans="2:12" s="1" customFormat="1" ht="15.2" customHeight="1">
      <c r="B62" s="33"/>
      <c r="C62" s="28" t="s">
        <v>25</v>
      </c>
      <c r="F62" s="26" t="str">
        <f>E19</f>
        <v>Městské služby Ústí nad Labem p.o.</v>
      </c>
      <c r="I62" s="28" t="s">
        <v>33</v>
      </c>
      <c r="J62" s="31" t="str">
        <f>E25</f>
        <v>Specta s.r.o.</v>
      </c>
      <c r="L62" s="33"/>
    </row>
    <row r="63" spans="2:12" s="1" customFormat="1" ht="15.2" customHeight="1">
      <c r="B63" s="33"/>
      <c r="C63" s="28" t="s">
        <v>31</v>
      </c>
      <c r="F63" s="26" t="str">
        <f>IF(E22="","",E22)</f>
        <v>Vyplň údaj</v>
      </c>
      <c r="I63" s="28" t="s">
        <v>38</v>
      </c>
      <c r="J63" s="31" t="str">
        <f>E28</f>
        <v>Specta s.r.o.</v>
      </c>
      <c r="L63" s="33"/>
    </row>
    <row r="64" spans="2:12" s="1" customFormat="1" ht="10.35" customHeight="1">
      <c r="B64" s="33"/>
      <c r="L64" s="33"/>
    </row>
    <row r="65" spans="2:47" s="1" customFormat="1" ht="29.25" customHeight="1">
      <c r="B65" s="33"/>
      <c r="C65" s="101" t="s">
        <v>147</v>
      </c>
      <c r="D65" s="95"/>
      <c r="E65" s="95"/>
      <c r="F65" s="95"/>
      <c r="G65" s="95"/>
      <c r="H65" s="95"/>
      <c r="I65" s="95"/>
      <c r="J65" s="102" t="s">
        <v>148</v>
      </c>
      <c r="K65" s="95"/>
      <c r="L65" s="33"/>
    </row>
    <row r="66" spans="2:47" s="1" customFormat="1" ht="10.35" customHeight="1">
      <c r="B66" s="33"/>
      <c r="L66" s="33"/>
    </row>
    <row r="67" spans="2:47" s="1" customFormat="1" ht="22.9" customHeight="1">
      <c r="B67" s="33"/>
      <c r="C67" s="103" t="s">
        <v>73</v>
      </c>
      <c r="J67" s="64">
        <f>J99</f>
        <v>0</v>
      </c>
      <c r="L67" s="33"/>
      <c r="AU67" s="18" t="s">
        <v>149</v>
      </c>
    </row>
    <row r="68" spans="2:47" s="8" customFormat="1" ht="24.95" customHeight="1">
      <c r="B68" s="104"/>
      <c r="D68" s="105" t="s">
        <v>157</v>
      </c>
      <c r="E68" s="106"/>
      <c r="F68" s="106"/>
      <c r="G68" s="106"/>
      <c r="H68" s="106"/>
      <c r="I68" s="106"/>
      <c r="J68" s="107">
        <f>J100</f>
        <v>0</v>
      </c>
      <c r="L68" s="104"/>
    </row>
    <row r="69" spans="2:47" s="9" customFormat="1" ht="19.899999999999999" customHeight="1">
      <c r="B69" s="108"/>
      <c r="D69" s="109" t="s">
        <v>2948</v>
      </c>
      <c r="E69" s="110"/>
      <c r="F69" s="110"/>
      <c r="G69" s="110"/>
      <c r="H69" s="110"/>
      <c r="I69" s="110"/>
      <c r="J69" s="111">
        <f>J101</f>
        <v>0</v>
      </c>
      <c r="L69" s="108"/>
    </row>
    <row r="70" spans="2:47" s="9" customFormat="1" ht="19.899999999999999" customHeight="1">
      <c r="B70" s="108"/>
      <c r="D70" s="109" t="s">
        <v>2949</v>
      </c>
      <c r="E70" s="110"/>
      <c r="F70" s="110"/>
      <c r="G70" s="110"/>
      <c r="H70" s="110"/>
      <c r="I70" s="110"/>
      <c r="J70" s="111">
        <f>J155</f>
        <v>0</v>
      </c>
      <c r="L70" s="108"/>
    </row>
    <row r="71" spans="2:47" s="9" customFormat="1" ht="19.899999999999999" customHeight="1">
      <c r="B71" s="108"/>
      <c r="D71" s="109" t="s">
        <v>2950</v>
      </c>
      <c r="E71" s="110"/>
      <c r="F71" s="110"/>
      <c r="G71" s="110"/>
      <c r="H71" s="110"/>
      <c r="I71" s="110"/>
      <c r="J71" s="111">
        <f>J165</f>
        <v>0</v>
      </c>
      <c r="L71" s="108"/>
    </row>
    <row r="72" spans="2:47" s="9" customFormat="1" ht="19.899999999999999" customHeight="1">
      <c r="B72" s="108"/>
      <c r="D72" s="109" t="s">
        <v>2951</v>
      </c>
      <c r="E72" s="110"/>
      <c r="F72" s="110"/>
      <c r="G72" s="110"/>
      <c r="H72" s="110"/>
      <c r="I72" s="110"/>
      <c r="J72" s="111">
        <f>J176</f>
        <v>0</v>
      </c>
      <c r="L72" s="108"/>
    </row>
    <row r="73" spans="2:47" s="9" customFormat="1" ht="19.899999999999999" customHeight="1">
      <c r="B73" s="108"/>
      <c r="D73" s="109" t="s">
        <v>2952</v>
      </c>
      <c r="E73" s="110"/>
      <c r="F73" s="110"/>
      <c r="G73" s="110"/>
      <c r="H73" s="110"/>
      <c r="I73" s="110"/>
      <c r="J73" s="111">
        <f>J186</f>
        <v>0</v>
      </c>
      <c r="L73" s="108"/>
    </row>
    <row r="74" spans="2:47" s="9" customFormat="1" ht="19.899999999999999" customHeight="1">
      <c r="B74" s="108"/>
      <c r="D74" s="109" t="s">
        <v>2953</v>
      </c>
      <c r="E74" s="110"/>
      <c r="F74" s="110"/>
      <c r="G74" s="110"/>
      <c r="H74" s="110"/>
      <c r="I74" s="110"/>
      <c r="J74" s="111">
        <f>J194</f>
        <v>0</v>
      </c>
      <c r="L74" s="108"/>
    </row>
    <row r="75" spans="2:47" s="9" customFormat="1" ht="19.899999999999999" customHeight="1">
      <c r="B75" s="108"/>
      <c r="D75" s="109" t="s">
        <v>2954</v>
      </c>
      <c r="E75" s="110"/>
      <c r="F75" s="110"/>
      <c r="G75" s="110"/>
      <c r="H75" s="110"/>
      <c r="I75" s="110"/>
      <c r="J75" s="111">
        <f>J202</f>
        <v>0</v>
      </c>
      <c r="L75" s="108"/>
    </row>
    <row r="76" spans="2:47" s="1" customFormat="1" ht="21.75" customHeight="1">
      <c r="B76" s="33"/>
      <c r="L76" s="33"/>
    </row>
    <row r="77" spans="2:47" s="1" customFormat="1" ht="6.95" customHeight="1">
      <c r="B77" s="42"/>
      <c r="C77" s="43"/>
      <c r="D77" s="43"/>
      <c r="E77" s="43"/>
      <c r="F77" s="43"/>
      <c r="G77" s="43"/>
      <c r="H77" s="43"/>
      <c r="I77" s="43"/>
      <c r="J77" s="43"/>
      <c r="K77" s="43"/>
      <c r="L77" s="33"/>
    </row>
    <row r="81" spans="2:12" s="1" customFormat="1" ht="6.95" customHeight="1">
      <c r="B81" s="44"/>
      <c r="C81" s="45"/>
      <c r="D81" s="45"/>
      <c r="E81" s="45"/>
      <c r="F81" s="45"/>
      <c r="G81" s="45"/>
      <c r="H81" s="45"/>
      <c r="I81" s="45"/>
      <c r="J81" s="45"/>
      <c r="K81" s="45"/>
      <c r="L81" s="33"/>
    </row>
    <row r="82" spans="2:12" s="1" customFormat="1" ht="24.95" customHeight="1">
      <c r="B82" s="33"/>
      <c r="C82" s="22" t="s">
        <v>169</v>
      </c>
      <c r="L82" s="33"/>
    </row>
    <row r="83" spans="2:12" s="1" customFormat="1" ht="6.95" customHeight="1">
      <c r="B83" s="33"/>
      <c r="L83" s="33"/>
    </row>
    <row r="84" spans="2:12" s="1" customFormat="1" ht="12" customHeight="1">
      <c r="B84" s="33"/>
      <c r="C84" s="28" t="s">
        <v>16</v>
      </c>
      <c r="L84" s="33"/>
    </row>
    <row r="85" spans="2:12" s="1" customFormat="1" ht="16.5" customHeight="1">
      <c r="B85" s="33"/>
      <c r="E85" s="338" t="str">
        <f>E7</f>
        <v>AREÁL KLÍŠE, ÚSTÍ NAD LABEM – WELLNESS A FITNESS - BEZ VENKOVNÍ ODPOČÍVÁRNY</v>
      </c>
      <c r="F85" s="339"/>
      <c r="G85" s="339"/>
      <c r="H85" s="339"/>
      <c r="L85" s="33"/>
    </row>
    <row r="86" spans="2:12" ht="12" customHeight="1">
      <c r="B86" s="21"/>
      <c r="C86" s="28" t="s">
        <v>140</v>
      </c>
      <c r="L86" s="21"/>
    </row>
    <row r="87" spans="2:12" ht="16.5" customHeight="1">
      <c r="B87" s="21"/>
      <c r="E87" s="338" t="s">
        <v>141</v>
      </c>
      <c r="F87" s="308"/>
      <c r="G87" s="308"/>
      <c r="H87" s="308"/>
      <c r="L87" s="21"/>
    </row>
    <row r="88" spans="2:12" ht="12" customHeight="1">
      <c r="B88" s="21"/>
      <c r="C88" s="28" t="s">
        <v>142</v>
      </c>
      <c r="L88" s="21"/>
    </row>
    <row r="89" spans="2:12" s="1" customFormat="1" ht="16.5" customHeight="1">
      <c r="B89" s="33"/>
      <c r="E89" s="336" t="s">
        <v>1966</v>
      </c>
      <c r="F89" s="340"/>
      <c r="G89" s="340"/>
      <c r="H89" s="340"/>
      <c r="L89" s="33"/>
    </row>
    <row r="90" spans="2:12" s="1" customFormat="1" ht="12" customHeight="1">
      <c r="B90" s="33"/>
      <c r="C90" s="28" t="s">
        <v>144</v>
      </c>
      <c r="L90" s="33"/>
    </row>
    <row r="91" spans="2:12" s="1" customFormat="1" ht="16.5" customHeight="1">
      <c r="B91" s="33"/>
      <c r="E91" s="301" t="str">
        <f>E13</f>
        <v>D.1-02.4.5 - Zařízení slaboproudé elektrotechniky vč. EPS</v>
      </c>
      <c r="F91" s="340"/>
      <c r="G91" s="340"/>
      <c r="H91" s="340"/>
      <c r="L91" s="33"/>
    </row>
    <row r="92" spans="2:12" s="1" customFormat="1" ht="6.95" customHeight="1">
      <c r="B92" s="33"/>
      <c r="L92" s="33"/>
    </row>
    <row r="93" spans="2:12" s="1" customFormat="1" ht="12" customHeight="1">
      <c r="B93" s="33"/>
      <c r="C93" s="28" t="s">
        <v>21</v>
      </c>
      <c r="F93" s="26" t="str">
        <f>F16</f>
        <v>ÚSTÍ NAD LABEM</v>
      </c>
      <c r="I93" s="28" t="s">
        <v>23</v>
      </c>
      <c r="J93" s="50" t="str">
        <f>IF(J16="","",J16)</f>
        <v>10. 7. 2024</v>
      </c>
      <c r="L93" s="33"/>
    </row>
    <row r="94" spans="2:12" s="1" customFormat="1" ht="6.95" customHeight="1">
      <c r="B94" s="33"/>
      <c r="L94" s="33"/>
    </row>
    <row r="95" spans="2:12" s="1" customFormat="1" ht="15.2" customHeight="1">
      <c r="B95" s="33"/>
      <c r="C95" s="28" t="s">
        <v>25</v>
      </c>
      <c r="F95" s="26" t="str">
        <f>E19</f>
        <v>Městské služby Ústí nad Labem p.o.</v>
      </c>
      <c r="I95" s="28" t="s">
        <v>33</v>
      </c>
      <c r="J95" s="31" t="str">
        <f>E25</f>
        <v>Specta s.r.o.</v>
      </c>
      <c r="L95" s="33"/>
    </row>
    <row r="96" spans="2:12" s="1" customFormat="1" ht="15.2" customHeight="1">
      <c r="B96" s="33"/>
      <c r="C96" s="28" t="s">
        <v>31</v>
      </c>
      <c r="F96" s="26" t="str">
        <f>IF(E22="","",E22)</f>
        <v>Vyplň údaj</v>
      </c>
      <c r="I96" s="28" t="s">
        <v>38</v>
      </c>
      <c r="J96" s="31" t="str">
        <f>E28</f>
        <v>Specta s.r.o.</v>
      </c>
      <c r="L96" s="33"/>
    </row>
    <row r="97" spans="2:65" s="1" customFormat="1" ht="10.35" customHeight="1">
      <c r="B97" s="33"/>
      <c r="L97" s="33"/>
    </row>
    <row r="98" spans="2:65" s="10" customFormat="1" ht="29.25" customHeight="1">
      <c r="B98" s="112"/>
      <c r="C98" s="113" t="s">
        <v>170</v>
      </c>
      <c r="D98" s="114" t="s">
        <v>60</v>
      </c>
      <c r="E98" s="114" t="s">
        <v>56</v>
      </c>
      <c r="F98" s="114" t="s">
        <v>57</v>
      </c>
      <c r="G98" s="114" t="s">
        <v>171</v>
      </c>
      <c r="H98" s="114" t="s">
        <v>172</v>
      </c>
      <c r="I98" s="114" t="s">
        <v>173</v>
      </c>
      <c r="J98" s="114" t="s">
        <v>148</v>
      </c>
      <c r="K98" s="115" t="s">
        <v>174</v>
      </c>
      <c r="L98" s="112"/>
      <c r="M98" s="57" t="s">
        <v>19</v>
      </c>
      <c r="N98" s="58" t="s">
        <v>45</v>
      </c>
      <c r="O98" s="58" t="s">
        <v>175</v>
      </c>
      <c r="P98" s="58" t="s">
        <v>176</v>
      </c>
      <c r="Q98" s="58" t="s">
        <v>177</v>
      </c>
      <c r="R98" s="58" t="s">
        <v>178</v>
      </c>
      <c r="S98" s="58" t="s">
        <v>179</v>
      </c>
      <c r="T98" s="59" t="s">
        <v>180</v>
      </c>
    </row>
    <row r="99" spans="2:65" s="1" customFormat="1" ht="22.9" customHeight="1">
      <c r="B99" s="33"/>
      <c r="C99" s="62" t="s">
        <v>181</v>
      </c>
      <c r="J99" s="116">
        <f>BK99</f>
        <v>0</v>
      </c>
      <c r="L99" s="33"/>
      <c r="M99" s="60"/>
      <c r="N99" s="51"/>
      <c r="O99" s="51"/>
      <c r="P99" s="117">
        <f>P100</f>
        <v>0</v>
      </c>
      <c r="Q99" s="51"/>
      <c r="R99" s="117">
        <f>R100</f>
        <v>0</v>
      </c>
      <c r="S99" s="51"/>
      <c r="T99" s="118">
        <f>T100</f>
        <v>0</v>
      </c>
      <c r="AT99" s="18" t="s">
        <v>74</v>
      </c>
      <c r="AU99" s="18" t="s">
        <v>149</v>
      </c>
      <c r="BK99" s="119">
        <f>BK100</f>
        <v>0</v>
      </c>
    </row>
    <row r="100" spans="2:65" s="11" customFormat="1" ht="25.9" customHeight="1">
      <c r="B100" s="120"/>
      <c r="D100" s="121" t="s">
        <v>74</v>
      </c>
      <c r="E100" s="122" t="s">
        <v>467</v>
      </c>
      <c r="F100" s="122" t="s">
        <v>468</v>
      </c>
      <c r="I100" s="123"/>
      <c r="J100" s="124">
        <f>BK100</f>
        <v>0</v>
      </c>
      <c r="L100" s="120"/>
      <c r="M100" s="125"/>
      <c r="P100" s="126">
        <f>P101+P155+P165+P176+P186+P194+P202</f>
        <v>0</v>
      </c>
      <c r="R100" s="126">
        <f>R101+R155+R165+R176+R186+R194+R202</f>
        <v>0</v>
      </c>
      <c r="T100" s="127">
        <f>T101+T155+T165+T176+T186+T194+T202</f>
        <v>0</v>
      </c>
      <c r="AR100" s="121" t="s">
        <v>84</v>
      </c>
      <c r="AT100" s="128" t="s">
        <v>74</v>
      </c>
      <c r="AU100" s="128" t="s">
        <v>75</v>
      </c>
      <c r="AY100" s="121" t="s">
        <v>184</v>
      </c>
      <c r="BK100" s="129">
        <f>BK101+BK155+BK165+BK176+BK186+BK194+BK202</f>
        <v>0</v>
      </c>
    </row>
    <row r="101" spans="2:65" s="11" customFormat="1" ht="22.9" customHeight="1">
      <c r="B101" s="120"/>
      <c r="D101" s="121" t="s">
        <v>74</v>
      </c>
      <c r="E101" s="130" t="s">
        <v>2955</v>
      </c>
      <c r="F101" s="130" t="s">
        <v>2956</v>
      </c>
      <c r="I101" s="123"/>
      <c r="J101" s="131">
        <f>BK101</f>
        <v>0</v>
      </c>
      <c r="L101" s="120"/>
      <c r="M101" s="125"/>
      <c r="P101" s="126">
        <f>SUM(P102:P154)</f>
        <v>0</v>
      </c>
      <c r="R101" s="126">
        <f>SUM(R102:R154)</f>
        <v>0</v>
      </c>
      <c r="T101" s="127">
        <f>SUM(T102:T154)</f>
        <v>0</v>
      </c>
      <c r="AR101" s="121" t="s">
        <v>84</v>
      </c>
      <c r="AT101" s="128" t="s">
        <v>74</v>
      </c>
      <c r="AU101" s="128" t="s">
        <v>82</v>
      </c>
      <c r="AY101" s="121" t="s">
        <v>184</v>
      </c>
      <c r="BK101" s="129">
        <f>SUM(BK102:BK154)</f>
        <v>0</v>
      </c>
    </row>
    <row r="102" spans="2:65" s="1" customFormat="1" ht="16.5" customHeight="1">
      <c r="B102" s="33"/>
      <c r="C102" s="170" t="s">
        <v>1147</v>
      </c>
      <c r="D102" s="170" t="s">
        <v>264</v>
      </c>
      <c r="E102" s="171" t="s">
        <v>2957</v>
      </c>
      <c r="F102" s="172" t="s">
        <v>2958</v>
      </c>
      <c r="G102" s="173" t="s">
        <v>1993</v>
      </c>
      <c r="H102" s="174">
        <v>1</v>
      </c>
      <c r="I102" s="175"/>
      <c r="J102" s="176">
        <f t="shared" ref="J102:J133" si="0">ROUND(I102*H102,2)</f>
        <v>0</v>
      </c>
      <c r="K102" s="172" t="s">
        <v>19</v>
      </c>
      <c r="L102" s="177"/>
      <c r="M102" s="178" t="s">
        <v>19</v>
      </c>
      <c r="N102" s="179" t="s">
        <v>46</v>
      </c>
      <c r="P102" s="141">
        <f t="shared" ref="P102:P133" si="1">O102*H102</f>
        <v>0</v>
      </c>
      <c r="Q102" s="141">
        <v>0</v>
      </c>
      <c r="R102" s="141">
        <f t="shared" ref="R102:R133" si="2">Q102*H102</f>
        <v>0</v>
      </c>
      <c r="S102" s="141">
        <v>0</v>
      </c>
      <c r="T102" s="142">
        <f t="shared" ref="T102:T133" si="3">S102*H102</f>
        <v>0</v>
      </c>
      <c r="AR102" s="143" t="s">
        <v>409</v>
      </c>
      <c r="AT102" s="143" t="s">
        <v>264</v>
      </c>
      <c r="AU102" s="143" t="s">
        <v>84</v>
      </c>
      <c r="AY102" s="18" t="s">
        <v>184</v>
      </c>
      <c r="BE102" s="144">
        <f t="shared" ref="BE102:BE133" si="4">IF(N102="základní",J102,0)</f>
        <v>0</v>
      </c>
      <c r="BF102" s="144">
        <f t="shared" ref="BF102:BF133" si="5">IF(N102="snížená",J102,0)</f>
        <v>0</v>
      </c>
      <c r="BG102" s="144">
        <f t="shared" ref="BG102:BG133" si="6">IF(N102="zákl. přenesená",J102,0)</f>
        <v>0</v>
      </c>
      <c r="BH102" s="144">
        <f t="shared" ref="BH102:BH133" si="7">IF(N102="sníž. přenesená",J102,0)</f>
        <v>0</v>
      </c>
      <c r="BI102" s="144">
        <f t="shared" ref="BI102:BI133" si="8">IF(N102="nulová",J102,0)</f>
        <v>0</v>
      </c>
      <c r="BJ102" s="18" t="s">
        <v>82</v>
      </c>
      <c r="BK102" s="144">
        <f t="shared" ref="BK102:BK133" si="9">ROUND(I102*H102,2)</f>
        <v>0</v>
      </c>
      <c r="BL102" s="18" t="s">
        <v>287</v>
      </c>
      <c r="BM102" s="143" t="s">
        <v>2959</v>
      </c>
    </row>
    <row r="103" spans="2:65" s="1" customFormat="1" ht="16.5" customHeight="1">
      <c r="B103" s="33"/>
      <c r="C103" s="170" t="s">
        <v>1153</v>
      </c>
      <c r="D103" s="170" t="s">
        <v>264</v>
      </c>
      <c r="E103" s="171" t="s">
        <v>2960</v>
      </c>
      <c r="F103" s="172" t="s">
        <v>2961</v>
      </c>
      <c r="G103" s="173" t="s">
        <v>1993</v>
      </c>
      <c r="H103" s="174">
        <v>1</v>
      </c>
      <c r="I103" s="175"/>
      <c r="J103" s="176">
        <f t="shared" si="0"/>
        <v>0</v>
      </c>
      <c r="K103" s="172" t="s">
        <v>19</v>
      </c>
      <c r="L103" s="177"/>
      <c r="M103" s="178" t="s">
        <v>19</v>
      </c>
      <c r="N103" s="179" t="s">
        <v>46</v>
      </c>
      <c r="P103" s="141">
        <f t="shared" si="1"/>
        <v>0</v>
      </c>
      <c r="Q103" s="141">
        <v>0</v>
      </c>
      <c r="R103" s="141">
        <f t="shared" si="2"/>
        <v>0</v>
      </c>
      <c r="S103" s="141">
        <v>0</v>
      </c>
      <c r="T103" s="142">
        <f t="shared" si="3"/>
        <v>0</v>
      </c>
      <c r="AR103" s="143" t="s">
        <v>409</v>
      </c>
      <c r="AT103" s="143" t="s">
        <v>264</v>
      </c>
      <c r="AU103" s="143" t="s">
        <v>84</v>
      </c>
      <c r="AY103" s="18" t="s">
        <v>184</v>
      </c>
      <c r="BE103" s="144">
        <f t="shared" si="4"/>
        <v>0</v>
      </c>
      <c r="BF103" s="144">
        <f t="shared" si="5"/>
        <v>0</v>
      </c>
      <c r="BG103" s="144">
        <f t="shared" si="6"/>
        <v>0</v>
      </c>
      <c r="BH103" s="144">
        <f t="shared" si="7"/>
        <v>0</v>
      </c>
      <c r="BI103" s="144">
        <f t="shared" si="8"/>
        <v>0</v>
      </c>
      <c r="BJ103" s="18" t="s">
        <v>82</v>
      </c>
      <c r="BK103" s="144">
        <f t="shared" si="9"/>
        <v>0</v>
      </c>
      <c r="BL103" s="18" t="s">
        <v>287</v>
      </c>
      <c r="BM103" s="143" t="s">
        <v>2962</v>
      </c>
    </row>
    <row r="104" spans="2:65" s="1" customFormat="1" ht="16.5" customHeight="1">
      <c r="B104" s="33"/>
      <c r="C104" s="170" t="s">
        <v>1158</v>
      </c>
      <c r="D104" s="170" t="s">
        <v>264</v>
      </c>
      <c r="E104" s="171" t="s">
        <v>2963</v>
      </c>
      <c r="F104" s="172" t="s">
        <v>2964</v>
      </c>
      <c r="G104" s="173" t="s">
        <v>1993</v>
      </c>
      <c r="H104" s="174">
        <v>1</v>
      </c>
      <c r="I104" s="175"/>
      <c r="J104" s="176">
        <f t="shared" si="0"/>
        <v>0</v>
      </c>
      <c r="K104" s="172" t="s">
        <v>19</v>
      </c>
      <c r="L104" s="177"/>
      <c r="M104" s="178" t="s">
        <v>19</v>
      </c>
      <c r="N104" s="179" t="s">
        <v>46</v>
      </c>
      <c r="P104" s="141">
        <f t="shared" si="1"/>
        <v>0</v>
      </c>
      <c r="Q104" s="141">
        <v>0</v>
      </c>
      <c r="R104" s="141">
        <f t="shared" si="2"/>
        <v>0</v>
      </c>
      <c r="S104" s="141">
        <v>0</v>
      </c>
      <c r="T104" s="142">
        <f t="shared" si="3"/>
        <v>0</v>
      </c>
      <c r="AR104" s="143" t="s">
        <v>409</v>
      </c>
      <c r="AT104" s="143" t="s">
        <v>264</v>
      </c>
      <c r="AU104" s="143" t="s">
        <v>84</v>
      </c>
      <c r="AY104" s="18" t="s">
        <v>184</v>
      </c>
      <c r="BE104" s="144">
        <f t="shared" si="4"/>
        <v>0</v>
      </c>
      <c r="BF104" s="144">
        <f t="shared" si="5"/>
        <v>0</v>
      </c>
      <c r="BG104" s="144">
        <f t="shared" si="6"/>
        <v>0</v>
      </c>
      <c r="BH104" s="144">
        <f t="shared" si="7"/>
        <v>0</v>
      </c>
      <c r="BI104" s="144">
        <f t="shared" si="8"/>
        <v>0</v>
      </c>
      <c r="BJ104" s="18" t="s">
        <v>82</v>
      </c>
      <c r="BK104" s="144">
        <f t="shared" si="9"/>
        <v>0</v>
      </c>
      <c r="BL104" s="18" t="s">
        <v>287</v>
      </c>
      <c r="BM104" s="143" t="s">
        <v>2965</v>
      </c>
    </row>
    <row r="105" spans="2:65" s="1" customFormat="1" ht="16.5" customHeight="1">
      <c r="B105" s="33"/>
      <c r="C105" s="170" t="s">
        <v>1163</v>
      </c>
      <c r="D105" s="170" t="s">
        <v>264</v>
      </c>
      <c r="E105" s="171" t="s">
        <v>2966</v>
      </c>
      <c r="F105" s="172" t="s">
        <v>2967</v>
      </c>
      <c r="G105" s="173" t="s">
        <v>1993</v>
      </c>
      <c r="H105" s="174">
        <v>1</v>
      </c>
      <c r="I105" s="175"/>
      <c r="J105" s="176">
        <f t="shared" si="0"/>
        <v>0</v>
      </c>
      <c r="K105" s="172" t="s">
        <v>19</v>
      </c>
      <c r="L105" s="177"/>
      <c r="M105" s="178" t="s">
        <v>19</v>
      </c>
      <c r="N105" s="179" t="s">
        <v>46</v>
      </c>
      <c r="P105" s="141">
        <f t="shared" si="1"/>
        <v>0</v>
      </c>
      <c r="Q105" s="141">
        <v>0</v>
      </c>
      <c r="R105" s="141">
        <f t="shared" si="2"/>
        <v>0</v>
      </c>
      <c r="S105" s="141">
        <v>0</v>
      </c>
      <c r="T105" s="142">
        <f t="shared" si="3"/>
        <v>0</v>
      </c>
      <c r="AR105" s="143" t="s">
        <v>409</v>
      </c>
      <c r="AT105" s="143" t="s">
        <v>264</v>
      </c>
      <c r="AU105" s="143" t="s">
        <v>84</v>
      </c>
      <c r="AY105" s="18" t="s">
        <v>184</v>
      </c>
      <c r="BE105" s="144">
        <f t="shared" si="4"/>
        <v>0</v>
      </c>
      <c r="BF105" s="144">
        <f t="shared" si="5"/>
        <v>0</v>
      </c>
      <c r="BG105" s="144">
        <f t="shared" si="6"/>
        <v>0</v>
      </c>
      <c r="BH105" s="144">
        <f t="shared" si="7"/>
        <v>0</v>
      </c>
      <c r="BI105" s="144">
        <f t="shared" si="8"/>
        <v>0</v>
      </c>
      <c r="BJ105" s="18" t="s">
        <v>82</v>
      </c>
      <c r="BK105" s="144">
        <f t="shared" si="9"/>
        <v>0</v>
      </c>
      <c r="BL105" s="18" t="s">
        <v>287</v>
      </c>
      <c r="BM105" s="143" t="s">
        <v>2968</v>
      </c>
    </row>
    <row r="106" spans="2:65" s="1" customFormat="1" ht="16.5" customHeight="1">
      <c r="B106" s="33"/>
      <c r="C106" s="170" t="s">
        <v>1172</v>
      </c>
      <c r="D106" s="170" t="s">
        <v>264</v>
      </c>
      <c r="E106" s="171" t="s">
        <v>2969</v>
      </c>
      <c r="F106" s="172" t="s">
        <v>2970</v>
      </c>
      <c r="G106" s="173" t="s">
        <v>1993</v>
      </c>
      <c r="H106" s="174">
        <v>46</v>
      </c>
      <c r="I106" s="175"/>
      <c r="J106" s="176">
        <f t="shared" si="0"/>
        <v>0</v>
      </c>
      <c r="K106" s="172" t="s">
        <v>19</v>
      </c>
      <c r="L106" s="177"/>
      <c r="M106" s="178" t="s">
        <v>19</v>
      </c>
      <c r="N106" s="179" t="s">
        <v>46</v>
      </c>
      <c r="P106" s="141">
        <f t="shared" si="1"/>
        <v>0</v>
      </c>
      <c r="Q106" s="141">
        <v>0</v>
      </c>
      <c r="R106" s="141">
        <f t="shared" si="2"/>
        <v>0</v>
      </c>
      <c r="S106" s="141">
        <v>0</v>
      </c>
      <c r="T106" s="142">
        <f t="shared" si="3"/>
        <v>0</v>
      </c>
      <c r="AR106" s="143" t="s">
        <v>409</v>
      </c>
      <c r="AT106" s="143" t="s">
        <v>264</v>
      </c>
      <c r="AU106" s="143" t="s">
        <v>84</v>
      </c>
      <c r="AY106" s="18" t="s">
        <v>184</v>
      </c>
      <c r="BE106" s="144">
        <f t="shared" si="4"/>
        <v>0</v>
      </c>
      <c r="BF106" s="144">
        <f t="shared" si="5"/>
        <v>0</v>
      </c>
      <c r="BG106" s="144">
        <f t="shared" si="6"/>
        <v>0</v>
      </c>
      <c r="BH106" s="144">
        <f t="shared" si="7"/>
        <v>0</v>
      </c>
      <c r="BI106" s="144">
        <f t="shared" si="8"/>
        <v>0</v>
      </c>
      <c r="BJ106" s="18" t="s">
        <v>82</v>
      </c>
      <c r="BK106" s="144">
        <f t="shared" si="9"/>
        <v>0</v>
      </c>
      <c r="BL106" s="18" t="s">
        <v>287</v>
      </c>
      <c r="BM106" s="143" t="s">
        <v>2971</v>
      </c>
    </row>
    <row r="107" spans="2:65" s="1" customFormat="1" ht="16.5" customHeight="1">
      <c r="B107" s="33"/>
      <c r="C107" s="170" t="s">
        <v>1177</v>
      </c>
      <c r="D107" s="170" t="s">
        <v>264</v>
      </c>
      <c r="E107" s="171" t="s">
        <v>2972</v>
      </c>
      <c r="F107" s="172" t="s">
        <v>2973</v>
      </c>
      <c r="G107" s="173" t="s">
        <v>1993</v>
      </c>
      <c r="H107" s="174">
        <v>2</v>
      </c>
      <c r="I107" s="175"/>
      <c r="J107" s="176">
        <f t="shared" si="0"/>
        <v>0</v>
      </c>
      <c r="K107" s="172" t="s">
        <v>19</v>
      </c>
      <c r="L107" s="177"/>
      <c r="M107" s="178" t="s">
        <v>19</v>
      </c>
      <c r="N107" s="179" t="s">
        <v>46</v>
      </c>
      <c r="P107" s="141">
        <f t="shared" si="1"/>
        <v>0</v>
      </c>
      <c r="Q107" s="141">
        <v>0</v>
      </c>
      <c r="R107" s="141">
        <f t="shared" si="2"/>
        <v>0</v>
      </c>
      <c r="S107" s="141">
        <v>0</v>
      </c>
      <c r="T107" s="142">
        <f t="shared" si="3"/>
        <v>0</v>
      </c>
      <c r="AR107" s="143" t="s">
        <v>409</v>
      </c>
      <c r="AT107" s="143" t="s">
        <v>264</v>
      </c>
      <c r="AU107" s="143" t="s">
        <v>84</v>
      </c>
      <c r="AY107" s="18" t="s">
        <v>184</v>
      </c>
      <c r="BE107" s="144">
        <f t="shared" si="4"/>
        <v>0</v>
      </c>
      <c r="BF107" s="144">
        <f t="shared" si="5"/>
        <v>0</v>
      </c>
      <c r="BG107" s="144">
        <f t="shared" si="6"/>
        <v>0</v>
      </c>
      <c r="BH107" s="144">
        <f t="shared" si="7"/>
        <v>0</v>
      </c>
      <c r="BI107" s="144">
        <f t="shared" si="8"/>
        <v>0</v>
      </c>
      <c r="BJ107" s="18" t="s">
        <v>82</v>
      </c>
      <c r="BK107" s="144">
        <f t="shared" si="9"/>
        <v>0</v>
      </c>
      <c r="BL107" s="18" t="s">
        <v>287</v>
      </c>
      <c r="BM107" s="143" t="s">
        <v>2974</v>
      </c>
    </row>
    <row r="108" spans="2:65" s="1" customFormat="1" ht="16.5" customHeight="1">
      <c r="B108" s="33"/>
      <c r="C108" s="170" t="s">
        <v>1188</v>
      </c>
      <c r="D108" s="170" t="s">
        <v>264</v>
      </c>
      <c r="E108" s="171" t="s">
        <v>2975</v>
      </c>
      <c r="F108" s="172" t="s">
        <v>2976</v>
      </c>
      <c r="G108" s="173" t="s">
        <v>1993</v>
      </c>
      <c r="H108" s="174">
        <v>2</v>
      </c>
      <c r="I108" s="175"/>
      <c r="J108" s="176">
        <f t="shared" si="0"/>
        <v>0</v>
      </c>
      <c r="K108" s="172" t="s">
        <v>19</v>
      </c>
      <c r="L108" s="177"/>
      <c r="M108" s="178" t="s">
        <v>19</v>
      </c>
      <c r="N108" s="179" t="s">
        <v>46</v>
      </c>
      <c r="P108" s="141">
        <f t="shared" si="1"/>
        <v>0</v>
      </c>
      <c r="Q108" s="141">
        <v>0</v>
      </c>
      <c r="R108" s="141">
        <f t="shared" si="2"/>
        <v>0</v>
      </c>
      <c r="S108" s="141">
        <v>0</v>
      </c>
      <c r="T108" s="142">
        <f t="shared" si="3"/>
        <v>0</v>
      </c>
      <c r="AR108" s="143" t="s">
        <v>409</v>
      </c>
      <c r="AT108" s="143" t="s">
        <v>264</v>
      </c>
      <c r="AU108" s="143" t="s">
        <v>84</v>
      </c>
      <c r="AY108" s="18" t="s">
        <v>184</v>
      </c>
      <c r="BE108" s="144">
        <f t="shared" si="4"/>
        <v>0</v>
      </c>
      <c r="BF108" s="144">
        <f t="shared" si="5"/>
        <v>0</v>
      </c>
      <c r="BG108" s="144">
        <f t="shared" si="6"/>
        <v>0</v>
      </c>
      <c r="BH108" s="144">
        <f t="shared" si="7"/>
        <v>0</v>
      </c>
      <c r="BI108" s="144">
        <f t="shared" si="8"/>
        <v>0</v>
      </c>
      <c r="BJ108" s="18" t="s">
        <v>82</v>
      </c>
      <c r="BK108" s="144">
        <f t="shared" si="9"/>
        <v>0</v>
      </c>
      <c r="BL108" s="18" t="s">
        <v>287</v>
      </c>
      <c r="BM108" s="143" t="s">
        <v>2977</v>
      </c>
    </row>
    <row r="109" spans="2:65" s="1" customFormat="1" ht="16.5" customHeight="1">
      <c r="B109" s="33"/>
      <c r="C109" s="170" t="s">
        <v>1194</v>
      </c>
      <c r="D109" s="170" t="s">
        <v>264</v>
      </c>
      <c r="E109" s="171" t="s">
        <v>2978</v>
      </c>
      <c r="F109" s="172" t="s">
        <v>2979</v>
      </c>
      <c r="G109" s="173" t="s">
        <v>1993</v>
      </c>
      <c r="H109" s="174">
        <v>2</v>
      </c>
      <c r="I109" s="175"/>
      <c r="J109" s="176">
        <f t="shared" si="0"/>
        <v>0</v>
      </c>
      <c r="K109" s="172" t="s">
        <v>19</v>
      </c>
      <c r="L109" s="177"/>
      <c r="M109" s="178" t="s">
        <v>19</v>
      </c>
      <c r="N109" s="179" t="s">
        <v>46</v>
      </c>
      <c r="P109" s="141">
        <f t="shared" si="1"/>
        <v>0</v>
      </c>
      <c r="Q109" s="141">
        <v>0</v>
      </c>
      <c r="R109" s="141">
        <f t="shared" si="2"/>
        <v>0</v>
      </c>
      <c r="S109" s="141">
        <v>0</v>
      </c>
      <c r="T109" s="142">
        <f t="shared" si="3"/>
        <v>0</v>
      </c>
      <c r="AR109" s="143" t="s">
        <v>409</v>
      </c>
      <c r="AT109" s="143" t="s">
        <v>264</v>
      </c>
      <c r="AU109" s="143" t="s">
        <v>84</v>
      </c>
      <c r="AY109" s="18" t="s">
        <v>184</v>
      </c>
      <c r="BE109" s="144">
        <f t="shared" si="4"/>
        <v>0</v>
      </c>
      <c r="BF109" s="144">
        <f t="shared" si="5"/>
        <v>0</v>
      </c>
      <c r="BG109" s="144">
        <f t="shared" si="6"/>
        <v>0</v>
      </c>
      <c r="BH109" s="144">
        <f t="shared" si="7"/>
        <v>0</v>
      </c>
      <c r="BI109" s="144">
        <f t="shared" si="8"/>
        <v>0</v>
      </c>
      <c r="BJ109" s="18" t="s">
        <v>82</v>
      </c>
      <c r="BK109" s="144">
        <f t="shared" si="9"/>
        <v>0</v>
      </c>
      <c r="BL109" s="18" t="s">
        <v>287</v>
      </c>
      <c r="BM109" s="143" t="s">
        <v>2980</v>
      </c>
    </row>
    <row r="110" spans="2:65" s="1" customFormat="1" ht="16.5" customHeight="1">
      <c r="B110" s="33"/>
      <c r="C110" s="170" t="s">
        <v>1231</v>
      </c>
      <c r="D110" s="170" t="s">
        <v>264</v>
      </c>
      <c r="E110" s="171" t="s">
        <v>2981</v>
      </c>
      <c r="F110" s="172" t="s">
        <v>2982</v>
      </c>
      <c r="G110" s="173" t="s">
        <v>1993</v>
      </c>
      <c r="H110" s="174">
        <v>1</v>
      </c>
      <c r="I110" s="175"/>
      <c r="J110" s="176">
        <f t="shared" si="0"/>
        <v>0</v>
      </c>
      <c r="K110" s="172" t="s">
        <v>19</v>
      </c>
      <c r="L110" s="177"/>
      <c r="M110" s="178" t="s">
        <v>19</v>
      </c>
      <c r="N110" s="179" t="s">
        <v>46</v>
      </c>
      <c r="P110" s="141">
        <f t="shared" si="1"/>
        <v>0</v>
      </c>
      <c r="Q110" s="141">
        <v>0</v>
      </c>
      <c r="R110" s="141">
        <f t="shared" si="2"/>
        <v>0</v>
      </c>
      <c r="S110" s="141">
        <v>0</v>
      </c>
      <c r="T110" s="142">
        <f t="shared" si="3"/>
        <v>0</v>
      </c>
      <c r="AR110" s="143" t="s">
        <v>409</v>
      </c>
      <c r="AT110" s="143" t="s">
        <v>264</v>
      </c>
      <c r="AU110" s="143" t="s">
        <v>84</v>
      </c>
      <c r="AY110" s="18" t="s">
        <v>184</v>
      </c>
      <c r="BE110" s="144">
        <f t="shared" si="4"/>
        <v>0</v>
      </c>
      <c r="BF110" s="144">
        <f t="shared" si="5"/>
        <v>0</v>
      </c>
      <c r="BG110" s="144">
        <f t="shared" si="6"/>
        <v>0</v>
      </c>
      <c r="BH110" s="144">
        <f t="shared" si="7"/>
        <v>0</v>
      </c>
      <c r="BI110" s="144">
        <f t="shared" si="8"/>
        <v>0</v>
      </c>
      <c r="BJ110" s="18" t="s">
        <v>82</v>
      </c>
      <c r="BK110" s="144">
        <f t="shared" si="9"/>
        <v>0</v>
      </c>
      <c r="BL110" s="18" t="s">
        <v>287</v>
      </c>
      <c r="BM110" s="143" t="s">
        <v>2983</v>
      </c>
    </row>
    <row r="111" spans="2:65" s="1" customFormat="1" ht="16.5" customHeight="1">
      <c r="B111" s="33"/>
      <c r="C111" s="170" t="s">
        <v>1205</v>
      </c>
      <c r="D111" s="170" t="s">
        <v>264</v>
      </c>
      <c r="E111" s="171" t="s">
        <v>2984</v>
      </c>
      <c r="F111" s="172" t="s">
        <v>2985</v>
      </c>
      <c r="G111" s="173" t="s">
        <v>1993</v>
      </c>
      <c r="H111" s="174">
        <v>45</v>
      </c>
      <c r="I111" s="175"/>
      <c r="J111" s="176">
        <f t="shared" si="0"/>
        <v>0</v>
      </c>
      <c r="K111" s="172" t="s">
        <v>19</v>
      </c>
      <c r="L111" s="177"/>
      <c r="M111" s="178" t="s">
        <v>19</v>
      </c>
      <c r="N111" s="179" t="s">
        <v>46</v>
      </c>
      <c r="P111" s="141">
        <f t="shared" si="1"/>
        <v>0</v>
      </c>
      <c r="Q111" s="141">
        <v>0</v>
      </c>
      <c r="R111" s="141">
        <f t="shared" si="2"/>
        <v>0</v>
      </c>
      <c r="S111" s="141">
        <v>0</v>
      </c>
      <c r="T111" s="142">
        <f t="shared" si="3"/>
        <v>0</v>
      </c>
      <c r="AR111" s="143" t="s">
        <v>409</v>
      </c>
      <c r="AT111" s="143" t="s">
        <v>264</v>
      </c>
      <c r="AU111" s="143" t="s">
        <v>84</v>
      </c>
      <c r="AY111" s="18" t="s">
        <v>184</v>
      </c>
      <c r="BE111" s="144">
        <f t="shared" si="4"/>
        <v>0</v>
      </c>
      <c r="BF111" s="144">
        <f t="shared" si="5"/>
        <v>0</v>
      </c>
      <c r="BG111" s="144">
        <f t="shared" si="6"/>
        <v>0</v>
      </c>
      <c r="BH111" s="144">
        <f t="shared" si="7"/>
        <v>0</v>
      </c>
      <c r="BI111" s="144">
        <f t="shared" si="8"/>
        <v>0</v>
      </c>
      <c r="BJ111" s="18" t="s">
        <v>82</v>
      </c>
      <c r="BK111" s="144">
        <f t="shared" si="9"/>
        <v>0</v>
      </c>
      <c r="BL111" s="18" t="s">
        <v>287</v>
      </c>
      <c r="BM111" s="143" t="s">
        <v>2986</v>
      </c>
    </row>
    <row r="112" spans="2:65" s="1" customFormat="1" ht="16.5" customHeight="1">
      <c r="B112" s="33"/>
      <c r="C112" s="170" t="s">
        <v>1211</v>
      </c>
      <c r="D112" s="170" t="s">
        <v>264</v>
      </c>
      <c r="E112" s="171" t="s">
        <v>2987</v>
      </c>
      <c r="F112" s="172" t="s">
        <v>2988</v>
      </c>
      <c r="G112" s="173" t="s">
        <v>1993</v>
      </c>
      <c r="H112" s="174">
        <v>2</v>
      </c>
      <c r="I112" s="175"/>
      <c r="J112" s="176">
        <f t="shared" si="0"/>
        <v>0</v>
      </c>
      <c r="K112" s="172" t="s">
        <v>19</v>
      </c>
      <c r="L112" s="177"/>
      <c r="M112" s="178" t="s">
        <v>19</v>
      </c>
      <c r="N112" s="179" t="s">
        <v>46</v>
      </c>
      <c r="P112" s="141">
        <f t="shared" si="1"/>
        <v>0</v>
      </c>
      <c r="Q112" s="141">
        <v>0</v>
      </c>
      <c r="R112" s="141">
        <f t="shared" si="2"/>
        <v>0</v>
      </c>
      <c r="S112" s="141">
        <v>0</v>
      </c>
      <c r="T112" s="142">
        <f t="shared" si="3"/>
        <v>0</v>
      </c>
      <c r="AR112" s="143" t="s">
        <v>409</v>
      </c>
      <c r="AT112" s="143" t="s">
        <v>264</v>
      </c>
      <c r="AU112" s="143" t="s">
        <v>84</v>
      </c>
      <c r="AY112" s="18" t="s">
        <v>184</v>
      </c>
      <c r="BE112" s="144">
        <f t="shared" si="4"/>
        <v>0</v>
      </c>
      <c r="BF112" s="144">
        <f t="shared" si="5"/>
        <v>0</v>
      </c>
      <c r="BG112" s="144">
        <f t="shared" si="6"/>
        <v>0</v>
      </c>
      <c r="BH112" s="144">
        <f t="shared" si="7"/>
        <v>0</v>
      </c>
      <c r="BI112" s="144">
        <f t="shared" si="8"/>
        <v>0</v>
      </c>
      <c r="BJ112" s="18" t="s">
        <v>82</v>
      </c>
      <c r="BK112" s="144">
        <f t="shared" si="9"/>
        <v>0</v>
      </c>
      <c r="BL112" s="18" t="s">
        <v>287</v>
      </c>
      <c r="BM112" s="143" t="s">
        <v>2989</v>
      </c>
    </row>
    <row r="113" spans="2:65" s="1" customFormat="1" ht="16.5" customHeight="1">
      <c r="B113" s="33"/>
      <c r="C113" s="170" t="s">
        <v>1220</v>
      </c>
      <c r="D113" s="170" t="s">
        <v>264</v>
      </c>
      <c r="E113" s="171" t="s">
        <v>2990</v>
      </c>
      <c r="F113" s="172" t="s">
        <v>2991</v>
      </c>
      <c r="G113" s="173" t="s">
        <v>1993</v>
      </c>
      <c r="H113" s="174">
        <v>2</v>
      </c>
      <c r="I113" s="175"/>
      <c r="J113" s="176">
        <f t="shared" si="0"/>
        <v>0</v>
      </c>
      <c r="K113" s="172" t="s">
        <v>19</v>
      </c>
      <c r="L113" s="177"/>
      <c r="M113" s="178" t="s">
        <v>19</v>
      </c>
      <c r="N113" s="179" t="s">
        <v>46</v>
      </c>
      <c r="P113" s="141">
        <f t="shared" si="1"/>
        <v>0</v>
      </c>
      <c r="Q113" s="141">
        <v>0</v>
      </c>
      <c r="R113" s="141">
        <f t="shared" si="2"/>
        <v>0</v>
      </c>
      <c r="S113" s="141">
        <v>0</v>
      </c>
      <c r="T113" s="142">
        <f t="shared" si="3"/>
        <v>0</v>
      </c>
      <c r="AR113" s="143" t="s">
        <v>409</v>
      </c>
      <c r="AT113" s="143" t="s">
        <v>264</v>
      </c>
      <c r="AU113" s="143" t="s">
        <v>84</v>
      </c>
      <c r="AY113" s="18" t="s">
        <v>184</v>
      </c>
      <c r="BE113" s="144">
        <f t="shared" si="4"/>
        <v>0</v>
      </c>
      <c r="BF113" s="144">
        <f t="shared" si="5"/>
        <v>0</v>
      </c>
      <c r="BG113" s="144">
        <f t="shared" si="6"/>
        <v>0</v>
      </c>
      <c r="BH113" s="144">
        <f t="shared" si="7"/>
        <v>0</v>
      </c>
      <c r="BI113" s="144">
        <f t="shared" si="8"/>
        <v>0</v>
      </c>
      <c r="BJ113" s="18" t="s">
        <v>82</v>
      </c>
      <c r="BK113" s="144">
        <f t="shared" si="9"/>
        <v>0</v>
      </c>
      <c r="BL113" s="18" t="s">
        <v>287</v>
      </c>
      <c r="BM113" s="143" t="s">
        <v>2992</v>
      </c>
    </row>
    <row r="114" spans="2:65" s="1" customFormat="1" ht="16.5" customHeight="1">
      <c r="B114" s="33"/>
      <c r="C114" s="170" t="s">
        <v>1226</v>
      </c>
      <c r="D114" s="170" t="s">
        <v>264</v>
      </c>
      <c r="E114" s="171" t="s">
        <v>2993</v>
      </c>
      <c r="F114" s="172" t="s">
        <v>2994</v>
      </c>
      <c r="G114" s="173" t="s">
        <v>1993</v>
      </c>
      <c r="H114" s="174">
        <v>2</v>
      </c>
      <c r="I114" s="175"/>
      <c r="J114" s="176">
        <f t="shared" si="0"/>
        <v>0</v>
      </c>
      <c r="K114" s="172" t="s">
        <v>19</v>
      </c>
      <c r="L114" s="177"/>
      <c r="M114" s="178" t="s">
        <v>19</v>
      </c>
      <c r="N114" s="179" t="s">
        <v>46</v>
      </c>
      <c r="P114" s="141">
        <f t="shared" si="1"/>
        <v>0</v>
      </c>
      <c r="Q114" s="141">
        <v>0</v>
      </c>
      <c r="R114" s="141">
        <f t="shared" si="2"/>
        <v>0</v>
      </c>
      <c r="S114" s="141">
        <v>0</v>
      </c>
      <c r="T114" s="142">
        <f t="shared" si="3"/>
        <v>0</v>
      </c>
      <c r="AR114" s="143" t="s">
        <v>409</v>
      </c>
      <c r="AT114" s="143" t="s">
        <v>264</v>
      </c>
      <c r="AU114" s="143" t="s">
        <v>84</v>
      </c>
      <c r="AY114" s="18" t="s">
        <v>184</v>
      </c>
      <c r="BE114" s="144">
        <f t="shared" si="4"/>
        <v>0</v>
      </c>
      <c r="BF114" s="144">
        <f t="shared" si="5"/>
        <v>0</v>
      </c>
      <c r="BG114" s="144">
        <f t="shared" si="6"/>
        <v>0</v>
      </c>
      <c r="BH114" s="144">
        <f t="shared" si="7"/>
        <v>0</v>
      </c>
      <c r="BI114" s="144">
        <f t="shared" si="8"/>
        <v>0</v>
      </c>
      <c r="BJ114" s="18" t="s">
        <v>82</v>
      </c>
      <c r="BK114" s="144">
        <f t="shared" si="9"/>
        <v>0</v>
      </c>
      <c r="BL114" s="18" t="s">
        <v>287</v>
      </c>
      <c r="BM114" s="143" t="s">
        <v>2995</v>
      </c>
    </row>
    <row r="115" spans="2:65" s="1" customFormat="1" ht="16.5" customHeight="1">
      <c r="B115" s="33"/>
      <c r="C115" s="170" t="s">
        <v>1236</v>
      </c>
      <c r="D115" s="170" t="s">
        <v>264</v>
      </c>
      <c r="E115" s="171" t="s">
        <v>2996</v>
      </c>
      <c r="F115" s="172" t="s">
        <v>2997</v>
      </c>
      <c r="G115" s="173" t="s">
        <v>1993</v>
      </c>
      <c r="H115" s="174">
        <v>1</v>
      </c>
      <c r="I115" s="175"/>
      <c r="J115" s="176">
        <f t="shared" si="0"/>
        <v>0</v>
      </c>
      <c r="K115" s="172" t="s">
        <v>19</v>
      </c>
      <c r="L115" s="177"/>
      <c r="M115" s="178" t="s">
        <v>19</v>
      </c>
      <c r="N115" s="179" t="s">
        <v>46</v>
      </c>
      <c r="P115" s="141">
        <f t="shared" si="1"/>
        <v>0</v>
      </c>
      <c r="Q115" s="141">
        <v>0</v>
      </c>
      <c r="R115" s="141">
        <f t="shared" si="2"/>
        <v>0</v>
      </c>
      <c r="S115" s="141">
        <v>0</v>
      </c>
      <c r="T115" s="142">
        <f t="shared" si="3"/>
        <v>0</v>
      </c>
      <c r="AR115" s="143" t="s">
        <v>409</v>
      </c>
      <c r="AT115" s="143" t="s">
        <v>264</v>
      </c>
      <c r="AU115" s="143" t="s">
        <v>84</v>
      </c>
      <c r="AY115" s="18" t="s">
        <v>184</v>
      </c>
      <c r="BE115" s="144">
        <f t="shared" si="4"/>
        <v>0</v>
      </c>
      <c r="BF115" s="144">
        <f t="shared" si="5"/>
        <v>0</v>
      </c>
      <c r="BG115" s="144">
        <f t="shared" si="6"/>
        <v>0</v>
      </c>
      <c r="BH115" s="144">
        <f t="shared" si="7"/>
        <v>0</v>
      </c>
      <c r="BI115" s="144">
        <f t="shared" si="8"/>
        <v>0</v>
      </c>
      <c r="BJ115" s="18" t="s">
        <v>82</v>
      </c>
      <c r="BK115" s="144">
        <f t="shared" si="9"/>
        <v>0</v>
      </c>
      <c r="BL115" s="18" t="s">
        <v>287</v>
      </c>
      <c r="BM115" s="143" t="s">
        <v>2998</v>
      </c>
    </row>
    <row r="116" spans="2:65" s="1" customFormat="1" ht="16.5" customHeight="1">
      <c r="B116" s="33"/>
      <c r="C116" s="170" t="s">
        <v>1242</v>
      </c>
      <c r="D116" s="170" t="s">
        <v>264</v>
      </c>
      <c r="E116" s="171" t="s">
        <v>2999</v>
      </c>
      <c r="F116" s="172" t="s">
        <v>3000</v>
      </c>
      <c r="G116" s="173" t="s">
        <v>1993</v>
      </c>
      <c r="H116" s="174">
        <v>1</v>
      </c>
      <c r="I116" s="175"/>
      <c r="J116" s="176">
        <f t="shared" si="0"/>
        <v>0</v>
      </c>
      <c r="K116" s="172" t="s">
        <v>19</v>
      </c>
      <c r="L116" s="177"/>
      <c r="M116" s="178" t="s">
        <v>19</v>
      </c>
      <c r="N116" s="179" t="s">
        <v>46</v>
      </c>
      <c r="P116" s="141">
        <f t="shared" si="1"/>
        <v>0</v>
      </c>
      <c r="Q116" s="141">
        <v>0</v>
      </c>
      <c r="R116" s="141">
        <f t="shared" si="2"/>
        <v>0</v>
      </c>
      <c r="S116" s="141">
        <v>0</v>
      </c>
      <c r="T116" s="142">
        <f t="shared" si="3"/>
        <v>0</v>
      </c>
      <c r="AR116" s="143" t="s">
        <v>409</v>
      </c>
      <c r="AT116" s="143" t="s">
        <v>264</v>
      </c>
      <c r="AU116" s="143" t="s">
        <v>84</v>
      </c>
      <c r="AY116" s="18" t="s">
        <v>184</v>
      </c>
      <c r="BE116" s="144">
        <f t="shared" si="4"/>
        <v>0</v>
      </c>
      <c r="BF116" s="144">
        <f t="shared" si="5"/>
        <v>0</v>
      </c>
      <c r="BG116" s="144">
        <f t="shared" si="6"/>
        <v>0</v>
      </c>
      <c r="BH116" s="144">
        <f t="shared" si="7"/>
        <v>0</v>
      </c>
      <c r="BI116" s="144">
        <f t="shared" si="8"/>
        <v>0</v>
      </c>
      <c r="BJ116" s="18" t="s">
        <v>82</v>
      </c>
      <c r="BK116" s="144">
        <f t="shared" si="9"/>
        <v>0</v>
      </c>
      <c r="BL116" s="18" t="s">
        <v>287</v>
      </c>
      <c r="BM116" s="143" t="s">
        <v>3001</v>
      </c>
    </row>
    <row r="117" spans="2:65" s="1" customFormat="1" ht="16.5" customHeight="1">
      <c r="B117" s="33"/>
      <c r="C117" s="170" t="s">
        <v>1246</v>
      </c>
      <c r="D117" s="170" t="s">
        <v>264</v>
      </c>
      <c r="E117" s="171" t="s">
        <v>3002</v>
      </c>
      <c r="F117" s="172" t="s">
        <v>3003</v>
      </c>
      <c r="G117" s="173" t="s">
        <v>1993</v>
      </c>
      <c r="H117" s="174">
        <v>1</v>
      </c>
      <c r="I117" s="175"/>
      <c r="J117" s="176">
        <f t="shared" si="0"/>
        <v>0</v>
      </c>
      <c r="K117" s="172" t="s">
        <v>19</v>
      </c>
      <c r="L117" s="177"/>
      <c r="M117" s="178" t="s">
        <v>19</v>
      </c>
      <c r="N117" s="179" t="s">
        <v>46</v>
      </c>
      <c r="P117" s="141">
        <f t="shared" si="1"/>
        <v>0</v>
      </c>
      <c r="Q117" s="141">
        <v>0</v>
      </c>
      <c r="R117" s="141">
        <f t="shared" si="2"/>
        <v>0</v>
      </c>
      <c r="S117" s="141">
        <v>0</v>
      </c>
      <c r="T117" s="142">
        <f t="shared" si="3"/>
        <v>0</v>
      </c>
      <c r="AR117" s="143" t="s">
        <v>409</v>
      </c>
      <c r="AT117" s="143" t="s">
        <v>264</v>
      </c>
      <c r="AU117" s="143" t="s">
        <v>84</v>
      </c>
      <c r="AY117" s="18" t="s">
        <v>184</v>
      </c>
      <c r="BE117" s="144">
        <f t="shared" si="4"/>
        <v>0</v>
      </c>
      <c r="BF117" s="144">
        <f t="shared" si="5"/>
        <v>0</v>
      </c>
      <c r="BG117" s="144">
        <f t="shared" si="6"/>
        <v>0</v>
      </c>
      <c r="BH117" s="144">
        <f t="shared" si="7"/>
        <v>0</v>
      </c>
      <c r="BI117" s="144">
        <f t="shared" si="8"/>
        <v>0</v>
      </c>
      <c r="BJ117" s="18" t="s">
        <v>82</v>
      </c>
      <c r="BK117" s="144">
        <f t="shared" si="9"/>
        <v>0</v>
      </c>
      <c r="BL117" s="18" t="s">
        <v>287</v>
      </c>
      <c r="BM117" s="143" t="s">
        <v>3004</v>
      </c>
    </row>
    <row r="118" spans="2:65" s="1" customFormat="1" ht="16.5" customHeight="1">
      <c r="B118" s="33"/>
      <c r="C118" s="170" t="s">
        <v>1252</v>
      </c>
      <c r="D118" s="170" t="s">
        <v>264</v>
      </c>
      <c r="E118" s="171" t="s">
        <v>3005</v>
      </c>
      <c r="F118" s="172" t="s">
        <v>3006</v>
      </c>
      <c r="G118" s="173" t="s">
        <v>1993</v>
      </c>
      <c r="H118" s="174">
        <v>1</v>
      </c>
      <c r="I118" s="175"/>
      <c r="J118" s="176">
        <f t="shared" si="0"/>
        <v>0</v>
      </c>
      <c r="K118" s="172" t="s">
        <v>19</v>
      </c>
      <c r="L118" s="177"/>
      <c r="M118" s="178" t="s">
        <v>19</v>
      </c>
      <c r="N118" s="179" t="s">
        <v>46</v>
      </c>
      <c r="P118" s="141">
        <f t="shared" si="1"/>
        <v>0</v>
      </c>
      <c r="Q118" s="141">
        <v>0</v>
      </c>
      <c r="R118" s="141">
        <f t="shared" si="2"/>
        <v>0</v>
      </c>
      <c r="S118" s="141">
        <v>0</v>
      </c>
      <c r="T118" s="142">
        <f t="shared" si="3"/>
        <v>0</v>
      </c>
      <c r="AR118" s="143" t="s">
        <v>409</v>
      </c>
      <c r="AT118" s="143" t="s">
        <v>264</v>
      </c>
      <c r="AU118" s="143" t="s">
        <v>84</v>
      </c>
      <c r="AY118" s="18" t="s">
        <v>184</v>
      </c>
      <c r="BE118" s="144">
        <f t="shared" si="4"/>
        <v>0</v>
      </c>
      <c r="BF118" s="144">
        <f t="shared" si="5"/>
        <v>0</v>
      </c>
      <c r="BG118" s="144">
        <f t="shared" si="6"/>
        <v>0</v>
      </c>
      <c r="BH118" s="144">
        <f t="shared" si="7"/>
        <v>0</v>
      </c>
      <c r="BI118" s="144">
        <f t="shared" si="8"/>
        <v>0</v>
      </c>
      <c r="BJ118" s="18" t="s">
        <v>82</v>
      </c>
      <c r="BK118" s="144">
        <f t="shared" si="9"/>
        <v>0</v>
      </c>
      <c r="BL118" s="18" t="s">
        <v>287</v>
      </c>
      <c r="BM118" s="143" t="s">
        <v>3007</v>
      </c>
    </row>
    <row r="119" spans="2:65" s="1" customFormat="1" ht="21.75" customHeight="1">
      <c r="B119" s="33"/>
      <c r="C119" s="170" t="s">
        <v>1256</v>
      </c>
      <c r="D119" s="170" t="s">
        <v>264</v>
      </c>
      <c r="E119" s="171" t="s">
        <v>3008</v>
      </c>
      <c r="F119" s="172" t="s">
        <v>3009</v>
      </c>
      <c r="G119" s="173" t="s">
        <v>1993</v>
      </c>
      <c r="H119" s="174">
        <v>1</v>
      </c>
      <c r="I119" s="175"/>
      <c r="J119" s="176">
        <f t="shared" si="0"/>
        <v>0</v>
      </c>
      <c r="K119" s="172" t="s">
        <v>19</v>
      </c>
      <c r="L119" s="177"/>
      <c r="M119" s="178" t="s">
        <v>19</v>
      </c>
      <c r="N119" s="179" t="s">
        <v>46</v>
      </c>
      <c r="P119" s="141">
        <f t="shared" si="1"/>
        <v>0</v>
      </c>
      <c r="Q119" s="141">
        <v>0</v>
      </c>
      <c r="R119" s="141">
        <f t="shared" si="2"/>
        <v>0</v>
      </c>
      <c r="S119" s="141">
        <v>0</v>
      </c>
      <c r="T119" s="142">
        <f t="shared" si="3"/>
        <v>0</v>
      </c>
      <c r="AR119" s="143" t="s">
        <v>409</v>
      </c>
      <c r="AT119" s="143" t="s">
        <v>264</v>
      </c>
      <c r="AU119" s="143" t="s">
        <v>84</v>
      </c>
      <c r="AY119" s="18" t="s">
        <v>184</v>
      </c>
      <c r="BE119" s="144">
        <f t="shared" si="4"/>
        <v>0</v>
      </c>
      <c r="BF119" s="144">
        <f t="shared" si="5"/>
        <v>0</v>
      </c>
      <c r="BG119" s="144">
        <f t="shared" si="6"/>
        <v>0</v>
      </c>
      <c r="BH119" s="144">
        <f t="shared" si="7"/>
        <v>0</v>
      </c>
      <c r="BI119" s="144">
        <f t="shared" si="8"/>
        <v>0</v>
      </c>
      <c r="BJ119" s="18" t="s">
        <v>82</v>
      </c>
      <c r="BK119" s="144">
        <f t="shared" si="9"/>
        <v>0</v>
      </c>
      <c r="BL119" s="18" t="s">
        <v>287</v>
      </c>
      <c r="BM119" s="143" t="s">
        <v>3010</v>
      </c>
    </row>
    <row r="120" spans="2:65" s="1" customFormat="1" ht="16.5" customHeight="1">
      <c r="B120" s="33"/>
      <c r="C120" s="170" t="s">
        <v>1261</v>
      </c>
      <c r="D120" s="170" t="s">
        <v>264</v>
      </c>
      <c r="E120" s="171" t="s">
        <v>3011</v>
      </c>
      <c r="F120" s="172" t="s">
        <v>3012</v>
      </c>
      <c r="G120" s="173" t="s">
        <v>1993</v>
      </c>
      <c r="H120" s="174">
        <v>1</v>
      </c>
      <c r="I120" s="175"/>
      <c r="J120" s="176">
        <f t="shared" si="0"/>
        <v>0</v>
      </c>
      <c r="K120" s="172" t="s">
        <v>19</v>
      </c>
      <c r="L120" s="177"/>
      <c r="M120" s="178" t="s">
        <v>19</v>
      </c>
      <c r="N120" s="179" t="s">
        <v>46</v>
      </c>
      <c r="P120" s="141">
        <f t="shared" si="1"/>
        <v>0</v>
      </c>
      <c r="Q120" s="141">
        <v>0</v>
      </c>
      <c r="R120" s="141">
        <f t="shared" si="2"/>
        <v>0</v>
      </c>
      <c r="S120" s="141">
        <v>0</v>
      </c>
      <c r="T120" s="142">
        <f t="shared" si="3"/>
        <v>0</v>
      </c>
      <c r="AR120" s="143" t="s">
        <v>409</v>
      </c>
      <c r="AT120" s="143" t="s">
        <v>264</v>
      </c>
      <c r="AU120" s="143" t="s">
        <v>84</v>
      </c>
      <c r="AY120" s="18" t="s">
        <v>184</v>
      </c>
      <c r="BE120" s="144">
        <f t="shared" si="4"/>
        <v>0</v>
      </c>
      <c r="BF120" s="144">
        <f t="shared" si="5"/>
        <v>0</v>
      </c>
      <c r="BG120" s="144">
        <f t="shared" si="6"/>
        <v>0</v>
      </c>
      <c r="BH120" s="144">
        <f t="shared" si="7"/>
        <v>0</v>
      </c>
      <c r="BI120" s="144">
        <f t="shared" si="8"/>
        <v>0</v>
      </c>
      <c r="BJ120" s="18" t="s">
        <v>82</v>
      </c>
      <c r="BK120" s="144">
        <f t="shared" si="9"/>
        <v>0</v>
      </c>
      <c r="BL120" s="18" t="s">
        <v>287</v>
      </c>
      <c r="BM120" s="143" t="s">
        <v>3013</v>
      </c>
    </row>
    <row r="121" spans="2:65" s="1" customFormat="1" ht="16.5" customHeight="1">
      <c r="B121" s="33"/>
      <c r="C121" s="170" t="s">
        <v>1270</v>
      </c>
      <c r="D121" s="170" t="s">
        <v>264</v>
      </c>
      <c r="E121" s="171" t="s">
        <v>3014</v>
      </c>
      <c r="F121" s="172" t="s">
        <v>3015</v>
      </c>
      <c r="G121" s="173" t="s">
        <v>1993</v>
      </c>
      <c r="H121" s="174">
        <v>1</v>
      </c>
      <c r="I121" s="175"/>
      <c r="J121" s="176">
        <f t="shared" si="0"/>
        <v>0</v>
      </c>
      <c r="K121" s="172" t="s">
        <v>19</v>
      </c>
      <c r="L121" s="177"/>
      <c r="M121" s="178" t="s">
        <v>19</v>
      </c>
      <c r="N121" s="179" t="s">
        <v>46</v>
      </c>
      <c r="P121" s="141">
        <f t="shared" si="1"/>
        <v>0</v>
      </c>
      <c r="Q121" s="141">
        <v>0</v>
      </c>
      <c r="R121" s="141">
        <f t="shared" si="2"/>
        <v>0</v>
      </c>
      <c r="S121" s="141">
        <v>0</v>
      </c>
      <c r="T121" s="142">
        <f t="shared" si="3"/>
        <v>0</v>
      </c>
      <c r="AR121" s="143" t="s">
        <v>409</v>
      </c>
      <c r="AT121" s="143" t="s">
        <v>264</v>
      </c>
      <c r="AU121" s="143" t="s">
        <v>84</v>
      </c>
      <c r="AY121" s="18" t="s">
        <v>184</v>
      </c>
      <c r="BE121" s="144">
        <f t="shared" si="4"/>
        <v>0</v>
      </c>
      <c r="BF121" s="144">
        <f t="shared" si="5"/>
        <v>0</v>
      </c>
      <c r="BG121" s="144">
        <f t="shared" si="6"/>
        <v>0</v>
      </c>
      <c r="BH121" s="144">
        <f t="shared" si="7"/>
        <v>0</v>
      </c>
      <c r="BI121" s="144">
        <f t="shared" si="8"/>
        <v>0</v>
      </c>
      <c r="BJ121" s="18" t="s">
        <v>82</v>
      </c>
      <c r="BK121" s="144">
        <f t="shared" si="9"/>
        <v>0</v>
      </c>
      <c r="BL121" s="18" t="s">
        <v>287</v>
      </c>
      <c r="BM121" s="143" t="s">
        <v>3016</v>
      </c>
    </row>
    <row r="122" spans="2:65" s="1" customFormat="1" ht="16.5" customHeight="1">
      <c r="B122" s="33"/>
      <c r="C122" s="170" t="s">
        <v>1275</v>
      </c>
      <c r="D122" s="170" t="s">
        <v>264</v>
      </c>
      <c r="E122" s="171" t="s">
        <v>3017</v>
      </c>
      <c r="F122" s="172" t="s">
        <v>3018</v>
      </c>
      <c r="G122" s="173" t="s">
        <v>1993</v>
      </c>
      <c r="H122" s="174">
        <v>1</v>
      </c>
      <c r="I122" s="175"/>
      <c r="J122" s="176">
        <f t="shared" si="0"/>
        <v>0</v>
      </c>
      <c r="K122" s="172" t="s">
        <v>19</v>
      </c>
      <c r="L122" s="177"/>
      <c r="M122" s="178" t="s">
        <v>19</v>
      </c>
      <c r="N122" s="179" t="s">
        <v>46</v>
      </c>
      <c r="P122" s="141">
        <f t="shared" si="1"/>
        <v>0</v>
      </c>
      <c r="Q122" s="141">
        <v>0</v>
      </c>
      <c r="R122" s="141">
        <f t="shared" si="2"/>
        <v>0</v>
      </c>
      <c r="S122" s="141">
        <v>0</v>
      </c>
      <c r="T122" s="142">
        <f t="shared" si="3"/>
        <v>0</v>
      </c>
      <c r="AR122" s="143" t="s">
        <v>409</v>
      </c>
      <c r="AT122" s="143" t="s">
        <v>264</v>
      </c>
      <c r="AU122" s="143" t="s">
        <v>84</v>
      </c>
      <c r="AY122" s="18" t="s">
        <v>184</v>
      </c>
      <c r="BE122" s="144">
        <f t="shared" si="4"/>
        <v>0</v>
      </c>
      <c r="BF122" s="144">
        <f t="shared" si="5"/>
        <v>0</v>
      </c>
      <c r="BG122" s="144">
        <f t="shared" si="6"/>
        <v>0</v>
      </c>
      <c r="BH122" s="144">
        <f t="shared" si="7"/>
        <v>0</v>
      </c>
      <c r="BI122" s="144">
        <f t="shared" si="8"/>
        <v>0</v>
      </c>
      <c r="BJ122" s="18" t="s">
        <v>82</v>
      </c>
      <c r="BK122" s="144">
        <f t="shared" si="9"/>
        <v>0</v>
      </c>
      <c r="BL122" s="18" t="s">
        <v>287</v>
      </c>
      <c r="BM122" s="143" t="s">
        <v>3019</v>
      </c>
    </row>
    <row r="123" spans="2:65" s="1" customFormat="1" ht="16.5" customHeight="1">
      <c r="B123" s="33"/>
      <c r="C123" s="170" t="s">
        <v>1280</v>
      </c>
      <c r="D123" s="170" t="s">
        <v>264</v>
      </c>
      <c r="E123" s="171" t="s">
        <v>3020</v>
      </c>
      <c r="F123" s="172" t="s">
        <v>3021</v>
      </c>
      <c r="G123" s="173" t="s">
        <v>1993</v>
      </c>
      <c r="H123" s="174">
        <v>1</v>
      </c>
      <c r="I123" s="175"/>
      <c r="J123" s="176">
        <f t="shared" si="0"/>
        <v>0</v>
      </c>
      <c r="K123" s="172" t="s">
        <v>19</v>
      </c>
      <c r="L123" s="177"/>
      <c r="M123" s="178" t="s">
        <v>19</v>
      </c>
      <c r="N123" s="179" t="s">
        <v>46</v>
      </c>
      <c r="P123" s="141">
        <f t="shared" si="1"/>
        <v>0</v>
      </c>
      <c r="Q123" s="141">
        <v>0</v>
      </c>
      <c r="R123" s="141">
        <f t="shared" si="2"/>
        <v>0</v>
      </c>
      <c r="S123" s="141">
        <v>0</v>
      </c>
      <c r="T123" s="142">
        <f t="shared" si="3"/>
        <v>0</v>
      </c>
      <c r="AR123" s="143" t="s">
        <v>409</v>
      </c>
      <c r="AT123" s="143" t="s">
        <v>264</v>
      </c>
      <c r="AU123" s="143" t="s">
        <v>84</v>
      </c>
      <c r="AY123" s="18" t="s">
        <v>184</v>
      </c>
      <c r="BE123" s="144">
        <f t="shared" si="4"/>
        <v>0</v>
      </c>
      <c r="BF123" s="144">
        <f t="shared" si="5"/>
        <v>0</v>
      </c>
      <c r="BG123" s="144">
        <f t="shared" si="6"/>
        <v>0</v>
      </c>
      <c r="BH123" s="144">
        <f t="shared" si="7"/>
        <v>0</v>
      </c>
      <c r="BI123" s="144">
        <f t="shared" si="8"/>
        <v>0</v>
      </c>
      <c r="BJ123" s="18" t="s">
        <v>82</v>
      </c>
      <c r="BK123" s="144">
        <f t="shared" si="9"/>
        <v>0</v>
      </c>
      <c r="BL123" s="18" t="s">
        <v>287</v>
      </c>
      <c r="BM123" s="143" t="s">
        <v>3022</v>
      </c>
    </row>
    <row r="124" spans="2:65" s="1" customFormat="1" ht="16.5" customHeight="1">
      <c r="B124" s="33"/>
      <c r="C124" s="170" t="s">
        <v>1286</v>
      </c>
      <c r="D124" s="170" t="s">
        <v>264</v>
      </c>
      <c r="E124" s="171" t="s">
        <v>3023</v>
      </c>
      <c r="F124" s="172" t="s">
        <v>3024</v>
      </c>
      <c r="G124" s="173" t="s">
        <v>1993</v>
      </c>
      <c r="H124" s="174">
        <v>1</v>
      </c>
      <c r="I124" s="175"/>
      <c r="J124" s="176">
        <f t="shared" si="0"/>
        <v>0</v>
      </c>
      <c r="K124" s="172" t="s">
        <v>19</v>
      </c>
      <c r="L124" s="177"/>
      <c r="M124" s="178" t="s">
        <v>19</v>
      </c>
      <c r="N124" s="179" t="s">
        <v>46</v>
      </c>
      <c r="P124" s="141">
        <f t="shared" si="1"/>
        <v>0</v>
      </c>
      <c r="Q124" s="141">
        <v>0</v>
      </c>
      <c r="R124" s="141">
        <f t="shared" si="2"/>
        <v>0</v>
      </c>
      <c r="S124" s="141">
        <v>0</v>
      </c>
      <c r="T124" s="142">
        <f t="shared" si="3"/>
        <v>0</v>
      </c>
      <c r="AR124" s="143" t="s">
        <v>409</v>
      </c>
      <c r="AT124" s="143" t="s">
        <v>264</v>
      </c>
      <c r="AU124" s="143" t="s">
        <v>84</v>
      </c>
      <c r="AY124" s="18" t="s">
        <v>184</v>
      </c>
      <c r="BE124" s="144">
        <f t="shared" si="4"/>
        <v>0</v>
      </c>
      <c r="BF124" s="144">
        <f t="shared" si="5"/>
        <v>0</v>
      </c>
      <c r="BG124" s="144">
        <f t="shared" si="6"/>
        <v>0</v>
      </c>
      <c r="BH124" s="144">
        <f t="shared" si="7"/>
        <v>0</v>
      </c>
      <c r="BI124" s="144">
        <f t="shared" si="8"/>
        <v>0</v>
      </c>
      <c r="BJ124" s="18" t="s">
        <v>82</v>
      </c>
      <c r="BK124" s="144">
        <f t="shared" si="9"/>
        <v>0</v>
      </c>
      <c r="BL124" s="18" t="s">
        <v>287</v>
      </c>
      <c r="BM124" s="143" t="s">
        <v>3025</v>
      </c>
    </row>
    <row r="125" spans="2:65" s="1" customFormat="1" ht="21.75" customHeight="1">
      <c r="B125" s="33"/>
      <c r="C125" s="170" t="s">
        <v>1293</v>
      </c>
      <c r="D125" s="170" t="s">
        <v>264</v>
      </c>
      <c r="E125" s="171" t="s">
        <v>3026</v>
      </c>
      <c r="F125" s="172" t="s">
        <v>3027</v>
      </c>
      <c r="G125" s="173" t="s">
        <v>1993</v>
      </c>
      <c r="H125" s="174">
        <v>1</v>
      </c>
      <c r="I125" s="175"/>
      <c r="J125" s="176">
        <f t="shared" si="0"/>
        <v>0</v>
      </c>
      <c r="K125" s="172" t="s">
        <v>19</v>
      </c>
      <c r="L125" s="177"/>
      <c r="M125" s="178" t="s">
        <v>19</v>
      </c>
      <c r="N125" s="179" t="s">
        <v>46</v>
      </c>
      <c r="P125" s="141">
        <f t="shared" si="1"/>
        <v>0</v>
      </c>
      <c r="Q125" s="141">
        <v>0</v>
      </c>
      <c r="R125" s="141">
        <f t="shared" si="2"/>
        <v>0</v>
      </c>
      <c r="S125" s="141">
        <v>0</v>
      </c>
      <c r="T125" s="142">
        <f t="shared" si="3"/>
        <v>0</v>
      </c>
      <c r="AR125" s="143" t="s">
        <v>409</v>
      </c>
      <c r="AT125" s="143" t="s">
        <v>264</v>
      </c>
      <c r="AU125" s="143" t="s">
        <v>84</v>
      </c>
      <c r="AY125" s="18" t="s">
        <v>184</v>
      </c>
      <c r="BE125" s="144">
        <f t="shared" si="4"/>
        <v>0</v>
      </c>
      <c r="BF125" s="144">
        <f t="shared" si="5"/>
        <v>0</v>
      </c>
      <c r="BG125" s="144">
        <f t="shared" si="6"/>
        <v>0</v>
      </c>
      <c r="BH125" s="144">
        <f t="shared" si="7"/>
        <v>0</v>
      </c>
      <c r="BI125" s="144">
        <f t="shared" si="8"/>
        <v>0</v>
      </c>
      <c r="BJ125" s="18" t="s">
        <v>82</v>
      </c>
      <c r="BK125" s="144">
        <f t="shared" si="9"/>
        <v>0</v>
      </c>
      <c r="BL125" s="18" t="s">
        <v>287</v>
      </c>
      <c r="BM125" s="143" t="s">
        <v>3028</v>
      </c>
    </row>
    <row r="126" spans="2:65" s="1" customFormat="1" ht="16.5" customHeight="1">
      <c r="B126" s="33"/>
      <c r="C126" s="170" t="s">
        <v>1300</v>
      </c>
      <c r="D126" s="170" t="s">
        <v>264</v>
      </c>
      <c r="E126" s="171" t="s">
        <v>3029</v>
      </c>
      <c r="F126" s="172" t="s">
        <v>3030</v>
      </c>
      <c r="G126" s="173" t="s">
        <v>1993</v>
      </c>
      <c r="H126" s="174">
        <v>1</v>
      </c>
      <c r="I126" s="175"/>
      <c r="J126" s="176">
        <f t="shared" si="0"/>
        <v>0</v>
      </c>
      <c r="K126" s="172" t="s">
        <v>19</v>
      </c>
      <c r="L126" s="177"/>
      <c r="M126" s="178" t="s">
        <v>19</v>
      </c>
      <c r="N126" s="179" t="s">
        <v>46</v>
      </c>
      <c r="P126" s="141">
        <f t="shared" si="1"/>
        <v>0</v>
      </c>
      <c r="Q126" s="141">
        <v>0</v>
      </c>
      <c r="R126" s="141">
        <f t="shared" si="2"/>
        <v>0</v>
      </c>
      <c r="S126" s="141">
        <v>0</v>
      </c>
      <c r="T126" s="142">
        <f t="shared" si="3"/>
        <v>0</v>
      </c>
      <c r="AR126" s="143" t="s">
        <v>409</v>
      </c>
      <c r="AT126" s="143" t="s">
        <v>264</v>
      </c>
      <c r="AU126" s="143" t="s">
        <v>84</v>
      </c>
      <c r="AY126" s="18" t="s">
        <v>184</v>
      </c>
      <c r="BE126" s="144">
        <f t="shared" si="4"/>
        <v>0</v>
      </c>
      <c r="BF126" s="144">
        <f t="shared" si="5"/>
        <v>0</v>
      </c>
      <c r="BG126" s="144">
        <f t="shared" si="6"/>
        <v>0</v>
      </c>
      <c r="BH126" s="144">
        <f t="shared" si="7"/>
        <v>0</v>
      </c>
      <c r="BI126" s="144">
        <f t="shared" si="8"/>
        <v>0</v>
      </c>
      <c r="BJ126" s="18" t="s">
        <v>82</v>
      </c>
      <c r="BK126" s="144">
        <f t="shared" si="9"/>
        <v>0</v>
      </c>
      <c r="BL126" s="18" t="s">
        <v>287</v>
      </c>
      <c r="BM126" s="143" t="s">
        <v>3031</v>
      </c>
    </row>
    <row r="127" spans="2:65" s="1" customFormat="1" ht="16.5" customHeight="1">
      <c r="B127" s="33"/>
      <c r="C127" s="170" t="s">
        <v>1305</v>
      </c>
      <c r="D127" s="170" t="s">
        <v>264</v>
      </c>
      <c r="E127" s="171" t="s">
        <v>3032</v>
      </c>
      <c r="F127" s="172" t="s">
        <v>3033</v>
      </c>
      <c r="G127" s="173" t="s">
        <v>1993</v>
      </c>
      <c r="H127" s="174">
        <v>1</v>
      </c>
      <c r="I127" s="175"/>
      <c r="J127" s="176">
        <f t="shared" si="0"/>
        <v>0</v>
      </c>
      <c r="K127" s="172" t="s">
        <v>19</v>
      </c>
      <c r="L127" s="177"/>
      <c r="M127" s="178" t="s">
        <v>19</v>
      </c>
      <c r="N127" s="179" t="s">
        <v>46</v>
      </c>
      <c r="P127" s="141">
        <f t="shared" si="1"/>
        <v>0</v>
      </c>
      <c r="Q127" s="141">
        <v>0</v>
      </c>
      <c r="R127" s="141">
        <f t="shared" si="2"/>
        <v>0</v>
      </c>
      <c r="S127" s="141">
        <v>0</v>
      </c>
      <c r="T127" s="142">
        <f t="shared" si="3"/>
        <v>0</v>
      </c>
      <c r="AR127" s="143" t="s">
        <v>409</v>
      </c>
      <c r="AT127" s="143" t="s">
        <v>264</v>
      </c>
      <c r="AU127" s="143" t="s">
        <v>84</v>
      </c>
      <c r="AY127" s="18" t="s">
        <v>184</v>
      </c>
      <c r="BE127" s="144">
        <f t="shared" si="4"/>
        <v>0</v>
      </c>
      <c r="BF127" s="144">
        <f t="shared" si="5"/>
        <v>0</v>
      </c>
      <c r="BG127" s="144">
        <f t="shared" si="6"/>
        <v>0</v>
      </c>
      <c r="BH127" s="144">
        <f t="shared" si="7"/>
        <v>0</v>
      </c>
      <c r="BI127" s="144">
        <f t="shared" si="8"/>
        <v>0</v>
      </c>
      <c r="BJ127" s="18" t="s">
        <v>82</v>
      </c>
      <c r="BK127" s="144">
        <f t="shared" si="9"/>
        <v>0</v>
      </c>
      <c r="BL127" s="18" t="s">
        <v>287</v>
      </c>
      <c r="BM127" s="143" t="s">
        <v>3034</v>
      </c>
    </row>
    <row r="128" spans="2:65" s="1" customFormat="1" ht="16.5" customHeight="1">
      <c r="B128" s="33"/>
      <c r="C128" s="170" t="s">
        <v>1312</v>
      </c>
      <c r="D128" s="170" t="s">
        <v>264</v>
      </c>
      <c r="E128" s="171" t="s">
        <v>3035</v>
      </c>
      <c r="F128" s="172" t="s">
        <v>3036</v>
      </c>
      <c r="G128" s="173" t="s">
        <v>1993</v>
      </c>
      <c r="H128" s="174">
        <v>1</v>
      </c>
      <c r="I128" s="175"/>
      <c r="J128" s="176">
        <f t="shared" si="0"/>
        <v>0</v>
      </c>
      <c r="K128" s="172" t="s">
        <v>19</v>
      </c>
      <c r="L128" s="177"/>
      <c r="M128" s="178" t="s">
        <v>19</v>
      </c>
      <c r="N128" s="179" t="s">
        <v>46</v>
      </c>
      <c r="P128" s="141">
        <f t="shared" si="1"/>
        <v>0</v>
      </c>
      <c r="Q128" s="141">
        <v>0</v>
      </c>
      <c r="R128" s="141">
        <f t="shared" si="2"/>
        <v>0</v>
      </c>
      <c r="S128" s="141">
        <v>0</v>
      </c>
      <c r="T128" s="142">
        <f t="shared" si="3"/>
        <v>0</v>
      </c>
      <c r="AR128" s="143" t="s">
        <v>409</v>
      </c>
      <c r="AT128" s="143" t="s">
        <v>264</v>
      </c>
      <c r="AU128" s="143" t="s">
        <v>84</v>
      </c>
      <c r="AY128" s="18" t="s">
        <v>184</v>
      </c>
      <c r="BE128" s="144">
        <f t="shared" si="4"/>
        <v>0</v>
      </c>
      <c r="BF128" s="144">
        <f t="shared" si="5"/>
        <v>0</v>
      </c>
      <c r="BG128" s="144">
        <f t="shared" si="6"/>
        <v>0</v>
      </c>
      <c r="BH128" s="144">
        <f t="shared" si="7"/>
        <v>0</v>
      </c>
      <c r="BI128" s="144">
        <f t="shared" si="8"/>
        <v>0</v>
      </c>
      <c r="BJ128" s="18" t="s">
        <v>82</v>
      </c>
      <c r="BK128" s="144">
        <f t="shared" si="9"/>
        <v>0</v>
      </c>
      <c r="BL128" s="18" t="s">
        <v>287</v>
      </c>
      <c r="BM128" s="143" t="s">
        <v>3037</v>
      </c>
    </row>
    <row r="129" spans="2:65" s="1" customFormat="1" ht="21.75" customHeight="1">
      <c r="B129" s="33"/>
      <c r="C129" s="170" t="s">
        <v>136</v>
      </c>
      <c r="D129" s="170" t="s">
        <v>264</v>
      </c>
      <c r="E129" s="171" t="s">
        <v>3038</v>
      </c>
      <c r="F129" s="172" t="s">
        <v>3039</v>
      </c>
      <c r="G129" s="173" t="s">
        <v>1993</v>
      </c>
      <c r="H129" s="174">
        <v>1</v>
      </c>
      <c r="I129" s="175"/>
      <c r="J129" s="176">
        <f t="shared" si="0"/>
        <v>0</v>
      </c>
      <c r="K129" s="172" t="s">
        <v>19</v>
      </c>
      <c r="L129" s="177"/>
      <c r="M129" s="178" t="s">
        <v>19</v>
      </c>
      <c r="N129" s="179" t="s">
        <v>46</v>
      </c>
      <c r="P129" s="141">
        <f t="shared" si="1"/>
        <v>0</v>
      </c>
      <c r="Q129" s="141">
        <v>0</v>
      </c>
      <c r="R129" s="141">
        <f t="shared" si="2"/>
        <v>0</v>
      </c>
      <c r="S129" s="141">
        <v>0</v>
      </c>
      <c r="T129" s="142">
        <f t="shared" si="3"/>
        <v>0</v>
      </c>
      <c r="AR129" s="143" t="s">
        <v>409</v>
      </c>
      <c r="AT129" s="143" t="s">
        <v>264</v>
      </c>
      <c r="AU129" s="143" t="s">
        <v>84</v>
      </c>
      <c r="AY129" s="18" t="s">
        <v>184</v>
      </c>
      <c r="BE129" s="144">
        <f t="shared" si="4"/>
        <v>0</v>
      </c>
      <c r="BF129" s="144">
        <f t="shared" si="5"/>
        <v>0</v>
      </c>
      <c r="BG129" s="144">
        <f t="shared" si="6"/>
        <v>0</v>
      </c>
      <c r="BH129" s="144">
        <f t="shared" si="7"/>
        <v>0</v>
      </c>
      <c r="BI129" s="144">
        <f t="shared" si="8"/>
        <v>0</v>
      </c>
      <c r="BJ129" s="18" t="s">
        <v>82</v>
      </c>
      <c r="BK129" s="144">
        <f t="shared" si="9"/>
        <v>0</v>
      </c>
      <c r="BL129" s="18" t="s">
        <v>287</v>
      </c>
      <c r="BM129" s="143" t="s">
        <v>3040</v>
      </c>
    </row>
    <row r="130" spans="2:65" s="1" customFormat="1" ht="16.5" customHeight="1">
      <c r="B130" s="33"/>
      <c r="C130" s="170" t="s">
        <v>1323</v>
      </c>
      <c r="D130" s="170" t="s">
        <v>264</v>
      </c>
      <c r="E130" s="171" t="s">
        <v>3041</v>
      </c>
      <c r="F130" s="172" t="s">
        <v>3042</v>
      </c>
      <c r="G130" s="173" t="s">
        <v>1993</v>
      </c>
      <c r="H130" s="174">
        <v>1</v>
      </c>
      <c r="I130" s="175"/>
      <c r="J130" s="176">
        <f t="shared" si="0"/>
        <v>0</v>
      </c>
      <c r="K130" s="172" t="s">
        <v>19</v>
      </c>
      <c r="L130" s="177"/>
      <c r="M130" s="178" t="s">
        <v>19</v>
      </c>
      <c r="N130" s="179" t="s">
        <v>46</v>
      </c>
      <c r="P130" s="141">
        <f t="shared" si="1"/>
        <v>0</v>
      </c>
      <c r="Q130" s="141">
        <v>0</v>
      </c>
      <c r="R130" s="141">
        <f t="shared" si="2"/>
        <v>0</v>
      </c>
      <c r="S130" s="141">
        <v>0</v>
      </c>
      <c r="T130" s="142">
        <f t="shared" si="3"/>
        <v>0</v>
      </c>
      <c r="AR130" s="143" t="s">
        <v>409</v>
      </c>
      <c r="AT130" s="143" t="s">
        <v>264</v>
      </c>
      <c r="AU130" s="143" t="s">
        <v>84</v>
      </c>
      <c r="AY130" s="18" t="s">
        <v>184</v>
      </c>
      <c r="BE130" s="144">
        <f t="shared" si="4"/>
        <v>0</v>
      </c>
      <c r="BF130" s="144">
        <f t="shared" si="5"/>
        <v>0</v>
      </c>
      <c r="BG130" s="144">
        <f t="shared" si="6"/>
        <v>0</v>
      </c>
      <c r="BH130" s="144">
        <f t="shared" si="7"/>
        <v>0</v>
      </c>
      <c r="BI130" s="144">
        <f t="shared" si="8"/>
        <v>0</v>
      </c>
      <c r="BJ130" s="18" t="s">
        <v>82</v>
      </c>
      <c r="BK130" s="144">
        <f t="shared" si="9"/>
        <v>0</v>
      </c>
      <c r="BL130" s="18" t="s">
        <v>287</v>
      </c>
      <c r="BM130" s="143" t="s">
        <v>3043</v>
      </c>
    </row>
    <row r="131" spans="2:65" s="1" customFormat="1" ht="21.75" customHeight="1">
      <c r="B131" s="33"/>
      <c r="C131" s="170" t="s">
        <v>1330</v>
      </c>
      <c r="D131" s="170" t="s">
        <v>264</v>
      </c>
      <c r="E131" s="171" t="s">
        <v>3044</v>
      </c>
      <c r="F131" s="172" t="s">
        <v>3045</v>
      </c>
      <c r="G131" s="173" t="s">
        <v>1993</v>
      </c>
      <c r="H131" s="174">
        <v>1</v>
      </c>
      <c r="I131" s="175"/>
      <c r="J131" s="176">
        <f t="shared" si="0"/>
        <v>0</v>
      </c>
      <c r="K131" s="172" t="s">
        <v>19</v>
      </c>
      <c r="L131" s="177"/>
      <c r="M131" s="178" t="s">
        <v>19</v>
      </c>
      <c r="N131" s="179" t="s">
        <v>46</v>
      </c>
      <c r="P131" s="141">
        <f t="shared" si="1"/>
        <v>0</v>
      </c>
      <c r="Q131" s="141">
        <v>0</v>
      </c>
      <c r="R131" s="141">
        <f t="shared" si="2"/>
        <v>0</v>
      </c>
      <c r="S131" s="141">
        <v>0</v>
      </c>
      <c r="T131" s="142">
        <f t="shared" si="3"/>
        <v>0</v>
      </c>
      <c r="AR131" s="143" t="s">
        <v>409</v>
      </c>
      <c r="AT131" s="143" t="s">
        <v>264</v>
      </c>
      <c r="AU131" s="143" t="s">
        <v>84</v>
      </c>
      <c r="AY131" s="18" t="s">
        <v>184</v>
      </c>
      <c r="BE131" s="144">
        <f t="shared" si="4"/>
        <v>0</v>
      </c>
      <c r="BF131" s="144">
        <f t="shared" si="5"/>
        <v>0</v>
      </c>
      <c r="BG131" s="144">
        <f t="shared" si="6"/>
        <v>0</v>
      </c>
      <c r="BH131" s="144">
        <f t="shared" si="7"/>
        <v>0</v>
      </c>
      <c r="BI131" s="144">
        <f t="shared" si="8"/>
        <v>0</v>
      </c>
      <c r="BJ131" s="18" t="s">
        <v>82</v>
      </c>
      <c r="BK131" s="144">
        <f t="shared" si="9"/>
        <v>0</v>
      </c>
      <c r="BL131" s="18" t="s">
        <v>287</v>
      </c>
      <c r="BM131" s="143" t="s">
        <v>3046</v>
      </c>
    </row>
    <row r="132" spans="2:65" s="1" customFormat="1" ht="21.75" customHeight="1">
      <c r="B132" s="33"/>
      <c r="C132" s="170" t="s">
        <v>1335</v>
      </c>
      <c r="D132" s="170" t="s">
        <v>264</v>
      </c>
      <c r="E132" s="171" t="s">
        <v>3047</v>
      </c>
      <c r="F132" s="172" t="s">
        <v>3048</v>
      </c>
      <c r="G132" s="173" t="s">
        <v>1993</v>
      </c>
      <c r="H132" s="174">
        <v>1</v>
      </c>
      <c r="I132" s="175"/>
      <c r="J132" s="176">
        <f t="shared" si="0"/>
        <v>0</v>
      </c>
      <c r="K132" s="172" t="s">
        <v>19</v>
      </c>
      <c r="L132" s="177"/>
      <c r="M132" s="178" t="s">
        <v>19</v>
      </c>
      <c r="N132" s="179" t="s">
        <v>46</v>
      </c>
      <c r="P132" s="141">
        <f t="shared" si="1"/>
        <v>0</v>
      </c>
      <c r="Q132" s="141">
        <v>0</v>
      </c>
      <c r="R132" s="141">
        <f t="shared" si="2"/>
        <v>0</v>
      </c>
      <c r="S132" s="141">
        <v>0</v>
      </c>
      <c r="T132" s="142">
        <f t="shared" si="3"/>
        <v>0</v>
      </c>
      <c r="AR132" s="143" t="s">
        <v>409</v>
      </c>
      <c r="AT132" s="143" t="s">
        <v>264</v>
      </c>
      <c r="AU132" s="143" t="s">
        <v>84</v>
      </c>
      <c r="AY132" s="18" t="s">
        <v>184</v>
      </c>
      <c r="BE132" s="144">
        <f t="shared" si="4"/>
        <v>0</v>
      </c>
      <c r="BF132" s="144">
        <f t="shared" si="5"/>
        <v>0</v>
      </c>
      <c r="BG132" s="144">
        <f t="shared" si="6"/>
        <v>0</v>
      </c>
      <c r="BH132" s="144">
        <f t="shared" si="7"/>
        <v>0</v>
      </c>
      <c r="BI132" s="144">
        <f t="shared" si="8"/>
        <v>0</v>
      </c>
      <c r="BJ132" s="18" t="s">
        <v>82</v>
      </c>
      <c r="BK132" s="144">
        <f t="shared" si="9"/>
        <v>0</v>
      </c>
      <c r="BL132" s="18" t="s">
        <v>287</v>
      </c>
      <c r="BM132" s="143" t="s">
        <v>3049</v>
      </c>
    </row>
    <row r="133" spans="2:65" s="1" customFormat="1" ht="16.5" customHeight="1">
      <c r="B133" s="33"/>
      <c r="C133" s="170" t="s">
        <v>1339</v>
      </c>
      <c r="D133" s="170" t="s">
        <v>264</v>
      </c>
      <c r="E133" s="171" t="s">
        <v>3050</v>
      </c>
      <c r="F133" s="172" t="s">
        <v>3051</v>
      </c>
      <c r="G133" s="173" t="s">
        <v>1993</v>
      </c>
      <c r="H133" s="174">
        <v>1</v>
      </c>
      <c r="I133" s="175"/>
      <c r="J133" s="176">
        <f t="shared" si="0"/>
        <v>0</v>
      </c>
      <c r="K133" s="172" t="s">
        <v>19</v>
      </c>
      <c r="L133" s="177"/>
      <c r="M133" s="178" t="s">
        <v>19</v>
      </c>
      <c r="N133" s="179" t="s">
        <v>46</v>
      </c>
      <c r="P133" s="141">
        <f t="shared" si="1"/>
        <v>0</v>
      </c>
      <c r="Q133" s="141">
        <v>0</v>
      </c>
      <c r="R133" s="141">
        <f t="shared" si="2"/>
        <v>0</v>
      </c>
      <c r="S133" s="141">
        <v>0</v>
      </c>
      <c r="T133" s="142">
        <f t="shared" si="3"/>
        <v>0</v>
      </c>
      <c r="AR133" s="143" t="s">
        <v>409</v>
      </c>
      <c r="AT133" s="143" t="s">
        <v>264</v>
      </c>
      <c r="AU133" s="143" t="s">
        <v>84</v>
      </c>
      <c r="AY133" s="18" t="s">
        <v>184</v>
      </c>
      <c r="BE133" s="144">
        <f t="shared" si="4"/>
        <v>0</v>
      </c>
      <c r="BF133" s="144">
        <f t="shared" si="5"/>
        <v>0</v>
      </c>
      <c r="BG133" s="144">
        <f t="shared" si="6"/>
        <v>0</v>
      </c>
      <c r="BH133" s="144">
        <f t="shared" si="7"/>
        <v>0</v>
      </c>
      <c r="BI133" s="144">
        <f t="shared" si="8"/>
        <v>0</v>
      </c>
      <c r="BJ133" s="18" t="s">
        <v>82</v>
      </c>
      <c r="BK133" s="144">
        <f t="shared" si="9"/>
        <v>0</v>
      </c>
      <c r="BL133" s="18" t="s">
        <v>287</v>
      </c>
      <c r="BM133" s="143" t="s">
        <v>3052</v>
      </c>
    </row>
    <row r="134" spans="2:65" s="1" customFormat="1" ht="16.5" customHeight="1">
      <c r="B134" s="33"/>
      <c r="C134" s="170" t="s">
        <v>1343</v>
      </c>
      <c r="D134" s="170" t="s">
        <v>264</v>
      </c>
      <c r="E134" s="171" t="s">
        <v>3053</v>
      </c>
      <c r="F134" s="172" t="s">
        <v>3054</v>
      </c>
      <c r="G134" s="173" t="s">
        <v>1993</v>
      </c>
      <c r="H134" s="174">
        <v>1</v>
      </c>
      <c r="I134" s="175"/>
      <c r="J134" s="176">
        <f t="shared" ref="J134:J165" si="10">ROUND(I134*H134,2)</f>
        <v>0</v>
      </c>
      <c r="K134" s="172" t="s">
        <v>19</v>
      </c>
      <c r="L134" s="177"/>
      <c r="M134" s="178" t="s">
        <v>19</v>
      </c>
      <c r="N134" s="179" t="s">
        <v>46</v>
      </c>
      <c r="P134" s="141">
        <f t="shared" ref="P134:P165" si="11">O134*H134</f>
        <v>0</v>
      </c>
      <c r="Q134" s="141">
        <v>0</v>
      </c>
      <c r="R134" s="141">
        <f t="shared" ref="R134:R165" si="12">Q134*H134</f>
        <v>0</v>
      </c>
      <c r="S134" s="141">
        <v>0</v>
      </c>
      <c r="T134" s="142">
        <f t="shared" ref="T134:T165" si="13">S134*H134</f>
        <v>0</v>
      </c>
      <c r="AR134" s="143" t="s">
        <v>409</v>
      </c>
      <c r="AT134" s="143" t="s">
        <v>264</v>
      </c>
      <c r="AU134" s="143" t="s">
        <v>84</v>
      </c>
      <c r="AY134" s="18" t="s">
        <v>184</v>
      </c>
      <c r="BE134" s="144">
        <f t="shared" ref="BE134:BE154" si="14">IF(N134="základní",J134,0)</f>
        <v>0</v>
      </c>
      <c r="BF134" s="144">
        <f t="shared" ref="BF134:BF154" si="15">IF(N134="snížená",J134,0)</f>
        <v>0</v>
      </c>
      <c r="BG134" s="144">
        <f t="shared" ref="BG134:BG154" si="16">IF(N134="zákl. přenesená",J134,0)</f>
        <v>0</v>
      </c>
      <c r="BH134" s="144">
        <f t="shared" ref="BH134:BH154" si="17">IF(N134="sníž. přenesená",J134,0)</f>
        <v>0</v>
      </c>
      <c r="BI134" s="144">
        <f t="shared" ref="BI134:BI154" si="18">IF(N134="nulová",J134,0)</f>
        <v>0</v>
      </c>
      <c r="BJ134" s="18" t="s">
        <v>82</v>
      </c>
      <c r="BK134" s="144">
        <f t="shared" ref="BK134:BK154" si="19">ROUND(I134*H134,2)</f>
        <v>0</v>
      </c>
      <c r="BL134" s="18" t="s">
        <v>287</v>
      </c>
      <c r="BM134" s="143" t="s">
        <v>3055</v>
      </c>
    </row>
    <row r="135" spans="2:65" s="1" customFormat="1" ht="16.5" customHeight="1">
      <c r="B135" s="33"/>
      <c r="C135" s="170" t="s">
        <v>1347</v>
      </c>
      <c r="D135" s="170" t="s">
        <v>264</v>
      </c>
      <c r="E135" s="171" t="s">
        <v>3056</v>
      </c>
      <c r="F135" s="172" t="s">
        <v>3057</v>
      </c>
      <c r="G135" s="173" t="s">
        <v>246</v>
      </c>
      <c r="H135" s="174">
        <v>60</v>
      </c>
      <c r="I135" s="175"/>
      <c r="J135" s="176">
        <f t="shared" si="10"/>
        <v>0</v>
      </c>
      <c r="K135" s="172" t="s">
        <v>19</v>
      </c>
      <c r="L135" s="177"/>
      <c r="M135" s="178" t="s">
        <v>19</v>
      </c>
      <c r="N135" s="179" t="s">
        <v>46</v>
      </c>
      <c r="P135" s="141">
        <f t="shared" si="11"/>
        <v>0</v>
      </c>
      <c r="Q135" s="141">
        <v>0</v>
      </c>
      <c r="R135" s="141">
        <f t="shared" si="12"/>
        <v>0</v>
      </c>
      <c r="S135" s="141">
        <v>0</v>
      </c>
      <c r="T135" s="142">
        <f t="shared" si="13"/>
        <v>0</v>
      </c>
      <c r="AR135" s="143" t="s">
        <v>409</v>
      </c>
      <c r="AT135" s="143" t="s">
        <v>264</v>
      </c>
      <c r="AU135" s="143" t="s">
        <v>84</v>
      </c>
      <c r="AY135" s="18" t="s">
        <v>184</v>
      </c>
      <c r="BE135" s="144">
        <f t="shared" si="14"/>
        <v>0</v>
      </c>
      <c r="BF135" s="144">
        <f t="shared" si="15"/>
        <v>0</v>
      </c>
      <c r="BG135" s="144">
        <f t="shared" si="16"/>
        <v>0</v>
      </c>
      <c r="BH135" s="144">
        <f t="shared" si="17"/>
        <v>0</v>
      </c>
      <c r="BI135" s="144">
        <f t="shared" si="18"/>
        <v>0</v>
      </c>
      <c r="BJ135" s="18" t="s">
        <v>82</v>
      </c>
      <c r="BK135" s="144">
        <f t="shared" si="19"/>
        <v>0</v>
      </c>
      <c r="BL135" s="18" t="s">
        <v>287</v>
      </c>
      <c r="BM135" s="143" t="s">
        <v>3058</v>
      </c>
    </row>
    <row r="136" spans="2:65" s="1" customFormat="1" ht="16.5" customHeight="1">
      <c r="B136" s="33"/>
      <c r="C136" s="170" t="s">
        <v>1352</v>
      </c>
      <c r="D136" s="170" t="s">
        <v>264</v>
      </c>
      <c r="E136" s="171" t="s">
        <v>3059</v>
      </c>
      <c r="F136" s="172" t="s">
        <v>3060</v>
      </c>
      <c r="G136" s="173" t="s">
        <v>246</v>
      </c>
      <c r="H136" s="174">
        <v>60</v>
      </c>
      <c r="I136" s="175"/>
      <c r="J136" s="176">
        <f t="shared" si="10"/>
        <v>0</v>
      </c>
      <c r="K136" s="172" t="s">
        <v>19</v>
      </c>
      <c r="L136" s="177"/>
      <c r="M136" s="178" t="s">
        <v>19</v>
      </c>
      <c r="N136" s="179" t="s">
        <v>46</v>
      </c>
      <c r="P136" s="141">
        <f t="shared" si="11"/>
        <v>0</v>
      </c>
      <c r="Q136" s="141">
        <v>0</v>
      </c>
      <c r="R136" s="141">
        <f t="shared" si="12"/>
        <v>0</v>
      </c>
      <c r="S136" s="141">
        <v>0</v>
      </c>
      <c r="T136" s="142">
        <f t="shared" si="13"/>
        <v>0</v>
      </c>
      <c r="AR136" s="143" t="s">
        <v>409</v>
      </c>
      <c r="AT136" s="143" t="s">
        <v>264</v>
      </c>
      <c r="AU136" s="143" t="s">
        <v>84</v>
      </c>
      <c r="AY136" s="18" t="s">
        <v>184</v>
      </c>
      <c r="BE136" s="144">
        <f t="shared" si="14"/>
        <v>0</v>
      </c>
      <c r="BF136" s="144">
        <f t="shared" si="15"/>
        <v>0</v>
      </c>
      <c r="BG136" s="144">
        <f t="shared" si="16"/>
        <v>0</v>
      </c>
      <c r="BH136" s="144">
        <f t="shared" si="17"/>
        <v>0</v>
      </c>
      <c r="BI136" s="144">
        <f t="shared" si="18"/>
        <v>0</v>
      </c>
      <c r="BJ136" s="18" t="s">
        <v>82</v>
      </c>
      <c r="BK136" s="144">
        <f t="shared" si="19"/>
        <v>0</v>
      </c>
      <c r="BL136" s="18" t="s">
        <v>287</v>
      </c>
      <c r="BM136" s="143" t="s">
        <v>3061</v>
      </c>
    </row>
    <row r="137" spans="2:65" s="1" customFormat="1" ht="16.5" customHeight="1">
      <c r="B137" s="33"/>
      <c r="C137" s="170" t="s">
        <v>1357</v>
      </c>
      <c r="D137" s="170" t="s">
        <v>264</v>
      </c>
      <c r="E137" s="171" t="s">
        <v>3062</v>
      </c>
      <c r="F137" s="172" t="s">
        <v>3063</v>
      </c>
      <c r="G137" s="173" t="s">
        <v>246</v>
      </c>
      <c r="H137" s="174">
        <v>273</v>
      </c>
      <c r="I137" s="175"/>
      <c r="J137" s="176">
        <f t="shared" si="10"/>
        <v>0</v>
      </c>
      <c r="K137" s="172" t="s">
        <v>19</v>
      </c>
      <c r="L137" s="177"/>
      <c r="M137" s="178" t="s">
        <v>19</v>
      </c>
      <c r="N137" s="179" t="s">
        <v>46</v>
      </c>
      <c r="P137" s="141">
        <f t="shared" si="11"/>
        <v>0</v>
      </c>
      <c r="Q137" s="141">
        <v>0</v>
      </c>
      <c r="R137" s="141">
        <f t="shared" si="12"/>
        <v>0</v>
      </c>
      <c r="S137" s="141">
        <v>0</v>
      </c>
      <c r="T137" s="142">
        <f t="shared" si="13"/>
        <v>0</v>
      </c>
      <c r="AR137" s="143" t="s">
        <v>409</v>
      </c>
      <c r="AT137" s="143" t="s">
        <v>264</v>
      </c>
      <c r="AU137" s="143" t="s">
        <v>84</v>
      </c>
      <c r="AY137" s="18" t="s">
        <v>184</v>
      </c>
      <c r="BE137" s="144">
        <f t="shared" si="14"/>
        <v>0</v>
      </c>
      <c r="BF137" s="144">
        <f t="shared" si="15"/>
        <v>0</v>
      </c>
      <c r="BG137" s="144">
        <f t="shared" si="16"/>
        <v>0</v>
      </c>
      <c r="BH137" s="144">
        <f t="shared" si="17"/>
        <v>0</v>
      </c>
      <c r="BI137" s="144">
        <f t="shared" si="18"/>
        <v>0</v>
      </c>
      <c r="BJ137" s="18" t="s">
        <v>82</v>
      </c>
      <c r="BK137" s="144">
        <f t="shared" si="19"/>
        <v>0</v>
      </c>
      <c r="BL137" s="18" t="s">
        <v>287</v>
      </c>
      <c r="BM137" s="143" t="s">
        <v>3064</v>
      </c>
    </row>
    <row r="138" spans="2:65" s="1" customFormat="1" ht="21.75" customHeight="1">
      <c r="B138" s="33"/>
      <c r="C138" s="170" t="s">
        <v>1362</v>
      </c>
      <c r="D138" s="170" t="s">
        <v>264</v>
      </c>
      <c r="E138" s="171" t="s">
        <v>3065</v>
      </c>
      <c r="F138" s="172" t="s">
        <v>3066</v>
      </c>
      <c r="G138" s="173" t="s">
        <v>246</v>
      </c>
      <c r="H138" s="174">
        <v>30</v>
      </c>
      <c r="I138" s="175"/>
      <c r="J138" s="176">
        <f t="shared" si="10"/>
        <v>0</v>
      </c>
      <c r="K138" s="172" t="s">
        <v>19</v>
      </c>
      <c r="L138" s="177"/>
      <c r="M138" s="178" t="s">
        <v>19</v>
      </c>
      <c r="N138" s="179" t="s">
        <v>46</v>
      </c>
      <c r="P138" s="141">
        <f t="shared" si="11"/>
        <v>0</v>
      </c>
      <c r="Q138" s="141">
        <v>0</v>
      </c>
      <c r="R138" s="141">
        <f t="shared" si="12"/>
        <v>0</v>
      </c>
      <c r="S138" s="141">
        <v>0</v>
      </c>
      <c r="T138" s="142">
        <f t="shared" si="13"/>
        <v>0</v>
      </c>
      <c r="AR138" s="143" t="s">
        <v>409</v>
      </c>
      <c r="AT138" s="143" t="s">
        <v>264</v>
      </c>
      <c r="AU138" s="143" t="s">
        <v>84</v>
      </c>
      <c r="AY138" s="18" t="s">
        <v>184</v>
      </c>
      <c r="BE138" s="144">
        <f t="shared" si="14"/>
        <v>0</v>
      </c>
      <c r="BF138" s="144">
        <f t="shared" si="15"/>
        <v>0</v>
      </c>
      <c r="BG138" s="144">
        <f t="shared" si="16"/>
        <v>0</v>
      </c>
      <c r="BH138" s="144">
        <f t="shared" si="17"/>
        <v>0</v>
      </c>
      <c r="BI138" s="144">
        <f t="shared" si="18"/>
        <v>0</v>
      </c>
      <c r="BJ138" s="18" t="s">
        <v>82</v>
      </c>
      <c r="BK138" s="144">
        <f t="shared" si="19"/>
        <v>0</v>
      </c>
      <c r="BL138" s="18" t="s">
        <v>287</v>
      </c>
      <c r="BM138" s="143" t="s">
        <v>3067</v>
      </c>
    </row>
    <row r="139" spans="2:65" s="1" customFormat="1" ht="16.5" customHeight="1">
      <c r="B139" s="33"/>
      <c r="C139" s="170" t="s">
        <v>1367</v>
      </c>
      <c r="D139" s="170" t="s">
        <v>264</v>
      </c>
      <c r="E139" s="171" t="s">
        <v>3068</v>
      </c>
      <c r="F139" s="172" t="s">
        <v>3069</v>
      </c>
      <c r="G139" s="173" t="s">
        <v>246</v>
      </c>
      <c r="H139" s="174">
        <v>20</v>
      </c>
      <c r="I139" s="175"/>
      <c r="J139" s="176">
        <f t="shared" si="10"/>
        <v>0</v>
      </c>
      <c r="K139" s="172" t="s">
        <v>19</v>
      </c>
      <c r="L139" s="177"/>
      <c r="M139" s="178" t="s">
        <v>19</v>
      </c>
      <c r="N139" s="179" t="s">
        <v>46</v>
      </c>
      <c r="P139" s="141">
        <f t="shared" si="11"/>
        <v>0</v>
      </c>
      <c r="Q139" s="141">
        <v>0</v>
      </c>
      <c r="R139" s="141">
        <f t="shared" si="12"/>
        <v>0</v>
      </c>
      <c r="S139" s="141">
        <v>0</v>
      </c>
      <c r="T139" s="142">
        <f t="shared" si="13"/>
        <v>0</v>
      </c>
      <c r="AR139" s="143" t="s">
        <v>409</v>
      </c>
      <c r="AT139" s="143" t="s">
        <v>264</v>
      </c>
      <c r="AU139" s="143" t="s">
        <v>84</v>
      </c>
      <c r="AY139" s="18" t="s">
        <v>184</v>
      </c>
      <c r="BE139" s="144">
        <f t="shared" si="14"/>
        <v>0</v>
      </c>
      <c r="BF139" s="144">
        <f t="shared" si="15"/>
        <v>0</v>
      </c>
      <c r="BG139" s="144">
        <f t="shared" si="16"/>
        <v>0</v>
      </c>
      <c r="BH139" s="144">
        <f t="shared" si="17"/>
        <v>0</v>
      </c>
      <c r="BI139" s="144">
        <f t="shared" si="18"/>
        <v>0</v>
      </c>
      <c r="BJ139" s="18" t="s">
        <v>82</v>
      </c>
      <c r="BK139" s="144">
        <f t="shared" si="19"/>
        <v>0</v>
      </c>
      <c r="BL139" s="18" t="s">
        <v>287</v>
      </c>
      <c r="BM139" s="143" t="s">
        <v>3070</v>
      </c>
    </row>
    <row r="140" spans="2:65" s="1" customFormat="1" ht="16.5" customHeight="1">
      <c r="B140" s="33"/>
      <c r="C140" s="170" t="s">
        <v>1372</v>
      </c>
      <c r="D140" s="170" t="s">
        <v>264</v>
      </c>
      <c r="E140" s="171" t="s">
        <v>3071</v>
      </c>
      <c r="F140" s="172" t="s">
        <v>3072</v>
      </c>
      <c r="G140" s="173" t="s">
        <v>1993</v>
      </c>
      <c r="H140" s="174">
        <v>2</v>
      </c>
      <c r="I140" s="175"/>
      <c r="J140" s="176">
        <f t="shared" si="10"/>
        <v>0</v>
      </c>
      <c r="K140" s="172" t="s">
        <v>19</v>
      </c>
      <c r="L140" s="177"/>
      <c r="M140" s="178" t="s">
        <v>19</v>
      </c>
      <c r="N140" s="179" t="s">
        <v>46</v>
      </c>
      <c r="P140" s="141">
        <f t="shared" si="11"/>
        <v>0</v>
      </c>
      <c r="Q140" s="141">
        <v>0</v>
      </c>
      <c r="R140" s="141">
        <f t="shared" si="12"/>
        <v>0</v>
      </c>
      <c r="S140" s="141">
        <v>0</v>
      </c>
      <c r="T140" s="142">
        <f t="shared" si="13"/>
        <v>0</v>
      </c>
      <c r="AR140" s="143" t="s">
        <v>409</v>
      </c>
      <c r="AT140" s="143" t="s">
        <v>264</v>
      </c>
      <c r="AU140" s="143" t="s">
        <v>84</v>
      </c>
      <c r="AY140" s="18" t="s">
        <v>184</v>
      </c>
      <c r="BE140" s="144">
        <f t="shared" si="14"/>
        <v>0</v>
      </c>
      <c r="BF140" s="144">
        <f t="shared" si="15"/>
        <v>0</v>
      </c>
      <c r="BG140" s="144">
        <f t="shared" si="16"/>
        <v>0</v>
      </c>
      <c r="BH140" s="144">
        <f t="shared" si="17"/>
        <v>0</v>
      </c>
      <c r="BI140" s="144">
        <f t="shared" si="18"/>
        <v>0</v>
      </c>
      <c r="BJ140" s="18" t="s">
        <v>82</v>
      </c>
      <c r="BK140" s="144">
        <f t="shared" si="19"/>
        <v>0</v>
      </c>
      <c r="BL140" s="18" t="s">
        <v>287</v>
      </c>
      <c r="BM140" s="143" t="s">
        <v>3073</v>
      </c>
    </row>
    <row r="141" spans="2:65" s="1" customFormat="1" ht="16.5" customHeight="1">
      <c r="B141" s="33"/>
      <c r="C141" s="170" t="s">
        <v>1377</v>
      </c>
      <c r="D141" s="170" t="s">
        <v>264</v>
      </c>
      <c r="E141" s="171" t="s">
        <v>3074</v>
      </c>
      <c r="F141" s="172" t="s">
        <v>3075</v>
      </c>
      <c r="G141" s="173" t="s">
        <v>3076</v>
      </c>
      <c r="H141" s="174">
        <v>1</v>
      </c>
      <c r="I141" s="175"/>
      <c r="J141" s="176">
        <f t="shared" si="10"/>
        <v>0</v>
      </c>
      <c r="K141" s="172" t="s">
        <v>19</v>
      </c>
      <c r="L141" s="177"/>
      <c r="M141" s="178" t="s">
        <v>19</v>
      </c>
      <c r="N141" s="179" t="s">
        <v>46</v>
      </c>
      <c r="P141" s="141">
        <f t="shared" si="11"/>
        <v>0</v>
      </c>
      <c r="Q141" s="141">
        <v>0</v>
      </c>
      <c r="R141" s="141">
        <f t="shared" si="12"/>
        <v>0</v>
      </c>
      <c r="S141" s="141">
        <v>0</v>
      </c>
      <c r="T141" s="142">
        <f t="shared" si="13"/>
        <v>0</v>
      </c>
      <c r="AR141" s="143" t="s">
        <v>409</v>
      </c>
      <c r="AT141" s="143" t="s">
        <v>264</v>
      </c>
      <c r="AU141" s="143" t="s">
        <v>84</v>
      </c>
      <c r="AY141" s="18" t="s">
        <v>184</v>
      </c>
      <c r="BE141" s="144">
        <f t="shared" si="14"/>
        <v>0</v>
      </c>
      <c r="BF141" s="144">
        <f t="shared" si="15"/>
        <v>0</v>
      </c>
      <c r="BG141" s="144">
        <f t="shared" si="16"/>
        <v>0</v>
      </c>
      <c r="BH141" s="144">
        <f t="shared" si="17"/>
        <v>0</v>
      </c>
      <c r="BI141" s="144">
        <f t="shared" si="18"/>
        <v>0</v>
      </c>
      <c r="BJ141" s="18" t="s">
        <v>82</v>
      </c>
      <c r="BK141" s="144">
        <f t="shared" si="19"/>
        <v>0</v>
      </c>
      <c r="BL141" s="18" t="s">
        <v>287</v>
      </c>
      <c r="BM141" s="143" t="s">
        <v>3077</v>
      </c>
    </row>
    <row r="142" spans="2:65" s="1" customFormat="1" ht="24.2" customHeight="1">
      <c r="B142" s="33"/>
      <c r="C142" s="132" t="s">
        <v>1382</v>
      </c>
      <c r="D142" s="132" t="s">
        <v>186</v>
      </c>
      <c r="E142" s="133" t="s">
        <v>3078</v>
      </c>
      <c r="F142" s="134" t="s">
        <v>3079</v>
      </c>
      <c r="G142" s="135" t="s">
        <v>3076</v>
      </c>
      <c r="H142" s="136">
        <v>91</v>
      </c>
      <c r="I142" s="137"/>
      <c r="J142" s="138">
        <f t="shared" si="10"/>
        <v>0</v>
      </c>
      <c r="K142" s="134" t="s">
        <v>19</v>
      </c>
      <c r="L142" s="33"/>
      <c r="M142" s="139" t="s">
        <v>19</v>
      </c>
      <c r="N142" s="140" t="s">
        <v>46</v>
      </c>
      <c r="P142" s="141">
        <f t="shared" si="11"/>
        <v>0</v>
      </c>
      <c r="Q142" s="141">
        <v>0</v>
      </c>
      <c r="R142" s="141">
        <f t="shared" si="12"/>
        <v>0</v>
      </c>
      <c r="S142" s="141">
        <v>0</v>
      </c>
      <c r="T142" s="142">
        <f t="shared" si="13"/>
        <v>0</v>
      </c>
      <c r="AR142" s="143" t="s">
        <v>287</v>
      </c>
      <c r="AT142" s="143" t="s">
        <v>186</v>
      </c>
      <c r="AU142" s="143" t="s">
        <v>84</v>
      </c>
      <c r="AY142" s="18" t="s">
        <v>184</v>
      </c>
      <c r="BE142" s="144">
        <f t="shared" si="14"/>
        <v>0</v>
      </c>
      <c r="BF142" s="144">
        <f t="shared" si="15"/>
        <v>0</v>
      </c>
      <c r="BG142" s="144">
        <f t="shared" si="16"/>
        <v>0</v>
      </c>
      <c r="BH142" s="144">
        <f t="shared" si="17"/>
        <v>0</v>
      </c>
      <c r="BI142" s="144">
        <f t="shared" si="18"/>
        <v>0</v>
      </c>
      <c r="BJ142" s="18" t="s">
        <v>82</v>
      </c>
      <c r="BK142" s="144">
        <f t="shared" si="19"/>
        <v>0</v>
      </c>
      <c r="BL142" s="18" t="s">
        <v>287</v>
      </c>
      <c r="BM142" s="143" t="s">
        <v>3080</v>
      </c>
    </row>
    <row r="143" spans="2:65" s="1" customFormat="1" ht="24.2" customHeight="1">
      <c r="B143" s="33"/>
      <c r="C143" s="132" t="s">
        <v>1387</v>
      </c>
      <c r="D143" s="132" t="s">
        <v>186</v>
      </c>
      <c r="E143" s="133" t="s">
        <v>3081</v>
      </c>
      <c r="F143" s="134" t="s">
        <v>3082</v>
      </c>
      <c r="G143" s="135" t="s">
        <v>1993</v>
      </c>
      <c r="H143" s="136">
        <v>91</v>
      </c>
      <c r="I143" s="137"/>
      <c r="J143" s="138">
        <f t="shared" si="10"/>
        <v>0</v>
      </c>
      <c r="K143" s="134" t="s">
        <v>19</v>
      </c>
      <c r="L143" s="33"/>
      <c r="M143" s="139" t="s">
        <v>19</v>
      </c>
      <c r="N143" s="140" t="s">
        <v>46</v>
      </c>
      <c r="P143" s="141">
        <f t="shared" si="11"/>
        <v>0</v>
      </c>
      <c r="Q143" s="141">
        <v>0</v>
      </c>
      <c r="R143" s="141">
        <f t="shared" si="12"/>
        <v>0</v>
      </c>
      <c r="S143" s="141">
        <v>0</v>
      </c>
      <c r="T143" s="142">
        <f t="shared" si="13"/>
        <v>0</v>
      </c>
      <c r="AR143" s="143" t="s">
        <v>287</v>
      </c>
      <c r="AT143" s="143" t="s">
        <v>186</v>
      </c>
      <c r="AU143" s="143" t="s">
        <v>84</v>
      </c>
      <c r="AY143" s="18" t="s">
        <v>184</v>
      </c>
      <c r="BE143" s="144">
        <f t="shared" si="14"/>
        <v>0</v>
      </c>
      <c r="BF143" s="144">
        <f t="shared" si="15"/>
        <v>0</v>
      </c>
      <c r="BG143" s="144">
        <f t="shared" si="16"/>
        <v>0</v>
      </c>
      <c r="BH143" s="144">
        <f t="shared" si="17"/>
        <v>0</v>
      </c>
      <c r="BI143" s="144">
        <f t="shared" si="18"/>
        <v>0</v>
      </c>
      <c r="BJ143" s="18" t="s">
        <v>82</v>
      </c>
      <c r="BK143" s="144">
        <f t="shared" si="19"/>
        <v>0</v>
      </c>
      <c r="BL143" s="18" t="s">
        <v>287</v>
      </c>
      <c r="BM143" s="143" t="s">
        <v>3083</v>
      </c>
    </row>
    <row r="144" spans="2:65" s="1" customFormat="1" ht="24.2" customHeight="1">
      <c r="B144" s="33"/>
      <c r="C144" s="132" t="s">
        <v>1392</v>
      </c>
      <c r="D144" s="132" t="s">
        <v>186</v>
      </c>
      <c r="E144" s="133" t="s">
        <v>3084</v>
      </c>
      <c r="F144" s="134" t="s">
        <v>3085</v>
      </c>
      <c r="G144" s="135" t="s">
        <v>3076</v>
      </c>
      <c r="H144" s="136">
        <v>1</v>
      </c>
      <c r="I144" s="137"/>
      <c r="J144" s="138">
        <f t="shared" si="10"/>
        <v>0</v>
      </c>
      <c r="K144" s="134" t="s">
        <v>19</v>
      </c>
      <c r="L144" s="33"/>
      <c r="M144" s="139" t="s">
        <v>19</v>
      </c>
      <c r="N144" s="140" t="s">
        <v>46</v>
      </c>
      <c r="P144" s="141">
        <f t="shared" si="11"/>
        <v>0</v>
      </c>
      <c r="Q144" s="141">
        <v>0</v>
      </c>
      <c r="R144" s="141">
        <f t="shared" si="12"/>
        <v>0</v>
      </c>
      <c r="S144" s="141">
        <v>0</v>
      </c>
      <c r="T144" s="142">
        <f t="shared" si="13"/>
        <v>0</v>
      </c>
      <c r="AR144" s="143" t="s">
        <v>287</v>
      </c>
      <c r="AT144" s="143" t="s">
        <v>186</v>
      </c>
      <c r="AU144" s="143" t="s">
        <v>84</v>
      </c>
      <c r="AY144" s="18" t="s">
        <v>184</v>
      </c>
      <c r="BE144" s="144">
        <f t="shared" si="14"/>
        <v>0</v>
      </c>
      <c r="BF144" s="144">
        <f t="shared" si="15"/>
        <v>0</v>
      </c>
      <c r="BG144" s="144">
        <f t="shared" si="16"/>
        <v>0</v>
      </c>
      <c r="BH144" s="144">
        <f t="shared" si="17"/>
        <v>0</v>
      </c>
      <c r="BI144" s="144">
        <f t="shared" si="18"/>
        <v>0</v>
      </c>
      <c r="BJ144" s="18" t="s">
        <v>82</v>
      </c>
      <c r="BK144" s="144">
        <f t="shared" si="19"/>
        <v>0</v>
      </c>
      <c r="BL144" s="18" t="s">
        <v>287</v>
      </c>
      <c r="BM144" s="143" t="s">
        <v>3086</v>
      </c>
    </row>
    <row r="145" spans="2:65" s="1" customFormat="1" ht="24.2" customHeight="1">
      <c r="B145" s="33"/>
      <c r="C145" s="132" t="s">
        <v>1397</v>
      </c>
      <c r="D145" s="132" t="s">
        <v>186</v>
      </c>
      <c r="E145" s="133" t="s">
        <v>3087</v>
      </c>
      <c r="F145" s="134" t="s">
        <v>3088</v>
      </c>
      <c r="G145" s="135" t="s">
        <v>246</v>
      </c>
      <c r="H145" s="136">
        <v>120</v>
      </c>
      <c r="I145" s="137"/>
      <c r="J145" s="138">
        <f t="shared" si="10"/>
        <v>0</v>
      </c>
      <c r="K145" s="134" t="s">
        <v>19</v>
      </c>
      <c r="L145" s="33"/>
      <c r="M145" s="139" t="s">
        <v>19</v>
      </c>
      <c r="N145" s="140" t="s">
        <v>46</v>
      </c>
      <c r="P145" s="141">
        <f t="shared" si="11"/>
        <v>0</v>
      </c>
      <c r="Q145" s="141">
        <v>0</v>
      </c>
      <c r="R145" s="141">
        <f t="shared" si="12"/>
        <v>0</v>
      </c>
      <c r="S145" s="141">
        <v>0</v>
      </c>
      <c r="T145" s="142">
        <f t="shared" si="13"/>
        <v>0</v>
      </c>
      <c r="AR145" s="143" t="s">
        <v>287</v>
      </c>
      <c r="AT145" s="143" t="s">
        <v>186</v>
      </c>
      <c r="AU145" s="143" t="s">
        <v>84</v>
      </c>
      <c r="AY145" s="18" t="s">
        <v>184</v>
      </c>
      <c r="BE145" s="144">
        <f t="shared" si="14"/>
        <v>0</v>
      </c>
      <c r="BF145" s="144">
        <f t="shared" si="15"/>
        <v>0</v>
      </c>
      <c r="BG145" s="144">
        <f t="shared" si="16"/>
        <v>0</v>
      </c>
      <c r="BH145" s="144">
        <f t="shared" si="17"/>
        <v>0</v>
      </c>
      <c r="BI145" s="144">
        <f t="shared" si="18"/>
        <v>0</v>
      </c>
      <c r="BJ145" s="18" t="s">
        <v>82</v>
      </c>
      <c r="BK145" s="144">
        <f t="shared" si="19"/>
        <v>0</v>
      </c>
      <c r="BL145" s="18" t="s">
        <v>287</v>
      </c>
      <c r="BM145" s="143" t="s">
        <v>3089</v>
      </c>
    </row>
    <row r="146" spans="2:65" s="1" customFormat="1" ht="24.2" customHeight="1">
      <c r="B146" s="33"/>
      <c r="C146" s="132" t="s">
        <v>1402</v>
      </c>
      <c r="D146" s="132" t="s">
        <v>186</v>
      </c>
      <c r="E146" s="133" t="s">
        <v>3090</v>
      </c>
      <c r="F146" s="134" t="s">
        <v>3091</v>
      </c>
      <c r="G146" s="135" t="s">
        <v>3076</v>
      </c>
      <c r="H146" s="136">
        <v>4</v>
      </c>
      <c r="I146" s="137"/>
      <c r="J146" s="138">
        <f t="shared" si="10"/>
        <v>0</v>
      </c>
      <c r="K146" s="134" t="s">
        <v>19</v>
      </c>
      <c r="L146" s="33"/>
      <c r="M146" s="139" t="s">
        <v>19</v>
      </c>
      <c r="N146" s="140" t="s">
        <v>46</v>
      </c>
      <c r="P146" s="141">
        <f t="shared" si="11"/>
        <v>0</v>
      </c>
      <c r="Q146" s="141">
        <v>0</v>
      </c>
      <c r="R146" s="141">
        <f t="shared" si="12"/>
        <v>0</v>
      </c>
      <c r="S146" s="141">
        <v>0</v>
      </c>
      <c r="T146" s="142">
        <f t="shared" si="13"/>
        <v>0</v>
      </c>
      <c r="AR146" s="143" t="s">
        <v>287</v>
      </c>
      <c r="AT146" s="143" t="s">
        <v>186</v>
      </c>
      <c r="AU146" s="143" t="s">
        <v>84</v>
      </c>
      <c r="AY146" s="18" t="s">
        <v>184</v>
      </c>
      <c r="BE146" s="144">
        <f t="shared" si="14"/>
        <v>0</v>
      </c>
      <c r="BF146" s="144">
        <f t="shared" si="15"/>
        <v>0</v>
      </c>
      <c r="BG146" s="144">
        <f t="shared" si="16"/>
        <v>0</v>
      </c>
      <c r="BH146" s="144">
        <f t="shared" si="17"/>
        <v>0</v>
      </c>
      <c r="BI146" s="144">
        <f t="shared" si="18"/>
        <v>0</v>
      </c>
      <c r="BJ146" s="18" t="s">
        <v>82</v>
      </c>
      <c r="BK146" s="144">
        <f t="shared" si="19"/>
        <v>0</v>
      </c>
      <c r="BL146" s="18" t="s">
        <v>287</v>
      </c>
      <c r="BM146" s="143" t="s">
        <v>3092</v>
      </c>
    </row>
    <row r="147" spans="2:65" s="1" customFormat="1" ht="24.2" customHeight="1">
      <c r="B147" s="33"/>
      <c r="C147" s="132" t="s">
        <v>1407</v>
      </c>
      <c r="D147" s="132" t="s">
        <v>186</v>
      </c>
      <c r="E147" s="133" t="s">
        <v>3093</v>
      </c>
      <c r="F147" s="134" t="s">
        <v>3094</v>
      </c>
      <c r="G147" s="135" t="s">
        <v>3076</v>
      </c>
      <c r="H147" s="136">
        <v>2</v>
      </c>
      <c r="I147" s="137"/>
      <c r="J147" s="138">
        <f t="shared" si="10"/>
        <v>0</v>
      </c>
      <c r="K147" s="134" t="s">
        <v>19</v>
      </c>
      <c r="L147" s="33"/>
      <c r="M147" s="139" t="s">
        <v>19</v>
      </c>
      <c r="N147" s="140" t="s">
        <v>46</v>
      </c>
      <c r="P147" s="141">
        <f t="shared" si="11"/>
        <v>0</v>
      </c>
      <c r="Q147" s="141">
        <v>0</v>
      </c>
      <c r="R147" s="141">
        <f t="shared" si="12"/>
        <v>0</v>
      </c>
      <c r="S147" s="141">
        <v>0</v>
      </c>
      <c r="T147" s="142">
        <f t="shared" si="13"/>
        <v>0</v>
      </c>
      <c r="AR147" s="143" t="s">
        <v>287</v>
      </c>
      <c r="AT147" s="143" t="s">
        <v>186</v>
      </c>
      <c r="AU147" s="143" t="s">
        <v>84</v>
      </c>
      <c r="AY147" s="18" t="s">
        <v>184</v>
      </c>
      <c r="BE147" s="144">
        <f t="shared" si="14"/>
        <v>0</v>
      </c>
      <c r="BF147" s="144">
        <f t="shared" si="15"/>
        <v>0</v>
      </c>
      <c r="BG147" s="144">
        <f t="shared" si="16"/>
        <v>0</v>
      </c>
      <c r="BH147" s="144">
        <f t="shared" si="17"/>
        <v>0</v>
      </c>
      <c r="BI147" s="144">
        <f t="shared" si="18"/>
        <v>0</v>
      </c>
      <c r="BJ147" s="18" t="s">
        <v>82</v>
      </c>
      <c r="BK147" s="144">
        <f t="shared" si="19"/>
        <v>0</v>
      </c>
      <c r="BL147" s="18" t="s">
        <v>287</v>
      </c>
      <c r="BM147" s="143" t="s">
        <v>3095</v>
      </c>
    </row>
    <row r="148" spans="2:65" s="1" customFormat="1" ht="24.2" customHeight="1">
      <c r="B148" s="33"/>
      <c r="C148" s="132" t="s">
        <v>1412</v>
      </c>
      <c r="D148" s="132" t="s">
        <v>186</v>
      </c>
      <c r="E148" s="133" t="s">
        <v>3096</v>
      </c>
      <c r="F148" s="134" t="s">
        <v>3097</v>
      </c>
      <c r="G148" s="135" t="s">
        <v>3076</v>
      </c>
      <c r="H148" s="136">
        <v>91</v>
      </c>
      <c r="I148" s="137"/>
      <c r="J148" s="138">
        <f t="shared" si="10"/>
        <v>0</v>
      </c>
      <c r="K148" s="134" t="s">
        <v>19</v>
      </c>
      <c r="L148" s="33"/>
      <c r="M148" s="139" t="s">
        <v>19</v>
      </c>
      <c r="N148" s="140" t="s">
        <v>46</v>
      </c>
      <c r="P148" s="141">
        <f t="shared" si="11"/>
        <v>0</v>
      </c>
      <c r="Q148" s="141">
        <v>0</v>
      </c>
      <c r="R148" s="141">
        <f t="shared" si="12"/>
        <v>0</v>
      </c>
      <c r="S148" s="141">
        <v>0</v>
      </c>
      <c r="T148" s="142">
        <f t="shared" si="13"/>
        <v>0</v>
      </c>
      <c r="AR148" s="143" t="s">
        <v>287</v>
      </c>
      <c r="AT148" s="143" t="s">
        <v>186</v>
      </c>
      <c r="AU148" s="143" t="s">
        <v>84</v>
      </c>
      <c r="AY148" s="18" t="s">
        <v>184</v>
      </c>
      <c r="BE148" s="144">
        <f t="shared" si="14"/>
        <v>0</v>
      </c>
      <c r="BF148" s="144">
        <f t="shared" si="15"/>
        <v>0</v>
      </c>
      <c r="BG148" s="144">
        <f t="shared" si="16"/>
        <v>0</v>
      </c>
      <c r="BH148" s="144">
        <f t="shared" si="17"/>
        <v>0</v>
      </c>
      <c r="BI148" s="144">
        <f t="shared" si="18"/>
        <v>0</v>
      </c>
      <c r="BJ148" s="18" t="s">
        <v>82</v>
      </c>
      <c r="BK148" s="144">
        <f t="shared" si="19"/>
        <v>0</v>
      </c>
      <c r="BL148" s="18" t="s">
        <v>287</v>
      </c>
      <c r="BM148" s="143" t="s">
        <v>3098</v>
      </c>
    </row>
    <row r="149" spans="2:65" s="1" customFormat="1" ht="24.2" customHeight="1">
      <c r="B149" s="33"/>
      <c r="C149" s="132" t="s">
        <v>1416</v>
      </c>
      <c r="D149" s="132" t="s">
        <v>186</v>
      </c>
      <c r="E149" s="133" t="s">
        <v>3099</v>
      </c>
      <c r="F149" s="134" t="s">
        <v>3100</v>
      </c>
      <c r="G149" s="135" t="s">
        <v>3076</v>
      </c>
      <c r="H149" s="136">
        <v>4</v>
      </c>
      <c r="I149" s="137"/>
      <c r="J149" s="138">
        <f t="shared" si="10"/>
        <v>0</v>
      </c>
      <c r="K149" s="134" t="s">
        <v>19</v>
      </c>
      <c r="L149" s="33"/>
      <c r="M149" s="139" t="s">
        <v>19</v>
      </c>
      <c r="N149" s="140" t="s">
        <v>46</v>
      </c>
      <c r="P149" s="141">
        <f t="shared" si="11"/>
        <v>0</v>
      </c>
      <c r="Q149" s="141">
        <v>0</v>
      </c>
      <c r="R149" s="141">
        <f t="shared" si="12"/>
        <v>0</v>
      </c>
      <c r="S149" s="141">
        <v>0</v>
      </c>
      <c r="T149" s="142">
        <f t="shared" si="13"/>
        <v>0</v>
      </c>
      <c r="AR149" s="143" t="s">
        <v>287</v>
      </c>
      <c r="AT149" s="143" t="s">
        <v>186</v>
      </c>
      <c r="AU149" s="143" t="s">
        <v>84</v>
      </c>
      <c r="AY149" s="18" t="s">
        <v>184</v>
      </c>
      <c r="BE149" s="144">
        <f t="shared" si="14"/>
        <v>0</v>
      </c>
      <c r="BF149" s="144">
        <f t="shared" si="15"/>
        <v>0</v>
      </c>
      <c r="BG149" s="144">
        <f t="shared" si="16"/>
        <v>0</v>
      </c>
      <c r="BH149" s="144">
        <f t="shared" si="17"/>
        <v>0</v>
      </c>
      <c r="BI149" s="144">
        <f t="shared" si="18"/>
        <v>0</v>
      </c>
      <c r="BJ149" s="18" t="s">
        <v>82</v>
      </c>
      <c r="BK149" s="144">
        <f t="shared" si="19"/>
        <v>0</v>
      </c>
      <c r="BL149" s="18" t="s">
        <v>287</v>
      </c>
      <c r="BM149" s="143" t="s">
        <v>3101</v>
      </c>
    </row>
    <row r="150" spans="2:65" s="1" customFormat="1" ht="24.2" customHeight="1">
      <c r="B150" s="33"/>
      <c r="C150" s="132" t="s">
        <v>1421</v>
      </c>
      <c r="D150" s="132" t="s">
        <v>186</v>
      </c>
      <c r="E150" s="133" t="s">
        <v>3102</v>
      </c>
      <c r="F150" s="134" t="s">
        <v>3103</v>
      </c>
      <c r="G150" s="135" t="s">
        <v>3076</v>
      </c>
      <c r="H150" s="136">
        <v>3</v>
      </c>
      <c r="I150" s="137"/>
      <c r="J150" s="138">
        <f t="shared" si="10"/>
        <v>0</v>
      </c>
      <c r="K150" s="134" t="s">
        <v>19</v>
      </c>
      <c r="L150" s="33"/>
      <c r="M150" s="139" t="s">
        <v>19</v>
      </c>
      <c r="N150" s="140" t="s">
        <v>46</v>
      </c>
      <c r="P150" s="141">
        <f t="shared" si="11"/>
        <v>0</v>
      </c>
      <c r="Q150" s="141">
        <v>0</v>
      </c>
      <c r="R150" s="141">
        <f t="shared" si="12"/>
        <v>0</v>
      </c>
      <c r="S150" s="141">
        <v>0</v>
      </c>
      <c r="T150" s="142">
        <f t="shared" si="13"/>
        <v>0</v>
      </c>
      <c r="AR150" s="143" t="s">
        <v>287</v>
      </c>
      <c r="AT150" s="143" t="s">
        <v>186</v>
      </c>
      <c r="AU150" s="143" t="s">
        <v>84</v>
      </c>
      <c r="AY150" s="18" t="s">
        <v>184</v>
      </c>
      <c r="BE150" s="144">
        <f t="shared" si="14"/>
        <v>0</v>
      </c>
      <c r="BF150" s="144">
        <f t="shared" si="15"/>
        <v>0</v>
      </c>
      <c r="BG150" s="144">
        <f t="shared" si="16"/>
        <v>0</v>
      </c>
      <c r="BH150" s="144">
        <f t="shared" si="17"/>
        <v>0</v>
      </c>
      <c r="BI150" s="144">
        <f t="shared" si="18"/>
        <v>0</v>
      </c>
      <c r="BJ150" s="18" t="s">
        <v>82</v>
      </c>
      <c r="BK150" s="144">
        <f t="shared" si="19"/>
        <v>0</v>
      </c>
      <c r="BL150" s="18" t="s">
        <v>287</v>
      </c>
      <c r="BM150" s="143" t="s">
        <v>3104</v>
      </c>
    </row>
    <row r="151" spans="2:65" s="1" customFormat="1" ht="24.2" customHeight="1">
      <c r="B151" s="33"/>
      <c r="C151" s="132" t="s">
        <v>1426</v>
      </c>
      <c r="D151" s="132" t="s">
        <v>186</v>
      </c>
      <c r="E151" s="133" t="s">
        <v>3105</v>
      </c>
      <c r="F151" s="134" t="s">
        <v>3106</v>
      </c>
      <c r="G151" s="135" t="s">
        <v>3076</v>
      </c>
      <c r="H151" s="136">
        <v>3</v>
      </c>
      <c r="I151" s="137"/>
      <c r="J151" s="138">
        <f t="shared" si="10"/>
        <v>0</v>
      </c>
      <c r="K151" s="134" t="s">
        <v>19</v>
      </c>
      <c r="L151" s="33"/>
      <c r="M151" s="139" t="s">
        <v>19</v>
      </c>
      <c r="N151" s="140" t="s">
        <v>46</v>
      </c>
      <c r="P151" s="141">
        <f t="shared" si="11"/>
        <v>0</v>
      </c>
      <c r="Q151" s="141">
        <v>0</v>
      </c>
      <c r="R151" s="141">
        <f t="shared" si="12"/>
        <v>0</v>
      </c>
      <c r="S151" s="141">
        <v>0</v>
      </c>
      <c r="T151" s="142">
        <f t="shared" si="13"/>
        <v>0</v>
      </c>
      <c r="AR151" s="143" t="s">
        <v>287</v>
      </c>
      <c r="AT151" s="143" t="s">
        <v>186</v>
      </c>
      <c r="AU151" s="143" t="s">
        <v>84</v>
      </c>
      <c r="AY151" s="18" t="s">
        <v>184</v>
      </c>
      <c r="BE151" s="144">
        <f t="shared" si="14"/>
        <v>0</v>
      </c>
      <c r="BF151" s="144">
        <f t="shared" si="15"/>
        <v>0</v>
      </c>
      <c r="BG151" s="144">
        <f t="shared" si="16"/>
        <v>0</v>
      </c>
      <c r="BH151" s="144">
        <f t="shared" si="17"/>
        <v>0</v>
      </c>
      <c r="BI151" s="144">
        <f t="shared" si="18"/>
        <v>0</v>
      </c>
      <c r="BJ151" s="18" t="s">
        <v>82</v>
      </c>
      <c r="BK151" s="144">
        <f t="shared" si="19"/>
        <v>0</v>
      </c>
      <c r="BL151" s="18" t="s">
        <v>287</v>
      </c>
      <c r="BM151" s="143" t="s">
        <v>3107</v>
      </c>
    </row>
    <row r="152" spans="2:65" s="1" customFormat="1" ht="24.2" customHeight="1">
      <c r="B152" s="33"/>
      <c r="C152" s="132" t="s">
        <v>1431</v>
      </c>
      <c r="D152" s="132" t="s">
        <v>186</v>
      </c>
      <c r="E152" s="133" t="s">
        <v>3108</v>
      </c>
      <c r="F152" s="134" t="s">
        <v>3109</v>
      </c>
      <c r="G152" s="135" t="s">
        <v>3076</v>
      </c>
      <c r="H152" s="136">
        <v>3</v>
      </c>
      <c r="I152" s="137"/>
      <c r="J152" s="138">
        <f t="shared" si="10"/>
        <v>0</v>
      </c>
      <c r="K152" s="134" t="s">
        <v>19</v>
      </c>
      <c r="L152" s="33"/>
      <c r="M152" s="139" t="s">
        <v>19</v>
      </c>
      <c r="N152" s="140" t="s">
        <v>46</v>
      </c>
      <c r="P152" s="141">
        <f t="shared" si="11"/>
        <v>0</v>
      </c>
      <c r="Q152" s="141">
        <v>0</v>
      </c>
      <c r="R152" s="141">
        <f t="shared" si="12"/>
        <v>0</v>
      </c>
      <c r="S152" s="141">
        <v>0</v>
      </c>
      <c r="T152" s="142">
        <f t="shared" si="13"/>
        <v>0</v>
      </c>
      <c r="AR152" s="143" t="s">
        <v>287</v>
      </c>
      <c r="AT152" s="143" t="s">
        <v>186</v>
      </c>
      <c r="AU152" s="143" t="s">
        <v>84</v>
      </c>
      <c r="AY152" s="18" t="s">
        <v>184</v>
      </c>
      <c r="BE152" s="144">
        <f t="shared" si="14"/>
        <v>0</v>
      </c>
      <c r="BF152" s="144">
        <f t="shared" si="15"/>
        <v>0</v>
      </c>
      <c r="BG152" s="144">
        <f t="shared" si="16"/>
        <v>0</v>
      </c>
      <c r="BH152" s="144">
        <f t="shared" si="17"/>
        <v>0</v>
      </c>
      <c r="BI152" s="144">
        <f t="shared" si="18"/>
        <v>0</v>
      </c>
      <c r="BJ152" s="18" t="s">
        <v>82</v>
      </c>
      <c r="BK152" s="144">
        <f t="shared" si="19"/>
        <v>0</v>
      </c>
      <c r="BL152" s="18" t="s">
        <v>287</v>
      </c>
      <c r="BM152" s="143" t="s">
        <v>3110</v>
      </c>
    </row>
    <row r="153" spans="2:65" s="1" customFormat="1" ht="24.2" customHeight="1">
      <c r="B153" s="33"/>
      <c r="C153" s="132" t="s">
        <v>1436</v>
      </c>
      <c r="D153" s="132" t="s">
        <v>186</v>
      </c>
      <c r="E153" s="133" t="s">
        <v>3111</v>
      </c>
      <c r="F153" s="134" t="s">
        <v>3112</v>
      </c>
      <c r="G153" s="135" t="s">
        <v>3076</v>
      </c>
      <c r="H153" s="136">
        <v>1</v>
      </c>
      <c r="I153" s="137"/>
      <c r="J153" s="138">
        <f t="shared" si="10"/>
        <v>0</v>
      </c>
      <c r="K153" s="134" t="s">
        <v>19</v>
      </c>
      <c r="L153" s="33"/>
      <c r="M153" s="139" t="s">
        <v>19</v>
      </c>
      <c r="N153" s="140" t="s">
        <v>46</v>
      </c>
      <c r="P153" s="141">
        <f t="shared" si="11"/>
        <v>0</v>
      </c>
      <c r="Q153" s="141">
        <v>0</v>
      </c>
      <c r="R153" s="141">
        <f t="shared" si="12"/>
        <v>0</v>
      </c>
      <c r="S153" s="141">
        <v>0</v>
      </c>
      <c r="T153" s="142">
        <f t="shared" si="13"/>
        <v>0</v>
      </c>
      <c r="AR153" s="143" t="s">
        <v>287</v>
      </c>
      <c r="AT153" s="143" t="s">
        <v>186</v>
      </c>
      <c r="AU153" s="143" t="s">
        <v>84</v>
      </c>
      <c r="AY153" s="18" t="s">
        <v>184</v>
      </c>
      <c r="BE153" s="144">
        <f t="shared" si="14"/>
        <v>0</v>
      </c>
      <c r="BF153" s="144">
        <f t="shared" si="15"/>
        <v>0</v>
      </c>
      <c r="BG153" s="144">
        <f t="shared" si="16"/>
        <v>0</v>
      </c>
      <c r="BH153" s="144">
        <f t="shared" si="17"/>
        <v>0</v>
      </c>
      <c r="BI153" s="144">
        <f t="shared" si="18"/>
        <v>0</v>
      </c>
      <c r="BJ153" s="18" t="s">
        <v>82</v>
      </c>
      <c r="BK153" s="144">
        <f t="shared" si="19"/>
        <v>0</v>
      </c>
      <c r="BL153" s="18" t="s">
        <v>287</v>
      </c>
      <c r="BM153" s="143" t="s">
        <v>3113</v>
      </c>
    </row>
    <row r="154" spans="2:65" s="1" customFormat="1" ht="24.2" customHeight="1">
      <c r="B154" s="33"/>
      <c r="C154" s="132" t="s">
        <v>1441</v>
      </c>
      <c r="D154" s="132" t="s">
        <v>186</v>
      </c>
      <c r="E154" s="133" t="s">
        <v>3114</v>
      </c>
      <c r="F154" s="134" t="s">
        <v>3115</v>
      </c>
      <c r="G154" s="135" t="s">
        <v>3076</v>
      </c>
      <c r="H154" s="136">
        <v>1</v>
      </c>
      <c r="I154" s="137"/>
      <c r="J154" s="138">
        <f t="shared" si="10"/>
        <v>0</v>
      </c>
      <c r="K154" s="134" t="s">
        <v>19</v>
      </c>
      <c r="L154" s="33"/>
      <c r="M154" s="139" t="s">
        <v>19</v>
      </c>
      <c r="N154" s="140" t="s">
        <v>46</v>
      </c>
      <c r="P154" s="141">
        <f t="shared" si="11"/>
        <v>0</v>
      </c>
      <c r="Q154" s="141">
        <v>0</v>
      </c>
      <c r="R154" s="141">
        <f t="shared" si="12"/>
        <v>0</v>
      </c>
      <c r="S154" s="141">
        <v>0</v>
      </c>
      <c r="T154" s="142">
        <f t="shared" si="13"/>
        <v>0</v>
      </c>
      <c r="AR154" s="143" t="s">
        <v>287</v>
      </c>
      <c r="AT154" s="143" t="s">
        <v>186</v>
      </c>
      <c r="AU154" s="143" t="s">
        <v>84</v>
      </c>
      <c r="AY154" s="18" t="s">
        <v>184</v>
      </c>
      <c r="BE154" s="144">
        <f t="shared" si="14"/>
        <v>0</v>
      </c>
      <c r="BF154" s="144">
        <f t="shared" si="15"/>
        <v>0</v>
      </c>
      <c r="BG154" s="144">
        <f t="shared" si="16"/>
        <v>0</v>
      </c>
      <c r="BH154" s="144">
        <f t="shared" si="17"/>
        <v>0</v>
      </c>
      <c r="BI154" s="144">
        <f t="shared" si="18"/>
        <v>0</v>
      </c>
      <c r="BJ154" s="18" t="s">
        <v>82</v>
      </c>
      <c r="BK154" s="144">
        <f t="shared" si="19"/>
        <v>0</v>
      </c>
      <c r="BL154" s="18" t="s">
        <v>287</v>
      </c>
      <c r="BM154" s="143" t="s">
        <v>3116</v>
      </c>
    </row>
    <row r="155" spans="2:65" s="11" customFormat="1" ht="22.9" customHeight="1">
      <c r="B155" s="120"/>
      <c r="D155" s="121" t="s">
        <v>74</v>
      </c>
      <c r="E155" s="130" t="s">
        <v>2646</v>
      </c>
      <c r="F155" s="130" t="s">
        <v>3117</v>
      </c>
      <c r="I155" s="123"/>
      <c r="J155" s="131">
        <f>BK155</f>
        <v>0</v>
      </c>
      <c r="L155" s="120"/>
      <c r="M155" s="125"/>
      <c r="P155" s="126">
        <f>SUM(P156:P164)</f>
        <v>0</v>
      </c>
      <c r="R155" s="126">
        <f>SUM(R156:R164)</f>
        <v>0</v>
      </c>
      <c r="T155" s="127">
        <f>SUM(T156:T164)</f>
        <v>0</v>
      </c>
      <c r="AR155" s="121" t="s">
        <v>84</v>
      </c>
      <c r="AT155" s="128" t="s">
        <v>74</v>
      </c>
      <c r="AU155" s="128" t="s">
        <v>82</v>
      </c>
      <c r="AY155" s="121" t="s">
        <v>184</v>
      </c>
      <c r="BK155" s="129">
        <f>SUM(BK156:BK164)</f>
        <v>0</v>
      </c>
    </row>
    <row r="156" spans="2:65" s="1" customFormat="1" ht="16.5" customHeight="1">
      <c r="B156" s="33"/>
      <c r="C156" s="132" t="s">
        <v>328</v>
      </c>
      <c r="D156" s="132" t="s">
        <v>186</v>
      </c>
      <c r="E156" s="133" t="s">
        <v>3118</v>
      </c>
      <c r="F156" s="134" t="s">
        <v>3119</v>
      </c>
      <c r="G156" s="135" t="s">
        <v>1993</v>
      </c>
      <c r="H156" s="136">
        <v>3</v>
      </c>
      <c r="I156" s="137"/>
      <c r="J156" s="138">
        <f t="shared" ref="J156:J164" si="20">ROUND(I156*H156,2)</f>
        <v>0</v>
      </c>
      <c r="K156" s="134" t="s">
        <v>19</v>
      </c>
      <c r="L156" s="33"/>
      <c r="M156" s="139" t="s">
        <v>19</v>
      </c>
      <c r="N156" s="140" t="s">
        <v>46</v>
      </c>
      <c r="P156" s="141">
        <f t="shared" ref="P156:P164" si="21">O156*H156</f>
        <v>0</v>
      </c>
      <c r="Q156" s="141">
        <v>0</v>
      </c>
      <c r="R156" s="141">
        <f t="shared" ref="R156:R164" si="22">Q156*H156</f>
        <v>0</v>
      </c>
      <c r="S156" s="141">
        <v>0</v>
      </c>
      <c r="T156" s="142">
        <f t="shared" ref="T156:T164" si="23">S156*H156</f>
        <v>0</v>
      </c>
      <c r="AR156" s="143" t="s">
        <v>287</v>
      </c>
      <c r="AT156" s="143" t="s">
        <v>186</v>
      </c>
      <c r="AU156" s="143" t="s">
        <v>84</v>
      </c>
      <c r="AY156" s="18" t="s">
        <v>184</v>
      </c>
      <c r="BE156" s="144">
        <f t="shared" ref="BE156:BE164" si="24">IF(N156="základní",J156,0)</f>
        <v>0</v>
      </c>
      <c r="BF156" s="144">
        <f t="shared" ref="BF156:BF164" si="25">IF(N156="snížená",J156,0)</f>
        <v>0</v>
      </c>
      <c r="BG156" s="144">
        <f t="shared" ref="BG156:BG164" si="26">IF(N156="zákl. přenesená",J156,0)</f>
        <v>0</v>
      </c>
      <c r="BH156" s="144">
        <f t="shared" ref="BH156:BH164" si="27">IF(N156="sníž. přenesená",J156,0)</f>
        <v>0</v>
      </c>
      <c r="BI156" s="144">
        <f t="shared" ref="BI156:BI164" si="28">IF(N156="nulová",J156,0)</f>
        <v>0</v>
      </c>
      <c r="BJ156" s="18" t="s">
        <v>82</v>
      </c>
      <c r="BK156" s="144">
        <f t="shared" ref="BK156:BK164" si="29">ROUND(I156*H156,2)</f>
        <v>0</v>
      </c>
      <c r="BL156" s="18" t="s">
        <v>287</v>
      </c>
      <c r="BM156" s="143" t="s">
        <v>3120</v>
      </c>
    </row>
    <row r="157" spans="2:65" s="1" customFormat="1" ht="16.5" customHeight="1">
      <c r="B157" s="33"/>
      <c r="C157" s="132" t="s">
        <v>7</v>
      </c>
      <c r="D157" s="132" t="s">
        <v>186</v>
      </c>
      <c r="E157" s="133" t="s">
        <v>3121</v>
      </c>
      <c r="F157" s="134" t="s">
        <v>3122</v>
      </c>
      <c r="G157" s="135" t="s">
        <v>246</v>
      </c>
      <c r="H157" s="136">
        <v>250</v>
      </c>
      <c r="I157" s="137"/>
      <c r="J157" s="138">
        <f t="shared" si="20"/>
        <v>0</v>
      </c>
      <c r="K157" s="134" t="s">
        <v>19</v>
      </c>
      <c r="L157" s="33"/>
      <c r="M157" s="139" t="s">
        <v>19</v>
      </c>
      <c r="N157" s="140" t="s">
        <v>46</v>
      </c>
      <c r="P157" s="141">
        <f t="shared" si="21"/>
        <v>0</v>
      </c>
      <c r="Q157" s="141">
        <v>0</v>
      </c>
      <c r="R157" s="141">
        <f t="shared" si="22"/>
        <v>0</v>
      </c>
      <c r="S157" s="141">
        <v>0</v>
      </c>
      <c r="T157" s="142">
        <f t="shared" si="23"/>
        <v>0</v>
      </c>
      <c r="AR157" s="143" t="s">
        <v>287</v>
      </c>
      <c r="AT157" s="143" t="s">
        <v>186</v>
      </c>
      <c r="AU157" s="143" t="s">
        <v>84</v>
      </c>
      <c r="AY157" s="18" t="s">
        <v>184</v>
      </c>
      <c r="BE157" s="144">
        <f t="shared" si="24"/>
        <v>0</v>
      </c>
      <c r="BF157" s="144">
        <f t="shared" si="25"/>
        <v>0</v>
      </c>
      <c r="BG157" s="144">
        <f t="shared" si="26"/>
        <v>0</v>
      </c>
      <c r="BH157" s="144">
        <f t="shared" si="27"/>
        <v>0</v>
      </c>
      <c r="BI157" s="144">
        <f t="shared" si="28"/>
        <v>0</v>
      </c>
      <c r="BJ157" s="18" t="s">
        <v>82</v>
      </c>
      <c r="BK157" s="144">
        <f t="shared" si="29"/>
        <v>0</v>
      </c>
      <c r="BL157" s="18" t="s">
        <v>287</v>
      </c>
      <c r="BM157" s="143" t="s">
        <v>3123</v>
      </c>
    </row>
    <row r="158" spans="2:65" s="1" customFormat="1" ht="16.5" customHeight="1">
      <c r="B158" s="33"/>
      <c r="C158" s="132" t="s">
        <v>341</v>
      </c>
      <c r="D158" s="132" t="s">
        <v>186</v>
      </c>
      <c r="E158" s="133" t="s">
        <v>3124</v>
      </c>
      <c r="F158" s="134" t="s">
        <v>3125</v>
      </c>
      <c r="G158" s="135" t="s">
        <v>1993</v>
      </c>
      <c r="H158" s="136">
        <v>1</v>
      </c>
      <c r="I158" s="137"/>
      <c r="J158" s="138">
        <f t="shared" si="20"/>
        <v>0</v>
      </c>
      <c r="K158" s="134" t="s">
        <v>19</v>
      </c>
      <c r="L158" s="33"/>
      <c r="M158" s="139" t="s">
        <v>19</v>
      </c>
      <c r="N158" s="140" t="s">
        <v>46</v>
      </c>
      <c r="P158" s="141">
        <f t="shared" si="21"/>
        <v>0</v>
      </c>
      <c r="Q158" s="141">
        <v>0</v>
      </c>
      <c r="R158" s="141">
        <f t="shared" si="22"/>
        <v>0</v>
      </c>
      <c r="S158" s="141">
        <v>0</v>
      </c>
      <c r="T158" s="142">
        <f t="shared" si="23"/>
        <v>0</v>
      </c>
      <c r="AR158" s="143" t="s">
        <v>287</v>
      </c>
      <c r="AT158" s="143" t="s">
        <v>186</v>
      </c>
      <c r="AU158" s="143" t="s">
        <v>84</v>
      </c>
      <c r="AY158" s="18" t="s">
        <v>184</v>
      </c>
      <c r="BE158" s="144">
        <f t="shared" si="24"/>
        <v>0</v>
      </c>
      <c r="BF158" s="144">
        <f t="shared" si="25"/>
        <v>0</v>
      </c>
      <c r="BG158" s="144">
        <f t="shared" si="26"/>
        <v>0</v>
      </c>
      <c r="BH158" s="144">
        <f t="shared" si="27"/>
        <v>0</v>
      </c>
      <c r="BI158" s="144">
        <f t="shared" si="28"/>
        <v>0</v>
      </c>
      <c r="BJ158" s="18" t="s">
        <v>82</v>
      </c>
      <c r="BK158" s="144">
        <f t="shared" si="29"/>
        <v>0</v>
      </c>
      <c r="BL158" s="18" t="s">
        <v>287</v>
      </c>
      <c r="BM158" s="143" t="s">
        <v>3126</v>
      </c>
    </row>
    <row r="159" spans="2:65" s="1" customFormat="1" ht="16.5" customHeight="1">
      <c r="B159" s="33"/>
      <c r="C159" s="132" t="s">
        <v>347</v>
      </c>
      <c r="D159" s="132" t="s">
        <v>186</v>
      </c>
      <c r="E159" s="133" t="s">
        <v>3127</v>
      </c>
      <c r="F159" s="134" t="s">
        <v>3128</v>
      </c>
      <c r="G159" s="135" t="s">
        <v>1993</v>
      </c>
      <c r="H159" s="136">
        <v>3</v>
      </c>
      <c r="I159" s="137"/>
      <c r="J159" s="138">
        <f t="shared" si="20"/>
        <v>0</v>
      </c>
      <c r="K159" s="134" t="s">
        <v>19</v>
      </c>
      <c r="L159" s="33"/>
      <c r="M159" s="139" t="s">
        <v>19</v>
      </c>
      <c r="N159" s="140" t="s">
        <v>46</v>
      </c>
      <c r="P159" s="141">
        <f t="shared" si="21"/>
        <v>0</v>
      </c>
      <c r="Q159" s="141">
        <v>0</v>
      </c>
      <c r="R159" s="141">
        <f t="shared" si="22"/>
        <v>0</v>
      </c>
      <c r="S159" s="141">
        <v>0</v>
      </c>
      <c r="T159" s="142">
        <f t="shared" si="23"/>
        <v>0</v>
      </c>
      <c r="AR159" s="143" t="s">
        <v>287</v>
      </c>
      <c r="AT159" s="143" t="s">
        <v>186</v>
      </c>
      <c r="AU159" s="143" t="s">
        <v>84</v>
      </c>
      <c r="AY159" s="18" t="s">
        <v>184</v>
      </c>
      <c r="BE159" s="144">
        <f t="shared" si="24"/>
        <v>0</v>
      </c>
      <c r="BF159" s="144">
        <f t="shared" si="25"/>
        <v>0</v>
      </c>
      <c r="BG159" s="144">
        <f t="shared" si="26"/>
        <v>0</v>
      </c>
      <c r="BH159" s="144">
        <f t="shared" si="27"/>
        <v>0</v>
      </c>
      <c r="BI159" s="144">
        <f t="shared" si="28"/>
        <v>0</v>
      </c>
      <c r="BJ159" s="18" t="s">
        <v>82</v>
      </c>
      <c r="BK159" s="144">
        <f t="shared" si="29"/>
        <v>0</v>
      </c>
      <c r="BL159" s="18" t="s">
        <v>287</v>
      </c>
      <c r="BM159" s="143" t="s">
        <v>3129</v>
      </c>
    </row>
    <row r="160" spans="2:65" s="1" customFormat="1" ht="16.5" customHeight="1">
      <c r="B160" s="33"/>
      <c r="C160" s="132" t="s">
        <v>353</v>
      </c>
      <c r="D160" s="132" t="s">
        <v>186</v>
      </c>
      <c r="E160" s="133" t="s">
        <v>3130</v>
      </c>
      <c r="F160" s="134" t="s">
        <v>3131</v>
      </c>
      <c r="G160" s="135" t="s">
        <v>246</v>
      </c>
      <c r="H160" s="136">
        <v>280</v>
      </c>
      <c r="I160" s="137"/>
      <c r="J160" s="138">
        <f t="shared" si="20"/>
        <v>0</v>
      </c>
      <c r="K160" s="134" t="s">
        <v>19</v>
      </c>
      <c r="L160" s="33"/>
      <c r="M160" s="139" t="s">
        <v>19</v>
      </c>
      <c r="N160" s="140" t="s">
        <v>46</v>
      </c>
      <c r="P160" s="141">
        <f t="shared" si="21"/>
        <v>0</v>
      </c>
      <c r="Q160" s="141">
        <v>0</v>
      </c>
      <c r="R160" s="141">
        <f t="shared" si="22"/>
        <v>0</v>
      </c>
      <c r="S160" s="141">
        <v>0</v>
      </c>
      <c r="T160" s="142">
        <f t="shared" si="23"/>
        <v>0</v>
      </c>
      <c r="AR160" s="143" t="s">
        <v>287</v>
      </c>
      <c r="AT160" s="143" t="s">
        <v>186</v>
      </c>
      <c r="AU160" s="143" t="s">
        <v>84</v>
      </c>
      <c r="AY160" s="18" t="s">
        <v>184</v>
      </c>
      <c r="BE160" s="144">
        <f t="shared" si="24"/>
        <v>0</v>
      </c>
      <c r="BF160" s="144">
        <f t="shared" si="25"/>
        <v>0</v>
      </c>
      <c r="BG160" s="144">
        <f t="shared" si="26"/>
        <v>0</v>
      </c>
      <c r="BH160" s="144">
        <f t="shared" si="27"/>
        <v>0</v>
      </c>
      <c r="BI160" s="144">
        <f t="shared" si="28"/>
        <v>0</v>
      </c>
      <c r="BJ160" s="18" t="s">
        <v>82</v>
      </c>
      <c r="BK160" s="144">
        <f t="shared" si="29"/>
        <v>0</v>
      </c>
      <c r="BL160" s="18" t="s">
        <v>287</v>
      </c>
      <c r="BM160" s="143" t="s">
        <v>3132</v>
      </c>
    </row>
    <row r="161" spans="2:65" s="1" customFormat="1" ht="16.5" customHeight="1">
      <c r="B161" s="33"/>
      <c r="C161" s="132" t="s">
        <v>359</v>
      </c>
      <c r="D161" s="132" t="s">
        <v>186</v>
      </c>
      <c r="E161" s="133" t="s">
        <v>3133</v>
      </c>
      <c r="F161" s="134" t="s">
        <v>3134</v>
      </c>
      <c r="G161" s="135" t="s">
        <v>246</v>
      </c>
      <c r="H161" s="136">
        <v>280</v>
      </c>
      <c r="I161" s="137"/>
      <c r="J161" s="138">
        <f t="shared" si="20"/>
        <v>0</v>
      </c>
      <c r="K161" s="134" t="s">
        <v>19</v>
      </c>
      <c r="L161" s="33"/>
      <c r="M161" s="139" t="s">
        <v>19</v>
      </c>
      <c r="N161" s="140" t="s">
        <v>46</v>
      </c>
      <c r="P161" s="141">
        <f t="shared" si="21"/>
        <v>0</v>
      </c>
      <c r="Q161" s="141">
        <v>0</v>
      </c>
      <c r="R161" s="141">
        <f t="shared" si="22"/>
        <v>0</v>
      </c>
      <c r="S161" s="141">
        <v>0</v>
      </c>
      <c r="T161" s="142">
        <f t="shared" si="23"/>
        <v>0</v>
      </c>
      <c r="AR161" s="143" t="s">
        <v>287</v>
      </c>
      <c r="AT161" s="143" t="s">
        <v>186</v>
      </c>
      <c r="AU161" s="143" t="s">
        <v>84</v>
      </c>
      <c r="AY161" s="18" t="s">
        <v>184</v>
      </c>
      <c r="BE161" s="144">
        <f t="shared" si="24"/>
        <v>0</v>
      </c>
      <c r="BF161" s="144">
        <f t="shared" si="25"/>
        <v>0</v>
      </c>
      <c r="BG161" s="144">
        <f t="shared" si="26"/>
        <v>0</v>
      </c>
      <c r="BH161" s="144">
        <f t="shared" si="27"/>
        <v>0</v>
      </c>
      <c r="BI161" s="144">
        <f t="shared" si="28"/>
        <v>0</v>
      </c>
      <c r="BJ161" s="18" t="s">
        <v>82</v>
      </c>
      <c r="BK161" s="144">
        <f t="shared" si="29"/>
        <v>0</v>
      </c>
      <c r="BL161" s="18" t="s">
        <v>287</v>
      </c>
      <c r="BM161" s="143" t="s">
        <v>3135</v>
      </c>
    </row>
    <row r="162" spans="2:65" s="1" customFormat="1" ht="16.5" customHeight="1">
      <c r="B162" s="33"/>
      <c r="C162" s="132" t="s">
        <v>365</v>
      </c>
      <c r="D162" s="132" t="s">
        <v>186</v>
      </c>
      <c r="E162" s="133" t="s">
        <v>3136</v>
      </c>
      <c r="F162" s="134" t="s">
        <v>3137</v>
      </c>
      <c r="G162" s="135" t="s">
        <v>1993</v>
      </c>
      <c r="H162" s="136">
        <v>1</v>
      </c>
      <c r="I162" s="137"/>
      <c r="J162" s="138">
        <f t="shared" si="20"/>
        <v>0</v>
      </c>
      <c r="K162" s="134" t="s">
        <v>19</v>
      </c>
      <c r="L162" s="33"/>
      <c r="M162" s="139" t="s">
        <v>19</v>
      </c>
      <c r="N162" s="140" t="s">
        <v>46</v>
      </c>
      <c r="P162" s="141">
        <f t="shared" si="21"/>
        <v>0</v>
      </c>
      <c r="Q162" s="141">
        <v>0</v>
      </c>
      <c r="R162" s="141">
        <f t="shared" si="22"/>
        <v>0</v>
      </c>
      <c r="S162" s="141">
        <v>0</v>
      </c>
      <c r="T162" s="142">
        <f t="shared" si="23"/>
        <v>0</v>
      </c>
      <c r="AR162" s="143" t="s">
        <v>287</v>
      </c>
      <c r="AT162" s="143" t="s">
        <v>186</v>
      </c>
      <c r="AU162" s="143" t="s">
        <v>84</v>
      </c>
      <c r="AY162" s="18" t="s">
        <v>184</v>
      </c>
      <c r="BE162" s="144">
        <f t="shared" si="24"/>
        <v>0</v>
      </c>
      <c r="BF162" s="144">
        <f t="shared" si="25"/>
        <v>0</v>
      </c>
      <c r="BG162" s="144">
        <f t="shared" si="26"/>
        <v>0</v>
      </c>
      <c r="BH162" s="144">
        <f t="shared" si="27"/>
        <v>0</v>
      </c>
      <c r="BI162" s="144">
        <f t="shared" si="28"/>
        <v>0</v>
      </c>
      <c r="BJ162" s="18" t="s">
        <v>82</v>
      </c>
      <c r="BK162" s="144">
        <f t="shared" si="29"/>
        <v>0</v>
      </c>
      <c r="BL162" s="18" t="s">
        <v>287</v>
      </c>
      <c r="BM162" s="143" t="s">
        <v>3138</v>
      </c>
    </row>
    <row r="163" spans="2:65" s="1" customFormat="1" ht="16.5" customHeight="1">
      <c r="B163" s="33"/>
      <c r="C163" s="132" t="s">
        <v>375</v>
      </c>
      <c r="D163" s="132" t="s">
        <v>186</v>
      </c>
      <c r="E163" s="133" t="s">
        <v>3139</v>
      </c>
      <c r="F163" s="134" t="s">
        <v>3140</v>
      </c>
      <c r="G163" s="135" t="s">
        <v>246</v>
      </c>
      <c r="H163" s="136">
        <v>10</v>
      </c>
      <c r="I163" s="137"/>
      <c r="J163" s="138">
        <f t="shared" si="20"/>
        <v>0</v>
      </c>
      <c r="K163" s="134" t="s">
        <v>19</v>
      </c>
      <c r="L163" s="33"/>
      <c r="M163" s="139" t="s">
        <v>19</v>
      </c>
      <c r="N163" s="140" t="s">
        <v>46</v>
      </c>
      <c r="P163" s="141">
        <f t="shared" si="21"/>
        <v>0</v>
      </c>
      <c r="Q163" s="141">
        <v>0</v>
      </c>
      <c r="R163" s="141">
        <f t="shared" si="22"/>
        <v>0</v>
      </c>
      <c r="S163" s="141">
        <v>0</v>
      </c>
      <c r="T163" s="142">
        <f t="shared" si="23"/>
        <v>0</v>
      </c>
      <c r="AR163" s="143" t="s">
        <v>287</v>
      </c>
      <c r="AT163" s="143" t="s">
        <v>186</v>
      </c>
      <c r="AU163" s="143" t="s">
        <v>84</v>
      </c>
      <c r="AY163" s="18" t="s">
        <v>184</v>
      </c>
      <c r="BE163" s="144">
        <f t="shared" si="24"/>
        <v>0</v>
      </c>
      <c r="BF163" s="144">
        <f t="shared" si="25"/>
        <v>0</v>
      </c>
      <c r="BG163" s="144">
        <f t="shared" si="26"/>
        <v>0</v>
      </c>
      <c r="BH163" s="144">
        <f t="shared" si="27"/>
        <v>0</v>
      </c>
      <c r="BI163" s="144">
        <f t="shared" si="28"/>
        <v>0</v>
      </c>
      <c r="BJ163" s="18" t="s">
        <v>82</v>
      </c>
      <c r="BK163" s="144">
        <f t="shared" si="29"/>
        <v>0</v>
      </c>
      <c r="BL163" s="18" t="s">
        <v>287</v>
      </c>
      <c r="BM163" s="143" t="s">
        <v>3141</v>
      </c>
    </row>
    <row r="164" spans="2:65" s="1" customFormat="1" ht="16.5" customHeight="1">
      <c r="B164" s="33"/>
      <c r="C164" s="132" t="s">
        <v>381</v>
      </c>
      <c r="D164" s="132" t="s">
        <v>186</v>
      </c>
      <c r="E164" s="133" t="s">
        <v>3142</v>
      </c>
      <c r="F164" s="134" t="s">
        <v>2644</v>
      </c>
      <c r="G164" s="135" t="s">
        <v>2433</v>
      </c>
      <c r="H164" s="197"/>
      <c r="I164" s="137"/>
      <c r="J164" s="138">
        <f t="shared" si="20"/>
        <v>0</v>
      </c>
      <c r="K164" s="134" t="s">
        <v>19</v>
      </c>
      <c r="L164" s="33"/>
      <c r="M164" s="139" t="s">
        <v>19</v>
      </c>
      <c r="N164" s="140" t="s">
        <v>46</v>
      </c>
      <c r="P164" s="141">
        <f t="shared" si="21"/>
        <v>0</v>
      </c>
      <c r="Q164" s="141">
        <v>0</v>
      </c>
      <c r="R164" s="141">
        <f t="shared" si="22"/>
        <v>0</v>
      </c>
      <c r="S164" s="141">
        <v>0</v>
      </c>
      <c r="T164" s="142">
        <f t="shared" si="23"/>
        <v>0</v>
      </c>
      <c r="AR164" s="143" t="s">
        <v>287</v>
      </c>
      <c r="AT164" s="143" t="s">
        <v>186</v>
      </c>
      <c r="AU164" s="143" t="s">
        <v>84</v>
      </c>
      <c r="AY164" s="18" t="s">
        <v>184</v>
      </c>
      <c r="BE164" s="144">
        <f t="shared" si="24"/>
        <v>0</v>
      </c>
      <c r="BF164" s="144">
        <f t="shared" si="25"/>
        <v>0</v>
      </c>
      <c r="BG164" s="144">
        <f t="shared" si="26"/>
        <v>0</v>
      </c>
      <c r="BH164" s="144">
        <f t="shared" si="27"/>
        <v>0</v>
      </c>
      <c r="BI164" s="144">
        <f t="shared" si="28"/>
        <v>0</v>
      </c>
      <c r="BJ164" s="18" t="s">
        <v>82</v>
      </c>
      <c r="BK164" s="144">
        <f t="shared" si="29"/>
        <v>0</v>
      </c>
      <c r="BL164" s="18" t="s">
        <v>287</v>
      </c>
      <c r="BM164" s="143" t="s">
        <v>3143</v>
      </c>
    </row>
    <row r="165" spans="2:65" s="11" customFormat="1" ht="22.9" customHeight="1">
      <c r="B165" s="120"/>
      <c r="D165" s="121" t="s">
        <v>74</v>
      </c>
      <c r="E165" s="130" t="s">
        <v>2696</v>
      </c>
      <c r="F165" s="130" t="s">
        <v>3144</v>
      </c>
      <c r="I165" s="123"/>
      <c r="J165" s="131">
        <f>BK165</f>
        <v>0</v>
      </c>
      <c r="L165" s="120"/>
      <c r="M165" s="125"/>
      <c r="P165" s="126">
        <f>SUM(P166:P175)</f>
        <v>0</v>
      </c>
      <c r="R165" s="126">
        <f>SUM(R166:R175)</f>
        <v>0</v>
      </c>
      <c r="T165" s="127">
        <f>SUM(T166:T175)</f>
        <v>0</v>
      </c>
      <c r="AR165" s="121" t="s">
        <v>84</v>
      </c>
      <c r="AT165" s="128" t="s">
        <v>74</v>
      </c>
      <c r="AU165" s="128" t="s">
        <v>82</v>
      </c>
      <c r="AY165" s="121" t="s">
        <v>184</v>
      </c>
      <c r="BK165" s="129">
        <f>SUM(BK166:BK175)</f>
        <v>0</v>
      </c>
    </row>
    <row r="166" spans="2:65" s="1" customFormat="1" ht="16.5" customHeight="1">
      <c r="B166" s="33"/>
      <c r="C166" s="132" t="s">
        <v>389</v>
      </c>
      <c r="D166" s="132" t="s">
        <v>186</v>
      </c>
      <c r="E166" s="133" t="s">
        <v>3145</v>
      </c>
      <c r="F166" s="134" t="s">
        <v>3146</v>
      </c>
      <c r="G166" s="135" t="s">
        <v>1993</v>
      </c>
      <c r="H166" s="136">
        <v>12</v>
      </c>
      <c r="I166" s="137"/>
      <c r="J166" s="138">
        <f t="shared" ref="J166:J175" si="30">ROUND(I166*H166,2)</f>
        <v>0</v>
      </c>
      <c r="K166" s="134" t="s">
        <v>19</v>
      </c>
      <c r="L166" s="33"/>
      <c r="M166" s="139" t="s">
        <v>19</v>
      </c>
      <c r="N166" s="140" t="s">
        <v>46</v>
      </c>
      <c r="P166" s="141">
        <f t="shared" ref="P166:P175" si="31">O166*H166</f>
        <v>0</v>
      </c>
      <c r="Q166" s="141">
        <v>0</v>
      </c>
      <c r="R166" s="141">
        <f t="shared" ref="R166:R175" si="32">Q166*H166</f>
        <v>0</v>
      </c>
      <c r="S166" s="141">
        <v>0</v>
      </c>
      <c r="T166" s="142">
        <f t="shared" ref="T166:T175" si="33">S166*H166</f>
        <v>0</v>
      </c>
      <c r="AR166" s="143" t="s">
        <v>287</v>
      </c>
      <c r="AT166" s="143" t="s">
        <v>186</v>
      </c>
      <c r="AU166" s="143" t="s">
        <v>84</v>
      </c>
      <c r="AY166" s="18" t="s">
        <v>184</v>
      </c>
      <c r="BE166" s="144">
        <f t="shared" ref="BE166:BE175" si="34">IF(N166="základní",J166,0)</f>
        <v>0</v>
      </c>
      <c r="BF166" s="144">
        <f t="shared" ref="BF166:BF175" si="35">IF(N166="snížená",J166,0)</f>
        <v>0</v>
      </c>
      <c r="BG166" s="144">
        <f t="shared" ref="BG166:BG175" si="36">IF(N166="zákl. přenesená",J166,0)</f>
        <v>0</v>
      </c>
      <c r="BH166" s="144">
        <f t="shared" ref="BH166:BH175" si="37">IF(N166="sníž. přenesená",J166,0)</f>
        <v>0</v>
      </c>
      <c r="BI166" s="144">
        <f t="shared" ref="BI166:BI175" si="38">IF(N166="nulová",J166,0)</f>
        <v>0</v>
      </c>
      <c r="BJ166" s="18" t="s">
        <v>82</v>
      </c>
      <c r="BK166" s="144">
        <f t="shared" ref="BK166:BK175" si="39">ROUND(I166*H166,2)</f>
        <v>0</v>
      </c>
      <c r="BL166" s="18" t="s">
        <v>287</v>
      </c>
      <c r="BM166" s="143" t="s">
        <v>3147</v>
      </c>
    </row>
    <row r="167" spans="2:65" s="1" customFormat="1" ht="16.5" customHeight="1">
      <c r="B167" s="33"/>
      <c r="C167" s="132" t="s">
        <v>395</v>
      </c>
      <c r="D167" s="132" t="s">
        <v>186</v>
      </c>
      <c r="E167" s="133" t="s">
        <v>3148</v>
      </c>
      <c r="F167" s="134" t="s">
        <v>3149</v>
      </c>
      <c r="G167" s="135" t="s">
        <v>246</v>
      </c>
      <c r="H167" s="136">
        <v>450</v>
      </c>
      <c r="I167" s="137"/>
      <c r="J167" s="138">
        <f t="shared" si="30"/>
        <v>0</v>
      </c>
      <c r="K167" s="134" t="s">
        <v>19</v>
      </c>
      <c r="L167" s="33"/>
      <c r="M167" s="139" t="s">
        <v>19</v>
      </c>
      <c r="N167" s="140" t="s">
        <v>46</v>
      </c>
      <c r="P167" s="141">
        <f t="shared" si="31"/>
        <v>0</v>
      </c>
      <c r="Q167" s="141">
        <v>0</v>
      </c>
      <c r="R167" s="141">
        <f t="shared" si="32"/>
        <v>0</v>
      </c>
      <c r="S167" s="141">
        <v>0</v>
      </c>
      <c r="T167" s="142">
        <f t="shared" si="33"/>
        <v>0</v>
      </c>
      <c r="AR167" s="143" t="s">
        <v>287</v>
      </c>
      <c r="AT167" s="143" t="s">
        <v>186</v>
      </c>
      <c r="AU167" s="143" t="s">
        <v>84</v>
      </c>
      <c r="AY167" s="18" t="s">
        <v>184</v>
      </c>
      <c r="BE167" s="144">
        <f t="shared" si="34"/>
        <v>0</v>
      </c>
      <c r="BF167" s="144">
        <f t="shared" si="35"/>
        <v>0</v>
      </c>
      <c r="BG167" s="144">
        <f t="shared" si="36"/>
        <v>0</v>
      </c>
      <c r="BH167" s="144">
        <f t="shared" si="37"/>
        <v>0</v>
      </c>
      <c r="BI167" s="144">
        <f t="shared" si="38"/>
        <v>0</v>
      </c>
      <c r="BJ167" s="18" t="s">
        <v>82</v>
      </c>
      <c r="BK167" s="144">
        <f t="shared" si="39"/>
        <v>0</v>
      </c>
      <c r="BL167" s="18" t="s">
        <v>287</v>
      </c>
      <c r="BM167" s="143" t="s">
        <v>3150</v>
      </c>
    </row>
    <row r="168" spans="2:65" s="1" customFormat="1" ht="16.5" customHeight="1">
      <c r="B168" s="33"/>
      <c r="C168" s="132" t="s">
        <v>404</v>
      </c>
      <c r="D168" s="132" t="s">
        <v>186</v>
      </c>
      <c r="E168" s="133" t="s">
        <v>3133</v>
      </c>
      <c r="F168" s="134" t="s">
        <v>3134</v>
      </c>
      <c r="G168" s="135" t="s">
        <v>246</v>
      </c>
      <c r="H168" s="136">
        <v>450</v>
      </c>
      <c r="I168" s="137"/>
      <c r="J168" s="138">
        <f t="shared" si="30"/>
        <v>0</v>
      </c>
      <c r="K168" s="134" t="s">
        <v>19</v>
      </c>
      <c r="L168" s="33"/>
      <c r="M168" s="139" t="s">
        <v>19</v>
      </c>
      <c r="N168" s="140" t="s">
        <v>46</v>
      </c>
      <c r="P168" s="141">
        <f t="shared" si="31"/>
        <v>0</v>
      </c>
      <c r="Q168" s="141">
        <v>0</v>
      </c>
      <c r="R168" s="141">
        <f t="shared" si="32"/>
        <v>0</v>
      </c>
      <c r="S168" s="141">
        <v>0</v>
      </c>
      <c r="T168" s="142">
        <f t="shared" si="33"/>
        <v>0</v>
      </c>
      <c r="AR168" s="143" t="s">
        <v>287</v>
      </c>
      <c r="AT168" s="143" t="s">
        <v>186</v>
      </c>
      <c r="AU168" s="143" t="s">
        <v>84</v>
      </c>
      <c r="AY168" s="18" t="s">
        <v>184</v>
      </c>
      <c r="BE168" s="144">
        <f t="shared" si="34"/>
        <v>0</v>
      </c>
      <c r="BF168" s="144">
        <f t="shared" si="35"/>
        <v>0</v>
      </c>
      <c r="BG168" s="144">
        <f t="shared" si="36"/>
        <v>0</v>
      </c>
      <c r="BH168" s="144">
        <f t="shared" si="37"/>
        <v>0</v>
      </c>
      <c r="BI168" s="144">
        <f t="shared" si="38"/>
        <v>0</v>
      </c>
      <c r="BJ168" s="18" t="s">
        <v>82</v>
      </c>
      <c r="BK168" s="144">
        <f t="shared" si="39"/>
        <v>0</v>
      </c>
      <c r="BL168" s="18" t="s">
        <v>287</v>
      </c>
      <c r="BM168" s="143" t="s">
        <v>3151</v>
      </c>
    </row>
    <row r="169" spans="2:65" s="1" customFormat="1" ht="16.5" customHeight="1">
      <c r="B169" s="33"/>
      <c r="C169" s="132" t="s">
        <v>409</v>
      </c>
      <c r="D169" s="132" t="s">
        <v>186</v>
      </c>
      <c r="E169" s="133" t="s">
        <v>3139</v>
      </c>
      <c r="F169" s="134" t="s">
        <v>3140</v>
      </c>
      <c r="G169" s="135" t="s">
        <v>246</v>
      </c>
      <c r="H169" s="136">
        <v>10</v>
      </c>
      <c r="I169" s="137"/>
      <c r="J169" s="138">
        <f t="shared" si="30"/>
        <v>0</v>
      </c>
      <c r="K169" s="134" t="s">
        <v>19</v>
      </c>
      <c r="L169" s="33"/>
      <c r="M169" s="139" t="s">
        <v>19</v>
      </c>
      <c r="N169" s="140" t="s">
        <v>46</v>
      </c>
      <c r="P169" s="141">
        <f t="shared" si="31"/>
        <v>0</v>
      </c>
      <c r="Q169" s="141">
        <v>0</v>
      </c>
      <c r="R169" s="141">
        <f t="shared" si="32"/>
        <v>0</v>
      </c>
      <c r="S169" s="141">
        <v>0</v>
      </c>
      <c r="T169" s="142">
        <f t="shared" si="33"/>
        <v>0</v>
      </c>
      <c r="AR169" s="143" t="s">
        <v>287</v>
      </c>
      <c r="AT169" s="143" t="s">
        <v>186</v>
      </c>
      <c r="AU169" s="143" t="s">
        <v>84</v>
      </c>
      <c r="AY169" s="18" t="s">
        <v>184</v>
      </c>
      <c r="BE169" s="144">
        <f t="shared" si="34"/>
        <v>0</v>
      </c>
      <c r="BF169" s="144">
        <f t="shared" si="35"/>
        <v>0</v>
      </c>
      <c r="BG169" s="144">
        <f t="shared" si="36"/>
        <v>0</v>
      </c>
      <c r="BH169" s="144">
        <f t="shared" si="37"/>
        <v>0</v>
      </c>
      <c r="BI169" s="144">
        <f t="shared" si="38"/>
        <v>0</v>
      </c>
      <c r="BJ169" s="18" t="s">
        <v>82</v>
      </c>
      <c r="BK169" s="144">
        <f t="shared" si="39"/>
        <v>0</v>
      </c>
      <c r="BL169" s="18" t="s">
        <v>287</v>
      </c>
      <c r="BM169" s="143" t="s">
        <v>3152</v>
      </c>
    </row>
    <row r="170" spans="2:65" s="1" customFormat="1" ht="16.5" customHeight="1">
      <c r="B170" s="33"/>
      <c r="C170" s="132" t="s">
        <v>414</v>
      </c>
      <c r="D170" s="132" t="s">
        <v>186</v>
      </c>
      <c r="E170" s="133" t="s">
        <v>3153</v>
      </c>
      <c r="F170" s="134" t="s">
        <v>3154</v>
      </c>
      <c r="G170" s="135" t="s">
        <v>1993</v>
      </c>
      <c r="H170" s="136">
        <v>4</v>
      </c>
      <c r="I170" s="137"/>
      <c r="J170" s="138">
        <f t="shared" si="30"/>
        <v>0</v>
      </c>
      <c r="K170" s="134" t="s">
        <v>19</v>
      </c>
      <c r="L170" s="33"/>
      <c r="M170" s="139" t="s">
        <v>19</v>
      </c>
      <c r="N170" s="140" t="s">
        <v>46</v>
      </c>
      <c r="P170" s="141">
        <f t="shared" si="31"/>
        <v>0</v>
      </c>
      <c r="Q170" s="141">
        <v>0</v>
      </c>
      <c r="R170" s="141">
        <f t="shared" si="32"/>
        <v>0</v>
      </c>
      <c r="S170" s="141">
        <v>0</v>
      </c>
      <c r="T170" s="142">
        <f t="shared" si="33"/>
        <v>0</v>
      </c>
      <c r="AR170" s="143" t="s">
        <v>287</v>
      </c>
      <c r="AT170" s="143" t="s">
        <v>186</v>
      </c>
      <c r="AU170" s="143" t="s">
        <v>84</v>
      </c>
      <c r="AY170" s="18" t="s">
        <v>184</v>
      </c>
      <c r="BE170" s="144">
        <f t="shared" si="34"/>
        <v>0</v>
      </c>
      <c r="BF170" s="144">
        <f t="shared" si="35"/>
        <v>0</v>
      </c>
      <c r="BG170" s="144">
        <f t="shared" si="36"/>
        <v>0</v>
      </c>
      <c r="BH170" s="144">
        <f t="shared" si="37"/>
        <v>0</v>
      </c>
      <c r="BI170" s="144">
        <f t="shared" si="38"/>
        <v>0</v>
      </c>
      <c r="BJ170" s="18" t="s">
        <v>82</v>
      </c>
      <c r="BK170" s="144">
        <f t="shared" si="39"/>
        <v>0</v>
      </c>
      <c r="BL170" s="18" t="s">
        <v>287</v>
      </c>
      <c r="BM170" s="143" t="s">
        <v>3155</v>
      </c>
    </row>
    <row r="171" spans="2:65" s="1" customFormat="1" ht="16.5" customHeight="1">
      <c r="B171" s="33"/>
      <c r="C171" s="132" t="s">
        <v>420</v>
      </c>
      <c r="D171" s="132" t="s">
        <v>186</v>
      </c>
      <c r="E171" s="133" t="s">
        <v>3156</v>
      </c>
      <c r="F171" s="134" t="s">
        <v>3157</v>
      </c>
      <c r="G171" s="135" t="s">
        <v>1993</v>
      </c>
      <c r="H171" s="136">
        <v>1</v>
      </c>
      <c r="I171" s="137"/>
      <c r="J171" s="138">
        <f t="shared" si="30"/>
        <v>0</v>
      </c>
      <c r="K171" s="134" t="s">
        <v>19</v>
      </c>
      <c r="L171" s="33"/>
      <c r="M171" s="139" t="s">
        <v>19</v>
      </c>
      <c r="N171" s="140" t="s">
        <v>46</v>
      </c>
      <c r="P171" s="141">
        <f t="shared" si="31"/>
        <v>0</v>
      </c>
      <c r="Q171" s="141">
        <v>0</v>
      </c>
      <c r="R171" s="141">
        <f t="shared" si="32"/>
        <v>0</v>
      </c>
      <c r="S171" s="141">
        <v>0</v>
      </c>
      <c r="T171" s="142">
        <f t="shared" si="33"/>
        <v>0</v>
      </c>
      <c r="AR171" s="143" t="s">
        <v>287</v>
      </c>
      <c r="AT171" s="143" t="s">
        <v>186</v>
      </c>
      <c r="AU171" s="143" t="s">
        <v>84</v>
      </c>
      <c r="AY171" s="18" t="s">
        <v>184</v>
      </c>
      <c r="BE171" s="144">
        <f t="shared" si="34"/>
        <v>0</v>
      </c>
      <c r="BF171" s="144">
        <f t="shared" si="35"/>
        <v>0</v>
      </c>
      <c r="BG171" s="144">
        <f t="shared" si="36"/>
        <v>0</v>
      </c>
      <c r="BH171" s="144">
        <f t="shared" si="37"/>
        <v>0</v>
      </c>
      <c r="BI171" s="144">
        <f t="shared" si="38"/>
        <v>0</v>
      </c>
      <c r="BJ171" s="18" t="s">
        <v>82</v>
      </c>
      <c r="BK171" s="144">
        <f t="shared" si="39"/>
        <v>0</v>
      </c>
      <c r="BL171" s="18" t="s">
        <v>287</v>
      </c>
      <c r="BM171" s="143" t="s">
        <v>3158</v>
      </c>
    </row>
    <row r="172" spans="2:65" s="1" customFormat="1" ht="16.5" customHeight="1">
      <c r="B172" s="33"/>
      <c r="C172" s="132" t="s">
        <v>425</v>
      </c>
      <c r="D172" s="132" t="s">
        <v>186</v>
      </c>
      <c r="E172" s="133" t="s">
        <v>3159</v>
      </c>
      <c r="F172" s="134" t="s">
        <v>3160</v>
      </c>
      <c r="G172" s="135" t="s">
        <v>1993</v>
      </c>
      <c r="H172" s="136">
        <v>2</v>
      </c>
      <c r="I172" s="137"/>
      <c r="J172" s="138">
        <f t="shared" si="30"/>
        <v>0</v>
      </c>
      <c r="K172" s="134" t="s">
        <v>19</v>
      </c>
      <c r="L172" s="33"/>
      <c r="M172" s="139" t="s">
        <v>19</v>
      </c>
      <c r="N172" s="140" t="s">
        <v>46</v>
      </c>
      <c r="P172" s="141">
        <f t="shared" si="31"/>
        <v>0</v>
      </c>
      <c r="Q172" s="141">
        <v>0</v>
      </c>
      <c r="R172" s="141">
        <f t="shared" si="32"/>
        <v>0</v>
      </c>
      <c r="S172" s="141">
        <v>0</v>
      </c>
      <c r="T172" s="142">
        <f t="shared" si="33"/>
        <v>0</v>
      </c>
      <c r="AR172" s="143" t="s">
        <v>287</v>
      </c>
      <c r="AT172" s="143" t="s">
        <v>186</v>
      </c>
      <c r="AU172" s="143" t="s">
        <v>84</v>
      </c>
      <c r="AY172" s="18" t="s">
        <v>184</v>
      </c>
      <c r="BE172" s="144">
        <f t="shared" si="34"/>
        <v>0</v>
      </c>
      <c r="BF172" s="144">
        <f t="shared" si="35"/>
        <v>0</v>
      </c>
      <c r="BG172" s="144">
        <f t="shared" si="36"/>
        <v>0</v>
      </c>
      <c r="BH172" s="144">
        <f t="shared" si="37"/>
        <v>0</v>
      </c>
      <c r="BI172" s="144">
        <f t="shared" si="38"/>
        <v>0</v>
      </c>
      <c r="BJ172" s="18" t="s">
        <v>82</v>
      </c>
      <c r="BK172" s="144">
        <f t="shared" si="39"/>
        <v>0</v>
      </c>
      <c r="BL172" s="18" t="s">
        <v>287</v>
      </c>
      <c r="BM172" s="143" t="s">
        <v>3161</v>
      </c>
    </row>
    <row r="173" spans="2:65" s="1" customFormat="1" ht="16.5" customHeight="1">
      <c r="B173" s="33"/>
      <c r="C173" s="132" t="s">
        <v>430</v>
      </c>
      <c r="D173" s="132" t="s">
        <v>186</v>
      </c>
      <c r="E173" s="133" t="s">
        <v>3162</v>
      </c>
      <c r="F173" s="134" t="s">
        <v>3163</v>
      </c>
      <c r="G173" s="135" t="s">
        <v>1993</v>
      </c>
      <c r="H173" s="136">
        <v>10</v>
      </c>
      <c r="I173" s="137"/>
      <c r="J173" s="138">
        <f t="shared" si="30"/>
        <v>0</v>
      </c>
      <c r="K173" s="134" t="s">
        <v>19</v>
      </c>
      <c r="L173" s="33"/>
      <c r="M173" s="139" t="s">
        <v>19</v>
      </c>
      <c r="N173" s="140" t="s">
        <v>46</v>
      </c>
      <c r="P173" s="141">
        <f t="shared" si="31"/>
        <v>0</v>
      </c>
      <c r="Q173" s="141">
        <v>0</v>
      </c>
      <c r="R173" s="141">
        <f t="shared" si="32"/>
        <v>0</v>
      </c>
      <c r="S173" s="141">
        <v>0</v>
      </c>
      <c r="T173" s="142">
        <f t="shared" si="33"/>
        <v>0</v>
      </c>
      <c r="AR173" s="143" t="s">
        <v>287</v>
      </c>
      <c r="AT173" s="143" t="s">
        <v>186</v>
      </c>
      <c r="AU173" s="143" t="s">
        <v>84</v>
      </c>
      <c r="AY173" s="18" t="s">
        <v>184</v>
      </c>
      <c r="BE173" s="144">
        <f t="shared" si="34"/>
        <v>0</v>
      </c>
      <c r="BF173" s="144">
        <f t="shared" si="35"/>
        <v>0</v>
      </c>
      <c r="BG173" s="144">
        <f t="shared" si="36"/>
        <v>0</v>
      </c>
      <c r="BH173" s="144">
        <f t="shared" si="37"/>
        <v>0</v>
      </c>
      <c r="BI173" s="144">
        <f t="shared" si="38"/>
        <v>0</v>
      </c>
      <c r="BJ173" s="18" t="s">
        <v>82</v>
      </c>
      <c r="BK173" s="144">
        <f t="shared" si="39"/>
        <v>0</v>
      </c>
      <c r="BL173" s="18" t="s">
        <v>287</v>
      </c>
      <c r="BM173" s="143" t="s">
        <v>3164</v>
      </c>
    </row>
    <row r="174" spans="2:65" s="1" customFormat="1" ht="16.5" customHeight="1">
      <c r="B174" s="33"/>
      <c r="C174" s="132" t="s">
        <v>435</v>
      </c>
      <c r="D174" s="132" t="s">
        <v>186</v>
      </c>
      <c r="E174" s="133" t="s">
        <v>3165</v>
      </c>
      <c r="F174" s="134" t="s">
        <v>3166</v>
      </c>
      <c r="G174" s="135" t="s">
        <v>1993</v>
      </c>
      <c r="H174" s="136">
        <v>5</v>
      </c>
      <c r="I174" s="137"/>
      <c r="J174" s="138">
        <f t="shared" si="30"/>
        <v>0</v>
      </c>
      <c r="K174" s="134" t="s">
        <v>19</v>
      </c>
      <c r="L174" s="33"/>
      <c r="M174" s="139" t="s">
        <v>19</v>
      </c>
      <c r="N174" s="140" t="s">
        <v>46</v>
      </c>
      <c r="P174" s="141">
        <f t="shared" si="31"/>
        <v>0</v>
      </c>
      <c r="Q174" s="141">
        <v>0</v>
      </c>
      <c r="R174" s="141">
        <f t="shared" si="32"/>
        <v>0</v>
      </c>
      <c r="S174" s="141">
        <v>0</v>
      </c>
      <c r="T174" s="142">
        <f t="shared" si="33"/>
        <v>0</v>
      </c>
      <c r="AR174" s="143" t="s">
        <v>287</v>
      </c>
      <c r="AT174" s="143" t="s">
        <v>186</v>
      </c>
      <c r="AU174" s="143" t="s">
        <v>84</v>
      </c>
      <c r="AY174" s="18" t="s">
        <v>184</v>
      </c>
      <c r="BE174" s="144">
        <f t="shared" si="34"/>
        <v>0</v>
      </c>
      <c r="BF174" s="144">
        <f t="shared" si="35"/>
        <v>0</v>
      </c>
      <c r="BG174" s="144">
        <f t="shared" si="36"/>
        <v>0</v>
      </c>
      <c r="BH174" s="144">
        <f t="shared" si="37"/>
        <v>0</v>
      </c>
      <c r="BI174" s="144">
        <f t="shared" si="38"/>
        <v>0</v>
      </c>
      <c r="BJ174" s="18" t="s">
        <v>82</v>
      </c>
      <c r="BK174" s="144">
        <f t="shared" si="39"/>
        <v>0</v>
      </c>
      <c r="BL174" s="18" t="s">
        <v>287</v>
      </c>
      <c r="BM174" s="143" t="s">
        <v>3167</v>
      </c>
    </row>
    <row r="175" spans="2:65" s="1" customFormat="1" ht="16.5" customHeight="1">
      <c r="B175" s="33"/>
      <c r="C175" s="132" t="s">
        <v>440</v>
      </c>
      <c r="D175" s="132" t="s">
        <v>186</v>
      </c>
      <c r="E175" s="133" t="s">
        <v>3168</v>
      </c>
      <c r="F175" s="134" t="s">
        <v>2644</v>
      </c>
      <c r="G175" s="135" t="s">
        <v>2433</v>
      </c>
      <c r="H175" s="197"/>
      <c r="I175" s="137"/>
      <c r="J175" s="138">
        <f t="shared" si="30"/>
        <v>0</v>
      </c>
      <c r="K175" s="134" t="s">
        <v>19</v>
      </c>
      <c r="L175" s="33"/>
      <c r="M175" s="139" t="s">
        <v>19</v>
      </c>
      <c r="N175" s="140" t="s">
        <v>46</v>
      </c>
      <c r="P175" s="141">
        <f t="shared" si="31"/>
        <v>0</v>
      </c>
      <c r="Q175" s="141">
        <v>0</v>
      </c>
      <c r="R175" s="141">
        <f t="shared" si="32"/>
        <v>0</v>
      </c>
      <c r="S175" s="141">
        <v>0</v>
      </c>
      <c r="T175" s="142">
        <f t="shared" si="33"/>
        <v>0</v>
      </c>
      <c r="AR175" s="143" t="s">
        <v>287</v>
      </c>
      <c r="AT175" s="143" t="s">
        <v>186</v>
      </c>
      <c r="AU175" s="143" t="s">
        <v>84</v>
      </c>
      <c r="AY175" s="18" t="s">
        <v>184</v>
      </c>
      <c r="BE175" s="144">
        <f t="shared" si="34"/>
        <v>0</v>
      </c>
      <c r="BF175" s="144">
        <f t="shared" si="35"/>
        <v>0</v>
      </c>
      <c r="BG175" s="144">
        <f t="shared" si="36"/>
        <v>0</v>
      </c>
      <c r="BH175" s="144">
        <f t="shared" si="37"/>
        <v>0</v>
      </c>
      <c r="BI175" s="144">
        <f t="shared" si="38"/>
        <v>0</v>
      </c>
      <c r="BJ175" s="18" t="s">
        <v>82</v>
      </c>
      <c r="BK175" s="144">
        <f t="shared" si="39"/>
        <v>0</v>
      </c>
      <c r="BL175" s="18" t="s">
        <v>287</v>
      </c>
      <c r="BM175" s="143" t="s">
        <v>3169</v>
      </c>
    </row>
    <row r="176" spans="2:65" s="11" customFormat="1" ht="22.9" customHeight="1">
      <c r="B176" s="120"/>
      <c r="D176" s="121" t="s">
        <v>74</v>
      </c>
      <c r="E176" s="130" t="s">
        <v>2736</v>
      </c>
      <c r="F176" s="130" t="s">
        <v>3170</v>
      </c>
      <c r="I176" s="123"/>
      <c r="J176" s="131">
        <f>BK176</f>
        <v>0</v>
      </c>
      <c r="L176" s="120"/>
      <c r="M176" s="125"/>
      <c r="P176" s="126">
        <f>SUM(P177:P185)</f>
        <v>0</v>
      </c>
      <c r="R176" s="126">
        <f>SUM(R177:R185)</f>
        <v>0</v>
      </c>
      <c r="T176" s="127">
        <f>SUM(T177:T185)</f>
        <v>0</v>
      </c>
      <c r="AR176" s="121" t="s">
        <v>84</v>
      </c>
      <c r="AT176" s="128" t="s">
        <v>74</v>
      </c>
      <c r="AU176" s="128" t="s">
        <v>82</v>
      </c>
      <c r="AY176" s="121" t="s">
        <v>184</v>
      </c>
      <c r="BK176" s="129">
        <f>SUM(BK177:BK185)</f>
        <v>0</v>
      </c>
    </row>
    <row r="177" spans="2:65" s="1" customFormat="1" ht="16.5" customHeight="1">
      <c r="B177" s="33"/>
      <c r="C177" s="132" t="s">
        <v>445</v>
      </c>
      <c r="D177" s="132" t="s">
        <v>186</v>
      </c>
      <c r="E177" s="133" t="s">
        <v>3171</v>
      </c>
      <c r="F177" s="134" t="s">
        <v>3172</v>
      </c>
      <c r="G177" s="135" t="s">
        <v>1993</v>
      </c>
      <c r="H177" s="136">
        <v>1</v>
      </c>
      <c r="I177" s="137"/>
      <c r="J177" s="138">
        <f t="shared" ref="J177:J185" si="40">ROUND(I177*H177,2)</f>
        <v>0</v>
      </c>
      <c r="K177" s="134" t="s">
        <v>19</v>
      </c>
      <c r="L177" s="33"/>
      <c r="M177" s="139" t="s">
        <v>19</v>
      </c>
      <c r="N177" s="140" t="s">
        <v>46</v>
      </c>
      <c r="P177" s="141">
        <f t="shared" ref="P177:P185" si="41">O177*H177</f>
        <v>0</v>
      </c>
      <c r="Q177" s="141">
        <v>0</v>
      </c>
      <c r="R177" s="141">
        <f t="shared" ref="R177:R185" si="42">Q177*H177</f>
        <v>0</v>
      </c>
      <c r="S177" s="141">
        <v>0</v>
      </c>
      <c r="T177" s="142">
        <f t="shared" ref="T177:T185" si="43">S177*H177</f>
        <v>0</v>
      </c>
      <c r="AR177" s="143" t="s">
        <v>287</v>
      </c>
      <c r="AT177" s="143" t="s">
        <v>186</v>
      </c>
      <c r="AU177" s="143" t="s">
        <v>84</v>
      </c>
      <c r="AY177" s="18" t="s">
        <v>184</v>
      </c>
      <c r="BE177" s="144">
        <f t="shared" ref="BE177:BE185" si="44">IF(N177="základní",J177,0)</f>
        <v>0</v>
      </c>
      <c r="BF177" s="144">
        <f t="shared" ref="BF177:BF185" si="45">IF(N177="snížená",J177,0)</f>
        <v>0</v>
      </c>
      <c r="BG177" s="144">
        <f t="shared" ref="BG177:BG185" si="46">IF(N177="zákl. přenesená",J177,0)</f>
        <v>0</v>
      </c>
      <c r="BH177" s="144">
        <f t="shared" ref="BH177:BH185" si="47">IF(N177="sníž. přenesená",J177,0)</f>
        <v>0</v>
      </c>
      <c r="BI177" s="144">
        <f t="shared" ref="BI177:BI185" si="48">IF(N177="nulová",J177,0)</f>
        <v>0</v>
      </c>
      <c r="BJ177" s="18" t="s">
        <v>82</v>
      </c>
      <c r="BK177" s="144">
        <f t="shared" ref="BK177:BK185" si="49">ROUND(I177*H177,2)</f>
        <v>0</v>
      </c>
      <c r="BL177" s="18" t="s">
        <v>287</v>
      </c>
      <c r="BM177" s="143" t="s">
        <v>3173</v>
      </c>
    </row>
    <row r="178" spans="2:65" s="1" customFormat="1" ht="16.5" customHeight="1">
      <c r="B178" s="33"/>
      <c r="C178" s="132" t="s">
        <v>450</v>
      </c>
      <c r="D178" s="132" t="s">
        <v>186</v>
      </c>
      <c r="E178" s="133" t="s">
        <v>3174</v>
      </c>
      <c r="F178" s="134" t="s">
        <v>3175</v>
      </c>
      <c r="G178" s="135" t="s">
        <v>1993</v>
      </c>
      <c r="H178" s="136">
        <v>1</v>
      </c>
      <c r="I178" s="137"/>
      <c r="J178" s="138">
        <f t="shared" si="40"/>
        <v>0</v>
      </c>
      <c r="K178" s="134" t="s">
        <v>19</v>
      </c>
      <c r="L178" s="33"/>
      <c r="M178" s="139" t="s">
        <v>19</v>
      </c>
      <c r="N178" s="140" t="s">
        <v>46</v>
      </c>
      <c r="P178" s="141">
        <f t="shared" si="41"/>
        <v>0</v>
      </c>
      <c r="Q178" s="141">
        <v>0</v>
      </c>
      <c r="R178" s="141">
        <f t="shared" si="42"/>
        <v>0</v>
      </c>
      <c r="S178" s="141">
        <v>0</v>
      </c>
      <c r="T178" s="142">
        <f t="shared" si="43"/>
        <v>0</v>
      </c>
      <c r="AR178" s="143" t="s">
        <v>287</v>
      </c>
      <c r="AT178" s="143" t="s">
        <v>186</v>
      </c>
      <c r="AU178" s="143" t="s">
        <v>84</v>
      </c>
      <c r="AY178" s="18" t="s">
        <v>184</v>
      </c>
      <c r="BE178" s="144">
        <f t="shared" si="44"/>
        <v>0</v>
      </c>
      <c r="BF178" s="144">
        <f t="shared" si="45"/>
        <v>0</v>
      </c>
      <c r="BG178" s="144">
        <f t="shared" si="46"/>
        <v>0</v>
      </c>
      <c r="BH178" s="144">
        <f t="shared" si="47"/>
        <v>0</v>
      </c>
      <c r="BI178" s="144">
        <f t="shared" si="48"/>
        <v>0</v>
      </c>
      <c r="BJ178" s="18" t="s">
        <v>82</v>
      </c>
      <c r="BK178" s="144">
        <f t="shared" si="49"/>
        <v>0</v>
      </c>
      <c r="BL178" s="18" t="s">
        <v>287</v>
      </c>
      <c r="BM178" s="143" t="s">
        <v>3176</v>
      </c>
    </row>
    <row r="179" spans="2:65" s="1" customFormat="1" ht="16.5" customHeight="1">
      <c r="B179" s="33"/>
      <c r="C179" s="132" t="s">
        <v>457</v>
      </c>
      <c r="D179" s="132" t="s">
        <v>186</v>
      </c>
      <c r="E179" s="133" t="s">
        <v>3177</v>
      </c>
      <c r="F179" s="134" t="s">
        <v>3178</v>
      </c>
      <c r="G179" s="135" t="s">
        <v>1993</v>
      </c>
      <c r="H179" s="136">
        <v>1</v>
      </c>
      <c r="I179" s="137"/>
      <c r="J179" s="138">
        <f t="shared" si="40"/>
        <v>0</v>
      </c>
      <c r="K179" s="134" t="s">
        <v>19</v>
      </c>
      <c r="L179" s="33"/>
      <c r="M179" s="139" t="s">
        <v>19</v>
      </c>
      <c r="N179" s="140" t="s">
        <v>46</v>
      </c>
      <c r="P179" s="141">
        <f t="shared" si="41"/>
        <v>0</v>
      </c>
      <c r="Q179" s="141">
        <v>0</v>
      </c>
      <c r="R179" s="141">
        <f t="shared" si="42"/>
        <v>0</v>
      </c>
      <c r="S179" s="141">
        <v>0</v>
      </c>
      <c r="T179" s="142">
        <f t="shared" si="43"/>
        <v>0</v>
      </c>
      <c r="AR179" s="143" t="s">
        <v>287</v>
      </c>
      <c r="AT179" s="143" t="s">
        <v>186</v>
      </c>
      <c r="AU179" s="143" t="s">
        <v>84</v>
      </c>
      <c r="AY179" s="18" t="s">
        <v>184</v>
      </c>
      <c r="BE179" s="144">
        <f t="shared" si="44"/>
        <v>0</v>
      </c>
      <c r="BF179" s="144">
        <f t="shared" si="45"/>
        <v>0</v>
      </c>
      <c r="BG179" s="144">
        <f t="shared" si="46"/>
        <v>0</v>
      </c>
      <c r="BH179" s="144">
        <f t="shared" si="47"/>
        <v>0</v>
      </c>
      <c r="BI179" s="144">
        <f t="shared" si="48"/>
        <v>0</v>
      </c>
      <c r="BJ179" s="18" t="s">
        <v>82</v>
      </c>
      <c r="BK179" s="144">
        <f t="shared" si="49"/>
        <v>0</v>
      </c>
      <c r="BL179" s="18" t="s">
        <v>287</v>
      </c>
      <c r="BM179" s="143" t="s">
        <v>3179</v>
      </c>
    </row>
    <row r="180" spans="2:65" s="1" customFormat="1" ht="16.5" customHeight="1">
      <c r="B180" s="33"/>
      <c r="C180" s="132" t="s">
        <v>462</v>
      </c>
      <c r="D180" s="132" t="s">
        <v>186</v>
      </c>
      <c r="E180" s="133" t="s">
        <v>3180</v>
      </c>
      <c r="F180" s="134" t="s">
        <v>3181</v>
      </c>
      <c r="G180" s="135" t="s">
        <v>1993</v>
      </c>
      <c r="H180" s="136">
        <v>1</v>
      </c>
      <c r="I180" s="137"/>
      <c r="J180" s="138">
        <f t="shared" si="40"/>
        <v>0</v>
      </c>
      <c r="K180" s="134" t="s">
        <v>19</v>
      </c>
      <c r="L180" s="33"/>
      <c r="M180" s="139" t="s">
        <v>19</v>
      </c>
      <c r="N180" s="140" t="s">
        <v>46</v>
      </c>
      <c r="P180" s="141">
        <f t="shared" si="41"/>
        <v>0</v>
      </c>
      <c r="Q180" s="141">
        <v>0</v>
      </c>
      <c r="R180" s="141">
        <f t="shared" si="42"/>
        <v>0</v>
      </c>
      <c r="S180" s="141">
        <v>0</v>
      </c>
      <c r="T180" s="142">
        <f t="shared" si="43"/>
        <v>0</v>
      </c>
      <c r="AR180" s="143" t="s">
        <v>287</v>
      </c>
      <c r="AT180" s="143" t="s">
        <v>186</v>
      </c>
      <c r="AU180" s="143" t="s">
        <v>84</v>
      </c>
      <c r="AY180" s="18" t="s">
        <v>184</v>
      </c>
      <c r="BE180" s="144">
        <f t="shared" si="44"/>
        <v>0</v>
      </c>
      <c r="BF180" s="144">
        <f t="shared" si="45"/>
        <v>0</v>
      </c>
      <c r="BG180" s="144">
        <f t="shared" si="46"/>
        <v>0</v>
      </c>
      <c r="BH180" s="144">
        <f t="shared" si="47"/>
        <v>0</v>
      </c>
      <c r="BI180" s="144">
        <f t="shared" si="48"/>
        <v>0</v>
      </c>
      <c r="BJ180" s="18" t="s">
        <v>82</v>
      </c>
      <c r="BK180" s="144">
        <f t="shared" si="49"/>
        <v>0</v>
      </c>
      <c r="BL180" s="18" t="s">
        <v>287</v>
      </c>
      <c r="BM180" s="143" t="s">
        <v>3182</v>
      </c>
    </row>
    <row r="181" spans="2:65" s="1" customFormat="1" ht="16.5" customHeight="1">
      <c r="B181" s="33"/>
      <c r="C181" s="132" t="s">
        <v>471</v>
      </c>
      <c r="D181" s="132" t="s">
        <v>186</v>
      </c>
      <c r="E181" s="133" t="s">
        <v>3183</v>
      </c>
      <c r="F181" s="134" t="s">
        <v>3184</v>
      </c>
      <c r="G181" s="135" t="s">
        <v>1993</v>
      </c>
      <c r="H181" s="136">
        <v>19</v>
      </c>
      <c r="I181" s="137"/>
      <c r="J181" s="138">
        <f t="shared" si="40"/>
        <v>0</v>
      </c>
      <c r="K181" s="134" t="s">
        <v>19</v>
      </c>
      <c r="L181" s="33"/>
      <c r="M181" s="139" t="s">
        <v>19</v>
      </c>
      <c r="N181" s="140" t="s">
        <v>46</v>
      </c>
      <c r="P181" s="141">
        <f t="shared" si="41"/>
        <v>0</v>
      </c>
      <c r="Q181" s="141">
        <v>0</v>
      </c>
      <c r="R181" s="141">
        <f t="shared" si="42"/>
        <v>0</v>
      </c>
      <c r="S181" s="141">
        <v>0</v>
      </c>
      <c r="T181" s="142">
        <f t="shared" si="43"/>
        <v>0</v>
      </c>
      <c r="AR181" s="143" t="s">
        <v>287</v>
      </c>
      <c r="AT181" s="143" t="s">
        <v>186</v>
      </c>
      <c r="AU181" s="143" t="s">
        <v>84</v>
      </c>
      <c r="AY181" s="18" t="s">
        <v>184</v>
      </c>
      <c r="BE181" s="144">
        <f t="shared" si="44"/>
        <v>0</v>
      </c>
      <c r="BF181" s="144">
        <f t="shared" si="45"/>
        <v>0</v>
      </c>
      <c r="BG181" s="144">
        <f t="shared" si="46"/>
        <v>0</v>
      </c>
      <c r="BH181" s="144">
        <f t="shared" si="47"/>
        <v>0</v>
      </c>
      <c r="BI181" s="144">
        <f t="shared" si="48"/>
        <v>0</v>
      </c>
      <c r="BJ181" s="18" t="s">
        <v>82</v>
      </c>
      <c r="BK181" s="144">
        <f t="shared" si="49"/>
        <v>0</v>
      </c>
      <c r="BL181" s="18" t="s">
        <v>287</v>
      </c>
      <c r="BM181" s="143" t="s">
        <v>3185</v>
      </c>
    </row>
    <row r="182" spans="2:65" s="1" customFormat="1" ht="16.5" customHeight="1">
      <c r="B182" s="33"/>
      <c r="C182" s="132" t="s">
        <v>480</v>
      </c>
      <c r="D182" s="132" t="s">
        <v>186</v>
      </c>
      <c r="E182" s="133" t="s">
        <v>3186</v>
      </c>
      <c r="F182" s="134" t="s">
        <v>3187</v>
      </c>
      <c r="G182" s="135" t="s">
        <v>246</v>
      </c>
      <c r="H182" s="136">
        <v>250</v>
      </c>
      <c r="I182" s="137"/>
      <c r="J182" s="138">
        <f t="shared" si="40"/>
        <v>0</v>
      </c>
      <c r="K182" s="134" t="s">
        <v>19</v>
      </c>
      <c r="L182" s="33"/>
      <c r="M182" s="139" t="s">
        <v>19</v>
      </c>
      <c r="N182" s="140" t="s">
        <v>46</v>
      </c>
      <c r="P182" s="141">
        <f t="shared" si="41"/>
        <v>0</v>
      </c>
      <c r="Q182" s="141">
        <v>0</v>
      </c>
      <c r="R182" s="141">
        <f t="shared" si="42"/>
        <v>0</v>
      </c>
      <c r="S182" s="141">
        <v>0</v>
      </c>
      <c r="T182" s="142">
        <f t="shared" si="43"/>
        <v>0</v>
      </c>
      <c r="AR182" s="143" t="s">
        <v>287</v>
      </c>
      <c r="AT182" s="143" t="s">
        <v>186</v>
      </c>
      <c r="AU182" s="143" t="s">
        <v>84</v>
      </c>
      <c r="AY182" s="18" t="s">
        <v>184</v>
      </c>
      <c r="BE182" s="144">
        <f t="shared" si="44"/>
        <v>0</v>
      </c>
      <c r="BF182" s="144">
        <f t="shared" si="45"/>
        <v>0</v>
      </c>
      <c r="BG182" s="144">
        <f t="shared" si="46"/>
        <v>0</v>
      </c>
      <c r="BH182" s="144">
        <f t="shared" si="47"/>
        <v>0</v>
      </c>
      <c r="BI182" s="144">
        <f t="shared" si="48"/>
        <v>0</v>
      </c>
      <c r="BJ182" s="18" t="s">
        <v>82</v>
      </c>
      <c r="BK182" s="144">
        <f t="shared" si="49"/>
        <v>0</v>
      </c>
      <c r="BL182" s="18" t="s">
        <v>287</v>
      </c>
      <c r="BM182" s="143" t="s">
        <v>3188</v>
      </c>
    </row>
    <row r="183" spans="2:65" s="1" customFormat="1" ht="16.5" customHeight="1">
      <c r="B183" s="33"/>
      <c r="C183" s="132" t="s">
        <v>493</v>
      </c>
      <c r="D183" s="132" t="s">
        <v>186</v>
      </c>
      <c r="E183" s="133" t="s">
        <v>3189</v>
      </c>
      <c r="F183" s="134" t="s">
        <v>3190</v>
      </c>
      <c r="G183" s="135" t="s">
        <v>246</v>
      </c>
      <c r="H183" s="136">
        <v>20</v>
      </c>
      <c r="I183" s="137"/>
      <c r="J183" s="138">
        <f t="shared" si="40"/>
        <v>0</v>
      </c>
      <c r="K183" s="134" t="s">
        <v>19</v>
      </c>
      <c r="L183" s="33"/>
      <c r="M183" s="139" t="s">
        <v>19</v>
      </c>
      <c r="N183" s="140" t="s">
        <v>46</v>
      </c>
      <c r="P183" s="141">
        <f t="shared" si="41"/>
        <v>0</v>
      </c>
      <c r="Q183" s="141">
        <v>0</v>
      </c>
      <c r="R183" s="141">
        <f t="shared" si="42"/>
        <v>0</v>
      </c>
      <c r="S183" s="141">
        <v>0</v>
      </c>
      <c r="T183" s="142">
        <f t="shared" si="43"/>
        <v>0</v>
      </c>
      <c r="AR183" s="143" t="s">
        <v>287</v>
      </c>
      <c r="AT183" s="143" t="s">
        <v>186</v>
      </c>
      <c r="AU183" s="143" t="s">
        <v>84</v>
      </c>
      <c r="AY183" s="18" t="s">
        <v>184</v>
      </c>
      <c r="BE183" s="144">
        <f t="shared" si="44"/>
        <v>0</v>
      </c>
      <c r="BF183" s="144">
        <f t="shared" si="45"/>
        <v>0</v>
      </c>
      <c r="BG183" s="144">
        <f t="shared" si="46"/>
        <v>0</v>
      </c>
      <c r="BH183" s="144">
        <f t="shared" si="47"/>
        <v>0</v>
      </c>
      <c r="BI183" s="144">
        <f t="shared" si="48"/>
        <v>0</v>
      </c>
      <c r="BJ183" s="18" t="s">
        <v>82</v>
      </c>
      <c r="BK183" s="144">
        <f t="shared" si="49"/>
        <v>0</v>
      </c>
      <c r="BL183" s="18" t="s">
        <v>287</v>
      </c>
      <c r="BM183" s="143" t="s">
        <v>3191</v>
      </c>
    </row>
    <row r="184" spans="2:65" s="1" customFormat="1" ht="16.5" customHeight="1">
      <c r="B184" s="33"/>
      <c r="C184" s="132" t="s">
        <v>498</v>
      </c>
      <c r="D184" s="132" t="s">
        <v>186</v>
      </c>
      <c r="E184" s="133" t="s">
        <v>3192</v>
      </c>
      <c r="F184" s="134" t="s">
        <v>3166</v>
      </c>
      <c r="G184" s="135" t="s">
        <v>1993</v>
      </c>
      <c r="H184" s="136">
        <v>1</v>
      </c>
      <c r="I184" s="137"/>
      <c r="J184" s="138">
        <f t="shared" si="40"/>
        <v>0</v>
      </c>
      <c r="K184" s="134" t="s">
        <v>19</v>
      </c>
      <c r="L184" s="33"/>
      <c r="M184" s="139" t="s">
        <v>19</v>
      </c>
      <c r="N184" s="140" t="s">
        <v>46</v>
      </c>
      <c r="P184" s="141">
        <f t="shared" si="41"/>
        <v>0</v>
      </c>
      <c r="Q184" s="141">
        <v>0</v>
      </c>
      <c r="R184" s="141">
        <f t="shared" si="42"/>
        <v>0</v>
      </c>
      <c r="S184" s="141">
        <v>0</v>
      </c>
      <c r="T184" s="142">
        <f t="shared" si="43"/>
        <v>0</v>
      </c>
      <c r="AR184" s="143" t="s">
        <v>287</v>
      </c>
      <c r="AT184" s="143" t="s">
        <v>186</v>
      </c>
      <c r="AU184" s="143" t="s">
        <v>84</v>
      </c>
      <c r="AY184" s="18" t="s">
        <v>184</v>
      </c>
      <c r="BE184" s="144">
        <f t="shared" si="44"/>
        <v>0</v>
      </c>
      <c r="BF184" s="144">
        <f t="shared" si="45"/>
        <v>0</v>
      </c>
      <c r="BG184" s="144">
        <f t="shared" si="46"/>
        <v>0</v>
      </c>
      <c r="BH184" s="144">
        <f t="shared" si="47"/>
        <v>0</v>
      </c>
      <c r="BI184" s="144">
        <f t="shared" si="48"/>
        <v>0</v>
      </c>
      <c r="BJ184" s="18" t="s">
        <v>82</v>
      </c>
      <c r="BK184" s="144">
        <f t="shared" si="49"/>
        <v>0</v>
      </c>
      <c r="BL184" s="18" t="s">
        <v>287</v>
      </c>
      <c r="BM184" s="143" t="s">
        <v>3193</v>
      </c>
    </row>
    <row r="185" spans="2:65" s="1" customFormat="1" ht="16.5" customHeight="1">
      <c r="B185" s="33"/>
      <c r="C185" s="132" t="s">
        <v>503</v>
      </c>
      <c r="D185" s="132" t="s">
        <v>186</v>
      </c>
      <c r="E185" s="133" t="s">
        <v>3194</v>
      </c>
      <c r="F185" s="134" t="s">
        <v>2644</v>
      </c>
      <c r="G185" s="135" t="s">
        <v>2433</v>
      </c>
      <c r="H185" s="197"/>
      <c r="I185" s="137"/>
      <c r="J185" s="138">
        <f t="shared" si="40"/>
        <v>0</v>
      </c>
      <c r="K185" s="134" t="s">
        <v>19</v>
      </c>
      <c r="L185" s="33"/>
      <c r="M185" s="139" t="s">
        <v>19</v>
      </c>
      <c r="N185" s="140" t="s">
        <v>46</v>
      </c>
      <c r="P185" s="141">
        <f t="shared" si="41"/>
        <v>0</v>
      </c>
      <c r="Q185" s="141">
        <v>0</v>
      </c>
      <c r="R185" s="141">
        <f t="shared" si="42"/>
        <v>0</v>
      </c>
      <c r="S185" s="141">
        <v>0</v>
      </c>
      <c r="T185" s="142">
        <f t="shared" si="43"/>
        <v>0</v>
      </c>
      <c r="AR185" s="143" t="s">
        <v>287</v>
      </c>
      <c r="AT185" s="143" t="s">
        <v>186</v>
      </c>
      <c r="AU185" s="143" t="s">
        <v>84</v>
      </c>
      <c r="AY185" s="18" t="s">
        <v>184</v>
      </c>
      <c r="BE185" s="144">
        <f t="shared" si="44"/>
        <v>0</v>
      </c>
      <c r="BF185" s="144">
        <f t="shared" si="45"/>
        <v>0</v>
      </c>
      <c r="BG185" s="144">
        <f t="shared" si="46"/>
        <v>0</v>
      </c>
      <c r="BH185" s="144">
        <f t="shared" si="47"/>
        <v>0</v>
      </c>
      <c r="BI185" s="144">
        <f t="shared" si="48"/>
        <v>0</v>
      </c>
      <c r="BJ185" s="18" t="s">
        <v>82</v>
      </c>
      <c r="BK185" s="144">
        <f t="shared" si="49"/>
        <v>0</v>
      </c>
      <c r="BL185" s="18" t="s">
        <v>287</v>
      </c>
      <c r="BM185" s="143" t="s">
        <v>3195</v>
      </c>
    </row>
    <row r="186" spans="2:65" s="11" customFormat="1" ht="22.9" customHeight="1">
      <c r="B186" s="120"/>
      <c r="D186" s="121" t="s">
        <v>74</v>
      </c>
      <c r="E186" s="130" t="s">
        <v>2912</v>
      </c>
      <c r="F186" s="130" t="s">
        <v>3196</v>
      </c>
      <c r="I186" s="123"/>
      <c r="J186" s="131">
        <f>BK186</f>
        <v>0</v>
      </c>
      <c r="L186" s="120"/>
      <c r="M186" s="125"/>
      <c r="P186" s="126">
        <f>SUM(P187:P193)</f>
        <v>0</v>
      </c>
      <c r="R186" s="126">
        <f>SUM(R187:R193)</f>
        <v>0</v>
      </c>
      <c r="T186" s="127">
        <f>SUM(T187:T193)</f>
        <v>0</v>
      </c>
      <c r="AR186" s="121" t="s">
        <v>84</v>
      </c>
      <c r="AT186" s="128" t="s">
        <v>74</v>
      </c>
      <c r="AU186" s="128" t="s">
        <v>82</v>
      </c>
      <c r="AY186" s="121" t="s">
        <v>184</v>
      </c>
      <c r="BK186" s="129">
        <f>SUM(BK187:BK193)</f>
        <v>0</v>
      </c>
    </row>
    <row r="187" spans="2:65" s="1" customFormat="1" ht="16.5" customHeight="1">
      <c r="B187" s="33"/>
      <c r="C187" s="132" t="s">
        <v>510</v>
      </c>
      <c r="D187" s="132" t="s">
        <v>186</v>
      </c>
      <c r="E187" s="133" t="s">
        <v>3197</v>
      </c>
      <c r="F187" s="134" t="s">
        <v>3198</v>
      </c>
      <c r="G187" s="135" t="s">
        <v>1993</v>
      </c>
      <c r="H187" s="136">
        <v>24</v>
      </c>
      <c r="I187" s="137"/>
      <c r="J187" s="138">
        <f t="shared" ref="J187:J193" si="50">ROUND(I187*H187,2)</f>
        <v>0</v>
      </c>
      <c r="K187" s="134" t="s">
        <v>19</v>
      </c>
      <c r="L187" s="33"/>
      <c r="M187" s="139" t="s">
        <v>19</v>
      </c>
      <c r="N187" s="140" t="s">
        <v>46</v>
      </c>
      <c r="P187" s="141">
        <f t="shared" ref="P187:P193" si="51">O187*H187</f>
        <v>0</v>
      </c>
      <c r="Q187" s="141">
        <v>0</v>
      </c>
      <c r="R187" s="141">
        <f t="shared" ref="R187:R193" si="52">Q187*H187</f>
        <v>0</v>
      </c>
      <c r="S187" s="141">
        <v>0</v>
      </c>
      <c r="T187" s="142">
        <f t="shared" ref="T187:T193" si="53">S187*H187</f>
        <v>0</v>
      </c>
      <c r="AR187" s="143" t="s">
        <v>287</v>
      </c>
      <c r="AT187" s="143" t="s">
        <v>186</v>
      </c>
      <c r="AU187" s="143" t="s">
        <v>84</v>
      </c>
      <c r="AY187" s="18" t="s">
        <v>184</v>
      </c>
      <c r="BE187" s="144">
        <f t="shared" ref="BE187:BE193" si="54">IF(N187="základní",J187,0)</f>
        <v>0</v>
      </c>
      <c r="BF187" s="144">
        <f t="shared" ref="BF187:BF193" si="55">IF(N187="snížená",J187,0)</f>
        <v>0</v>
      </c>
      <c r="BG187" s="144">
        <f t="shared" ref="BG187:BG193" si="56">IF(N187="zákl. přenesená",J187,0)</f>
        <v>0</v>
      </c>
      <c r="BH187" s="144">
        <f t="shared" ref="BH187:BH193" si="57">IF(N187="sníž. přenesená",J187,0)</f>
        <v>0</v>
      </c>
      <c r="BI187" s="144">
        <f t="shared" ref="BI187:BI193" si="58">IF(N187="nulová",J187,0)</f>
        <v>0</v>
      </c>
      <c r="BJ187" s="18" t="s">
        <v>82</v>
      </c>
      <c r="BK187" s="144">
        <f t="shared" ref="BK187:BK193" si="59">ROUND(I187*H187,2)</f>
        <v>0</v>
      </c>
      <c r="BL187" s="18" t="s">
        <v>287</v>
      </c>
      <c r="BM187" s="143" t="s">
        <v>3199</v>
      </c>
    </row>
    <row r="188" spans="2:65" s="1" customFormat="1" ht="16.5" customHeight="1">
      <c r="B188" s="33"/>
      <c r="C188" s="132" t="s">
        <v>517</v>
      </c>
      <c r="D188" s="132" t="s">
        <v>186</v>
      </c>
      <c r="E188" s="133" t="s">
        <v>3121</v>
      </c>
      <c r="F188" s="134" t="s">
        <v>3122</v>
      </c>
      <c r="G188" s="135" t="s">
        <v>246</v>
      </c>
      <c r="H188" s="136">
        <v>300</v>
      </c>
      <c r="I188" s="137"/>
      <c r="J188" s="138">
        <f t="shared" si="50"/>
        <v>0</v>
      </c>
      <c r="K188" s="134" t="s">
        <v>19</v>
      </c>
      <c r="L188" s="33"/>
      <c r="M188" s="139" t="s">
        <v>19</v>
      </c>
      <c r="N188" s="140" t="s">
        <v>46</v>
      </c>
      <c r="P188" s="141">
        <f t="shared" si="51"/>
        <v>0</v>
      </c>
      <c r="Q188" s="141">
        <v>0</v>
      </c>
      <c r="R188" s="141">
        <f t="shared" si="52"/>
        <v>0</v>
      </c>
      <c r="S188" s="141">
        <v>0</v>
      </c>
      <c r="T188" s="142">
        <f t="shared" si="53"/>
        <v>0</v>
      </c>
      <c r="AR188" s="143" t="s">
        <v>287</v>
      </c>
      <c r="AT188" s="143" t="s">
        <v>186</v>
      </c>
      <c r="AU188" s="143" t="s">
        <v>84</v>
      </c>
      <c r="AY188" s="18" t="s">
        <v>184</v>
      </c>
      <c r="BE188" s="144">
        <f t="shared" si="54"/>
        <v>0</v>
      </c>
      <c r="BF188" s="144">
        <f t="shared" si="55"/>
        <v>0</v>
      </c>
      <c r="BG188" s="144">
        <f t="shared" si="56"/>
        <v>0</v>
      </c>
      <c r="BH188" s="144">
        <f t="shared" si="57"/>
        <v>0</v>
      </c>
      <c r="BI188" s="144">
        <f t="shared" si="58"/>
        <v>0</v>
      </c>
      <c r="BJ188" s="18" t="s">
        <v>82</v>
      </c>
      <c r="BK188" s="144">
        <f t="shared" si="59"/>
        <v>0</v>
      </c>
      <c r="BL188" s="18" t="s">
        <v>287</v>
      </c>
      <c r="BM188" s="143" t="s">
        <v>3200</v>
      </c>
    </row>
    <row r="189" spans="2:65" s="1" customFormat="1" ht="16.5" customHeight="1">
      <c r="B189" s="33"/>
      <c r="C189" s="132" t="s">
        <v>523</v>
      </c>
      <c r="D189" s="132" t="s">
        <v>186</v>
      </c>
      <c r="E189" s="133" t="s">
        <v>3201</v>
      </c>
      <c r="F189" s="134" t="s">
        <v>3202</v>
      </c>
      <c r="G189" s="135" t="s">
        <v>1993</v>
      </c>
      <c r="H189" s="136">
        <v>19</v>
      </c>
      <c r="I189" s="137"/>
      <c r="J189" s="138">
        <f t="shared" si="50"/>
        <v>0</v>
      </c>
      <c r="K189" s="134" t="s">
        <v>19</v>
      </c>
      <c r="L189" s="33"/>
      <c r="M189" s="139" t="s">
        <v>19</v>
      </c>
      <c r="N189" s="140" t="s">
        <v>46</v>
      </c>
      <c r="P189" s="141">
        <f t="shared" si="51"/>
        <v>0</v>
      </c>
      <c r="Q189" s="141">
        <v>0</v>
      </c>
      <c r="R189" s="141">
        <f t="shared" si="52"/>
        <v>0</v>
      </c>
      <c r="S189" s="141">
        <v>0</v>
      </c>
      <c r="T189" s="142">
        <f t="shared" si="53"/>
        <v>0</v>
      </c>
      <c r="AR189" s="143" t="s">
        <v>287</v>
      </c>
      <c r="AT189" s="143" t="s">
        <v>186</v>
      </c>
      <c r="AU189" s="143" t="s">
        <v>84</v>
      </c>
      <c r="AY189" s="18" t="s">
        <v>184</v>
      </c>
      <c r="BE189" s="144">
        <f t="shared" si="54"/>
        <v>0</v>
      </c>
      <c r="BF189" s="144">
        <f t="shared" si="55"/>
        <v>0</v>
      </c>
      <c r="BG189" s="144">
        <f t="shared" si="56"/>
        <v>0</v>
      </c>
      <c r="BH189" s="144">
        <f t="shared" si="57"/>
        <v>0</v>
      </c>
      <c r="BI189" s="144">
        <f t="shared" si="58"/>
        <v>0</v>
      </c>
      <c r="BJ189" s="18" t="s">
        <v>82</v>
      </c>
      <c r="BK189" s="144">
        <f t="shared" si="59"/>
        <v>0</v>
      </c>
      <c r="BL189" s="18" t="s">
        <v>287</v>
      </c>
      <c r="BM189" s="143" t="s">
        <v>3203</v>
      </c>
    </row>
    <row r="190" spans="2:65" s="1" customFormat="1" ht="16.5" customHeight="1">
      <c r="B190" s="33"/>
      <c r="C190" s="132" t="s">
        <v>528</v>
      </c>
      <c r="D190" s="132" t="s">
        <v>186</v>
      </c>
      <c r="E190" s="133" t="s">
        <v>3204</v>
      </c>
      <c r="F190" s="134" t="s">
        <v>3205</v>
      </c>
      <c r="G190" s="135" t="s">
        <v>1993</v>
      </c>
      <c r="H190" s="136">
        <v>19</v>
      </c>
      <c r="I190" s="137"/>
      <c r="J190" s="138">
        <f t="shared" si="50"/>
        <v>0</v>
      </c>
      <c r="K190" s="134" t="s">
        <v>19</v>
      </c>
      <c r="L190" s="33"/>
      <c r="M190" s="139" t="s">
        <v>19</v>
      </c>
      <c r="N190" s="140" t="s">
        <v>46</v>
      </c>
      <c r="P190" s="141">
        <f t="shared" si="51"/>
        <v>0</v>
      </c>
      <c r="Q190" s="141">
        <v>0</v>
      </c>
      <c r="R190" s="141">
        <f t="shared" si="52"/>
        <v>0</v>
      </c>
      <c r="S190" s="141">
        <v>0</v>
      </c>
      <c r="T190" s="142">
        <f t="shared" si="53"/>
        <v>0</v>
      </c>
      <c r="AR190" s="143" t="s">
        <v>287</v>
      </c>
      <c r="AT190" s="143" t="s">
        <v>186</v>
      </c>
      <c r="AU190" s="143" t="s">
        <v>84</v>
      </c>
      <c r="AY190" s="18" t="s">
        <v>184</v>
      </c>
      <c r="BE190" s="144">
        <f t="shared" si="54"/>
        <v>0</v>
      </c>
      <c r="BF190" s="144">
        <f t="shared" si="55"/>
        <v>0</v>
      </c>
      <c r="BG190" s="144">
        <f t="shared" si="56"/>
        <v>0</v>
      </c>
      <c r="BH190" s="144">
        <f t="shared" si="57"/>
        <v>0</v>
      </c>
      <c r="BI190" s="144">
        <f t="shared" si="58"/>
        <v>0</v>
      </c>
      <c r="BJ190" s="18" t="s">
        <v>82</v>
      </c>
      <c r="BK190" s="144">
        <f t="shared" si="59"/>
        <v>0</v>
      </c>
      <c r="BL190" s="18" t="s">
        <v>287</v>
      </c>
      <c r="BM190" s="143" t="s">
        <v>3206</v>
      </c>
    </row>
    <row r="191" spans="2:65" s="1" customFormat="1" ht="16.5" customHeight="1">
      <c r="B191" s="33"/>
      <c r="C191" s="132" t="s">
        <v>533</v>
      </c>
      <c r="D191" s="132" t="s">
        <v>186</v>
      </c>
      <c r="E191" s="133" t="s">
        <v>3207</v>
      </c>
      <c r="F191" s="134" t="s">
        <v>3208</v>
      </c>
      <c r="G191" s="135" t="s">
        <v>246</v>
      </c>
      <c r="H191" s="136">
        <v>300</v>
      </c>
      <c r="I191" s="137"/>
      <c r="J191" s="138">
        <f t="shared" si="50"/>
        <v>0</v>
      </c>
      <c r="K191" s="134" t="s">
        <v>19</v>
      </c>
      <c r="L191" s="33"/>
      <c r="M191" s="139" t="s">
        <v>19</v>
      </c>
      <c r="N191" s="140" t="s">
        <v>46</v>
      </c>
      <c r="P191" s="141">
        <f t="shared" si="51"/>
        <v>0</v>
      </c>
      <c r="Q191" s="141">
        <v>0</v>
      </c>
      <c r="R191" s="141">
        <f t="shared" si="52"/>
        <v>0</v>
      </c>
      <c r="S191" s="141">
        <v>0</v>
      </c>
      <c r="T191" s="142">
        <f t="shared" si="53"/>
        <v>0</v>
      </c>
      <c r="AR191" s="143" t="s">
        <v>287</v>
      </c>
      <c r="AT191" s="143" t="s">
        <v>186</v>
      </c>
      <c r="AU191" s="143" t="s">
        <v>84</v>
      </c>
      <c r="AY191" s="18" t="s">
        <v>184</v>
      </c>
      <c r="BE191" s="144">
        <f t="shared" si="54"/>
        <v>0</v>
      </c>
      <c r="BF191" s="144">
        <f t="shared" si="55"/>
        <v>0</v>
      </c>
      <c r="BG191" s="144">
        <f t="shared" si="56"/>
        <v>0</v>
      </c>
      <c r="BH191" s="144">
        <f t="shared" si="57"/>
        <v>0</v>
      </c>
      <c r="BI191" s="144">
        <f t="shared" si="58"/>
        <v>0</v>
      </c>
      <c r="BJ191" s="18" t="s">
        <v>82</v>
      </c>
      <c r="BK191" s="144">
        <f t="shared" si="59"/>
        <v>0</v>
      </c>
      <c r="BL191" s="18" t="s">
        <v>287</v>
      </c>
      <c r="BM191" s="143" t="s">
        <v>3209</v>
      </c>
    </row>
    <row r="192" spans="2:65" s="1" customFormat="1" ht="16.5" customHeight="1">
      <c r="B192" s="33"/>
      <c r="C192" s="132" t="s">
        <v>538</v>
      </c>
      <c r="D192" s="132" t="s">
        <v>186</v>
      </c>
      <c r="E192" s="133" t="s">
        <v>3192</v>
      </c>
      <c r="F192" s="134" t="s">
        <v>3166</v>
      </c>
      <c r="G192" s="135" t="s">
        <v>1993</v>
      </c>
      <c r="H192" s="136">
        <v>1</v>
      </c>
      <c r="I192" s="137"/>
      <c r="J192" s="138">
        <f t="shared" si="50"/>
        <v>0</v>
      </c>
      <c r="K192" s="134" t="s">
        <v>19</v>
      </c>
      <c r="L192" s="33"/>
      <c r="M192" s="139" t="s">
        <v>19</v>
      </c>
      <c r="N192" s="140" t="s">
        <v>46</v>
      </c>
      <c r="P192" s="141">
        <f t="shared" si="51"/>
        <v>0</v>
      </c>
      <c r="Q192" s="141">
        <v>0</v>
      </c>
      <c r="R192" s="141">
        <f t="shared" si="52"/>
        <v>0</v>
      </c>
      <c r="S192" s="141">
        <v>0</v>
      </c>
      <c r="T192" s="142">
        <f t="shared" si="53"/>
        <v>0</v>
      </c>
      <c r="AR192" s="143" t="s">
        <v>287</v>
      </c>
      <c r="AT192" s="143" t="s">
        <v>186</v>
      </c>
      <c r="AU192" s="143" t="s">
        <v>84</v>
      </c>
      <c r="AY192" s="18" t="s">
        <v>184</v>
      </c>
      <c r="BE192" s="144">
        <f t="shared" si="54"/>
        <v>0</v>
      </c>
      <c r="BF192" s="144">
        <f t="shared" si="55"/>
        <v>0</v>
      </c>
      <c r="BG192" s="144">
        <f t="shared" si="56"/>
        <v>0</v>
      </c>
      <c r="BH192" s="144">
        <f t="shared" si="57"/>
        <v>0</v>
      </c>
      <c r="BI192" s="144">
        <f t="shared" si="58"/>
        <v>0</v>
      </c>
      <c r="BJ192" s="18" t="s">
        <v>82</v>
      </c>
      <c r="BK192" s="144">
        <f t="shared" si="59"/>
        <v>0</v>
      </c>
      <c r="BL192" s="18" t="s">
        <v>287</v>
      </c>
      <c r="BM192" s="143" t="s">
        <v>3210</v>
      </c>
    </row>
    <row r="193" spans="2:65" s="1" customFormat="1" ht="16.5" customHeight="1">
      <c r="B193" s="33"/>
      <c r="C193" s="132" t="s">
        <v>545</v>
      </c>
      <c r="D193" s="132" t="s">
        <v>186</v>
      </c>
      <c r="E193" s="133" t="s">
        <v>3211</v>
      </c>
      <c r="F193" s="134" t="s">
        <v>2644</v>
      </c>
      <c r="G193" s="135" t="s">
        <v>2433</v>
      </c>
      <c r="H193" s="197"/>
      <c r="I193" s="137"/>
      <c r="J193" s="138">
        <f t="shared" si="50"/>
        <v>0</v>
      </c>
      <c r="K193" s="134" t="s">
        <v>19</v>
      </c>
      <c r="L193" s="33"/>
      <c r="M193" s="139" t="s">
        <v>19</v>
      </c>
      <c r="N193" s="140" t="s">
        <v>46</v>
      </c>
      <c r="P193" s="141">
        <f t="shared" si="51"/>
        <v>0</v>
      </c>
      <c r="Q193" s="141">
        <v>0</v>
      </c>
      <c r="R193" s="141">
        <f t="shared" si="52"/>
        <v>0</v>
      </c>
      <c r="S193" s="141">
        <v>0</v>
      </c>
      <c r="T193" s="142">
        <f t="shared" si="53"/>
        <v>0</v>
      </c>
      <c r="AR193" s="143" t="s">
        <v>287</v>
      </c>
      <c r="AT193" s="143" t="s">
        <v>186</v>
      </c>
      <c r="AU193" s="143" t="s">
        <v>84</v>
      </c>
      <c r="AY193" s="18" t="s">
        <v>184</v>
      </c>
      <c r="BE193" s="144">
        <f t="shared" si="54"/>
        <v>0</v>
      </c>
      <c r="BF193" s="144">
        <f t="shared" si="55"/>
        <v>0</v>
      </c>
      <c r="BG193" s="144">
        <f t="shared" si="56"/>
        <v>0</v>
      </c>
      <c r="BH193" s="144">
        <f t="shared" si="57"/>
        <v>0</v>
      </c>
      <c r="BI193" s="144">
        <f t="shared" si="58"/>
        <v>0</v>
      </c>
      <c r="BJ193" s="18" t="s">
        <v>82</v>
      </c>
      <c r="BK193" s="144">
        <f t="shared" si="59"/>
        <v>0</v>
      </c>
      <c r="BL193" s="18" t="s">
        <v>287</v>
      </c>
      <c r="BM193" s="143" t="s">
        <v>3212</v>
      </c>
    </row>
    <row r="194" spans="2:65" s="11" customFormat="1" ht="22.9" customHeight="1">
      <c r="B194" s="120"/>
      <c r="D194" s="121" t="s">
        <v>74</v>
      </c>
      <c r="E194" s="130" t="s">
        <v>3213</v>
      </c>
      <c r="F194" s="130" t="s">
        <v>3214</v>
      </c>
      <c r="I194" s="123"/>
      <c r="J194" s="131">
        <f>BK194</f>
        <v>0</v>
      </c>
      <c r="L194" s="120"/>
      <c r="M194" s="125"/>
      <c r="P194" s="126">
        <f>SUM(P195:P201)</f>
        <v>0</v>
      </c>
      <c r="R194" s="126">
        <f>SUM(R195:R201)</f>
        <v>0</v>
      </c>
      <c r="T194" s="127">
        <f>SUM(T195:T201)</f>
        <v>0</v>
      </c>
      <c r="AR194" s="121" t="s">
        <v>84</v>
      </c>
      <c r="AT194" s="128" t="s">
        <v>74</v>
      </c>
      <c r="AU194" s="128" t="s">
        <v>82</v>
      </c>
      <c r="AY194" s="121" t="s">
        <v>184</v>
      </c>
      <c r="BK194" s="129">
        <f>SUM(BK195:BK201)</f>
        <v>0</v>
      </c>
    </row>
    <row r="195" spans="2:65" s="1" customFormat="1" ht="16.5" customHeight="1">
      <c r="B195" s="33"/>
      <c r="C195" s="132" t="s">
        <v>554</v>
      </c>
      <c r="D195" s="132" t="s">
        <v>186</v>
      </c>
      <c r="E195" s="133" t="s">
        <v>3215</v>
      </c>
      <c r="F195" s="134" t="s">
        <v>3216</v>
      </c>
      <c r="G195" s="135" t="s">
        <v>1993</v>
      </c>
      <c r="H195" s="136">
        <v>80</v>
      </c>
      <c r="I195" s="137"/>
      <c r="J195" s="138">
        <f t="shared" ref="J195:J201" si="60">ROUND(I195*H195,2)</f>
        <v>0</v>
      </c>
      <c r="K195" s="134" t="s">
        <v>19</v>
      </c>
      <c r="L195" s="33"/>
      <c r="M195" s="139" t="s">
        <v>19</v>
      </c>
      <c r="N195" s="140" t="s">
        <v>46</v>
      </c>
      <c r="P195" s="141">
        <f t="shared" ref="P195:P201" si="61">O195*H195</f>
        <v>0</v>
      </c>
      <c r="Q195" s="141">
        <v>0</v>
      </c>
      <c r="R195" s="141">
        <f t="shared" ref="R195:R201" si="62">Q195*H195</f>
        <v>0</v>
      </c>
      <c r="S195" s="141">
        <v>0</v>
      </c>
      <c r="T195" s="142">
        <f t="shared" ref="T195:T201" si="63">S195*H195</f>
        <v>0</v>
      </c>
      <c r="AR195" s="143" t="s">
        <v>287</v>
      </c>
      <c r="AT195" s="143" t="s">
        <v>186</v>
      </c>
      <c r="AU195" s="143" t="s">
        <v>84</v>
      </c>
      <c r="AY195" s="18" t="s">
        <v>184</v>
      </c>
      <c r="BE195" s="144">
        <f t="shared" ref="BE195:BE201" si="64">IF(N195="základní",J195,0)</f>
        <v>0</v>
      </c>
      <c r="BF195" s="144">
        <f t="shared" ref="BF195:BF201" si="65">IF(N195="snížená",J195,0)</f>
        <v>0</v>
      </c>
      <c r="BG195" s="144">
        <f t="shared" ref="BG195:BG201" si="66">IF(N195="zákl. přenesená",J195,0)</f>
        <v>0</v>
      </c>
      <c r="BH195" s="144">
        <f t="shared" ref="BH195:BH201" si="67">IF(N195="sníž. přenesená",J195,0)</f>
        <v>0</v>
      </c>
      <c r="BI195" s="144">
        <f t="shared" ref="BI195:BI201" si="68">IF(N195="nulová",J195,0)</f>
        <v>0</v>
      </c>
      <c r="BJ195" s="18" t="s">
        <v>82</v>
      </c>
      <c r="BK195" s="144">
        <f t="shared" ref="BK195:BK201" si="69">ROUND(I195*H195,2)</f>
        <v>0</v>
      </c>
      <c r="BL195" s="18" t="s">
        <v>287</v>
      </c>
      <c r="BM195" s="143" t="s">
        <v>3217</v>
      </c>
    </row>
    <row r="196" spans="2:65" s="1" customFormat="1" ht="16.5" customHeight="1">
      <c r="B196" s="33"/>
      <c r="C196" s="132" t="s">
        <v>560</v>
      </c>
      <c r="D196" s="132" t="s">
        <v>186</v>
      </c>
      <c r="E196" s="133" t="s">
        <v>3218</v>
      </c>
      <c r="F196" s="134" t="s">
        <v>3219</v>
      </c>
      <c r="G196" s="135" t="s">
        <v>1993</v>
      </c>
      <c r="H196" s="136">
        <v>73</v>
      </c>
      <c r="I196" s="137"/>
      <c r="J196" s="138">
        <f t="shared" si="60"/>
        <v>0</v>
      </c>
      <c r="K196" s="134" t="s">
        <v>19</v>
      </c>
      <c r="L196" s="33"/>
      <c r="M196" s="139" t="s">
        <v>19</v>
      </c>
      <c r="N196" s="140" t="s">
        <v>46</v>
      </c>
      <c r="P196" s="141">
        <f t="shared" si="61"/>
        <v>0</v>
      </c>
      <c r="Q196" s="141">
        <v>0</v>
      </c>
      <c r="R196" s="141">
        <f t="shared" si="62"/>
        <v>0</v>
      </c>
      <c r="S196" s="141">
        <v>0</v>
      </c>
      <c r="T196" s="142">
        <f t="shared" si="63"/>
        <v>0</v>
      </c>
      <c r="AR196" s="143" t="s">
        <v>287</v>
      </c>
      <c r="AT196" s="143" t="s">
        <v>186</v>
      </c>
      <c r="AU196" s="143" t="s">
        <v>84</v>
      </c>
      <c r="AY196" s="18" t="s">
        <v>184</v>
      </c>
      <c r="BE196" s="144">
        <f t="shared" si="64"/>
        <v>0</v>
      </c>
      <c r="BF196" s="144">
        <f t="shared" si="65"/>
        <v>0</v>
      </c>
      <c r="BG196" s="144">
        <f t="shared" si="66"/>
        <v>0</v>
      </c>
      <c r="BH196" s="144">
        <f t="shared" si="67"/>
        <v>0</v>
      </c>
      <c r="BI196" s="144">
        <f t="shared" si="68"/>
        <v>0</v>
      </c>
      <c r="BJ196" s="18" t="s">
        <v>82</v>
      </c>
      <c r="BK196" s="144">
        <f t="shared" si="69"/>
        <v>0</v>
      </c>
      <c r="BL196" s="18" t="s">
        <v>287</v>
      </c>
      <c r="BM196" s="143" t="s">
        <v>3220</v>
      </c>
    </row>
    <row r="197" spans="2:65" s="1" customFormat="1" ht="16.5" customHeight="1">
      <c r="B197" s="33"/>
      <c r="C197" s="132" t="s">
        <v>571</v>
      </c>
      <c r="D197" s="132" t="s">
        <v>186</v>
      </c>
      <c r="E197" s="133" t="s">
        <v>3221</v>
      </c>
      <c r="F197" s="134" t="s">
        <v>3222</v>
      </c>
      <c r="G197" s="135" t="s">
        <v>1993</v>
      </c>
      <c r="H197" s="136">
        <v>13</v>
      </c>
      <c r="I197" s="137"/>
      <c r="J197" s="138">
        <f t="shared" si="60"/>
        <v>0</v>
      </c>
      <c r="K197" s="134" t="s">
        <v>19</v>
      </c>
      <c r="L197" s="33"/>
      <c r="M197" s="139" t="s">
        <v>19</v>
      </c>
      <c r="N197" s="140" t="s">
        <v>46</v>
      </c>
      <c r="P197" s="141">
        <f t="shared" si="61"/>
        <v>0</v>
      </c>
      <c r="Q197" s="141">
        <v>0</v>
      </c>
      <c r="R197" s="141">
        <f t="shared" si="62"/>
        <v>0</v>
      </c>
      <c r="S197" s="141">
        <v>0</v>
      </c>
      <c r="T197" s="142">
        <f t="shared" si="63"/>
        <v>0</v>
      </c>
      <c r="AR197" s="143" t="s">
        <v>287</v>
      </c>
      <c r="AT197" s="143" t="s">
        <v>186</v>
      </c>
      <c r="AU197" s="143" t="s">
        <v>84</v>
      </c>
      <c r="AY197" s="18" t="s">
        <v>184</v>
      </c>
      <c r="BE197" s="144">
        <f t="shared" si="64"/>
        <v>0</v>
      </c>
      <c r="BF197" s="144">
        <f t="shared" si="65"/>
        <v>0</v>
      </c>
      <c r="BG197" s="144">
        <f t="shared" si="66"/>
        <v>0</v>
      </c>
      <c r="BH197" s="144">
        <f t="shared" si="67"/>
        <v>0</v>
      </c>
      <c r="BI197" s="144">
        <f t="shared" si="68"/>
        <v>0</v>
      </c>
      <c r="BJ197" s="18" t="s">
        <v>82</v>
      </c>
      <c r="BK197" s="144">
        <f t="shared" si="69"/>
        <v>0</v>
      </c>
      <c r="BL197" s="18" t="s">
        <v>287</v>
      </c>
      <c r="BM197" s="143" t="s">
        <v>3223</v>
      </c>
    </row>
    <row r="198" spans="2:65" s="1" customFormat="1" ht="16.5" customHeight="1">
      <c r="B198" s="33"/>
      <c r="C198" s="132" t="s">
        <v>577</v>
      </c>
      <c r="D198" s="132" t="s">
        <v>186</v>
      </c>
      <c r="E198" s="133" t="s">
        <v>3224</v>
      </c>
      <c r="F198" s="134" t="s">
        <v>3225</v>
      </c>
      <c r="G198" s="135" t="s">
        <v>246</v>
      </c>
      <c r="H198" s="136">
        <v>230</v>
      </c>
      <c r="I198" s="137"/>
      <c r="J198" s="138">
        <f t="shared" si="60"/>
        <v>0</v>
      </c>
      <c r="K198" s="134" t="s">
        <v>19</v>
      </c>
      <c r="L198" s="33"/>
      <c r="M198" s="139" t="s">
        <v>19</v>
      </c>
      <c r="N198" s="140" t="s">
        <v>46</v>
      </c>
      <c r="P198" s="141">
        <f t="shared" si="61"/>
        <v>0</v>
      </c>
      <c r="Q198" s="141">
        <v>0</v>
      </c>
      <c r="R198" s="141">
        <f t="shared" si="62"/>
        <v>0</v>
      </c>
      <c r="S198" s="141">
        <v>0</v>
      </c>
      <c r="T198" s="142">
        <f t="shared" si="63"/>
        <v>0</v>
      </c>
      <c r="AR198" s="143" t="s">
        <v>287</v>
      </c>
      <c r="AT198" s="143" t="s">
        <v>186</v>
      </c>
      <c r="AU198" s="143" t="s">
        <v>84</v>
      </c>
      <c r="AY198" s="18" t="s">
        <v>184</v>
      </c>
      <c r="BE198" s="144">
        <f t="shared" si="64"/>
        <v>0</v>
      </c>
      <c r="BF198" s="144">
        <f t="shared" si="65"/>
        <v>0</v>
      </c>
      <c r="BG198" s="144">
        <f t="shared" si="66"/>
        <v>0</v>
      </c>
      <c r="BH198" s="144">
        <f t="shared" si="67"/>
        <v>0</v>
      </c>
      <c r="BI198" s="144">
        <f t="shared" si="68"/>
        <v>0</v>
      </c>
      <c r="BJ198" s="18" t="s">
        <v>82</v>
      </c>
      <c r="BK198" s="144">
        <f t="shared" si="69"/>
        <v>0</v>
      </c>
      <c r="BL198" s="18" t="s">
        <v>287</v>
      </c>
      <c r="BM198" s="143" t="s">
        <v>3226</v>
      </c>
    </row>
    <row r="199" spans="2:65" s="1" customFormat="1" ht="16.5" customHeight="1">
      <c r="B199" s="33"/>
      <c r="C199" s="132" t="s">
        <v>583</v>
      </c>
      <c r="D199" s="132" t="s">
        <v>186</v>
      </c>
      <c r="E199" s="133" t="s">
        <v>3136</v>
      </c>
      <c r="F199" s="134" t="s">
        <v>3137</v>
      </c>
      <c r="G199" s="135" t="s">
        <v>1993</v>
      </c>
      <c r="H199" s="136">
        <v>80</v>
      </c>
      <c r="I199" s="137"/>
      <c r="J199" s="138">
        <f t="shared" si="60"/>
        <v>0</v>
      </c>
      <c r="K199" s="134" t="s">
        <v>19</v>
      </c>
      <c r="L199" s="33"/>
      <c r="M199" s="139" t="s">
        <v>19</v>
      </c>
      <c r="N199" s="140" t="s">
        <v>46</v>
      </c>
      <c r="P199" s="141">
        <f t="shared" si="61"/>
        <v>0</v>
      </c>
      <c r="Q199" s="141">
        <v>0</v>
      </c>
      <c r="R199" s="141">
        <f t="shared" si="62"/>
        <v>0</v>
      </c>
      <c r="S199" s="141">
        <v>0</v>
      </c>
      <c r="T199" s="142">
        <f t="shared" si="63"/>
        <v>0</v>
      </c>
      <c r="AR199" s="143" t="s">
        <v>287</v>
      </c>
      <c r="AT199" s="143" t="s">
        <v>186</v>
      </c>
      <c r="AU199" s="143" t="s">
        <v>84</v>
      </c>
      <c r="AY199" s="18" t="s">
        <v>184</v>
      </c>
      <c r="BE199" s="144">
        <f t="shared" si="64"/>
        <v>0</v>
      </c>
      <c r="BF199" s="144">
        <f t="shared" si="65"/>
        <v>0</v>
      </c>
      <c r="BG199" s="144">
        <f t="shared" si="66"/>
        <v>0</v>
      </c>
      <c r="BH199" s="144">
        <f t="shared" si="67"/>
        <v>0</v>
      </c>
      <c r="BI199" s="144">
        <f t="shared" si="68"/>
        <v>0</v>
      </c>
      <c r="BJ199" s="18" t="s">
        <v>82</v>
      </c>
      <c r="BK199" s="144">
        <f t="shared" si="69"/>
        <v>0</v>
      </c>
      <c r="BL199" s="18" t="s">
        <v>287</v>
      </c>
      <c r="BM199" s="143" t="s">
        <v>3227</v>
      </c>
    </row>
    <row r="200" spans="2:65" s="1" customFormat="1" ht="16.5" customHeight="1">
      <c r="B200" s="33"/>
      <c r="C200" s="132" t="s">
        <v>601</v>
      </c>
      <c r="D200" s="132" t="s">
        <v>186</v>
      </c>
      <c r="E200" s="133" t="s">
        <v>3192</v>
      </c>
      <c r="F200" s="134" t="s">
        <v>3166</v>
      </c>
      <c r="G200" s="135" t="s">
        <v>1993</v>
      </c>
      <c r="H200" s="136">
        <v>1</v>
      </c>
      <c r="I200" s="137"/>
      <c r="J200" s="138">
        <f t="shared" si="60"/>
        <v>0</v>
      </c>
      <c r="K200" s="134" t="s">
        <v>19</v>
      </c>
      <c r="L200" s="33"/>
      <c r="M200" s="139" t="s">
        <v>19</v>
      </c>
      <c r="N200" s="140" t="s">
        <v>46</v>
      </c>
      <c r="P200" s="141">
        <f t="shared" si="61"/>
        <v>0</v>
      </c>
      <c r="Q200" s="141">
        <v>0</v>
      </c>
      <c r="R200" s="141">
        <f t="shared" si="62"/>
        <v>0</v>
      </c>
      <c r="S200" s="141">
        <v>0</v>
      </c>
      <c r="T200" s="142">
        <f t="shared" si="63"/>
        <v>0</v>
      </c>
      <c r="AR200" s="143" t="s">
        <v>287</v>
      </c>
      <c r="AT200" s="143" t="s">
        <v>186</v>
      </c>
      <c r="AU200" s="143" t="s">
        <v>84</v>
      </c>
      <c r="AY200" s="18" t="s">
        <v>184</v>
      </c>
      <c r="BE200" s="144">
        <f t="shared" si="64"/>
        <v>0</v>
      </c>
      <c r="BF200" s="144">
        <f t="shared" si="65"/>
        <v>0</v>
      </c>
      <c r="BG200" s="144">
        <f t="shared" si="66"/>
        <v>0</v>
      </c>
      <c r="BH200" s="144">
        <f t="shared" si="67"/>
        <v>0</v>
      </c>
      <c r="BI200" s="144">
        <f t="shared" si="68"/>
        <v>0</v>
      </c>
      <c r="BJ200" s="18" t="s">
        <v>82</v>
      </c>
      <c r="BK200" s="144">
        <f t="shared" si="69"/>
        <v>0</v>
      </c>
      <c r="BL200" s="18" t="s">
        <v>287</v>
      </c>
      <c r="BM200" s="143" t="s">
        <v>3228</v>
      </c>
    </row>
    <row r="201" spans="2:65" s="1" customFormat="1" ht="16.5" customHeight="1">
      <c r="B201" s="33"/>
      <c r="C201" s="132" t="s">
        <v>609</v>
      </c>
      <c r="D201" s="132" t="s">
        <v>186</v>
      </c>
      <c r="E201" s="133" t="s">
        <v>3229</v>
      </c>
      <c r="F201" s="134" t="s">
        <v>2644</v>
      </c>
      <c r="G201" s="135" t="s">
        <v>2433</v>
      </c>
      <c r="H201" s="197"/>
      <c r="I201" s="137"/>
      <c r="J201" s="138">
        <f t="shared" si="60"/>
        <v>0</v>
      </c>
      <c r="K201" s="134" t="s">
        <v>19</v>
      </c>
      <c r="L201" s="33"/>
      <c r="M201" s="139" t="s">
        <v>19</v>
      </c>
      <c r="N201" s="140" t="s">
        <v>46</v>
      </c>
      <c r="P201" s="141">
        <f t="shared" si="61"/>
        <v>0</v>
      </c>
      <c r="Q201" s="141">
        <v>0</v>
      </c>
      <c r="R201" s="141">
        <f t="shared" si="62"/>
        <v>0</v>
      </c>
      <c r="S201" s="141">
        <v>0</v>
      </c>
      <c r="T201" s="142">
        <f t="shared" si="63"/>
        <v>0</v>
      </c>
      <c r="AR201" s="143" t="s">
        <v>287</v>
      </c>
      <c r="AT201" s="143" t="s">
        <v>186</v>
      </c>
      <c r="AU201" s="143" t="s">
        <v>84</v>
      </c>
      <c r="AY201" s="18" t="s">
        <v>184</v>
      </c>
      <c r="BE201" s="144">
        <f t="shared" si="64"/>
        <v>0</v>
      </c>
      <c r="BF201" s="144">
        <f t="shared" si="65"/>
        <v>0</v>
      </c>
      <c r="BG201" s="144">
        <f t="shared" si="66"/>
        <v>0</v>
      </c>
      <c r="BH201" s="144">
        <f t="shared" si="67"/>
        <v>0</v>
      </c>
      <c r="BI201" s="144">
        <f t="shared" si="68"/>
        <v>0</v>
      </c>
      <c r="BJ201" s="18" t="s">
        <v>82</v>
      </c>
      <c r="BK201" s="144">
        <f t="shared" si="69"/>
        <v>0</v>
      </c>
      <c r="BL201" s="18" t="s">
        <v>287</v>
      </c>
      <c r="BM201" s="143" t="s">
        <v>3230</v>
      </c>
    </row>
    <row r="202" spans="2:65" s="11" customFormat="1" ht="22.9" customHeight="1">
      <c r="B202" s="120"/>
      <c r="D202" s="121" t="s">
        <v>74</v>
      </c>
      <c r="E202" s="130" t="s">
        <v>3231</v>
      </c>
      <c r="F202" s="130" t="s">
        <v>3232</v>
      </c>
      <c r="I202" s="123"/>
      <c r="J202" s="131">
        <f>BK202</f>
        <v>0</v>
      </c>
      <c r="L202" s="120"/>
      <c r="M202" s="125"/>
      <c r="P202" s="126">
        <f>SUM(P203:P212)</f>
        <v>0</v>
      </c>
      <c r="R202" s="126">
        <f>SUM(R203:R212)</f>
        <v>0</v>
      </c>
      <c r="T202" s="127">
        <f>SUM(T203:T212)</f>
        <v>0</v>
      </c>
      <c r="AR202" s="121" t="s">
        <v>84</v>
      </c>
      <c r="AT202" s="128" t="s">
        <v>74</v>
      </c>
      <c r="AU202" s="128" t="s">
        <v>82</v>
      </c>
      <c r="AY202" s="121" t="s">
        <v>184</v>
      </c>
      <c r="BK202" s="129">
        <f>SUM(BK203:BK212)</f>
        <v>0</v>
      </c>
    </row>
    <row r="203" spans="2:65" s="1" customFormat="1" ht="16.5" customHeight="1">
      <c r="B203" s="33"/>
      <c r="C203" s="132" t="s">
        <v>615</v>
      </c>
      <c r="D203" s="132" t="s">
        <v>186</v>
      </c>
      <c r="E203" s="133" t="s">
        <v>3233</v>
      </c>
      <c r="F203" s="134" t="s">
        <v>3234</v>
      </c>
      <c r="G203" s="135" t="s">
        <v>1993</v>
      </c>
      <c r="H203" s="136">
        <v>2</v>
      </c>
      <c r="I203" s="137"/>
      <c r="J203" s="138">
        <f t="shared" ref="J203:J212" si="70">ROUND(I203*H203,2)</f>
        <v>0</v>
      </c>
      <c r="K203" s="134" t="s">
        <v>19</v>
      </c>
      <c r="L203" s="33"/>
      <c r="M203" s="139" t="s">
        <v>19</v>
      </c>
      <c r="N203" s="140" t="s">
        <v>46</v>
      </c>
      <c r="P203" s="141">
        <f t="shared" ref="P203:P212" si="71">O203*H203</f>
        <v>0</v>
      </c>
      <c r="Q203" s="141">
        <v>0</v>
      </c>
      <c r="R203" s="141">
        <f t="shared" ref="R203:R212" si="72">Q203*H203</f>
        <v>0</v>
      </c>
      <c r="S203" s="141">
        <v>0</v>
      </c>
      <c r="T203" s="142">
        <f t="shared" ref="T203:T212" si="73">S203*H203</f>
        <v>0</v>
      </c>
      <c r="AR203" s="143" t="s">
        <v>287</v>
      </c>
      <c r="AT203" s="143" t="s">
        <v>186</v>
      </c>
      <c r="AU203" s="143" t="s">
        <v>84</v>
      </c>
      <c r="AY203" s="18" t="s">
        <v>184</v>
      </c>
      <c r="BE203" s="144">
        <f t="shared" ref="BE203:BE212" si="74">IF(N203="základní",J203,0)</f>
        <v>0</v>
      </c>
      <c r="BF203" s="144">
        <f t="shared" ref="BF203:BF212" si="75">IF(N203="snížená",J203,0)</f>
        <v>0</v>
      </c>
      <c r="BG203" s="144">
        <f t="shared" ref="BG203:BG212" si="76">IF(N203="zákl. přenesená",J203,0)</f>
        <v>0</v>
      </c>
      <c r="BH203" s="144">
        <f t="shared" ref="BH203:BH212" si="77">IF(N203="sníž. přenesená",J203,0)</f>
        <v>0</v>
      </c>
      <c r="BI203" s="144">
        <f t="shared" ref="BI203:BI212" si="78">IF(N203="nulová",J203,0)</f>
        <v>0</v>
      </c>
      <c r="BJ203" s="18" t="s">
        <v>82</v>
      </c>
      <c r="BK203" s="144">
        <f t="shared" ref="BK203:BK212" si="79">ROUND(I203*H203,2)</f>
        <v>0</v>
      </c>
      <c r="BL203" s="18" t="s">
        <v>287</v>
      </c>
      <c r="BM203" s="143" t="s">
        <v>3235</v>
      </c>
    </row>
    <row r="204" spans="2:65" s="1" customFormat="1" ht="16.5" customHeight="1">
      <c r="B204" s="33"/>
      <c r="C204" s="132" t="s">
        <v>623</v>
      </c>
      <c r="D204" s="132" t="s">
        <v>186</v>
      </c>
      <c r="E204" s="133" t="s">
        <v>3236</v>
      </c>
      <c r="F204" s="134" t="s">
        <v>3237</v>
      </c>
      <c r="G204" s="135" t="s">
        <v>1993</v>
      </c>
      <c r="H204" s="136">
        <v>1</v>
      </c>
      <c r="I204" s="137"/>
      <c r="J204" s="138">
        <f t="shared" si="70"/>
        <v>0</v>
      </c>
      <c r="K204" s="134" t="s">
        <v>19</v>
      </c>
      <c r="L204" s="33"/>
      <c r="M204" s="139" t="s">
        <v>19</v>
      </c>
      <c r="N204" s="140" t="s">
        <v>46</v>
      </c>
      <c r="P204" s="141">
        <f t="shared" si="71"/>
        <v>0</v>
      </c>
      <c r="Q204" s="141">
        <v>0</v>
      </c>
      <c r="R204" s="141">
        <f t="shared" si="72"/>
        <v>0</v>
      </c>
      <c r="S204" s="141">
        <v>0</v>
      </c>
      <c r="T204" s="142">
        <f t="shared" si="73"/>
        <v>0</v>
      </c>
      <c r="AR204" s="143" t="s">
        <v>287</v>
      </c>
      <c r="AT204" s="143" t="s">
        <v>186</v>
      </c>
      <c r="AU204" s="143" t="s">
        <v>84</v>
      </c>
      <c r="AY204" s="18" t="s">
        <v>184</v>
      </c>
      <c r="BE204" s="144">
        <f t="shared" si="74"/>
        <v>0</v>
      </c>
      <c r="BF204" s="144">
        <f t="shared" si="75"/>
        <v>0</v>
      </c>
      <c r="BG204" s="144">
        <f t="shared" si="76"/>
        <v>0</v>
      </c>
      <c r="BH204" s="144">
        <f t="shared" si="77"/>
        <v>0</v>
      </c>
      <c r="BI204" s="144">
        <f t="shared" si="78"/>
        <v>0</v>
      </c>
      <c r="BJ204" s="18" t="s">
        <v>82</v>
      </c>
      <c r="BK204" s="144">
        <f t="shared" si="79"/>
        <v>0</v>
      </c>
      <c r="BL204" s="18" t="s">
        <v>287</v>
      </c>
      <c r="BM204" s="143" t="s">
        <v>3238</v>
      </c>
    </row>
    <row r="205" spans="2:65" s="1" customFormat="1" ht="16.5" customHeight="1">
      <c r="B205" s="33"/>
      <c r="C205" s="132" t="s">
        <v>629</v>
      </c>
      <c r="D205" s="132" t="s">
        <v>186</v>
      </c>
      <c r="E205" s="133" t="s">
        <v>3239</v>
      </c>
      <c r="F205" s="134" t="s">
        <v>3240</v>
      </c>
      <c r="G205" s="135" t="s">
        <v>1993</v>
      </c>
      <c r="H205" s="136">
        <v>4</v>
      </c>
      <c r="I205" s="137"/>
      <c r="J205" s="138">
        <f t="shared" si="70"/>
        <v>0</v>
      </c>
      <c r="K205" s="134" t="s">
        <v>19</v>
      </c>
      <c r="L205" s="33"/>
      <c r="M205" s="139" t="s">
        <v>19</v>
      </c>
      <c r="N205" s="140" t="s">
        <v>46</v>
      </c>
      <c r="P205" s="141">
        <f t="shared" si="71"/>
        <v>0</v>
      </c>
      <c r="Q205" s="141">
        <v>0</v>
      </c>
      <c r="R205" s="141">
        <f t="shared" si="72"/>
        <v>0</v>
      </c>
      <c r="S205" s="141">
        <v>0</v>
      </c>
      <c r="T205" s="142">
        <f t="shared" si="73"/>
        <v>0</v>
      </c>
      <c r="AR205" s="143" t="s">
        <v>287</v>
      </c>
      <c r="AT205" s="143" t="s">
        <v>186</v>
      </c>
      <c r="AU205" s="143" t="s">
        <v>84</v>
      </c>
      <c r="AY205" s="18" t="s">
        <v>184</v>
      </c>
      <c r="BE205" s="144">
        <f t="shared" si="74"/>
        <v>0</v>
      </c>
      <c r="BF205" s="144">
        <f t="shared" si="75"/>
        <v>0</v>
      </c>
      <c r="BG205" s="144">
        <f t="shared" si="76"/>
        <v>0</v>
      </c>
      <c r="BH205" s="144">
        <f t="shared" si="77"/>
        <v>0</v>
      </c>
      <c r="BI205" s="144">
        <f t="shared" si="78"/>
        <v>0</v>
      </c>
      <c r="BJ205" s="18" t="s">
        <v>82</v>
      </c>
      <c r="BK205" s="144">
        <f t="shared" si="79"/>
        <v>0</v>
      </c>
      <c r="BL205" s="18" t="s">
        <v>287</v>
      </c>
      <c r="BM205" s="143" t="s">
        <v>3241</v>
      </c>
    </row>
    <row r="206" spans="2:65" s="1" customFormat="1" ht="16.5" customHeight="1">
      <c r="B206" s="33"/>
      <c r="C206" s="132" t="s">
        <v>638</v>
      </c>
      <c r="D206" s="132" t="s">
        <v>186</v>
      </c>
      <c r="E206" s="133" t="s">
        <v>3242</v>
      </c>
      <c r="F206" s="134" t="s">
        <v>3243</v>
      </c>
      <c r="G206" s="135" t="s">
        <v>1993</v>
      </c>
      <c r="H206" s="136">
        <v>4</v>
      </c>
      <c r="I206" s="137"/>
      <c r="J206" s="138">
        <f t="shared" si="70"/>
        <v>0</v>
      </c>
      <c r="K206" s="134" t="s">
        <v>19</v>
      </c>
      <c r="L206" s="33"/>
      <c r="M206" s="139" t="s">
        <v>19</v>
      </c>
      <c r="N206" s="140" t="s">
        <v>46</v>
      </c>
      <c r="P206" s="141">
        <f t="shared" si="71"/>
        <v>0</v>
      </c>
      <c r="Q206" s="141">
        <v>0</v>
      </c>
      <c r="R206" s="141">
        <f t="shared" si="72"/>
        <v>0</v>
      </c>
      <c r="S206" s="141">
        <v>0</v>
      </c>
      <c r="T206" s="142">
        <f t="shared" si="73"/>
        <v>0</v>
      </c>
      <c r="AR206" s="143" t="s">
        <v>287</v>
      </c>
      <c r="AT206" s="143" t="s">
        <v>186</v>
      </c>
      <c r="AU206" s="143" t="s">
        <v>84</v>
      </c>
      <c r="AY206" s="18" t="s">
        <v>184</v>
      </c>
      <c r="BE206" s="144">
        <f t="shared" si="74"/>
        <v>0</v>
      </c>
      <c r="BF206" s="144">
        <f t="shared" si="75"/>
        <v>0</v>
      </c>
      <c r="BG206" s="144">
        <f t="shared" si="76"/>
        <v>0</v>
      </c>
      <c r="BH206" s="144">
        <f t="shared" si="77"/>
        <v>0</v>
      </c>
      <c r="BI206" s="144">
        <f t="shared" si="78"/>
        <v>0</v>
      </c>
      <c r="BJ206" s="18" t="s">
        <v>82</v>
      </c>
      <c r="BK206" s="144">
        <f t="shared" si="79"/>
        <v>0</v>
      </c>
      <c r="BL206" s="18" t="s">
        <v>287</v>
      </c>
      <c r="BM206" s="143" t="s">
        <v>3244</v>
      </c>
    </row>
    <row r="207" spans="2:65" s="1" customFormat="1" ht="16.5" customHeight="1">
      <c r="B207" s="33"/>
      <c r="C207" s="132" t="s">
        <v>653</v>
      </c>
      <c r="D207" s="132" t="s">
        <v>186</v>
      </c>
      <c r="E207" s="133" t="s">
        <v>3245</v>
      </c>
      <c r="F207" s="134" t="s">
        <v>3246</v>
      </c>
      <c r="G207" s="135" t="s">
        <v>1993</v>
      </c>
      <c r="H207" s="136">
        <v>1</v>
      </c>
      <c r="I207" s="137"/>
      <c r="J207" s="138">
        <f t="shared" si="70"/>
        <v>0</v>
      </c>
      <c r="K207" s="134" t="s">
        <v>19</v>
      </c>
      <c r="L207" s="33"/>
      <c r="M207" s="139" t="s">
        <v>19</v>
      </c>
      <c r="N207" s="140" t="s">
        <v>46</v>
      </c>
      <c r="P207" s="141">
        <f t="shared" si="71"/>
        <v>0</v>
      </c>
      <c r="Q207" s="141">
        <v>0</v>
      </c>
      <c r="R207" s="141">
        <f t="shared" si="72"/>
        <v>0</v>
      </c>
      <c r="S207" s="141">
        <v>0</v>
      </c>
      <c r="T207" s="142">
        <f t="shared" si="73"/>
        <v>0</v>
      </c>
      <c r="AR207" s="143" t="s">
        <v>287</v>
      </c>
      <c r="AT207" s="143" t="s">
        <v>186</v>
      </c>
      <c r="AU207" s="143" t="s">
        <v>84</v>
      </c>
      <c r="AY207" s="18" t="s">
        <v>184</v>
      </c>
      <c r="BE207" s="144">
        <f t="shared" si="74"/>
        <v>0</v>
      </c>
      <c r="BF207" s="144">
        <f t="shared" si="75"/>
        <v>0</v>
      </c>
      <c r="BG207" s="144">
        <f t="shared" si="76"/>
        <v>0</v>
      </c>
      <c r="BH207" s="144">
        <f t="shared" si="77"/>
        <v>0</v>
      </c>
      <c r="BI207" s="144">
        <f t="shared" si="78"/>
        <v>0</v>
      </c>
      <c r="BJ207" s="18" t="s">
        <v>82</v>
      </c>
      <c r="BK207" s="144">
        <f t="shared" si="79"/>
        <v>0</v>
      </c>
      <c r="BL207" s="18" t="s">
        <v>287</v>
      </c>
      <c r="BM207" s="143" t="s">
        <v>3247</v>
      </c>
    </row>
    <row r="208" spans="2:65" s="1" customFormat="1" ht="16.5" customHeight="1">
      <c r="B208" s="33"/>
      <c r="C208" s="132" t="s">
        <v>665</v>
      </c>
      <c r="D208" s="132" t="s">
        <v>186</v>
      </c>
      <c r="E208" s="133" t="s">
        <v>3248</v>
      </c>
      <c r="F208" s="134" t="s">
        <v>3249</v>
      </c>
      <c r="G208" s="135" t="s">
        <v>1993</v>
      </c>
      <c r="H208" s="136">
        <v>1</v>
      </c>
      <c r="I208" s="137"/>
      <c r="J208" s="138">
        <f t="shared" si="70"/>
        <v>0</v>
      </c>
      <c r="K208" s="134" t="s">
        <v>19</v>
      </c>
      <c r="L208" s="33"/>
      <c r="M208" s="139" t="s">
        <v>19</v>
      </c>
      <c r="N208" s="140" t="s">
        <v>46</v>
      </c>
      <c r="P208" s="141">
        <f t="shared" si="71"/>
        <v>0</v>
      </c>
      <c r="Q208" s="141">
        <v>0</v>
      </c>
      <c r="R208" s="141">
        <f t="shared" si="72"/>
        <v>0</v>
      </c>
      <c r="S208" s="141">
        <v>0</v>
      </c>
      <c r="T208" s="142">
        <f t="shared" si="73"/>
        <v>0</v>
      </c>
      <c r="AR208" s="143" t="s">
        <v>287</v>
      </c>
      <c r="AT208" s="143" t="s">
        <v>186</v>
      </c>
      <c r="AU208" s="143" t="s">
        <v>84</v>
      </c>
      <c r="AY208" s="18" t="s">
        <v>184</v>
      </c>
      <c r="BE208" s="144">
        <f t="shared" si="74"/>
        <v>0</v>
      </c>
      <c r="BF208" s="144">
        <f t="shared" si="75"/>
        <v>0</v>
      </c>
      <c r="BG208" s="144">
        <f t="shared" si="76"/>
        <v>0</v>
      </c>
      <c r="BH208" s="144">
        <f t="shared" si="77"/>
        <v>0</v>
      </c>
      <c r="BI208" s="144">
        <f t="shared" si="78"/>
        <v>0</v>
      </c>
      <c r="BJ208" s="18" t="s">
        <v>82</v>
      </c>
      <c r="BK208" s="144">
        <f t="shared" si="79"/>
        <v>0</v>
      </c>
      <c r="BL208" s="18" t="s">
        <v>287</v>
      </c>
      <c r="BM208" s="143" t="s">
        <v>3250</v>
      </c>
    </row>
    <row r="209" spans="2:65" s="1" customFormat="1" ht="16.5" customHeight="1">
      <c r="B209" s="33"/>
      <c r="C209" s="132" t="s">
        <v>680</v>
      </c>
      <c r="D209" s="132" t="s">
        <v>186</v>
      </c>
      <c r="E209" s="133" t="s">
        <v>3251</v>
      </c>
      <c r="F209" s="134" t="s">
        <v>3252</v>
      </c>
      <c r="G209" s="135" t="s">
        <v>1993</v>
      </c>
      <c r="H209" s="136">
        <v>1</v>
      </c>
      <c r="I209" s="137"/>
      <c r="J209" s="138">
        <f t="shared" si="70"/>
        <v>0</v>
      </c>
      <c r="K209" s="134" t="s">
        <v>19</v>
      </c>
      <c r="L209" s="33"/>
      <c r="M209" s="139" t="s">
        <v>19</v>
      </c>
      <c r="N209" s="140" t="s">
        <v>46</v>
      </c>
      <c r="P209" s="141">
        <f t="shared" si="71"/>
        <v>0</v>
      </c>
      <c r="Q209" s="141">
        <v>0</v>
      </c>
      <c r="R209" s="141">
        <f t="shared" si="72"/>
        <v>0</v>
      </c>
      <c r="S209" s="141">
        <v>0</v>
      </c>
      <c r="T209" s="142">
        <f t="shared" si="73"/>
        <v>0</v>
      </c>
      <c r="AR209" s="143" t="s">
        <v>287</v>
      </c>
      <c r="AT209" s="143" t="s">
        <v>186</v>
      </c>
      <c r="AU209" s="143" t="s">
        <v>84</v>
      </c>
      <c r="AY209" s="18" t="s">
        <v>184</v>
      </c>
      <c r="BE209" s="144">
        <f t="shared" si="74"/>
        <v>0</v>
      </c>
      <c r="BF209" s="144">
        <f t="shared" si="75"/>
        <v>0</v>
      </c>
      <c r="BG209" s="144">
        <f t="shared" si="76"/>
        <v>0</v>
      </c>
      <c r="BH209" s="144">
        <f t="shared" si="77"/>
        <v>0</v>
      </c>
      <c r="BI209" s="144">
        <f t="shared" si="78"/>
        <v>0</v>
      </c>
      <c r="BJ209" s="18" t="s">
        <v>82</v>
      </c>
      <c r="BK209" s="144">
        <f t="shared" si="79"/>
        <v>0</v>
      </c>
      <c r="BL209" s="18" t="s">
        <v>287</v>
      </c>
      <c r="BM209" s="143" t="s">
        <v>3253</v>
      </c>
    </row>
    <row r="210" spans="2:65" s="1" customFormat="1" ht="16.5" customHeight="1">
      <c r="B210" s="33"/>
      <c r="C210" s="132" t="s">
        <v>1127</v>
      </c>
      <c r="D210" s="132" t="s">
        <v>186</v>
      </c>
      <c r="E210" s="133" t="s">
        <v>3254</v>
      </c>
      <c r="F210" s="134" t="s">
        <v>3255</v>
      </c>
      <c r="G210" s="135" t="s">
        <v>246</v>
      </c>
      <c r="H210" s="136">
        <v>120</v>
      </c>
      <c r="I210" s="137"/>
      <c r="J210" s="138">
        <f t="shared" si="70"/>
        <v>0</v>
      </c>
      <c r="K210" s="134" t="s">
        <v>19</v>
      </c>
      <c r="L210" s="33"/>
      <c r="M210" s="139" t="s">
        <v>19</v>
      </c>
      <c r="N210" s="140" t="s">
        <v>46</v>
      </c>
      <c r="P210" s="141">
        <f t="shared" si="71"/>
        <v>0</v>
      </c>
      <c r="Q210" s="141">
        <v>0</v>
      </c>
      <c r="R210" s="141">
        <f t="shared" si="72"/>
        <v>0</v>
      </c>
      <c r="S210" s="141">
        <v>0</v>
      </c>
      <c r="T210" s="142">
        <f t="shared" si="73"/>
        <v>0</v>
      </c>
      <c r="AR210" s="143" t="s">
        <v>287</v>
      </c>
      <c r="AT210" s="143" t="s">
        <v>186</v>
      </c>
      <c r="AU210" s="143" t="s">
        <v>84</v>
      </c>
      <c r="AY210" s="18" t="s">
        <v>184</v>
      </c>
      <c r="BE210" s="144">
        <f t="shared" si="74"/>
        <v>0</v>
      </c>
      <c r="BF210" s="144">
        <f t="shared" si="75"/>
        <v>0</v>
      </c>
      <c r="BG210" s="144">
        <f t="shared" si="76"/>
        <v>0</v>
      </c>
      <c r="BH210" s="144">
        <f t="shared" si="77"/>
        <v>0</v>
      </c>
      <c r="BI210" s="144">
        <f t="shared" si="78"/>
        <v>0</v>
      </c>
      <c r="BJ210" s="18" t="s">
        <v>82</v>
      </c>
      <c r="BK210" s="144">
        <f t="shared" si="79"/>
        <v>0</v>
      </c>
      <c r="BL210" s="18" t="s">
        <v>287</v>
      </c>
      <c r="BM210" s="143" t="s">
        <v>3256</v>
      </c>
    </row>
    <row r="211" spans="2:65" s="1" customFormat="1" ht="16.5" customHeight="1">
      <c r="B211" s="33"/>
      <c r="C211" s="132" t="s">
        <v>1136</v>
      </c>
      <c r="D211" s="132" t="s">
        <v>186</v>
      </c>
      <c r="E211" s="133" t="s">
        <v>3192</v>
      </c>
      <c r="F211" s="134" t="s">
        <v>3166</v>
      </c>
      <c r="G211" s="135" t="s">
        <v>1993</v>
      </c>
      <c r="H211" s="136">
        <v>1</v>
      </c>
      <c r="I211" s="137"/>
      <c r="J211" s="138">
        <f t="shared" si="70"/>
        <v>0</v>
      </c>
      <c r="K211" s="134" t="s">
        <v>19</v>
      </c>
      <c r="L211" s="33"/>
      <c r="M211" s="139" t="s">
        <v>19</v>
      </c>
      <c r="N211" s="140" t="s">
        <v>46</v>
      </c>
      <c r="P211" s="141">
        <f t="shared" si="71"/>
        <v>0</v>
      </c>
      <c r="Q211" s="141">
        <v>0</v>
      </c>
      <c r="R211" s="141">
        <f t="shared" si="72"/>
        <v>0</v>
      </c>
      <c r="S211" s="141">
        <v>0</v>
      </c>
      <c r="T211" s="142">
        <f t="shared" si="73"/>
        <v>0</v>
      </c>
      <c r="AR211" s="143" t="s">
        <v>287</v>
      </c>
      <c r="AT211" s="143" t="s">
        <v>186</v>
      </c>
      <c r="AU211" s="143" t="s">
        <v>84</v>
      </c>
      <c r="AY211" s="18" t="s">
        <v>184</v>
      </c>
      <c r="BE211" s="144">
        <f t="shared" si="74"/>
        <v>0</v>
      </c>
      <c r="BF211" s="144">
        <f t="shared" si="75"/>
        <v>0</v>
      </c>
      <c r="BG211" s="144">
        <f t="shared" si="76"/>
        <v>0</v>
      </c>
      <c r="BH211" s="144">
        <f t="shared" si="77"/>
        <v>0</v>
      </c>
      <c r="BI211" s="144">
        <f t="shared" si="78"/>
        <v>0</v>
      </c>
      <c r="BJ211" s="18" t="s">
        <v>82</v>
      </c>
      <c r="BK211" s="144">
        <f t="shared" si="79"/>
        <v>0</v>
      </c>
      <c r="BL211" s="18" t="s">
        <v>287</v>
      </c>
      <c r="BM211" s="143" t="s">
        <v>3257</v>
      </c>
    </row>
    <row r="212" spans="2:65" s="1" customFormat="1" ht="16.5" customHeight="1">
      <c r="B212" s="33"/>
      <c r="C212" s="132" t="s">
        <v>1142</v>
      </c>
      <c r="D212" s="132" t="s">
        <v>186</v>
      </c>
      <c r="E212" s="133" t="s">
        <v>3258</v>
      </c>
      <c r="F212" s="134" t="s">
        <v>2644</v>
      </c>
      <c r="G212" s="135" t="s">
        <v>2433</v>
      </c>
      <c r="H212" s="197"/>
      <c r="I212" s="137"/>
      <c r="J212" s="138">
        <f t="shared" si="70"/>
        <v>0</v>
      </c>
      <c r="K212" s="134" t="s">
        <v>19</v>
      </c>
      <c r="L212" s="33"/>
      <c r="M212" s="201" t="s">
        <v>19</v>
      </c>
      <c r="N212" s="202" t="s">
        <v>46</v>
      </c>
      <c r="O212" s="194"/>
      <c r="P212" s="195">
        <f t="shared" si="71"/>
        <v>0</v>
      </c>
      <c r="Q212" s="195">
        <v>0</v>
      </c>
      <c r="R212" s="195">
        <f t="shared" si="72"/>
        <v>0</v>
      </c>
      <c r="S212" s="195">
        <v>0</v>
      </c>
      <c r="T212" s="196">
        <f t="shared" si="73"/>
        <v>0</v>
      </c>
      <c r="AR212" s="143" t="s">
        <v>287</v>
      </c>
      <c r="AT212" s="143" t="s">
        <v>186</v>
      </c>
      <c r="AU212" s="143" t="s">
        <v>84</v>
      </c>
      <c r="AY212" s="18" t="s">
        <v>184</v>
      </c>
      <c r="BE212" s="144">
        <f t="shared" si="74"/>
        <v>0</v>
      </c>
      <c r="BF212" s="144">
        <f t="shared" si="75"/>
        <v>0</v>
      </c>
      <c r="BG212" s="144">
        <f t="shared" si="76"/>
        <v>0</v>
      </c>
      <c r="BH212" s="144">
        <f t="shared" si="77"/>
        <v>0</v>
      </c>
      <c r="BI212" s="144">
        <f t="shared" si="78"/>
        <v>0</v>
      </c>
      <c r="BJ212" s="18" t="s">
        <v>82</v>
      </c>
      <c r="BK212" s="144">
        <f t="shared" si="79"/>
        <v>0</v>
      </c>
      <c r="BL212" s="18" t="s">
        <v>287</v>
      </c>
      <c r="BM212" s="143" t="s">
        <v>3259</v>
      </c>
    </row>
    <row r="213" spans="2:65" s="1" customFormat="1" ht="6.95" customHeight="1">
      <c r="B213" s="42"/>
      <c r="C213" s="43"/>
      <c r="D213" s="43"/>
      <c r="E213" s="43"/>
      <c r="F213" s="43"/>
      <c r="G213" s="43"/>
      <c r="H213" s="43"/>
      <c r="I213" s="43"/>
      <c r="J213" s="43"/>
      <c r="K213" s="43"/>
      <c r="L213" s="33"/>
    </row>
  </sheetData>
  <sheetProtection algorithmName="SHA-512" hashValue="2XsT226E78Vhn8qWXYUurNuJ5HKeL8wL/6k5Etoo2oQC1rkkZi0UH46Is/ydmp1cNBXE4wqrXtZ4Udo3O2uXJA==" saltValue="/g6NlpC5vkDdetqXaNU3Pn1vljG1CnhgpVqk6LfDdjRfBgWD3amx7pVaTNPgbL8aiqU7JfJQ6lWrRSA+CJGebw==" spinCount="100000" sheet="1" objects="1" scenarios="1" formatColumns="0" formatRows="0" autoFilter="0"/>
  <autoFilter ref="C98:K212" xr:uid="{00000000-0009-0000-0000-000007000000}"/>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13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8"/>
      <c r="M2" s="308"/>
      <c r="N2" s="308"/>
      <c r="O2" s="308"/>
      <c r="P2" s="308"/>
      <c r="Q2" s="308"/>
      <c r="R2" s="308"/>
      <c r="S2" s="308"/>
      <c r="T2" s="308"/>
      <c r="U2" s="308"/>
      <c r="V2" s="308"/>
      <c r="AT2" s="18" t="s">
        <v>117</v>
      </c>
    </row>
    <row r="3" spans="2:46" ht="6.95" customHeight="1">
      <c r="B3" s="19"/>
      <c r="C3" s="20"/>
      <c r="D3" s="20"/>
      <c r="E3" s="20"/>
      <c r="F3" s="20"/>
      <c r="G3" s="20"/>
      <c r="H3" s="20"/>
      <c r="I3" s="20"/>
      <c r="J3" s="20"/>
      <c r="K3" s="20"/>
      <c r="L3" s="21"/>
      <c r="AT3" s="18" t="s">
        <v>84</v>
      </c>
    </row>
    <row r="4" spans="2:46" ht="24.95" customHeight="1">
      <c r="B4" s="21"/>
      <c r="D4" s="22" t="s">
        <v>139</v>
      </c>
      <c r="L4" s="21"/>
      <c r="M4" s="91" t="s">
        <v>10</v>
      </c>
      <c r="AT4" s="18" t="s">
        <v>4</v>
      </c>
    </row>
    <row r="5" spans="2:46" ht="6.95" customHeight="1">
      <c r="B5" s="21"/>
      <c r="L5" s="21"/>
    </row>
    <row r="6" spans="2:46" ht="12" customHeight="1">
      <c r="B6" s="21"/>
      <c r="D6" s="28" t="s">
        <v>16</v>
      </c>
      <c r="L6" s="21"/>
    </row>
    <row r="7" spans="2:46" ht="16.5" customHeight="1">
      <c r="B7" s="21"/>
      <c r="E7" s="338" t="str">
        <f>'Rekapitulace stavby'!K6</f>
        <v>AREÁL KLÍŠE, ÚSTÍ NAD LABEM – WELLNESS A FITNESS - BEZ VENKOVNÍ ODPOČÍVÁRNY</v>
      </c>
      <c r="F7" s="339"/>
      <c r="G7" s="339"/>
      <c r="H7" s="339"/>
      <c r="L7" s="21"/>
    </row>
    <row r="8" spans="2:46" ht="12" customHeight="1">
      <c r="B8" s="21"/>
      <c r="D8" s="28" t="s">
        <v>140</v>
      </c>
      <c r="L8" s="21"/>
    </row>
    <row r="9" spans="2:46" s="1" customFormat="1" ht="16.5" customHeight="1">
      <c r="B9" s="33"/>
      <c r="E9" s="338" t="s">
        <v>141</v>
      </c>
      <c r="F9" s="340"/>
      <c r="G9" s="340"/>
      <c r="H9" s="340"/>
      <c r="L9" s="33"/>
    </row>
    <row r="10" spans="2:46" s="1" customFormat="1" ht="12" customHeight="1">
      <c r="B10" s="33"/>
      <c r="D10" s="28" t="s">
        <v>142</v>
      </c>
      <c r="L10" s="33"/>
    </row>
    <row r="11" spans="2:46" s="1" customFormat="1" ht="16.5" customHeight="1">
      <c r="B11" s="33"/>
      <c r="E11" s="301" t="s">
        <v>3260</v>
      </c>
      <c r="F11" s="340"/>
      <c r="G11" s="340"/>
      <c r="H11" s="340"/>
      <c r="L11" s="33"/>
    </row>
    <row r="12" spans="2:46" s="1" customFormat="1" ht="11.25">
      <c r="B12" s="33"/>
      <c r="L12" s="33"/>
    </row>
    <row r="13" spans="2:46" s="1" customFormat="1" ht="12" customHeight="1">
      <c r="B13" s="33"/>
      <c r="D13" s="28" t="s">
        <v>18</v>
      </c>
      <c r="F13" s="26" t="s">
        <v>19</v>
      </c>
      <c r="I13" s="28" t="s">
        <v>20</v>
      </c>
      <c r="J13" s="26" t="s">
        <v>19</v>
      </c>
      <c r="L13" s="33"/>
    </row>
    <row r="14" spans="2:46" s="1" customFormat="1" ht="12" customHeight="1">
      <c r="B14" s="33"/>
      <c r="D14" s="28" t="s">
        <v>21</v>
      </c>
      <c r="F14" s="26" t="s">
        <v>22</v>
      </c>
      <c r="I14" s="28" t="s">
        <v>23</v>
      </c>
      <c r="J14" s="50" t="str">
        <f>'Rekapitulace stavby'!AN8</f>
        <v>10. 7. 2024</v>
      </c>
      <c r="L14" s="33"/>
    </row>
    <row r="15" spans="2:46" s="1" customFormat="1" ht="10.9" customHeight="1">
      <c r="B15" s="33"/>
      <c r="L15" s="33"/>
    </row>
    <row r="16" spans="2:46" s="1" customFormat="1" ht="12" customHeight="1">
      <c r="B16" s="33"/>
      <c r="D16" s="28" t="s">
        <v>25</v>
      </c>
      <c r="I16" s="28" t="s">
        <v>26</v>
      </c>
      <c r="J16" s="26" t="s">
        <v>27</v>
      </c>
      <c r="L16" s="33"/>
    </row>
    <row r="17" spans="2:12" s="1" customFormat="1" ht="18" customHeight="1">
      <c r="B17" s="33"/>
      <c r="E17" s="26" t="s">
        <v>28</v>
      </c>
      <c r="I17" s="28" t="s">
        <v>29</v>
      </c>
      <c r="J17" s="26" t="s">
        <v>30</v>
      </c>
      <c r="L17" s="33"/>
    </row>
    <row r="18" spans="2:12" s="1" customFormat="1" ht="6.95" customHeight="1">
      <c r="B18" s="33"/>
      <c r="L18" s="33"/>
    </row>
    <row r="19" spans="2:12" s="1" customFormat="1" ht="12" customHeight="1">
      <c r="B19" s="33"/>
      <c r="D19" s="28" t="s">
        <v>31</v>
      </c>
      <c r="I19" s="28" t="s">
        <v>26</v>
      </c>
      <c r="J19" s="29" t="str">
        <f>'Rekapitulace stavby'!AN13</f>
        <v>Vyplň údaj</v>
      </c>
      <c r="L19" s="33"/>
    </row>
    <row r="20" spans="2:12" s="1" customFormat="1" ht="18" customHeight="1">
      <c r="B20" s="33"/>
      <c r="E20" s="341" t="str">
        <f>'Rekapitulace stavby'!E14</f>
        <v>Vyplň údaj</v>
      </c>
      <c r="F20" s="307"/>
      <c r="G20" s="307"/>
      <c r="H20" s="307"/>
      <c r="I20" s="28" t="s">
        <v>29</v>
      </c>
      <c r="J20" s="29" t="str">
        <f>'Rekapitulace stavby'!AN14</f>
        <v>Vyplň údaj</v>
      </c>
      <c r="L20" s="33"/>
    </row>
    <row r="21" spans="2:12" s="1" customFormat="1" ht="6.95" customHeight="1">
      <c r="B21" s="33"/>
      <c r="L21" s="33"/>
    </row>
    <row r="22" spans="2:12" s="1" customFormat="1" ht="12" customHeight="1">
      <c r="B22" s="33"/>
      <c r="D22" s="28" t="s">
        <v>33</v>
      </c>
      <c r="I22" s="28" t="s">
        <v>26</v>
      </c>
      <c r="J22" s="26" t="s">
        <v>34</v>
      </c>
      <c r="L22" s="33"/>
    </row>
    <row r="23" spans="2:12" s="1" customFormat="1" ht="18" customHeight="1">
      <c r="B23" s="33"/>
      <c r="E23" s="26" t="s">
        <v>35</v>
      </c>
      <c r="I23" s="28" t="s">
        <v>29</v>
      </c>
      <c r="J23" s="26" t="s">
        <v>36</v>
      </c>
      <c r="L23" s="33"/>
    </row>
    <row r="24" spans="2:12" s="1" customFormat="1" ht="6.95" customHeight="1">
      <c r="B24" s="33"/>
      <c r="L24" s="33"/>
    </row>
    <row r="25" spans="2:12" s="1" customFormat="1" ht="12" customHeight="1">
      <c r="B25" s="33"/>
      <c r="D25" s="28" t="s">
        <v>38</v>
      </c>
      <c r="I25" s="28" t="s">
        <v>26</v>
      </c>
      <c r="J25" s="26" t="s">
        <v>34</v>
      </c>
      <c r="L25" s="33"/>
    </row>
    <row r="26" spans="2:12" s="1" customFormat="1" ht="18" customHeight="1">
      <c r="B26" s="33"/>
      <c r="E26" s="26" t="s">
        <v>35</v>
      </c>
      <c r="I26" s="28" t="s">
        <v>29</v>
      </c>
      <c r="J26" s="26" t="s">
        <v>36</v>
      </c>
      <c r="L26" s="33"/>
    </row>
    <row r="27" spans="2:12" s="1" customFormat="1" ht="6.95" customHeight="1">
      <c r="B27" s="33"/>
      <c r="L27" s="33"/>
    </row>
    <row r="28" spans="2:12" s="1" customFormat="1" ht="12" customHeight="1">
      <c r="B28" s="33"/>
      <c r="D28" s="28" t="s">
        <v>39</v>
      </c>
      <c r="L28" s="33"/>
    </row>
    <row r="29" spans="2:12" s="7" customFormat="1" ht="16.5" customHeight="1">
      <c r="B29" s="92"/>
      <c r="E29" s="312" t="s">
        <v>19</v>
      </c>
      <c r="F29" s="312"/>
      <c r="G29" s="312"/>
      <c r="H29" s="312"/>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41</v>
      </c>
      <c r="J32" s="64">
        <f>ROUND(J87, 2)</f>
        <v>0</v>
      </c>
      <c r="L32" s="33"/>
    </row>
    <row r="33" spans="2:12" s="1" customFormat="1" ht="6.95" customHeight="1">
      <c r="B33" s="33"/>
      <c r="D33" s="51"/>
      <c r="E33" s="51"/>
      <c r="F33" s="51"/>
      <c r="G33" s="51"/>
      <c r="H33" s="51"/>
      <c r="I33" s="51"/>
      <c r="J33" s="51"/>
      <c r="K33" s="51"/>
      <c r="L33" s="33"/>
    </row>
    <row r="34" spans="2:12" s="1" customFormat="1" ht="14.45" customHeight="1">
      <c r="B34" s="33"/>
      <c r="F34" s="36" t="s">
        <v>43</v>
      </c>
      <c r="I34" s="36" t="s">
        <v>42</v>
      </c>
      <c r="J34" s="36" t="s">
        <v>44</v>
      </c>
      <c r="L34" s="33"/>
    </row>
    <row r="35" spans="2:12" s="1" customFormat="1" ht="14.45" customHeight="1">
      <c r="B35" s="33"/>
      <c r="D35" s="53" t="s">
        <v>45</v>
      </c>
      <c r="E35" s="28" t="s">
        <v>46</v>
      </c>
      <c r="F35" s="83">
        <f>ROUND((SUM(BE87:BE136)),  2)</f>
        <v>0</v>
      </c>
      <c r="I35" s="94">
        <v>0.21</v>
      </c>
      <c r="J35" s="83">
        <f>ROUND(((SUM(BE87:BE136))*I35),  2)</f>
        <v>0</v>
      </c>
      <c r="L35" s="33"/>
    </row>
    <row r="36" spans="2:12" s="1" customFormat="1" ht="14.45" customHeight="1">
      <c r="B36" s="33"/>
      <c r="E36" s="28" t="s">
        <v>47</v>
      </c>
      <c r="F36" s="83">
        <f>ROUND((SUM(BF87:BF136)),  2)</f>
        <v>0</v>
      </c>
      <c r="I36" s="94">
        <v>0.12</v>
      </c>
      <c r="J36" s="83">
        <f>ROUND(((SUM(BF87:BF136))*I36),  2)</f>
        <v>0</v>
      </c>
      <c r="L36" s="33"/>
    </row>
    <row r="37" spans="2:12" s="1" customFormat="1" ht="14.45" hidden="1" customHeight="1">
      <c r="B37" s="33"/>
      <c r="E37" s="28" t="s">
        <v>48</v>
      </c>
      <c r="F37" s="83">
        <f>ROUND((SUM(BG87:BG136)),  2)</f>
        <v>0</v>
      </c>
      <c r="I37" s="94">
        <v>0.21</v>
      </c>
      <c r="J37" s="83">
        <f>0</f>
        <v>0</v>
      </c>
      <c r="L37" s="33"/>
    </row>
    <row r="38" spans="2:12" s="1" customFormat="1" ht="14.45" hidden="1" customHeight="1">
      <c r="B38" s="33"/>
      <c r="E38" s="28" t="s">
        <v>49</v>
      </c>
      <c r="F38" s="83">
        <f>ROUND((SUM(BH87:BH136)),  2)</f>
        <v>0</v>
      </c>
      <c r="I38" s="94">
        <v>0.12</v>
      </c>
      <c r="J38" s="83">
        <f>0</f>
        <v>0</v>
      </c>
      <c r="L38" s="33"/>
    </row>
    <row r="39" spans="2:12" s="1" customFormat="1" ht="14.45" hidden="1" customHeight="1">
      <c r="B39" s="33"/>
      <c r="E39" s="28" t="s">
        <v>50</v>
      </c>
      <c r="F39" s="83">
        <f>ROUND((SUM(BI87:BI136)),  2)</f>
        <v>0</v>
      </c>
      <c r="I39" s="94">
        <v>0</v>
      </c>
      <c r="J39" s="83">
        <f>0</f>
        <v>0</v>
      </c>
      <c r="L39" s="33"/>
    </row>
    <row r="40" spans="2:12" s="1" customFormat="1" ht="6.95" customHeight="1">
      <c r="B40" s="33"/>
      <c r="L40" s="33"/>
    </row>
    <row r="41" spans="2:12" s="1" customFormat="1" ht="25.35" customHeight="1">
      <c r="B41" s="33"/>
      <c r="C41" s="95"/>
      <c r="D41" s="96" t="s">
        <v>51</v>
      </c>
      <c r="E41" s="55"/>
      <c r="F41" s="55"/>
      <c r="G41" s="97" t="s">
        <v>52</v>
      </c>
      <c r="H41" s="98" t="s">
        <v>53</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146</v>
      </c>
      <c r="L47" s="33"/>
    </row>
    <row r="48" spans="2:12" s="1" customFormat="1" ht="6.95" customHeight="1">
      <c r="B48" s="33"/>
      <c r="L48" s="33"/>
    </row>
    <row r="49" spans="2:47" s="1" customFormat="1" ht="12" customHeight="1">
      <c r="B49" s="33"/>
      <c r="C49" s="28" t="s">
        <v>16</v>
      </c>
      <c r="L49" s="33"/>
    </row>
    <row r="50" spans="2:47" s="1" customFormat="1" ht="16.5" customHeight="1">
      <c r="B50" s="33"/>
      <c r="E50" s="338" t="str">
        <f>E7</f>
        <v>AREÁL KLÍŠE, ÚSTÍ NAD LABEM – WELLNESS A FITNESS - BEZ VENKOVNÍ ODPOČÍVÁRNY</v>
      </c>
      <c r="F50" s="339"/>
      <c r="G50" s="339"/>
      <c r="H50" s="339"/>
      <c r="L50" s="33"/>
    </row>
    <row r="51" spans="2:47" ht="12" customHeight="1">
      <c r="B51" s="21"/>
      <c r="C51" s="28" t="s">
        <v>140</v>
      </c>
      <c r="L51" s="21"/>
    </row>
    <row r="52" spans="2:47" s="1" customFormat="1" ht="16.5" customHeight="1">
      <c r="B52" s="33"/>
      <c r="E52" s="338" t="s">
        <v>141</v>
      </c>
      <c r="F52" s="340"/>
      <c r="G52" s="340"/>
      <c r="H52" s="340"/>
      <c r="L52" s="33"/>
    </row>
    <row r="53" spans="2:47" s="1" customFormat="1" ht="12" customHeight="1">
      <c r="B53" s="33"/>
      <c r="C53" s="28" t="s">
        <v>142</v>
      </c>
      <c r="L53" s="33"/>
    </row>
    <row r="54" spans="2:47" s="1" customFormat="1" ht="16.5" customHeight="1">
      <c r="B54" s="33"/>
      <c r="E54" s="301" t="str">
        <f>E11</f>
        <v>D.1-02.5 - Vybavení interiéru</v>
      </c>
      <c r="F54" s="340"/>
      <c r="G54" s="340"/>
      <c r="H54" s="340"/>
      <c r="L54" s="33"/>
    </row>
    <row r="55" spans="2:47" s="1" customFormat="1" ht="6.95" customHeight="1">
      <c r="B55" s="33"/>
      <c r="L55" s="33"/>
    </row>
    <row r="56" spans="2:47" s="1" customFormat="1" ht="12" customHeight="1">
      <c r="B56" s="33"/>
      <c r="C56" s="28" t="s">
        <v>21</v>
      </c>
      <c r="F56" s="26" t="str">
        <f>F14</f>
        <v>ÚSTÍ NAD LABEM</v>
      </c>
      <c r="I56" s="28" t="s">
        <v>23</v>
      </c>
      <c r="J56" s="50" t="str">
        <f>IF(J14="","",J14)</f>
        <v>10. 7. 2024</v>
      </c>
      <c r="L56" s="33"/>
    </row>
    <row r="57" spans="2:47" s="1" customFormat="1" ht="6.95" customHeight="1">
      <c r="B57" s="33"/>
      <c r="L57" s="33"/>
    </row>
    <row r="58" spans="2:47" s="1" customFormat="1" ht="15.2" customHeight="1">
      <c r="B58" s="33"/>
      <c r="C58" s="28" t="s">
        <v>25</v>
      </c>
      <c r="F58" s="26" t="str">
        <f>E17</f>
        <v>Městské služby Ústí nad Labem p.o.</v>
      </c>
      <c r="I58" s="28" t="s">
        <v>33</v>
      </c>
      <c r="J58" s="31" t="str">
        <f>E23</f>
        <v>Specta s.r.o.</v>
      </c>
      <c r="L58" s="33"/>
    </row>
    <row r="59" spans="2:47" s="1" customFormat="1" ht="15.2" customHeight="1">
      <c r="B59" s="33"/>
      <c r="C59" s="28" t="s">
        <v>31</v>
      </c>
      <c r="F59" s="26" t="str">
        <f>IF(E20="","",E20)</f>
        <v>Vyplň údaj</v>
      </c>
      <c r="I59" s="28" t="s">
        <v>38</v>
      </c>
      <c r="J59" s="31" t="str">
        <f>E26</f>
        <v>Specta s.r.o.</v>
      </c>
      <c r="L59" s="33"/>
    </row>
    <row r="60" spans="2:47" s="1" customFormat="1" ht="10.35" customHeight="1">
      <c r="B60" s="33"/>
      <c r="L60" s="33"/>
    </row>
    <row r="61" spans="2:47" s="1" customFormat="1" ht="29.25" customHeight="1">
      <c r="B61" s="33"/>
      <c r="C61" s="101" t="s">
        <v>147</v>
      </c>
      <c r="D61" s="95"/>
      <c r="E61" s="95"/>
      <c r="F61" s="95"/>
      <c r="G61" s="95"/>
      <c r="H61" s="95"/>
      <c r="I61" s="95"/>
      <c r="J61" s="102" t="s">
        <v>148</v>
      </c>
      <c r="K61" s="95"/>
      <c r="L61" s="33"/>
    </row>
    <row r="62" spans="2:47" s="1" customFormat="1" ht="10.35" customHeight="1">
      <c r="B62" s="33"/>
      <c r="L62" s="33"/>
    </row>
    <row r="63" spans="2:47" s="1" customFormat="1" ht="22.9" customHeight="1">
      <c r="B63" s="33"/>
      <c r="C63" s="103" t="s">
        <v>73</v>
      </c>
      <c r="J63" s="64">
        <f>J87</f>
        <v>0</v>
      </c>
      <c r="L63" s="33"/>
      <c r="AU63" s="18" t="s">
        <v>149</v>
      </c>
    </row>
    <row r="64" spans="2:47" s="8" customFormat="1" ht="24.95" customHeight="1">
      <c r="B64" s="104"/>
      <c r="D64" s="105" t="s">
        <v>3261</v>
      </c>
      <c r="E64" s="106"/>
      <c r="F64" s="106"/>
      <c r="G64" s="106"/>
      <c r="H64" s="106"/>
      <c r="I64" s="106"/>
      <c r="J64" s="107">
        <f>J88</f>
        <v>0</v>
      </c>
      <c r="L64" s="104"/>
    </row>
    <row r="65" spans="2:12" s="9" customFormat="1" ht="19.899999999999999" customHeight="1">
      <c r="B65" s="108"/>
      <c r="D65" s="109" t="s">
        <v>3262</v>
      </c>
      <c r="E65" s="110"/>
      <c r="F65" s="110"/>
      <c r="G65" s="110"/>
      <c r="H65" s="110"/>
      <c r="I65" s="110"/>
      <c r="J65" s="111">
        <f>J89</f>
        <v>0</v>
      </c>
      <c r="L65" s="108"/>
    </row>
    <row r="66" spans="2:12" s="1" customFormat="1" ht="21.75" customHeight="1">
      <c r="B66" s="33"/>
      <c r="L66" s="33"/>
    </row>
    <row r="67" spans="2:12" s="1" customFormat="1" ht="6.95" customHeight="1">
      <c r="B67" s="42"/>
      <c r="C67" s="43"/>
      <c r="D67" s="43"/>
      <c r="E67" s="43"/>
      <c r="F67" s="43"/>
      <c r="G67" s="43"/>
      <c r="H67" s="43"/>
      <c r="I67" s="43"/>
      <c r="J67" s="43"/>
      <c r="K67" s="43"/>
      <c r="L67" s="33"/>
    </row>
    <row r="71" spans="2:12" s="1" customFormat="1" ht="6.95" customHeight="1">
      <c r="B71" s="44"/>
      <c r="C71" s="45"/>
      <c r="D71" s="45"/>
      <c r="E71" s="45"/>
      <c r="F71" s="45"/>
      <c r="G71" s="45"/>
      <c r="H71" s="45"/>
      <c r="I71" s="45"/>
      <c r="J71" s="45"/>
      <c r="K71" s="45"/>
      <c r="L71" s="33"/>
    </row>
    <row r="72" spans="2:12" s="1" customFormat="1" ht="24.95" customHeight="1">
      <c r="B72" s="33"/>
      <c r="C72" s="22" t="s">
        <v>169</v>
      </c>
      <c r="L72" s="33"/>
    </row>
    <row r="73" spans="2:12" s="1" customFormat="1" ht="6.95" customHeight="1">
      <c r="B73" s="33"/>
      <c r="L73" s="33"/>
    </row>
    <row r="74" spans="2:12" s="1" customFormat="1" ht="12" customHeight="1">
      <c r="B74" s="33"/>
      <c r="C74" s="28" t="s">
        <v>16</v>
      </c>
      <c r="L74" s="33"/>
    </row>
    <row r="75" spans="2:12" s="1" customFormat="1" ht="16.5" customHeight="1">
      <c r="B75" s="33"/>
      <c r="E75" s="338" t="str">
        <f>E7</f>
        <v>AREÁL KLÍŠE, ÚSTÍ NAD LABEM – WELLNESS A FITNESS - BEZ VENKOVNÍ ODPOČÍVÁRNY</v>
      </c>
      <c r="F75" s="339"/>
      <c r="G75" s="339"/>
      <c r="H75" s="339"/>
      <c r="L75" s="33"/>
    </row>
    <row r="76" spans="2:12" ht="12" customHeight="1">
      <c r="B76" s="21"/>
      <c r="C76" s="28" t="s">
        <v>140</v>
      </c>
      <c r="L76" s="21"/>
    </row>
    <row r="77" spans="2:12" s="1" customFormat="1" ht="16.5" customHeight="1">
      <c r="B77" s="33"/>
      <c r="E77" s="338" t="s">
        <v>141</v>
      </c>
      <c r="F77" s="340"/>
      <c r="G77" s="340"/>
      <c r="H77" s="340"/>
      <c r="L77" s="33"/>
    </row>
    <row r="78" spans="2:12" s="1" customFormat="1" ht="12" customHeight="1">
      <c r="B78" s="33"/>
      <c r="C78" s="28" t="s">
        <v>142</v>
      </c>
      <c r="L78" s="33"/>
    </row>
    <row r="79" spans="2:12" s="1" customFormat="1" ht="16.5" customHeight="1">
      <c r="B79" s="33"/>
      <c r="E79" s="301" t="str">
        <f>E11</f>
        <v>D.1-02.5 - Vybavení interiéru</v>
      </c>
      <c r="F79" s="340"/>
      <c r="G79" s="340"/>
      <c r="H79" s="340"/>
      <c r="L79" s="33"/>
    </row>
    <row r="80" spans="2:12" s="1" customFormat="1" ht="6.95" customHeight="1">
      <c r="B80" s="33"/>
      <c r="L80" s="33"/>
    </row>
    <row r="81" spans="2:65" s="1" customFormat="1" ht="12" customHeight="1">
      <c r="B81" s="33"/>
      <c r="C81" s="28" t="s">
        <v>21</v>
      </c>
      <c r="F81" s="26" t="str">
        <f>F14</f>
        <v>ÚSTÍ NAD LABEM</v>
      </c>
      <c r="I81" s="28" t="s">
        <v>23</v>
      </c>
      <c r="J81" s="50" t="str">
        <f>IF(J14="","",J14)</f>
        <v>10. 7. 2024</v>
      </c>
      <c r="L81" s="33"/>
    </row>
    <row r="82" spans="2:65" s="1" customFormat="1" ht="6.95" customHeight="1">
      <c r="B82" s="33"/>
      <c r="L82" s="33"/>
    </row>
    <row r="83" spans="2:65" s="1" customFormat="1" ht="15.2" customHeight="1">
      <c r="B83" s="33"/>
      <c r="C83" s="28" t="s">
        <v>25</v>
      </c>
      <c r="F83" s="26" t="str">
        <f>E17</f>
        <v>Městské služby Ústí nad Labem p.o.</v>
      </c>
      <c r="I83" s="28" t="s">
        <v>33</v>
      </c>
      <c r="J83" s="31" t="str">
        <f>E23</f>
        <v>Specta s.r.o.</v>
      </c>
      <c r="L83" s="33"/>
    </row>
    <row r="84" spans="2:65" s="1" customFormat="1" ht="15.2" customHeight="1">
      <c r="B84" s="33"/>
      <c r="C84" s="28" t="s">
        <v>31</v>
      </c>
      <c r="F84" s="26" t="str">
        <f>IF(E20="","",E20)</f>
        <v>Vyplň údaj</v>
      </c>
      <c r="I84" s="28" t="s">
        <v>38</v>
      </c>
      <c r="J84" s="31" t="str">
        <f>E26</f>
        <v>Specta s.r.o.</v>
      </c>
      <c r="L84" s="33"/>
    </row>
    <row r="85" spans="2:65" s="1" customFormat="1" ht="10.35" customHeight="1">
      <c r="B85" s="33"/>
      <c r="L85" s="33"/>
    </row>
    <row r="86" spans="2:65" s="10" customFormat="1" ht="29.25" customHeight="1">
      <c r="B86" s="112"/>
      <c r="C86" s="113" t="s">
        <v>170</v>
      </c>
      <c r="D86" s="114" t="s">
        <v>60</v>
      </c>
      <c r="E86" s="114" t="s">
        <v>56</v>
      </c>
      <c r="F86" s="114" t="s">
        <v>57</v>
      </c>
      <c r="G86" s="114" t="s">
        <v>171</v>
      </c>
      <c r="H86" s="114" t="s">
        <v>172</v>
      </c>
      <c r="I86" s="114" t="s">
        <v>173</v>
      </c>
      <c r="J86" s="114" t="s">
        <v>148</v>
      </c>
      <c r="K86" s="115" t="s">
        <v>174</v>
      </c>
      <c r="L86" s="112"/>
      <c r="M86" s="57" t="s">
        <v>19</v>
      </c>
      <c r="N86" s="58" t="s">
        <v>45</v>
      </c>
      <c r="O86" s="58" t="s">
        <v>175</v>
      </c>
      <c r="P86" s="58" t="s">
        <v>176</v>
      </c>
      <c r="Q86" s="58" t="s">
        <v>177</v>
      </c>
      <c r="R86" s="58" t="s">
        <v>178</v>
      </c>
      <c r="S86" s="58" t="s">
        <v>179</v>
      </c>
      <c r="T86" s="59" t="s">
        <v>180</v>
      </c>
    </row>
    <row r="87" spans="2:65" s="1" customFormat="1" ht="22.9" customHeight="1">
      <c r="B87" s="33"/>
      <c r="C87" s="62" t="s">
        <v>181</v>
      </c>
      <c r="J87" s="116">
        <f>BK87</f>
        <v>0</v>
      </c>
      <c r="L87" s="33"/>
      <c r="M87" s="60"/>
      <c r="N87" s="51"/>
      <c r="O87" s="51"/>
      <c r="P87" s="117">
        <f>P88</f>
        <v>0</v>
      </c>
      <c r="Q87" s="51"/>
      <c r="R87" s="117">
        <f>R88</f>
        <v>0</v>
      </c>
      <c r="S87" s="51"/>
      <c r="T87" s="118">
        <f>T88</f>
        <v>0</v>
      </c>
      <c r="AT87" s="18" t="s">
        <v>74</v>
      </c>
      <c r="AU87" s="18" t="s">
        <v>149</v>
      </c>
      <c r="BK87" s="119">
        <f>BK88</f>
        <v>0</v>
      </c>
    </row>
    <row r="88" spans="2:65" s="11" customFormat="1" ht="25.9" customHeight="1">
      <c r="B88" s="120"/>
      <c r="D88" s="121" t="s">
        <v>74</v>
      </c>
      <c r="E88" s="122" t="s">
        <v>467</v>
      </c>
      <c r="F88" s="122" t="s">
        <v>116</v>
      </c>
      <c r="I88" s="123"/>
      <c r="J88" s="124">
        <f>BK88</f>
        <v>0</v>
      </c>
      <c r="L88" s="120"/>
      <c r="M88" s="125"/>
      <c r="P88" s="126">
        <f>P89</f>
        <v>0</v>
      </c>
      <c r="R88" s="126">
        <f>R89</f>
        <v>0</v>
      </c>
      <c r="T88" s="127">
        <f>T89</f>
        <v>0</v>
      </c>
      <c r="AR88" s="121" t="s">
        <v>84</v>
      </c>
      <c r="AT88" s="128" t="s">
        <v>74</v>
      </c>
      <c r="AU88" s="128" t="s">
        <v>75</v>
      </c>
      <c r="AY88" s="121" t="s">
        <v>184</v>
      </c>
      <c r="BK88" s="129">
        <f>BK89</f>
        <v>0</v>
      </c>
    </row>
    <row r="89" spans="2:65" s="11" customFormat="1" ht="22.9" customHeight="1">
      <c r="B89" s="120"/>
      <c r="D89" s="121" t="s">
        <v>74</v>
      </c>
      <c r="E89" s="130" t="s">
        <v>3263</v>
      </c>
      <c r="F89" s="130" t="s">
        <v>3264</v>
      </c>
      <c r="I89" s="123"/>
      <c r="J89" s="131">
        <f>BK89</f>
        <v>0</v>
      </c>
      <c r="L89" s="120"/>
      <c r="M89" s="125"/>
      <c r="P89" s="126">
        <f>SUM(P90:P136)</f>
        <v>0</v>
      </c>
      <c r="R89" s="126">
        <f>SUM(R90:R136)</f>
        <v>0</v>
      </c>
      <c r="T89" s="127">
        <f>SUM(T90:T136)</f>
        <v>0</v>
      </c>
      <c r="AR89" s="121" t="s">
        <v>84</v>
      </c>
      <c r="AT89" s="128" t="s">
        <v>74</v>
      </c>
      <c r="AU89" s="128" t="s">
        <v>82</v>
      </c>
      <c r="AY89" s="121" t="s">
        <v>184</v>
      </c>
      <c r="BK89" s="129">
        <f>SUM(BK90:BK136)</f>
        <v>0</v>
      </c>
    </row>
    <row r="90" spans="2:65" s="1" customFormat="1" ht="16.5" customHeight="1">
      <c r="B90" s="33"/>
      <c r="C90" s="170" t="s">
        <v>82</v>
      </c>
      <c r="D90" s="170" t="s">
        <v>264</v>
      </c>
      <c r="E90" s="171" t="s">
        <v>3265</v>
      </c>
      <c r="F90" s="172" t="s">
        <v>3266</v>
      </c>
      <c r="G90" s="173" t="s">
        <v>368</v>
      </c>
      <c r="H90" s="174">
        <v>1</v>
      </c>
      <c r="I90" s="175"/>
      <c r="J90" s="176">
        <f>ROUND(I90*H90,2)</f>
        <v>0</v>
      </c>
      <c r="K90" s="172" t="s">
        <v>19</v>
      </c>
      <c r="L90" s="177"/>
      <c r="M90" s="178" t="s">
        <v>19</v>
      </c>
      <c r="N90" s="179" t="s">
        <v>46</v>
      </c>
      <c r="P90" s="141">
        <f>O90*H90</f>
        <v>0</v>
      </c>
      <c r="Q90" s="141">
        <v>0</v>
      </c>
      <c r="R90" s="141">
        <f>Q90*H90</f>
        <v>0</v>
      </c>
      <c r="S90" s="141">
        <v>0</v>
      </c>
      <c r="T90" s="142">
        <f>S90*H90</f>
        <v>0</v>
      </c>
      <c r="AR90" s="143" t="s">
        <v>409</v>
      </c>
      <c r="AT90" s="143" t="s">
        <v>264</v>
      </c>
      <c r="AU90" s="143" t="s">
        <v>84</v>
      </c>
      <c r="AY90" s="18" t="s">
        <v>184</v>
      </c>
      <c r="BE90" s="144">
        <f>IF(N90="základní",J90,0)</f>
        <v>0</v>
      </c>
      <c r="BF90" s="144">
        <f>IF(N90="snížená",J90,0)</f>
        <v>0</v>
      </c>
      <c r="BG90" s="144">
        <f>IF(N90="zákl. přenesená",J90,0)</f>
        <v>0</v>
      </c>
      <c r="BH90" s="144">
        <f>IF(N90="sníž. přenesená",J90,0)</f>
        <v>0</v>
      </c>
      <c r="BI90" s="144">
        <f>IF(N90="nulová",J90,0)</f>
        <v>0</v>
      </c>
      <c r="BJ90" s="18" t="s">
        <v>82</v>
      </c>
      <c r="BK90" s="144">
        <f>ROUND(I90*H90,2)</f>
        <v>0</v>
      </c>
      <c r="BL90" s="18" t="s">
        <v>287</v>
      </c>
      <c r="BM90" s="143" t="s">
        <v>3267</v>
      </c>
    </row>
    <row r="91" spans="2:65" s="1" customFormat="1" ht="19.5">
      <c r="B91" s="33"/>
      <c r="D91" s="150" t="s">
        <v>1000</v>
      </c>
      <c r="F91" s="191" t="s">
        <v>3268</v>
      </c>
      <c r="I91" s="147"/>
      <c r="L91" s="33"/>
      <c r="M91" s="148"/>
      <c r="T91" s="54"/>
      <c r="AT91" s="18" t="s">
        <v>1000</v>
      </c>
      <c r="AU91" s="18" t="s">
        <v>84</v>
      </c>
    </row>
    <row r="92" spans="2:65" s="1" customFormat="1" ht="16.5" customHeight="1">
      <c r="B92" s="33"/>
      <c r="C92" s="170" t="s">
        <v>84</v>
      </c>
      <c r="D92" s="170" t="s">
        <v>264</v>
      </c>
      <c r="E92" s="171" t="s">
        <v>3269</v>
      </c>
      <c r="F92" s="172" t="s">
        <v>3270</v>
      </c>
      <c r="G92" s="173" t="s">
        <v>368</v>
      </c>
      <c r="H92" s="174">
        <v>2</v>
      </c>
      <c r="I92" s="175"/>
      <c r="J92" s="176">
        <f>ROUND(I92*H92,2)</f>
        <v>0</v>
      </c>
      <c r="K92" s="172" t="s">
        <v>19</v>
      </c>
      <c r="L92" s="177"/>
      <c r="M92" s="178" t="s">
        <v>19</v>
      </c>
      <c r="N92" s="179" t="s">
        <v>46</v>
      </c>
      <c r="P92" s="141">
        <f>O92*H92</f>
        <v>0</v>
      </c>
      <c r="Q92" s="141">
        <v>0</v>
      </c>
      <c r="R92" s="141">
        <f>Q92*H92</f>
        <v>0</v>
      </c>
      <c r="S92" s="141">
        <v>0</v>
      </c>
      <c r="T92" s="142">
        <f>S92*H92</f>
        <v>0</v>
      </c>
      <c r="AR92" s="143" t="s">
        <v>409</v>
      </c>
      <c r="AT92" s="143" t="s">
        <v>264</v>
      </c>
      <c r="AU92" s="143" t="s">
        <v>84</v>
      </c>
      <c r="AY92" s="18" t="s">
        <v>184</v>
      </c>
      <c r="BE92" s="144">
        <f>IF(N92="základní",J92,0)</f>
        <v>0</v>
      </c>
      <c r="BF92" s="144">
        <f>IF(N92="snížená",J92,0)</f>
        <v>0</v>
      </c>
      <c r="BG92" s="144">
        <f>IF(N92="zákl. přenesená",J92,0)</f>
        <v>0</v>
      </c>
      <c r="BH92" s="144">
        <f>IF(N92="sníž. přenesená",J92,0)</f>
        <v>0</v>
      </c>
      <c r="BI92" s="144">
        <f>IF(N92="nulová",J92,0)</f>
        <v>0</v>
      </c>
      <c r="BJ92" s="18" t="s">
        <v>82</v>
      </c>
      <c r="BK92" s="144">
        <f>ROUND(I92*H92,2)</f>
        <v>0</v>
      </c>
      <c r="BL92" s="18" t="s">
        <v>287</v>
      </c>
      <c r="BM92" s="143" t="s">
        <v>3271</v>
      </c>
    </row>
    <row r="93" spans="2:65" s="1" customFormat="1" ht="19.5">
      <c r="B93" s="33"/>
      <c r="D93" s="150" t="s">
        <v>1000</v>
      </c>
      <c r="F93" s="191" t="s">
        <v>3272</v>
      </c>
      <c r="I93" s="147"/>
      <c r="L93" s="33"/>
      <c r="M93" s="148"/>
      <c r="T93" s="54"/>
      <c r="AT93" s="18" t="s">
        <v>1000</v>
      </c>
      <c r="AU93" s="18" t="s">
        <v>84</v>
      </c>
    </row>
    <row r="94" spans="2:65" s="1" customFormat="1" ht="16.5" customHeight="1">
      <c r="B94" s="33"/>
      <c r="C94" s="170" t="s">
        <v>92</v>
      </c>
      <c r="D94" s="170" t="s">
        <v>264</v>
      </c>
      <c r="E94" s="171" t="s">
        <v>3273</v>
      </c>
      <c r="F94" s="172" t="s">
        <v>3274</v>
      </c>
      <c r="G94" s="173" t="s">
        <v>368</v>
      </c>
      <c r="H94" s="174">
        <v>4</v>
      </c>
      <c r="I94" s="175"/>
      <c r="J94" s="176">
        <f>ROUND(I94*H94,2)</f>
        <v>0</v>
      </c>
      <c r="K94" s="172" t="s">
        <v>19</v>
      </c>
      <c r="L94" s="177"/>
      <c r="M94" s="178" t="s">
        <v>19</v>
      </c>
      <c r="N94" s="179" t="s">
        <v>46</v>
      </c>
      <c r="P94" s="141">
        <f>O94*H94</f>
        <v>0</v>
      </c>
      <c r="Q94" s="141">
        <v>0</v>
      </c>
      <c r="R94" s="141">
        <f>Q94*H94</f>
        <v>0</v>
      </c>
      <c r="S94" s="141">
        <v>0</v>
      </c>
      <c r="T94" s="142">
        <f>S94*H94</f>
        <v>0</v>
      </c>
      <c r="AR94" s="143" t="s">
        <v>409</v>
      </c>
      <c r="AT94" s="143" t="s">
        <v>264</v>
      </c>
      <c r="AU94" s="143" t="s">
        <v>84</v>
      </c>
      <c r="AY94" s="18" t="s">
        <v>184</v>
      </c>
      <c r="BE94" s="144">
        <f>IF(N94="základní",J94,0)</f>
        <v>0</v>
      </c>
      <c r="BF94" s="144">
        <f>IF(N94="snížená",J94,0)</f>
        <v>0</v>
      </c>
      <c r="BG94" s="144">
        <f>IF(N94="zákl. přenesená",J94,0)</f>
        <v>0</v>
      </c>
      <c r="BH94" s="144">
        <f>IF(N94="sníž. přenesená",J94,0)</f>
        <v>0</v>
      </c>
      <c r="BI94" s="144">
        <f>IF(N94="nulová",J94,0)</f>
        <v>0</v>
      </c>
      <c r="BJ94" s="18" t="s">
        <v>82</v>
      </c>
      <c r="BK94" s="144">
        <f>ROUND(I94*H94,2)</f>
        <v>0</v>
      </c>
      <c r="BL94" s="18" t="s">
        <v>287</v>
      </c>
      <c r="BM94" s="143" t="s">
        <v>3275</v>
      </c>
    </row>
    <row r="95" spans="2:65" s="1" customFormat="1" ht="19.5">
      <c r="B95" s="33"/>
      <c r="D95" s="150" t="s">
        <v>1000</v>
      </c>
      <c r="F95" s="191" t="s">
        <v>3276</v>
      </c>
      <c r="I95" s="147"/>
      <c r="L95" s="33"/>
      <c r="M95" s="148"/>
      <c r="T95" s="54"/>
      <c r="AT95" s="18" t="s">
        <v>1000</v>
      </c>
      <c r="AU95" s="18" t="s">
        <v>84</v>
      </c>
    </row>
    <row r="96" spans="2:65" s="1" customFormat="1" ht="16.5" customHeight="1">
      <c r="B96" s="33"/>
      <c r="C96" s="170" t="s">
        <v>127</v>
      </c>
      <c r="D96" s="170" t="s">
        <v>264</v>
      </c>
      <c r="E96" s="171" t="s">
        <v>3277</v>
      </c>
      <c r="F96" s="172" t="s">
        <v>3278</v>
      </c>
      <c r="G96" s="173" t="s">
        <v>368</v>
      </c>
      <c r="H96" s="174">
        <v>3</v>
      </c>
      <c r="I96" s="175"/>
      <c r="J96" s="176">
        <f>ROUND(I96*H96,2)</f>
        <v>0</v>
      </c>
      <c r="K96" s="172" t="s">
        <v>19</v>
      </c>
      <c r="L96" s="177"/>
      <c r="M96" s="178" t="s">
        <v>19</v>
      </c>
      <c r="N96" s="179" t="s">
        <v>46</v>
      </c>
      <c r="P96" s="141">
        <f>O96*H96</f>
        <v>0</v>
      </c>
      <c r="Q96" s="141">
        <v>0</v>
      </c>
      <c r="R96" s="141">
        <f>Q96*H96</f>
        <v>0</v>
      </c>
      <c r="S96" s="141">
        <v>0</v>
      </c>
      <c r="T96" s="142">
        <f>S96*H96</f>
        <v>0</v>
      </c>
      <c r="AR96" s="143" t="s">
        <v>409</v>
      </c>
      <c r="AT96" s="143" t="s">
        <v>264</v>
      </c>
      <c r="AU96" s="143" t="s">
        <v>84</v>
      </c>
      <c r="AY96" s="18" t="s">
        <v>184</v>
      </c>
      <c r="BE96" s="144">
        <f>IF(N96="základní",J96,0)</f>
        <v>0</v>
      </c>
      <c r="BF96" s="144">
        <f>IF(N96="snížená",J96,0)</f>
        <v>0</v>
      </c>
      <c r="BG96" s="144">
        <f>IF(N96="zákl. přenesená",J96,0)</f>
        <v>0</v>
      </c>
      <c r="BH96" s="144">
        <f>IF(N96="sníž. přenesená",J96,0)</f>
        <v>0</v>
      </c>
      <c r="BI96" s="144">
        <f>IF(N96="nulová",J96,0)</f>
        <v>0</v>
      </c>
      <c r="BJ96" s="18" t="s">
        <v>82</v>
      </c>
      <c r="BK96" s="144">
        <f>ROUND(I96*H96,2)</f>
        <v>0</v>
      </c>
      <c r="BL96" s="18" t="s">
        <v>287</v>
      </c>
      <c r="BM96" s="143" t="s">
        <v>3279</v>
      </c>
    </row>
    <row r="97" spans="2:65" s="1" customFormat="1" ht="19.5">
      <c r="B97" s="33"/>
      <c r="D97" s="150" t="s">
        <v>1000</v>
      </c>
      <c r="F97" s="191" t="s">
        <v>3280</v>
      </c>
      <c r="I97" s="147"/>
      <c r="L97" s="33"/>
      <c r="M97" s="148"/>
      <c r="T97" s="54"/>
      <c r="AT97" s="18" t="s">
        <v>1000</v>
      </c>
      <c r="AU97" s="18" t="s">
        <v>84</v>
      </c>
    </row>
    <row r="98" spans="2:65" s="1" customFormat="1" ht="16.5" customHeight="1">
      <c r="B98" s="33"/>
      <c r="C98" s="170" t="s">
        <v>130</v>
      </c>
      <c r="D98" s="170" t="s">
        <v>264</v>
      </c>
      <c r="E98" s="171" t="s">
        <v>3281</v>
      </c>
      <c r="F98" s="172" t="s">
        <v>3282</v>
      </c>
      <c r="G98" s="173" t="s">
        <v>368</v>
      </c>
      <c r="H98" s="174">
        <v>1</v>
      </c>
      <c r="I98" s="175"/>
      <c r="J98" s="176">
        <f>ROUND(I98*H98,2)</f>
        <v>0</v>
      </c>
      <c r="K98" s="172" t="s">
        <v>19</v>
      </c>
      <c r="L98" s="177"/>
      <c r="M98" s="178" t="s">
        <v>19</v>
      </c>
      <c r="N98" s="179" t="s">
        <v>46</v>
      </c>
      <c r="P98" s="141">
        <f>O98*H98</f>
        <v>0</v>
      </c>
      <c r="Q98" s="141">
        <v>0</v>
      </c>
      <c r="R98" s="141">
        <f>Q98*H98</f>
        <v>0</v>
      </c>
      <c r="S98" s="141">
        <v>0</v>
      </c>
      <c r="T98" s="142">
        <f>S98*H98</f>
        <v>0</v>
      </c>
      <c r="AR98" s="143" t="s">
        <v>409</v>
      </c>
      <c r="AT98" s="143" t="s">
        <v>264</v>
      </c>
      <c r="AU98" s="143" t="s">
        <v>84</v>
      </c>
      <c r="AY98" s="18" t="s">
        <v>184</v>
      </c>
      <c r="BE98" s="144">
        <f>IF(N98="základní",J98,0)</f>
        <v>0</v>
      </c>
      <c r="BF98" s="144">
        <f>IF(N98="snížená",J98,0)</f>
        <v>0</v>
      </c>
      <c r="BG98" s="144">
        <f>IF(N98="zákl. přenesená",J98,0)</f>
        <v>0</v>
      </c>
      <c r="BH98" s="144">
        <f>IF(N98="sníž. přenesená",J98,0)</f>
        <v>0</v>
      </c>
      <c r="BI98" s="144">
        <f>IF(N98="nulová",J98,0)</f>
        <v>0</v>
      </c>
      <c r="BJ98" s="18" t="s">
        <v>82</v>
      </c>
      <c r="BK98" s="144">
        <f>ROUND(I98*H98,2)</f>
        <v>0</v>
      </c>
      <c r="BL98" s="18" t="s">
        <v>287</v>
      </c>
      <c r="BM98" s="143" t="s">
        <v>3283</v>
      </c>
    </row>
    <row r="99" spans="2:65" s="1" customFormat="1" ht="19.5">
      <c r="B99" s="33"/>
      <c r="D99" s="150" t="s">
        <v>1000</v>
      </c>
      <c r="F99" s="191" t="s">
        <v>3284</v>
      </c>
      <c r="I99" s="147"/>
      <c r="L99" s="33"/>
      <c r="M99" s="148"/>
      <c r="T99" s="54"/>
      <c r="AT99" s="18" t="s">
        <v>1000</v>
      </c>
      <c r="AU99" s="18" t="s">
        <v>84</v>
      </c>
    </row>
    <row r="100" spans="2:65" s="1" customFormat="1" ht="16.5" customHeight="1">
      <c r="B100" s="33"/>
      <c r="C100" s="170" t="s">
        <v>221</v>
      </c>
      <c r="D100" s="170" t="s">
        <v>264</v>
      </c>
      <c r="E100" s="171" t="s">
        <v>3285</v>
      </c>
      <c r="F100" s="172" t="s">
        <v>3286</v>
      </c>
      <c r="G100" s="173" t="s">
        <v>368</v>
      </c>
      <c r="H100" s="174">
        <v>4</v>
      </c>
      <c r="I100" s="175"/>
      <c r="J100" s="176">
        <f>ROUND(I100*H100,2)</f>
        <v>0</v>
      </c>
      <c r="K100" s="172" t="s">
        <v>19</v>
      </c>
      <c r="L100" s="177"/>
      <c r="M100" s="178" t="s">
        <v>19</v>
      </c>
      <c r="N100" s="179" t="s">
        <v>46</v>
      </c>
      <c r="P100" s="141">
        <f>O100*H100</f>
        <v>0</v>
      </c>
      <c r="Q100" s="141">
        <v>0</v>
      </c>
      <c r="R100" s="141">
        <f>Q100*H100</f>
        <v>0</v>
      </c>
      <c r="S100" s="141">
        <v>0</v>
      </c>
      <c r="T100" s="142">
        <f>S100*H100</f>
        <v>0</v>
      </c>
      <c r="AR100" s="143" t="s">
        <v>409</v>
      </c>
      <c r="AT100" s="143" t="s">
        <v>264</v>
      </c>
      <c r="AU100" s="143" t="s">
        <v>84</v>
      </c>
      <c r="AY100" s="18" t="s">
        <v>184</v>
      </c>
      <c r="BE100" s="144">
        <f>IF(N100="základní",J100,0)</f>
        <v>0</v>
      </c>
      <c r="BF100" s="144">
        <f>IF(N100="snížená",J100,0)</f>
        <v>0</v>
      </c>
      <c r="BG100" s="144">
        <f>IF(N100="zákl. přenesená",J100,0)</f>
        <v>0</v>
      </c>
      <c r="BH100" s="144">
        <f>IF(N100="sníž. přenesená",J100,0)</f>
        <v>0</v>
      </c>
      <c r="BI100" s="144">
        <f>IF(N100="nulová",J100,0)</f>
        <v>0</v>
      </c>
      <c r="BJ100" s="18" t="s">
        <v>82</v>
      </c>
      <c r="BK100" s="144">
        <f>ROUND(I100*H100,2)</f>
        <v>0</v>
      </c>
      <c r="BL100" s="18" t="s">
        <v>287</v>
      </c>
      <c r="BM100" s="143" t="s">
        <v>3287</v>
      </c>
    </row>
    <row r="101" spans="2:65" s="1" customFormat="1" ht="19.5">
      <c r="B101" s="33"/>
      <c r="D101" s="150" t="s">
        <v>1000</v>
      </c>
      <c r="F101" s="191" t="s">
        <v>3288</v>
      </c>
      <c r="I101" s="147"/>
      <c r="L101" s="33"/>
      <c r="M101" s="148"/>
      <c r="T101" s="54"/>
      <c r="AT101" s="18" t="s">
        <v>1000</v>
      </c>
      <c r="AU101" s="18" t="s">
        <v>84</v>
      </c>
    </row>
    <row r="102" spans="2:65" s="1" customFormat="1" ht="16.5" customHeight="1">
      <c r="B102" s="33"/>
      <c r="C102" s="170" t="s">
        <v>226</v>
      </c>
      <c r="D102" s="170" t="s">
        <v>264</v>
      </c>
      <c r="E102" s="171" t="s">
        <v>3289</v>
      </c>
      <c r="F102" s="172" t="s">
        <v>3290</v>
      </c>
      <c r="G102" s="173" t="s">
        <v>368</v>
      </c>
      <c r="H102" s="174">
        <v>5</v>
      </c>
      <c r="I102" s="175"/>
      <c r="J102" s="176">
        <f>ROUND(I102*H102,2)</f>
        <v>0</v>
      </c>
      <c r="K102" s="172" t="s">
        <v>19</v>
      </c>
      <c r="L102" s="177"/>
      <c r="M102" s="178" t="s">
        <v>19</v>
      </c>
      <c r="N102" s="179" t="s">
        <v>46</v>
      </c>
      <c r="P102" s="141">
        <f>O102*H102</f>
        <v>0</v>
      </c>
      <c r="Q102" s="141">
        <v>0</v>
      </c>
      <c r="R102" s="141">
        <f>Q102*H102</f>
        <v>0</v>
      </c>
      <c r="S102" s="141">
        <v>0</v>
      </c>
      <c r="T102" s="142">
        <f>S102*H102</f>
        <v>0</v>
      </c>
      <c r="AR102" s="143" t="s">
        <v>409</v>
      </c>
      <c r="AT102" s="143" t="s">
        <v>264</v>
      </c>
      <c r="AU102" s="143" t="s">
        <v>84</v>
      </c>
      <c r="AY102" s="18" t="s">
        <v>184</v>
      </c>
      <c r="BE102" s="144">
        <f>IF(N102="základní",J102,0)</f>
        <v>0</v>
      </c>
      <c r="BF102" s="144">
        <f>IF(N102="snížená",J102,0)</f>
        <v>0</v>
      </c>
      <c r="BG102" s="144">
        <f>IF(N102="zákl. přenesená",J102,0)</f>
        <v>0</v>
      </c>
      <c r="BH102" s="144">
        <f>IF(N102="sníž. přenesená",J102,0)</f>
        <v>0</v>
      </c>
      <c r="BI102" s="144">
        <f>IF(N102="nulová",J102,0)</f>
        <v>0</v>
      </c>
      <c r="BJ102" s="18" t="s">
        <v>82</v>
      </c>
      <c r="BK102" s="144">
        <f>ROUND(I102*H102,2)</f>
        <v>0</v>
      </c>
      <c r="BL102" s="18" t="s">
        <v>287</v>
      </c>
      <c r="BM102" s="143" t="s">
        <v>3291</v>
      </c>
    </row>
    <row r="103" spans="2:65" s="1" customFormat="1" ht="19.5">
      <c r="B103" s="33"/>
      <c r="D103" s="150" t="s">
        <v>1000</v>
      </c>
      <c r="F103" s="191" t="s">
        <v>3292</v>
      </c>
      <c r="I103" s="147"/>
      <c r="L103" s="33"/>
      <c r="M103" s="148"/>
      <c r="T103" s="54"/>
      <c r="AT103" s="18" t="s">
        <v>1000</v>
      </c>
      <c r="AU103" s="18" t="s">
        <v>84</v>
      </c>
    </row>
    <row r="104" spans="2:65" s="1" customFormat="1" ht="16.5" customHeight="1">
      <c r="B104" s="33"/>
      <c r="C104" s="170" t="s">
        <v>231</v>
      </c>
      <c r="D104" s="170" t="s">
        <v>264</v>
      </c>
      <c r="E104" s="171" t="s">
        <v>3293</v>
      </c>
      <c r="F104" s="172" t="s">
        <v>3294</v>
      </c>
      <c r="G104" s="173" t="s">
        <v>368</v>
      </c>
      <c r="H104" s="174">
        <v>3</v>
      </c>
      <c r="I104" s="175"/>
      <c r="J104" s="176">
        <f>ROUND(I104*H104,2)</f>
        <v>0</v>
      </c>
      <c r="K104" s="172" t="s">
        <v>19</v>
      </c>
      <c r="L104" s="177"/>
      <c r="M104" s="178" t="s">
        <v>19</v>
      </c>
      <c r="N104" s="179" t="s">
        <v>46</v>
      </c>
      <c r="P104" s="141">
        <f>O104*H104</f>
        <v>0</v>
      </c>
      <c r="Q104" s="141">
        <v>0</v>
      </c>
      <c r="R104" s="141">
        <f>Q104*H104</f>
        <v>0</v>
      </c>
      <c r="S104" s="141">
        <v>0</v>
      </c>
      <c r="T104" s="142">
        <f>S104*H104</f>
        <v>0</v>
      </c>
      <c r="AR104" s="143" t="s">
        <v>409</v>
      </c>
      <c r="AT104" s="143" t="s">
        <v>264</v>
      </c>
      <c r="AU104" s="143" t="s">
        <v>84</v>
      </c>
      <c r="AY104" s="18" t="s">
        <v>184</v>
      </c>
      <c r="BE104" s="144">
        <f>IF(N104="základní",J104,0)</f>
        <v>0</v>
      </c>
      <c r="BF104" s="144">
        <f>IF(N104="snížená",J104,0)</f>
        <v>0</v>
      </c>
      <c r="BG104" s="144">
        <f>IF(N104="zákl. přenesená",J104,0)</f>
        <v>0</v>
      </c>
      <c r="BH104" s="144">
        <f>IF(N104="sníž. přenesená",J104,0)</f>
        <v>0</v>
      </c>
      <c r="BI104" s="144">
        <f>IF(N104="nulová",J104,0)</f>
        <v>0</v>
      </c>
      <c r="BJ104" s="18" t="s">
        <v>82</v>
      </c>
      <c r="BK104" s="144">
        <f>ROUND(I104*H104,2)</f>
        <v>0</v>
      </c>
      <c r="BL104" s="18" t="s">
        <v>287</v>
      </c>
      <c r="BM104" s="143" t="s">
        <v>3295</v>
      </c>
    </row>
    <row r="105" spans="2:65" s="1" customFormat="1" ht="19.5">
      <c r="B105" s="33"/>
      <c r="D105" s="150" t="s">
        <v>1000</v>
      </c>
      <c r="F105" s="191" t="s">
        <v>3296</v>
      </c>
      <c r="I105" s="147"/>
      <c r="L105" s="33"/>
      <c r="M105" s="148"/>
      <c r="T105" s="54"/>
      <c r="AT105" s="18" t="s">
        <v>1000</v>
      </c>
      <c r="AU105" s="18" t="s">
        <v>84</v>
      </c>
    </row>
    <row r="106" spans="2:65" s="1" customFormat="1" ht="16.5" customHeight="1">
      <c r="B106" s="33"/>
      <c r="C106" s="170" t="s">
        <v>237</v>
      </c>
      <c r="D106" s="170" t="s">
        <v>264</v>
      </c>
      <c r="E106" s="171" t="s">
        <v>3297</v>
      </c>
      <c r="F106" s="172" t="s">
        <v>3298</v>
      </c>
      <c r="G106" s="173" t="s">
        <v>368</v>
      </c>
      <c r="H106" s="174">
        <v>3</v>
      </c>
      <c r="I106" s="175"/>
      <c r="J106" s="176">
        <f>ROUND(I106*H106,2)</f>
        <v>0</v>
      </c>
      <c r="K106" s="172" t="s">
        <v>19</v>
      </c>
      <c r="L106" s="177"/>
      <c r="M106" s="178" t="s">
        <v>19</v>
      </c>
      <c r="N106" s="179" t="s">
        <v>46</v>
      </c>
      <c r="P106" s="141">
        <f>O106*H106</f>
        <v>0</v>
      </c>
      <c r="Q106" s="141">
        <v>0</v>
      </c>
      <c r="R106" s="141">
        <f>Q106*H106</f>
        <v>0</v>
      </c>
      <c r="S106" s="141">
        <v>0</v>
      </c>
      <c r="T106" s="142">
        <f>S106*H106</f>
        <v>0</v>
      </c>
      <c r="AR106" s="143" t="s">
        <v>409</v>
      </c>
      <c r="AT106" s="143" t="s">
        <v>264</v>
      </c>
      <c r="AU106" s="143" t="s">
        <v>84</v>
      </c>
      <c r="AY106" s="18" t="s">
        <v>184</v>
      </c>
      <c r="BE106" s="144">
        <f>IF(N106="základní",J106,0)</f>
        <v>0</v>
      </c>
      <c r="BF106" s="144">
        <f>IF(N106="snížená",J106,0)</f>
        <v>0</v>
      </c>
      <c r="BG106" s="144">
        <f>IF(N106="zákl. přenesená",J106,0)</f>
        <v>0</v>
      </c>
      <c r="BH106" s="144">
        <f>IF(N106="sníž. přenesená",J106,0)</f>
        <v>0</v>
      </c>
      <c r="BI106" s="144">
        <f>IF(N106="nulová",J106,0)</f>
        <v>0</v>
      </c>
      <c r="BJ106" s="18" t="s">
        <v>82</v>
      </c>
      <c r="BK106" s="144">
        <f>ROUND(I106*H106,2)</f>
        <v>0</v>
      </c>
      <c r="BL106" s="18" t="s">
        <v>287</v>
      </c>
      <c r="BM106" s="143" t="s">
        <v>3299</v>
      </c>
    </row>
    <row r="107" spans="2:65" s="1" customFormat="1" ht="19.5">
      <c r="B107" s="33"/>
      <c r="D107" s="150" t="s">
        <v>1000</v>
      </c>
      <c r="F107" s="191" t="s">
        <v>3300</v>
      </c>
      <c r="I107" s="147"/>
      <c r="L107" s="33"/>
      <c r="M107" s="148"/>
      <c r="T107" s="54"/>
      <c r="AT107" s="18" t="s">
        <v>1000</v>
      </c>
      <c r="AU107" s="18" t="s">
        <v>84</v>
      </c>
    </row>
    <row r="108" spans="2:65" s="1" customFormat="1" ht="16.5" customHeight="1">
      <c r="B108" s="33"/>
      <c r="C108" s="170" t="s">
        <v>243</v>
      </c>
      <c r="D108" s="170" t="s">
        <v>264</v>
      </c>
      <c r="E108" s="171" t="s">
        <v>3301</v>
      </c>
      <c r="F108" s="172" t="s">
        <v>3302</v>
      </c>
      <c r="G108" s="173" t="s">
        <v>368</v>
      </c>
      <c r="H108" s="174">
        <v>3</v>
      </c>
      <c r="I108" s="175"/>
      <c r="J108" s="176">
        <f>ROUND(I108*H108,2)</f>
        <v>0</v>
      </c>
      <c r="K108" s="172" t="s">
        <v>19</v>
      </c>
      <c r="L108" s="177"/>
      <c r="M108" s="178" t="s">
        <v>19</v>
      </c>
      <c r="N108" s="179" t="s">
        <v>46</v>
      </c>
      <c r="P108" s="141">
        <f>O108*H108</f>
        <v>0</v>
      </c>
      <c r="Q108" s="141">
        <v>0</v>
      </c>
      <c r="R108" s="141">
        <f>Q108*H108</f>
        <v>0</v>
      </c>
      <c r="S108" s="141">
        <v>0</v>
      </c>
      <c r="T108" s="142">
        <f>S108*H108</f>
        <v>0</v>
      </c>
      <c r="AR108" s="143" t="s">
        <v>409</v>
      </c>
      <c r="AT108" s="143" t="s">
        <v>264</v>
      </c>
      <c r="AU108" s="143" t="s">
        <v>84</v>
      </c>
      <c r="AY108" s="18" t="s">
        <v>184</v>
      </c>
      <c r="BE108" s="144">
        <f>IF(N108="základní",J108,0)</f>
        <v>0</v>
      </c>
      <c r="BF108" s="144">
        <f>IF(N108="snížená",J108,0)</f>
        <v>0</v>
      </c>
      <c r="BG108" s="144">
        <f>IF(N108="zákl. přenesená",J108,0)</f>
        <v>0</v>
      </c>
      <c r="BH108" s="144">
        <f>IF(N108="sníž. přenesená",J108,0)</f>
        <v>0</v>
      </c>
      <c r="BI108" s="144">
        <f>IF(N108="nulová",J108,0)</f>
        <v>0</v>
      </c>
      <c r="BJ108" s="18" t="s">
        <v>82</v>
      </c>
      <c r="BK108" s="144">
        <f>ROUND(I108*H108,2)</f>
        <v>0</v>
      </c>
      <c r="BL108" s="18" t="s">
        <v>287</v>
      </c>
      <c r="BM108" s="143" t="s">
        <v>3303</v>
      </c>
    </row>
    <row r="109" spans="2:65" s="1" customFormat="1" ht="19.5">
      <c r="B109" s="33"/>
      <c r="D109" s="150" t="s">
        <v>1000</v>
      </c>
      <c r="F109" s="191" t="s">
        <v>3304</v>
      </c>
      <c r="I109" s="147"/>
      <c r="L109" s="33"/>
      <c r="M109" s="148"/>
      <c r="T109" s="54"/>
      <c r="AT109" s="18" t="s">
        <v>1000</v>
      </c>
      <c r="AU109" s="18" t="s">
        <v>84</v>
      </c>
    </row>
    <row r="110" spans="2:65" s="1" customFormat="1" ht="16.5" customHeight="1">
      <c r="B110" s="33"/>
      <c r="C110" s="170" t="s">
        <v>251</v>
      </c>
      <c r="D110" s="170" t="s">
        <v>264</v>
      </c>
      <c r="E110" s="171" t="s">
        <v>3305</v>
      </c>
      <c r="F110" s="172" t="s">
        <v>3306</v>
      </c>
      <c r="G110" s="173" t="s">
        <v>368</v>
      </c>
      <c r="H110" s="174">
        <v>1</v>
      </c>
      <c r="I110" s="175"/>
      <c r="J110" s="176">
        <f>ROUND(I110*H110,2)</f>
        <v>0</v>
      </c>
      <c r="K110" s="172" t="s">
        <v>19</v>
      </c>
      <c r="L110" s="177"/>
      <c r="M110" s="178" t="s">
        <v>19</v>
      </c>
      <c r="N110" s="179" t="s">
        <v>46</v>
      </c>
      <c r="P110" s="141">
        <f>O110*H110</f>
        <v>0</v>
      </c>
      <c r="Q110" s="141">
        <v>0</v>
      </c>
      <c r="R110" s="141">
        <f>Q110*H110</f>
        <v>0</v>
      </c>
      <c r="S110" s="141">
        <v>0</v>
      </c>
      <c r="T110" s="142">
        <f>S110*H110</f>
        <v>0</v>
      </c>
      <c r="AR110" s="143" t="s">
        <v>409</v>
      </c>
      <c r="AT110" s="143" t="s">
        <v>264</v>
      </c>
      <c r="AU110" s="143" t="s">
        <v>84</v>
      </c>
      <c r="AY110" s="18" t="s">
        <v>184</v>
      </c>
      <c r="BE110" s="144">
        <f>IF(N110="základní",J110,0)</f>
        <v>0</v>
      </c>
      <c r="BF110" s="144">
        <f>IF(N110="snížená",J110,0)</f>
        <v>0</v>
      </c>
      <c r="BG110" s="144">
        <f>IF(N110="zákl. přenesená",J110,0)</f>
        <v>0</v>
      </c>
      <c r="BH110" s="144">
        <f>IF(N110="sníž. přenesená",J110,0)</f>
        <v>0</v>
      </c>
      <c r="BI110" s="144">
        <f>IF(N110="nulová",J110,0)</f>
        <v>0</v>
      </c>
      <c r="BJ110" s="18" t="s">
        <v>82</v>
      </c>
      <c r="BK110" s="144">
        <f>ROUND(I110*H110,2)</f>
        <v>0</v>
      </c>
      <c r="BL110" s="18" t="s">
        <v>287</v>
      </c>
      <c r="BM110" s="143" t="s">
        <v>3307</v>
      </c>
    </row>
    <row r="111" spans="2:65" s="1" customFormat="1" ht="19.5">
      <c r="B111" s="33"/>
      <c r="D111" s="150" t="s">
        <v>1000</v>
      </c>
      <c r="F111" s="191" t="s">
        <v>3308</v>
      </c>
      <c r="I111" s="147"/>
      <c r="L111" s="33"/>
      <c r="M111" s="148"/>
      <c r="T111" s="54"/>
      <c r="AT111" s="18" t="s">
        <v>1000</v>
      </c>
      <c r="AU111" s="18" t="s">
        <v>84</v>
      </c>
    </row>
    <row r="112" spans="2:65" s="1" customFormat="1" ht="16.5" customHeight="1">
      <c r="B112" s="33"/>
      <c r="C112" s="170" t="s">
        <v>8</v>
      </c>
      <c r="D112" s="170" t="s">
        <v>264</v>
      </c>
      <c r="E112" s="171" t="s">
        <v>3309</v>
      </c>
      <c r="F112" s="172" t="s">
        <v>3310</v>
      </c>
      <c r="G112" s="173" t="s">
        <v>368</v>
      </c>
      <c r="H112" s="174">
        <v>15</v>
      </c>
      <c r="I112" s="175"/>
      <c r="J112" s="176">
        <f>ROUND(I112*H112,2)</f>
        <v>0</v>
      </c>
      <c r="K112" s="172" t="s">
        <v>19</v>
      </c>
      <c r="L112" s="177"/>
      <c r="M112" s="178" t="s">
        <v>19</v>
      </c>
      <c r="N112" s="179" t="s">
        <v>46</v>
      </c>
      <c r="P112" s="141">
        <f>O112*H112</f>
        <v>0</v>
      </c>
      <c r="Q112" s="141">
        <v>0</v>
      </c>
      <c r="R112" s="141">
        <f>Q112*H112</f>
        <v>0</v>
      </c>
      <c r="S112" s="141">
        <v>0</v>
      </c>
      <c r="T112" s="142">
        <f>S112*H112</f>
        <v>0</v>
      </c>
      <c r="AR112" s="143" t="s">
        <v>409</v>
      </c>
      <c r="AT112" s="143" t="s">
        <v>264</v>
      </c>
      <c r="AU112" s="143" t="s">
        <v>84</v>
      </c>
      <c r="AY112" s="18" t="s">
        <v>184</v>
      </c>
      <c r="BE112" s="144">
        <f>IF(N112="základní",J112,0)</f>
        <v>0</v>
      </c>
      <c r="BF112" s="144">
        <f>IF(N112="snížená",J112,0)</f>
        <v>0</v>
      </c>
      <c r="BG112" s="144">
        <f>IF(N112="zákl. přenesená",J112,0)</f>
        <v>0</v>
      </c>
      <c r="BH112" s="144">
        <f>IF(N112="sníž. přenesená",J112,0)</f>
        <v>0</v>
      </c>
      <c r="BI112" s="144">
        <f>IF(N112="nulová",J112,0)</f>
        <v>0</v>
      </c>
      <c r="BJ112" s="18" t="s">
        <v>82</v>
      </c>
      <c r="BK112" s="144">
        <f>ROUND(I112*H112,2)</f>
        <v>0</v>
      </c>
      <c r="BL112" s="18" t="s">
        <v>287</v>
      </c>
      <c r="BM112" s="143" t="s">
        <v>3311</v>
      </c>
    </row>
    <row r="113" spans="2:65" s="1" customFormat="1" ht="19.5">
      <c r="B113" s="33"/>
      <c r="D113" s="150" t="s">
        <v>1000</v>
      </c>
      <c r="F113" s="191" t="s">
        <v>3312</v>
      </c>
      <c r="I113" s="147"/>
      <c r="L113" s="33"/>
      <c r="M113" s="148"/>
      <c r="T113" s="54"/>
      <c r="AT113" s="18" t="s">
        <v>1000</v>
      </c>
      <c r="AU113" s="18" t="s">
        <v>84</v>
      </c>
    </row>
    <row r="114" spans="2:65" s="1" customFormat="1" ht="16.5" customHeight="1">
      <c r="B114" s="33"/>
      <c r="C114" s="170" t="s">
        <v>263</v>
      </c>
      <c r="D114" s="170" t="s">
        <v>264</v>
      </c>
      <c r="E114" s="171" t="s">
        <v>3313</v>
      </c>
      <c r="F114" s="172" t="s">
        <v>3314</v>
      </c>
      <c r="G114" s="173" t="s">
        <v>368</v>
      </c>
      <c r="H114" s="174">
        <v>11</v>
      </c>
      <c r="I114" s="175"/>
      <c r="J114" s="176">
        <f>ROUND(I114*H114,2)</f>
        <v>0</v>
      </c>
      <c r="K114" s="172" t="s">
        <v>19</v>
      </c>
      <c r="L114" s="177"/>
      <c r="M114" s="178" t="s">
        <v>19</v>
      </c>
      <c r="N114" s="179" t="s">
        <v>46</v>
      </c>
      <c r="P114" s="141">
        <f>O114*H114</f>
        <v>0</v>
      </c>
      <c r="Q114" s="141">
        <v>0</v>
      </c>
      <c r="R114" s="141">
        <f>Q114*H114</f>
        <v>0</v>
      </c>
      <c r="S114" s="141">
        <v>0</v>
      </c>
      <c r="T114" s="142">
        <f>S114*H114</f>
        <v>0</v>
      </c>
      <c r="AR114" s="143" t="s">
        <v>409</v>
      </c>
      <c r="AT114" s="143" t="s">
        <v>264</v>
      </c>
      <c r="AU114" s="143" t="s">
        <v>84</v>
      </c>
      <c r="AY114" s="18" t="s">
        <v>184</v>
      </c>
      <c r="BE114" s="144">
        <f>IF(N114="základní",J114,0)</f>
        <v>0</v>
      </c>
      <c r="BF114" s="144">
        <f>IF(N114="snížená",J114,0)</f>
        <v>0</v>
      </c>
      <c r="BG114" s="144">
        <f>IF(N114="zákl. přenesená",J114,0)</f>
        <v>0</v>
      </c>
      <c r="BH114" s="144">
        <f>IF(N114="sníž. přenesená",J114,0)</f>
        <v>0</v>
      </c>
      <c r="BI114" s="144">
        <f>IF(N114="nulová",J114,0)</f>
        <v>0</v>
      </c>
      <c r="BJ114" s="18" t="s">
        <v>82</v>
      </c>
      <c r="BK114" s="144">
        <f>ROUND(I114*H114,2)</f>
        <v>0</v>
      </c>
      <c r="BL114" s="18" t="s">
        <v>287</v>
      </c>
      <c r="BM114" s="143" t="s">
        <v>3315</v>
      </c>
    </row>
    <row r="115" spans="2:65" s="1" customFormat="1" ht="19.5">
      <c r="B115" s="33"/>
      <c r="D115" s="150" t="s">
        <v>1000</v>
      </c>
      <c r="F115" s="191" t="s">
        <v>3316</v>
      </c>
      <c r="I115" s="147"/>
      <c r="L115" s="33"/>
      <c r="M115" s="148"/>
      <c r="T115" s="54"/>
      <c r="AT115" s="18" t="s">
        <v>1000</v>
      </c>
      <c r="AU115" s="18" t="s">
        <v>84</v>
      </c>
    </row>
    <row r="116" spans="2:65" s="1" customFormat="1" ht="16.5" customHeight="1">
      <c r="B116" s="33"/>
      <c r="C116" s="170" t="s">
        <v>270</v>
      </c>
      <c r="D116" s="170" t="s">
        <v>264</v>
      </c>
      <c r="E116" s="171" t="s">
        <v>3317</v>
      </c>
      <c r="F116" s="172" t="s">
        <v>3318</v>
      </c>
      <c r="G116" s="173" t="s">
        <v>368</v>
      </c>
      <c r="H116" s="174">
        <v>7</v>
      </c>
      <c r="I116" s="175"/>
      <c r="J116" s="176">
        <f>ROUND(I116*H116,2)</f>
        <v>0</v>
      </c>
      <c r="K116" s="172" t="s">
        <v>19</v>
      </c>
      <c r="L116" s="177"/>
      <c r="M116" s="178" t="s">
        <v>19</v>
      </c>
      <c r="N116" s="179" t="s">
        <v>46</v>
      </c>
      <c r="P116" s="141">
        <f>O116*H116</f>
        <v>0</v>
      </c>
      <c r="Q116" s="141">
        <v>0</v>
      </c>
      <c r="R116" s="141">
        <f>Q116*H116</f>
        <v>0</v>
      </c>
      <c r="S116" s="141">
        <v>0</v>
      </c>
      <c r="T116" s="142">
        <f>S116*H116</f>
        <v>0</v>
      </c>
      <c r="AR116" s="143" t="s">
        <v>409</v>
      </c>
      <c r="AT116" s="143" t="s">
        <v>264</v>
      </c>
      <c r="AU116" s="143" t="s">
        <v>84</v>
      </c>
      <c r="AY116" s="18" t="s">
        <v>184</v>
      </c>
      <c r="BE116" s="144">
        <f>IF(N116="základní",J116,0)</f>
        <v>0</v>
      </c>
      <c r="BF116" s="144">
        <f>IF(N116="snížená",J116,0)</f>
        <v>0</v>
      </c>
      <c r="BG116" s="144">
        <f>IF(N116="zákl. přenesená",J116,0)</f>
        <v>0</v>
      </c>
      <c r="BH116" s="144">
        <f>IF(N116="sníž. přenesená",J116,0)</f>
        <v>0</v>
      </c>
      <c r="BI116" s="144">
        <f>IF(N116="nulová",J116,0)</f>
        <v>0</v>
      </c>
      <c r="BJ116" s="18" t="s">
        <v>82</v>
      </c>
      <c r="BK116" s="144">
        <f>ROUND(I116*H116,2)</f>
        <v>0</v>
      </c>
      <c r="BL116" s="18" t="s">
        <v>287</v>
      </c>
      <c r="BM116" s="143" t="s">
        <v>3319</v>
      </c>
    </row>
    <row r="117" spans="2:65" s="1" customFormat="1" ht="19.5">
      <c r="B117" s="33"/>
      <c r="D117" s="150" t="s">
        <v>1000</v>
      </c>
      <c r="F117" s="191" t="s">
        <v>3320</v>
      </c>
      <c r="I117" s="147"/>
      <c r="L117" s="33"/>
      <c r="M117" s="148"/>
      <c r="T117" s="54"/>
      <c r="AT117" s="18" t="s">
        <v>1000</v>
      </c>
      <c r="AU117" s="18" t="s">
        <v>84</v>
      </c>
    </row>
    <row r="118" spans="2:65" s="1" customFormat="1" ht="16.5" customHeight="1">
      <c r="B118" s="33"/>
      <c r="C118" s="170" t="s">
        <v>281</v>
      </c>
      <c r="D118" s="170" t="s">
        <v>264</v>
      </c>
      <c r="E118" s="171" t="s">
        <v>3321</v>
      </c>
      <c r="F118" s="172" t="s">
        <v>3322</v>
      </c>
      <c r="G118" s="173" t="s">
        <v>368</v>
      </c>
      <c r="H118" s="174">
        <v>8</v>
      </c>
      <c r="I118" s="175"/>
      <c r="J118" s="176">
        <f>ROUND(I118*H118,2)</f>
        <v>0</v>
      </c>
      <c r="K118" s="172" t="s">
        <v>19</v>
      </c>
      <c r="L118" s="177"/>
      <c r="M118" s="178" t="s">
        <v>19</v>
      </c>
      <c r="N118" s="179" t="s">
        <v>46</v>
      </c>
      <c r="P118" s="141">
        <f>O118*H118</f>
        <v>0</v>
      </c>
      <c r="Q118" s="141">
        <v>0</v>
      </c>
      <c r="R118" s="141">
        <f>Q118*H118</f>
        <v>0</v>
      </c>
      <c r="S118" s="141">
        <v>0</v>
      </c>
      <c r="T118" s="142">
        <f>S118*H118</f>
        <v>0</v>
      </c>
      <c r="AR118" s="143" t="s">
        <v>409</v>
      </c>
      <c r="AT118" s="143" t="s">
        <v>264</v>
      </c>
      <c r="AU118" s="143" t="s">
        <v>84</v>
      </c>
      <c r="AY118" s="18" t="s">
        <v>184</v>
      </c>
      <c r="BE118" s="144">
        <f>IF(N118="základní",J118,0)</f>
        <v>0</v>
      </c>
      <c r="BF118" s="144">
        <f>IF(N118="snížená",J118,0)</f>
        <v>0</v>
      </c>
      <c r="BG118" s="144">
        <f>IF(N118="zákl. přenesená",J118,0)</f>
        <v>0</v>
      </c>
      <c r="BH118" s="144">
        <f>IF(N118="sníž. přenesená",J118,0)</f>
        <v>0</v>
      </c>
      <c r="BI118" s="144">
        <f>IF(N118="nulová",J118,0)</f>
        <v>0</v>
      </c>
      <c r="BJ118" s="18" t="s">
        <v>82</v>
      </c>
      <c r="BK118" s="144">
        <f>ROUND(I118*H118,2)</f>
        <v>0</v>
      </c>
      <c r="BL118" s="18" t="s">
        <v>287</v>
      </c>
      <c r="BM118" s="143" t="s">
        <v>3323</v>
      </c>
    </row>
    <row r="119" spans="2:65" s="1" customFormat="1" ht="19.5">
      <c r="B119" s="33"/>
      <c r="D119" s="150" t="s">
        <v>1000</v>
      </c>
      <c r="F119" s="191" t="s">
        <v>3324</v>
      </c>
      <c r="I119" s="147"/>
      <c r="L119" s="33"/>
      <c r="M119" s="148"/>
      <c r="T119" s="54"/>
      <c r="AT119" s="18" t="s">
        <v>1000</v>
      </c>
      <c r="AU119" s="18" t="s">
        <v>84</v>
      </c>
    </row>
    <row r="120" spans="2:65" s="1" customFormat="1" ht="16.5" customHeight="1">
      <c r="B120" s="33"/>
      <c r="C120" s="170" t="s">
        <v>287</v>
      </c>
      <c r="D120" s="170" t="s">
        <v>264</v>
      </c>
      <c r="E120" s="171" t="s">
        <v>3325</v>
      </c>
      <c r="F120" s="172" t="s">
        <v>3326</v>
      </c>
      <c r="G120" s="173" t="s">
        <v>368</v>
      </c>
      <c r="H120" s="174">
        <v>19</v>
      </c>
      <c r="I120" s="175"/>
      <c r="J120" s="176">
        <f>ROUND(I120*H120,2)</f>
        <v>0</v>
      </c>
      <c r="K120" s="172" t="s">
        <v>19</v>
      </c>
      <c r="L120" s="177"/>
      <c r="M120" s="178" t="s">
        <v>19</v>
      </c>
      <c r="N120" s="179" t="s">
        <v>46</v>
      </c>
      <c r="P120" s="141">
        <f>O120*H120</f>
        <v>0</v>
      </c>
      <c r="Q120" s="141">
        <v>0</v>
      </c>
      <c r="R120" s="141">
        <f>Q120*H120</f>
        <v>0</v>
      </c>
      <c r="S120" s="141">
        <v>0</v>
      </c>
      <c r="T120" s="142">
        <f>S120*H120</f>
        <v>0</v>
      </c>
      <c r="AR120" s="143" t="s">
        <v>409</v>
      </c>
      <c r="AT120" s="143" t="s">
        <v>264</v>
      </c>
      <c r="AU120" s="143" t="s">
        <v>84</v>
      </c>
      <c r="AY120" s="18" t="s">
        <v>184</v>
      </c>
      <c r="BE120" s="144">
        <f>IF(N120="základní",J120,0)</f>
        <v>0</v>
      </c>
      <c r="BF120" s="144">
        <f>IF(N120="snížená",J120,0)</f>
        <v>0</v>
      </c>
      <c r="BG120" s="144">
        <f>IF(N120="zákl. přenesená",J120,0)</f>
        <v>0</v>
      </c>
      <c r="BH120" s="144">
        <f>IF(N120="sníž. přenesená",J120,0)</f>
        <v>0</v>
      </c>
      <c r="BI120" s="144">
        <f>IF(N120="nulová",J120,0)</f>
        <v>0</v>
      </c>
      <c r="BJ120" s="18" t="s">
        <v>82</v>
      </c>
      <c r="BK120" s="144">
        <f>ROUND(I120*H120,2)</f>
        <v>0</v>
      </c>
      <c r="BL120" s="18" t="s">
        <v>287</v>
      </c>
      <c r="BM120" s="143" t="s">
        <v>3327</v>
      </c>
    </row>
    <row r="121" spans="2:65" s="1" customFormat="1" ht="19.5">
      <c r="B121" s="33"/>
      <c r="D121" s="150" t="s">
        <v>1000</v>
      </c>
      <c r="F121" s="191" t="s">
        <v>3328</v>
      </c>
      <c r="I121" s="147"/>
      <c r="L121" s="33"/>
      <c r="M121" s="148"/>
      <c r="T121" s="54"/>
      <c r="AT121" s="18" t="s">
        <v>1000</v>
      </c>
      <c r="AU121" s="18" t="s">
        <v>84</v>
      </c>
    </row>
    <row r="122" spans="2:65" s="1" customFormat="1" ht="16.5" customHeight="1">
      <c r="B122" s="33"/>
      <c r="C122" s="170" t="s">
        <v>298</v>
      </c>
      <c r="D122" s="170" t="s">
        <v>264</v>
      </c>
      <c r="E122" s="171" t="s">
        <v>3329</v>
      </c>
      <c r="F122" s="172" t="s">
        <v>3330</v>
      </c>
      <c r="G122" s="173" t="s">
        <v>368</v>
      </c>
      <c r="H122" s="174">
        <v>10</v>
      </c>
      <c r="I122" s="175"/>
      <c r="J122" s="176">
        <f>ROUND(I122*H122,2)</f>
        <v>0</v>
      </c>
      <c r="K122" s="172" t="s">
        <v>19</v>
      </c>
      <c r="L122" s="177"/>
      <c r="M122" s="178" t="s">
        <v>19</v>
      </c>
      <c r="N122" s="179" t="s">
        <v>46</v>
      </c>
      <c r="P122" s="141">
        <f>O122*H122</f>
        <v>0</v>
      </c>
      <c r="Q122" s="141">
        <v>0</v>
      </c>
      <c r="R122" s="141">
        <f>Q122*H122</f>
        <v>0</v>
      </c>
      <c r="S122" s="141">
        <v>0</v>
      </c>
      <c r="T122" s="142">
        <f>S122*H122</f>
        <v>0</v>
      </c>
      <c r="AR122" s="143" t="s">
        <v>409</v>
      </c>
      <c r="AT122" s="143" t="s">
        <v>264</v>
      </c>
      <c r="AU122" s="143" t="s">
        <v>84</v>
      </c>
      <c r="AY122" s="18" t="s">
        <v>184</v>
      </c>
      <c r="BE122" s="144">
        <f>IF(N122="základní",J122,0)</f>
        <v>0</v>
      </c>
      <c r="BF122" s="144">
        <f>IF(N122="snížená",J122,0)</f>
        <v>0</v>
      </c>
      <c r="BG122" s="144">
        <f>IF(N122="zákl. přenesená",J122,0)</f>
        <v>0</v>
      </c>
      <c r="BH122" s="144">
        <f>IF(N122="sníž. přenesená",J122,0)</f>
        <v>0</v>
      </c>
      <c r="BI122" s="144">
        <f>IF(N122="nulová",J122,0)</f>
        <v>0</v>
      </c>
      <c r="BJ122" s="18" t="s">
        <v>82</v>
      </c>
      <c r="BK122" s="144">
        <f>ROUND(I122*H122,2)</f>
        <v>0</v>
      </c>
      <c r="BL122" s="18" t="s">
        <v>287</v>
      </c>
      <c r="BM122" s="143" t="s">
        <v>3331</v>
      </c>
    </row>
    <row r="123" spans="2:65" s="1" customFormat="1" ht="19.5">
      <c r="B123" s="33"/>
      <c r="D123" s="150" t="s">
        <v>1000</v>
      </c>
      <c r="F123" s="191" t="s">
        <v>3332</v>
      </c>
      <c r="I123" s="147"/>
      <c r="L123" s="33"/>
      <c r="M123" s="148"/>
      <c r="T123" s="54"/>
      <c r="AT123" s="18" t="s">
        <v>1000</v>
      </c>
      <c r="AU123" s="18" t="s">
        <v>84</v>
      </c>
    </row>
    <row r="124" spans="2:65" s="1" customFormat="1" ht="16.5" customHeight="1">
      <c r="B124" s="33"/>
      <c r="C124" s="170" t="s">
        <v>304</v>
      </c>
      <c r="D124" s="170" t="s">
        <v>264</v>
      </c>
      <c r="E124" s="171" t="s">
        <v>3333</v>
      </c>
      <c r="F124" s="172" t="s">
        <v>3334</v>
      </c>
      <c r="G124" s="173" t="s">
        <v>368</v>
      </c>
      <c r="H124" s="174">
        <v>27</v>
      </c>
      <c r="I124" s="175"/>
      <c r="J124" s="176">
        <f>ROUND(I124*H124,2)</f>
        <v>0</v>
      </c>
      <c r="K124" s="172" t="s">
        <v>19</v>
      </c>
      <c r="L124" s="177"/>
      <c r="M124" s="178" t="s">
        <v>19</v>
      </c>
      <c r="N124" s="179" t="s">
        <v>46</v>
      </c>
      <c r="P124" s="141">
        <f>O124*H124</f>
        <v>0</v>
      </c>
      <c r="Q124" s="141">
        <v>0</v>
      </c>
      <c r="R124" s="141">
        <f>Q124*H124</f>
        <v>0</v>
      </c>
      <c r="S124" s="141">
        <v>0</v>
      </c>
      <c r="T124" s="142">
        <f>S124*H124</f>
        <v>0</v>
      </c>
      <c r="AR124" s="143" t="s">
        <v>409</v>
      </c>
      <c r="AT124" s="143" t="s">
        <v>264</v>
      </c>
      <c r="AU124" s="143" t="s">
        <v>84</v>
      </c>
      <c r="AY124" s="18" t="s">
        <v>184</v>
      </c>
      <c r="BE124" s="144">
        <f>IF(N124="základní",J124,0)</f>
        <v>0</v>
      </c>
      <c r="BF124" s="144">
        <f>IF(N124="snížená",J124,0)</f>
        <v>0</v>
      </c>
      <c r="BG124" s="144">
        <f>IF(N124="zákl. přenesená",J124,0)</f>
        <v>0</v>
      </c>
      <c r="BH124" s="144">
        <f>IF(N124="sníž. přenesená",J124,0)</f>
        <v>0</v>
      </c>
      <c r="BI124" s="144">
        <f>IF(N124="nulová",J124,0)</f>
        <v>0</v>
      </c>
      <c r="BJ124" s="18" t="s">
        <v>82</v>
      </c>
      <c r="BK124" s="144">
        <f>ROUND(I124*H124,2)</f>
        <v>0</v>
      </c>
      <c r="BL124" s="18" t="s">
        <v>287</v>
      </c>
      <c r="BM124" s="143" t="s">
        <v>3335</v>
      </c>
    </row>
    <row r="125" spans="2:65" s="12" customFormat="1" ht="11.25">
      <c r="B125" s="149"/>
      <c r="D125" s="150" t="s">
        <v>194</v>
      </c>
      <c r="E125" s="151" t="s">
        <v>19</v>
      </c>
      <c r="F125" s="152" t="s">
        <v>257</v>
      </c>
      <c r="H125" s="151" t="s">
        <v>19</v>
      </c>
      <c r="I125" s="153"/>
      <c r="L125" s="149"/>
      <c r="M125" s="154"/>
      <c r="T125" s="155"/>
      <c r="AT125" s="151" t="s">
        <v>194</v>
      </c>
      <c r="AU125" s="151" t="s">
        <v>84</v>
      </c>
      <c r="AV125" s="12" t="s">
        <v>82</v>
      </c>
      <c r="AW125" s="12" t="s">
        <v>37</v>
      </c>
      <c r="AX125" s="12" t="s">
        <v>75</v>
      </c>
      <c r="AY125" s="151" t="s">
        <v>184</v>
      </c>
    </row>
    <row r="126" spans="2:65" s="13" customFormat="1" ht="11.25">
      <c r="B126" s="156"/>
      <c r="D126" s="150" t="s">
        <v>194</v>
      </c>
      <c r="E126" s="157" t="s">
        <v>19</v>
      </c>
      <c r="F126" s="158" t="s">
        <v>627</v>
      </c>
      <c r="H126" s="159">
        <v>1</v>
      </c>
      <c r="I126" s="160"/>
      <c r="L126" s="156"/>
      <c r="M126" s="161"/>
      <c r="T126" s="162"/>
      <c r="AT126" s="157" t="s">
        <v>194</v>
      </c>
      <c r="AU126" s="157" t="s">
        <v>84</v>
      </c>
      <c r="AV126" s="13" t="s">
        <v>84</v>
      </c>
      <c r="AW126" s="13" t="s">
        <v>37</v>
      </c>
      <c r="AX126" s="13" t="s">
        <v>75</v>
      </c>
      <c r="AY126" s="157" t="s">
        <v>184</v>
      </c>
    </row>
    <row r="127" spans="2:65" s="13" customFormat="1" ht="11.25">
      <c r="B127" s="156"/>
      <c r="D127" s="150" t="s">
        <v>194</v>
      </c>
      <c r="E127" s="157" t="s">
        <v>19</v>
      </c>
      <c r="F127" s="158" t="s">
        <v>3336</v>
      </c>
      <c r="H127" s="159">
        <v>26</v>
      </c>
      <c r="I127" s="160"/>
      <c r="L127" s="156"/>
      <c r="M127" s="161"/>
      <c r="T127" s="162"/>
      <c r="AT127" s="157" t="s">
        <v>194</v>
      </c>
      <c r="AU127" s="157" t="s">
        <v>84</v>
      </c>
      <c r="AV127" s="13" t="s">
        <v>84</v>
      </c>
      <c r="AW127" s="13" t="s">
        <v>37</v>
      </c>
      <c r="AX127" s="13" t="s">
        <v>75</v>
      </c>
      <c r="AY127" s="157" t="s">
        <v>184</v>
      </c>
    </row>
    <row r="128" spans="2:65" s="14" customFormat="1" ht="11.25">
      <c r="B128" s="163"/>
      <c r="D128" s="150" t="s">
        <v>194</v>
      </c>
      <c r="E128" s="164" t="s">
        <v>19</v>
      </c>
      <c r="F128" s="165" t="s">
        <v>198</v>
      </c>
      <c r="H128" s="166">
        <v>27</v>
      </c>
      <c r="I128" s="167"/>
      <c r="L128" s="163"/>
      <c r="M128" s="168"/>
      <c r="T128" s="169"/>
      <c r="AT128" s="164" t="s">
        <v>194</v>
      </c>
      <c r="AU128" s="164" t="s">
        <v>84</v>
      </c>
      <c r="AV128" s="14" t="s">
        <v>127</v>
      </c>
      <c r="AW128" s="14" t="s">
        <v>37</v>
      </c>
      <c r="AX128" s="14" t="s">
        <v>82</v>
      </c>
      <c r="AY128" s="164" t="s">
        <v>184</v>
      </c>
    </row>
    <row r="129" spans="2:65" s="1" customFormat="1" ht="16.5" customHeight="1">
      <c r="B129" s="33"/>
      <c r="C129" s="170" t="s">
        <v>319</v>
      </c>
      <c r="D129" s="170" t="s">
        <v>264</v>
      </c>
      <c r="E129" s="171" t="s">
        <v>3337</v>
      </c>
      <c r="F129" s="172" t="s">
        <v>3338</v>
      </c>
      <c r="G129" s="173" t="s">
        <v>368</v>
      </c>
      <c r="H129" s="174">
        <v>8</v>
      </c>
      <c r="I129" s="175"/>
      <c r="J129" s="176">
        <f>ROUND(I129*H129,2)</f>
        <v>0</v>
      </c>
      <c r="K129" s="172" t="s">
        <v>19</v>
      </c>
      <c r="L129" s="177"/>
      <c r="M129" s="178" t="s">
        <v>19</v>
      </c>
      <c r="N129" s="179" t="s">
        <v>46</v>
      </c>
      <c r="P129" s="141">
        <f>O129*H129</f>
        <v>0</v>
      </c>
      <c r="Q129" s="141">
        <v>0</v>
      </c>
      <c r="R129" s="141">
        <f>Q129*H129</f>
        <v>0</v>
      </c>
      <c r="S129" s="141">
        <v>0</v>
      </c>
      <c r="T129" s="142">
        <f>S129*H129</f>
        <v>0</v>
      </c>
      <c r="AR129" s="143" t="s">
        <v>409</v>
      </c>
      <c r="AT129" s="143" t="s">
        <v>264</v>
      </c>
      <c r="AU129" s="143" t="s">
        <v>84</v>
      </c>
      <c r="AY129" s="18" t="s">
        <v>184</v>
      </c>
      <c r="BE129" s="144">
        <f>IF(N129="základní",J129,0)</f>
        <v>0</v>
      </c>
      <c r="BF129" s="144">
        <f>IF(N129="snížená",J129,0)</f>
        <v>0</v>
      </c>
      <c r="BG129" s="144">
        <f>IF(N129="zákl. přenesená",J129,0)</f>
        <v>0</v>
      </c>
      <c r="BH129" s="144">
        <f>IF(N129="sníž. přenesená",J129,0)</f>
        <v>0</v>
      </c>
      <c r="BI129" s="144">
        <f>IF(N129="nulová",J129,0)</f>
        <v>0</v>
      </c>
      <c r="BJ129" s="18" t="s">
        <v>82</v>
      </c>
      <c r="BK129" s="144">
        <f>ROUND(I129*H129,2)</f>
        <v>0</v>
      </c>
      <c r="BL129" s="18" t="s">
        <v>287</v>
      </c>
      <c r="BM129" s="143" t="s">
        <v>3339</v>
      </c>
    </row>
    <row r="130" spans="2:65" s="1" customFormat="1" ht="156">
      <c r="B130" s="33"/>
      <c r="D130" s="150" t="s">
        <v>1000</v>
      </c>
      <c r="F130" s="191" t="s">
        <v>3340</v>
      </c>
      <c r="I130" s="147"/>
      <c r="L130" s="33"/>
      <c r="M130" s="148"/>
      <c r="T130" s="54"/>
      <c r="AT130" s="18" t="s">
        <v>1000</v>
      </c>
      <c r="AU130" s="18" t="s">
        <v>84</v>
      </c>
    </row>
    <row r="131" spans="2:65" s="1" customFormat="1" ht="16.5" customHeight="1">
      <c r="B131" s="33"/>
      <c r="C131" s="170" t="s">
        <v>328</v>
      </c>
      <c r="D131" s="170" t="s">
        <v>264</v>
      </c>
      <c r="E131" s="171" t="s">
        <v>3341</v>
      </c>
      <c r="F131" s="172" t="s">
        <v>3342</v>
      </c>
      <c r="G131" s="173" t="s">
        <v>368</v>
      </c>
      <c r="H131" s="174">
        <v>2</v>
      </c>
      <c r="I131" s="175"/>
      <c r="J131" s="176">
        <f>ROUND(I131*H131,2)</f>
        <v>0</v>
      </c>
      <c r="K131" s="172" t="s">
        <v>19</v>
      </c>
      <c r="L131" s="177"/>
      <c r="M131" s="178" t="s">
        <v>19</v>
      </c>
      <c r="N131" s="179" t="s">
        <v>46</v>
      </c>
      <c r="P131" s="141">
        <f>O131*H131</f>
        <v>0</v>
      </c>
      <c r="Q131" s="141">
        <v>0</v>
      </c>
      <c r="R131" s="141">
        <f>Q131*H131</f>
        <v>0</v>
      </c>
      <c r="S131" s="141">
        <v>0</v>
      </c>
      <c r="T131" s="142">
        <f>S131*H131</f>
        <v>0</v>
      </c>
      <c r="AR131" s="143" t="s">
        <v>409</v>
      </c>
      <c r="AT131" s="143" t="s">
        <v>264</v>
      </c>
      <c r="AU131" s="143" t="s">
        <v>84</v>
      </c>
      <c r="AY131" s="18" t="s">
        <v>184</v>
      </c>
      <c r="BE131" s="144">
        <f>IF(N131="základní",J131,0)</f>
        <v>0</v>
      </c>
      <c r="BF131" s="144">
        <f>IF(N131="snížená",J131,0)</f>
        <v>0</v>
      </c>
      <c r="BG131" s="144">
        <f>IF(N131="zákl. přenesená",J131,0)</f>
        <v>0</v>
      </c>
      <c r="BH131" s="144">
        <f>IF(N131="sníž. přenesená",J131,0)</f>
        <v>0</v>
      </c>
      <c r="BI131" s="144">
        <f>IF(N131="nulová",J131,0)</f>
        <v>0</v>
      </c>
      <c r="BJ131" s="18" t="s">
        <v>82</v>
      </c>
      <c r="BK131" s="144">
        <f>ROUND(I131*H131,2)</f>
        <v>0</v>
      </c>
      <c r="BL131" s="18" t="s">
        <v>287</v>
      </c>
      <c r="BM131" s="143" t="s">
        <v>3343</v>
      </c>
    </row>
    <row r="132" spans="2:65" s="1" customFormat="1" ht="146.25">
      <c r="B132" s="33"/>
      <c r="D132" s="150" t="s">
        <v>1000</v>
      </c>
      <c r="F132" s="191" t="s">
        <v>3344</v>
      </c>
      <c r="I132" s="147"/>
      <c r="L132" s="33"/>
      <c r="M132" s="148"/>
      <c r="T132" s="54"/>
      <c r="AT132" s="18" t="s">
        <v>1000</v>
      </c>
      <c r="AU132" s="18" t="s">
        <v>84</v>
      </c>
    </row>
    <row r="133" spans="2:65" s="1" customFormat="1" ht="16.5" customHeight="1">
      <c r="B133" s="33"/>
      <c r="C133" s="170" t="s">
        <v>7</v>
      </c>
      <c r="D133" s="170" t="s">
        <v>264</v>
      </c>
      <c r="E133" s="171" t="s">
        <v>3345</v>
      </c>
      <c r="F133" s="172" t="s">
        <v>3346</v>
      </c>
      <c r="G133" s="173" t="s">
        <v>368</v>
      </c>
      <c r="H133" s="174">
        <v>12</v>
      </c>
      <c r="I133" s="175"/>
      <c r="J133" s="176">
        <f>ROUND(I133*H133,2)</f>
        <v>0</v>
      </c>
      <c r="K133" s="172" t="s">
        <v>19</v>
      </c>
      <c r="L133" s="177"/>
      <c r="M133" s="178" t="s">
        <v>19</v>
      </c>
      <c r="N133" s="179" t="s">
        <v>46</v>
      </c>
      <c r="P133" s="141">
        <f>O133*H133</f>
        <v>0</v>
      </c>
      <c r="Q133" s="141">
        <v>0</v>
      </c>
      <c r="R133" s="141">
        <f>Q133*H133</f>
        <v>0</v>
      </c>
      <c r="S133" s="141">
        <v>0</v>
      </c>
      <c r="T133" s="142">
        <f>S133*H133</f>
        <v>0</v>
      </c>
      <c r="AR133" s="143" t="s">
        <v>409</v>
      </c>
      <c r="AT133" s="143" t="s">
        <v>264</v>
      </c>
      <c r="AU133" s="143" t="s">
        <v>84</v>
      </c>
      <c r="AY133" s="18" t="s">
        <v>184</v>
      </c>
      <c r="BE133" s="144">
        <f>IF(N133="základní",J133,0)</f>
        <v>0</v>
      </c>
      <c r="BF133" s="144">
        <f>IF(N133="snížená",J133,0)</f>
        <v>0</v>
      </c>
      <c r="BG133" s="144">
        <f>IF(N133="zákl. přenesená",J133,0)</f>
        <v>0</v>
      </c>
      <c r="BH133" s="144">
        <f>IF(N133="sníž. přenesená",J133,0)</f>
        <v>0</v>
      </c>
      <c r="BI133" s="144">
        <f>IF(N133="nulová",J133,0)</f>
        <v>0</v>
      </c>
      <c r="BJ133" s="18" t="s">
        <v>82</v>
      </c>
      <c r="BK133" s="144">
        <f>ROUND(I133*H133,2)</f>
        <v>0</v>
      </c>
      <c r="BL133" s="18" t="s">
        <v>287</v>
      </c>
      <c r="BM133" s="143" t="s">
        <v>3347</v>
      </c>
    </row>
    <row r="134" spans="2:65" s="1" customFormat="1" ht="156">
      <c r="B134" s="33"/>
      <c r="D134" s="150" t="s">
        <v>1000</v>
      </c>
      <c r="F134" s="191" t="s">
        <v>3348</v>
      </c>
      <c r="I134" s="147"/>
      <c r="L134" s="33"/>
      <c r="M134" s="148"/>
      <c r="T134" s="54"/>
      <c r="AT134" s="18" t="s">
        <v>1000</v>
      </c>
      <c r="AU134" s="18" t="s">
        <v>84</v>
      </c>
    </row>
    <row r="135" spans="2:65" s="1" customFormat="1" ht="16.5" customHeight="1">
      <c r="B135" s="33"/>
      <c r="C135" s="170" t="s">
        <v>341</v>
      </c>
      <c r="D135" s="170" t="s">
        <v>264</v>
      </c>
      <c r="E135" s="171" t="s">
        <v>3349</v>
      </c>
      <c r="F135" s="172" t="s">
        <v>3350</v>
      </c>
      <c r="G135" s="173" t="s">
        <v>368</v>
      </c>
      <c r="H135" s="174">
        <v>9</v>
      </c>
      <c r="I135" s="175"/>
      <c r="J135" s="176">
        <f>ROUND(I135*H135,2)</f>
        <v>0</v>
      </c>
      <c r="K135" s="172" t="s">
        <v>19</v>
      </c>
      <c r="L135" s="177"/>
      <c r="M135" s="178" t="s">
        <v>19</v>
      </c>
      <c r="N135" s="179" t="s">
        <v>46</v>
      </c>
      <c r="P135" s="141">
        <f>O135*H135</f>
        <v>0</v>
      </c>
      <c r="Q135" s="141">
        <v>0</v>
      </c>
      <c r="R135" s="141">
        <f>Q135*H135</f>
        <v>0</v>
      </c>
      <c r="S135" s="141">
        <v>0</v>
      </c>
      <c r="T135" s="142">
        <f>S135*H135</f>
        <v>0</v>
      </c>
      <c r="AR135" s="143" t="s">
        <v>409</v>
      </c>
      <c r="AT135" s="143" t="s">
        <v>264</v>
      </c>
      <c r="AU135" s="143" t="s">
        <v>84</v>
      </c>
      <c r="AY135" s="18" t="s">
        <v>184</v>
      </c>
      <c r="BE135" s="144">
        <f>IF(N135="základní",J135,0)</f>
        <v>0</v>
      </c>
      <c r="BF135" s="144">
        <f>IF(N135="snížená",J135,0)</f>
        <v>0</v>
      </c>
      <c r="BG135" s="144">
        <f>IF(N135="zákl. přenesená",J135,0)</f>
        <v>0</v>
      </c>
      <c r="BH135" s="144">
        <f>IF(N135="sníž. přenesená",J135,0)</f>
        <v>0</v>
      </c>
      <c r="BI135" s="144">
        <f>IF(N135="nulová",J135,0)</f>
        <v>0</v>
      </c>
      <c r="BJ135" s="18" t="s">
        <v>82</v>
      </c>
      <c r="BK135" s="144">
        <f>ROUND(I135*H135,2)</f>
        <v>0</v>
      </c>
      <c r="BL135" s="18" t="s">
        <v>287</v>
      </c>
      <c r="BM135" s="143" t="s">
        <v>3351</v>
      </c>
    </row>
    <row r="136" spans="2:65" s="1" customFormat="1" ht="156">
      <c r="B136" s="33"/>
      <c r="D136" s="150" t="s">
        <v>1000</v>
      </c>
      <c r="F136" s="191" t="s">
        <v>3352</v>
      </c>
      <c r="I136" s="147"/>
      <c r="L136" s="33"/>
      <c r="M136" s="198"/>
      <c r="N136" s="194"/>
      <c r="O136" s="194"/>
      <c r="P136" s="194"/>
      <c r="Q136" s="194"/>
      <c r="R136" s="194"/>
      <c r="S136" s="194"/>
      <c r="T136" s="199"/>
      <c r="AT136" s="18" t="s">
        <v>1000</v>
      </c>
      <c r="AU136" s="18" t="s">
        <v>84</v>
      </c>
    </row>
    <row r="137" spans="2:65" s="1" customFormat="1" ht="6.95" customHeight="1">
      <c r="B137" s="42"/>
      <c r="C137" s="43"/>
      <c r="D137" s="43"/>
      <c r="E137" s="43"/>
      <c r="F137" s="43"/>
      <c r="G137" s="43"/>
      <c r="H137" s="43"/>
      <c r="I137" s="43"/>
      <c r="J137" s="43"/>
      <c r="K137" s="43"/>
      <c r="L137" s="33"/>
    </row>
  </sheetData>
  <sheetProtection algorithmName="SHA-512" hashValue="Gr0ryNVWQN1ivPGh7F1Vs3JzeZoUaecZJ2TlxHJ/flE1AYncRWDwRLLlh7hGwN/s0Ky3zxxDGyZOPCddmqrmLw==" saltValue="2dDgieiWQsDQNFqGsU6DbW7DO5e40uKiRI9wt3YRL0T5968K+EhX7mdk2Atl0hDRdsd6sTKN7Q0tFT+0J/o5Nw==" spinCount="100000" sheet="1" objects="1" scenarios="1" formatColumns="0" formatRows="0" autoFilter="0"/>
  <autoFilter ref="C86:K136" xr:uid="{00000000-0009-0000-0000-000008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11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8"/>
      <c r="M2" s="308"/>
      <c r="N2" s="308"/>
      <c r="O2" s="308"/>
      <c r="P2" s="308"/>
      <c r="Q2" s="308"/>
      <c r="R2" s="308"/>
      <c r="S2" s="308"/>
      <c r="T2" s="308"/>
      <c r="U2" s="308"/>
      <c r="V2" s="308"/>
      <c r="AT2" s="18" t="s">
        <v>122</v>
      </c>
    </row>
    <row r="3" spans="2:46" ht="6.95" customHeight="1">
      <c r="B3" s="19"/>
      <c r="C3" s="20"/>
      <c r="D3" s="20"/>
      <c r="E3" s="20"/>
      <c r="F3" s="20"/>
      <c r="G3" s="20"/>
      <c r="H3" s="20"/>
      <c r="I3" s="20"/>
      <c r="J3" s="20"/>
      <c r="K3" s="20"/>
      <c r="L3" s="21"/>
      <c r="AT3" s="18" t="s">
        <v>84</v>
      </c>
    </row>
    <row r="4" spans="2:46" ht="24.95" customHeight="1">
      <c r="B4" s="21"/>
      <c r="D4" s="22" t="s">
        <v>139</v>
      </c>
      <c r="L4" s="21"/>
      <c r="M4" s="91" t="s">
        <v>10</v>
      </c>
      <c r="AT4" s="18" t="s">
        <v>4</v>
      </c>
    </row>
    <row r="5" spans="2:46" ht="6.95" customHeight="1">
      <c r="B5" s="21"/>
      <c r="L5" s="21"/>
    </row>
    <row r="6" spans="2:46" ht="12" customHeight="1">
      <c r="B6" s="21"/>
      <c r="D6" s="28" t="s">
        <v>16</v>
      </c>
      <c r="L6" s="21"/>
    </row>
    <row r="7" spans="2:46" ht="16.5" customHeight="1">
      <c r="B7" s="21"/>
      <c r="E7" s="338" t="str">
        <f>'Rekapitulace stavby'!K6</f>
        <v>AREÁL KLÍŠE, ÚSTÍ NAD LABEM – WELLNESS A FITNESS - BEZ VENKOVNÍ ODPOČÍVÁRNY</v>
      </c>
      <c r="F7" s="339"/>
      <c r="G7" s="339"/>
      <c r="H7" s="339"/>
      <c r="L7" s="21"/>
    </row>
    <row r="8" spans="2:46" ht="12.75">
      <c r="B8" s="21"/>
      <c r="D8" s="28" t="s">
        <v>140</v>
      </c>
      <c r="L8" s="21"/>
    </row>
    <row r="9" spans="2:46" ht="16.5" customHeight="1">
      <c r="B9" s="21"/>
      <c r="E9" s="338" t="s">
        <v>141</v>
      </c>
      <c r="F9" s="308"/>
      <c r="G9" s="308"/>
      <c r="H9" s="308"/>
      <c r="L9" s="21"/>
    </row>
    <row r="10" spans="2:46" ht="12" customHeight="1">
      <c r="B10" s="21"/>
      <c r="D10" s="28" t="s">
        <v>142</v>
      </c>
      <c r="L10" s="21"/>
    </row>
    <row r="11" spans="2:46" s="1" customFormat="1" ht="16.5" customHeight="1">
      <c r="B11" s="33"/>
      <c r="E11" s="336" t="s">
        <v>3353</v>
      </c>
      <c r="F11" s="340"/>
      <c r="G11" s="340"/>
      <c r="H11" s="340"/>
      <c r="L11" s="33"/>
    </row>
    <row r="12" spans="2:46" s="1" customFormat="1" ht="12" customHeight="1">
      <c r="B12" s="33"/>
      <c r="D12" s="28" t="s">
        <v>144</v>
      </c>
      <c r="L12" s="33"/>
    </row>
    <row r="13" spans="2:46" s="1" customFormat="1" ht="16.5" customHeight="1">
      <c r="B13" s="33"/>
      <c r="E13" s="301" t="s">
        <v>3354</v>
      </c>
      <c r="F13" s="340"/>
      <c r="G13" s="340"/>
      <c r="H13" s="340"/>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50" t="str">
        <f>'Rekapitulace stavby'!AN8</f>
        <v>10. 7. 2024</v>
      </c>
      <c r="L16" s="33"/>
    </row>
    <row r="17" spans="2:12" s="1" customFormat="1" ht="10.9" customHeight="1">
      <c r="B17" s="33"/>
      <c r="L17" s="33"/>
    </row>
    <row r="18" spans="2:12" s="1" customFormat="1" ht="12" customHeight="1">
      <c r="B18" s="33"/>
      <c r="D18" s="28" t="s">
        <v>25</v>
      </c>
      <c r="I18" s="28" t="s">
        <v>26</v>
      </c>
      <c r="J18" s="26" t="s">
        <v>27</v>
      </c>
      <c r="L18" s="33"/>
    </row>
    <row r="19" spans="2:12" s="1" customFormat="1" ht="18" customHeight="1">
      <c r="B19" s="33"/>
      <c r="E19" s="26" t="s">
        <v>28</v>
      </c>
      <c r="I19" s="28" t="s">
        <v>29</v>
      </c>
      <c r="J19" s="26" t="s">
        <v>30</v>
      </c>
      <c r="L19" s="33"/>
    </row>
    <row r="20" spans="2:12" s="1" customFormat="1" ht="6.95" customHeight="1">
      <c r="B20" s="33"/>
      <c r="L20" s="33"/>
    </row>
    <row r="21" spans="2:12" s="1" customFormat="1" ht="12" customHeight="1">
      <c r="B21" s="33"/>
      <c r="D21" s="28" t="s">
        <v>31</v>
      </c>
      <c r="I21" s="28" t="s">
        <v>26</v>
      </c>
      <c r="J21" s="29" t="str">
        <f>'Rekapitulace stavby'!AN13</f>
        <v>Vyplň údaj</v>
      </c>
      <c r="L21" s="33"/>
    </row>
    <row r="22" spans="2:12" s="1" customFormat="1" ht="18" customHeight="1">
      <c r="B22" s="33"/>
      <c r="E22" s="341" t="str">
        <f>'Rekapitulace stavby'!E14</f>
        <v>Vyplň údaj</v>
      </c>
      <c r="F22" s="307"/>
      <c r="G22" s="307"/>
      <c r="H22" s="307"/>
      <c r="I22" s="28" t="s">
        <v>29</v>
      </c>
      <c r="J22" s="29" t="str">
        <f>'Rekapitulace stavby'!AN14</f>
        <v>Vyplň údaj</v>
      </c>
      <c r="L22" s="33"/>
    </row>
    <row r="23" spans="2:12" s="1" customFormat="1" ht="6.95" customHeight="1">
      <c r="B23" s="33"/>
      <c r="L23" s="33"/>
    </row>
    <row r="24" spans="2:12" s="1" customFormat="1" ht="12" customHeight="1">
      <c r="B24" s="33"/>
      <c r="D24" s="28" t="s">
        <v>33</v>
      </c>
      <c r="I24" s="28" t="s">
        <v>26</v>
      </c>
      <c r="J24" s="26" t="s">
        <v>34</v>
      </c>
      <c r="L24" s="33"/>
    </row>
    <row r="25" spans="2:12" s="1" customFormat="1" ht="18" customHeight="1">
      <c r="B25" s="33"/>
      <c r="E25" s="26" t="s">
        <v>35</v>
      </c>
      <c r="I25" s="28" t="s">
        <v>29</v>
      </c>
      <c r="J25" s="26" t="s">
        <v>36</v>
      </c>
      <c r="L25" s="33"/>
    </row>
    <row r="26" spans="2:12" s="1" customFormat="1" ht="6.95" customHeight="1">
      <c r="B26" s="33"/>
      <c r="L26" s="33"/>
    </row>
    <row r="27" spans="2:12" s="1" customFormat="1" ht="12" customHeight="1">
      <c r="B27" s="33"/>
      <c r="D27" s="28" t="s">
        <v>38</v>
      </c>
      <c r="I27" s="28" t="s">
        <v>26</v>
      </c>
      <c r="J27" s="26" t="s">
        <v>34</v>
      </c>
      <c r="L27" s="33"/>
    </row>
    <row r="28" spans="2:12" s="1" customFormat="1" ht="18" customHeight="1">
      <c r="B28" s="33"/>
      <c r="E28" s="26" t="s">
        <v>35</v>
      </c>
      <c r="I28" s="28" t="s">
        <v>29</v>
      </c>
      <c r="J28" s="26" t="s">
        <v>36</v>
      </c>
      <c r="L28" s="33"/>
    </row>
    <row r="29" spans="2:12" s="1" customFormat="1" ht="6.95" customHeight="1">
      <c r="B29" s="33"/>
      <c r="L29" s="33"/>
    </row>
    <row r="30" spans="2:12" s="1" customFormat="1" ht="12" customHeight="1">
      <c r="B30" s="33"/>
      <c r="D30" s="28" t="s">
        <v>39</v>
      </c>
      <c r="L30" s="33"/>
    </row>
    <row r="31" spans="2:12" s="7" customFormat="1" ht="16.5" customHeight="1">
      <c r="B31" s="92"/>
      <c r="E31" s="312" t="s">
        <v>19</v>
      </c>
      <c r="F31" s="312"/>
      <c r="G31" s="312"/>
      <c r="H31" s="312"/>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41</v>
      </c>
      <c r="J34" s="64">
        <f>ROUND(J93, 2)</f>
        <v>0</v>
      </c>
      <c r="L34" s="33"/>
    </row>
    <row r="35" spans="2:12" s="1" customFormat="1" ht="6.95" customHeight="1">
      <c r="B35" s="33"/>
      <c r="D35" s="51"/>
      <c r="E35" s="51"/>
      <c r="F35" s="51"/>
      <c r="G35" s="51"/>
      <c r="H35" s="51"/>
      <c r="I35" s="51"/>
      <c r="J35" s="51"/>
      <c r="K35" s="51"/>
      <c r="L35" s="33"/>
    </row>
    <row r="36" spans="2:12" s="1" customFormat="1" ht="14.45" customHeight="1">
      <c r="B36" s="33"/>
      <c r="F36" s="36" t="s">
        <v>43</v>
      </c>
      <c r="I36" s="36" t="s">
        <v>42</v>
      </c>
      <c r="J36" s="36" t="s">
        <v>44</v>
      </c>
      <c r="L36" s="33"/>
    </row>
    <row r="37" spans="2:12" s="1" customFormat="1" ht="14.45" customHeight="1">
      <c r="B37" s="33"/>
      <c r="D37" s="53" t="s">
        <v>45</v>
      </c>
      <c r="E37" s="28" t="s">
        <v>46</v>
      </c>
      <c r="F37" s="83">
        <f>ROUND((SUM(BE93:BE118)),  2)</f>
        <v>0</v>
      </c>
      <c r="I37" s="94">
        <v>0.21</v>
      </c>
      <c r="J37" s="83">
        <f>ROUND(((SUM(BE93:BE118))*I37),  2)</f>
        <v>0</v>
      </c>
      <c r="L37" s="33"/>
    </row>
    <row r="38" spans="2:12" s="1" customFormat="1" ht="14.45" customHeight="1">
      <c r="B38" s="33"/>
      <c r="E38" s="28" t="s">
        <v>47</v>
      </c>
      <c r="F38" s="83">
        <f>ROUND((SUM(BF93:BF118)),  2)</f>
        <v>0</v>
      </c>
      <c r="I38" s="94">
        <v>0.12</v>
      </c>
      <c r="J38" s="83">
        <f>ROUND(((SUM(BF93:BF118))*I38),  2)</f>
        <v>0</v>
      </c>
      <c r="L38" s="33"/>
    </row>
    <row r="39" spans="2:12" s="1" customFormat="1" ht="14.45" hidden="1" customHeight="1">
      <c r="B39" s="33"/>
      <c r="E39" s="28" t="s">
        <v>48</v>
      </c>
      <c r="F39" s="83">
        <f>ROUND((SUM(BG93:BG118)),  2)</f>
        <v>0</v>
      </c>
      <c r="I39" s="94">
        <v>0.21</v>
      </c>
      <c r="J39" s="83">
        <f>0</f>
        <v>0</v>
      </c>
      <c r="L39" s="33"/>
    </row>
    <row r="40" spans="2:12" s="1" customFormat="1" ht="14.45" hidden="1" customHeight="1">
      <c r="B40" s="33"/>
      <c r="E40" s="28" t="s">
        <v>49</v>
      </c>
      <c r="F40" s="83">
        <f>ROUND((SUM(BH93:BH118)),  2)</f>
        <v>0</v>
      </c>
      <c r="I40" s="94">
        <v>0.12</v>
      </c>
      <c r="J40" s="83">
        <f>0</f>
        <v>0</v>
      </c>
      <c r="L40" s="33"/>
    </row>
    <row r="41" spans="2:12" s="1" customFormat="1" ht="14.45" hidden="1" customHeight="1">
      <c r="B41" s="33"/>
      <c r="E41" s="28" t="s">
        <v>50</v>
      </c>
      <c r="F41" s="83">
        <f>ROUND((SUM(BI93:BI118)),  2)</f>
        <v>0</v>
      </c>
      <c r="I41" s="94">
        <v>0</v>
      </c>
      <c r="J41" s="83">
        <f>0</f>
        <v>0</v>
      </c>
      <c r="L41" s="33"/>
    </row>
    <row r="42" spans="2:12" s="1" customFormat="1" ht="6.95" customHeight="1">
      <c r="B42" s="33"/>
      <c r="L42" s="33"/>
    </row>
    <row r="43" spans="2:12" s="1" customFormat="1" ht="25.35" customHeight="1">
      <c r="B43" s="33"/>
      <c r="C43" s="95"/>
      <c r="D43" s="96" t="s">
        <v>51</v>
      </c>
      <c r="E43" s="55"/>
      <c r="F43" s="55"/>
      <c r="G43" s="97" t="s">
        <v>52</v>
      </c>
      <c r="H43" s="98" t="s">
        <v>53</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146</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AREÁL KLÍŠE, ÚSTÍ NAD LABEM – WELLNESS A FITNESS - BEZ VENKOVNÍ ODPOČÍVÁRNY</v>
      </c>
      <c r="F52" s="339"/>
      <c r="G52" s="339"/>
      <c r="H52" s="339"/>
      <c r="L52" s="33"/>
    </row>
    <row r="53" spans="2:12" ht="12" customHeight="1">
      <c r="B53" s="21"/>
      <c r="C53" s="28" t="s">
        <v>140</v>
      </c>
      <c r="L53" s="21"/>
    </row>
    <row r="54" spans="2:12" ht="16.5" customHeight="1">
      <c r="B54" s="21"/>
      <c r="E54" s="338" t="s">
        <v>141</v>
      </c>
      <c r="F54" s="308"/>
      <c r="G54" s="308"/>
      <c r="H54" s="308"/>
      <c r="L54" s="21"/>
    </row>
    <row r="55" spans="2:12" ht="12" customHeight="1">
      <c r="B55" s="21"/>
      <c r="C55" s="28" t="s">
        <v>142</v>
      </c>
      <c r="L55" s="21"/>
    </row>
    <row r="56" spans="2:12" s="1" customFormat="1" ht="16.5" customHeight="1">
      <c r="B56" s="33"/>
      <c r="E56" s="336" t="s">
        <v>3353</v>
      </c>
      <c r="F56" s="340"/>
      <c r="G56" s="340"/>
      <c r="H56" s="340"/>
      <c r="L56" s="33"/>
    </row>
    <row r="57" spans="2:12" s="1" customFormat="1" ht="12" customHeight="1">
      <c r="B57" s="33"/>
      <c r="C57" s="28" t="s">
        <v>144</v>
      </c>
      <c r="L57" s="33"/>
    </row>
    <row r="58" spans="2:12" s="1" customFormat="1" ht="16.5" customHeight="1">
      <c r="B58" s="33"/>
      <c r="E58" s="301" t="str">
        <f>E13</f>
        <v>1 - Tropická 3,21</v>
      </c>
      <c r="F58" s="340"/>
      <c r="G58" s="340"/>
      <c r="H58" s="340"/>
      <c r="L58" s="33"/>
    </row>
    <row r="59" spans="2:12" s="1" customFormat="1" ht="6.95" customHeight="1">
      <c r="B59" s="33"/>
      <c r="L59" s="33"/>
    </row>
    <row r="60" spans="2:12" s="1" customFormat="1" ht="12" customHeight="1">
      <c r="B60" s="33"/>
      <c r="C60" s="28" t="s">
        <v>21</v>
      </c>
      <c r="F60" s="26" t="str">
        <f>F16</f>
        <v>ÚSTÍ NAD LABEM</v>
      </c>
      <c r="I60" s="28" t="s">
        <v>23</v>
      </c>
      <c r="J60" s="50" t="str">
        <f>IF(J16="","",J16)</f>
        <v>10. 7. 2024</v>
      </c>
      <c r="L60" s="33"/>
    </row>
    <row r="61" spans="2:12" s="1" customFormat="1" ht="6.95" customHeight="1">
      <c r="B61" s="33"/>
      <c r="L61" s="33"/>
    </row>
    <row r="62" spans="2:12" s="1" customFormat="1" ht="15.2" customHeight="1">
      <c r="B62" s="33"/>
      <c r="C62" s="28" t="s">
        <v>25</v>
      </c>
      <c r="F62" s="26" t="str">
        <f>E19</f>
        <v>Městské služby Ústí nad Labem p.o.</v>
      </c>
      <c r="I62" s="28" t="s">
        <v>33</v>
      </c>
      <c r="J62" s="31" t="str">
        <f>E25</f>
        <v>Specta s.r.o.</v>
      </c>
      <c r="L62" s="33"/>
    </row>
    <row r="63" spans="2:12" s="1" customFormat="1" ht="15.2" customHeight="1">
      <c r="B63" s="33"/>
      <c r="C63" s="28" t="s">
        <v>31</v>
      </c>
      <c r="F63" s="26" t="str">
        <f>IF(E22="","",E22)</f>
        <v>Vyplň údaj</v>
      </c>
      <c r="I63" s="28" t="s">
        <v>38</v>
      </c>
      <c r="J63" s="31" t="str">
        <f>E28</f>
        <v>Specta s.r.o.</v>
      </c>
      <c r="L63" s="33"/>
    </row>
    <row r="64" spans="2:12" s="1" customFormat="1" ht="10.35" customHeight="1">
      <c r="B64" s="33"/>
      <c r="L64" s="33"/>
    </row>
    <row r="65" spans="2:47" s="1" customFormat="1" ht="29.25" customHeight="1">
      <c r="B65" s="33"/>
      <c r="C65" s="101" t="s">
        <v>147</v>
      </c>
      <c r="D65" s="95"/>
      <c r="E65" s="95"/>
      <c r="F65" s="95"/>
      <c r="G65" s="95"/>
      <c r="H65" s="95"/>
      <c r="I65" s="95"/>
      <c r="J65" s="102" t="s">
        <v>148</v>
      </c>
      <c r="K65" s="95"/>
      <c r="L65" s="33"/>
    </row>
    <row r="66" spans="2:47" s="1" customFormat="1" ht="10.35" customHeight="1">
      <c r="B66" s="33"/>
      <c r="L66" s="33"/>
    </row>
    <row r="67" spans="2:47" s="1" customFormat="1" ht="22.9" customHeight="1">
      <c r="B67" s="33"/>
      <c r="C67" s="103" t="s">
        <v>73</v>
      </c>
      <c r="J67" s="64">
        <f>J93</f>
        <v>0</v>
      </c>
      <c r="L67" s="33"/>
      <c r="AU67" s="18" t="s">
        <v>149</v>
      </c>
    </row>
    <row r="68" spans="2:47" s="8" customFormat="1" ht="24.95" customHeight="1">
      <c r="B68" s="104"/>
      <c r="D68" s="105" t="s">
        <v>3355</v>
      </c>
      <c r="E68" s="106"/>
      <c r="F68" s="106"/>
      <c r="G68" s="106"/>
      <c r="H68" s="106"/>
      <c r="I68" s="106"/>
      <c r="J68" s="107">
        <f>J94</f>
        <v>0</v>
      </c>
      <c r="L68" s="104"/>
    </row>
    <row r="69" spans="2:47" s="8" customFormat="1" ht="24.95" customHeight="1">
      <c r="B69" s="104"/>
      <c r="D69" s="105" t="s">
        <v>3356</v>
      </c>
      <c r="E69" s="106"/>
      <c r="F69" s="106"/>
      <c r="G69" s="106"/>
      <c r="H69" s="106"/>
      <c r="I69" s="106"/>
      <c r="J69" s="107">
        <f>J95</f>
        <v>0</v>
      </c>
      <c r="L69" s="104"/>
    </row>
    <row r="70" spans="2:47" s="1" customFormat="1" ht="21.75" customHeight="1">
      <c r="B70" s="33"/>
      <c r="L70" s="33"/>
    </row>
    <row r="71" spans="2:47" s="1" customFormat="1" ht="6.95" customHeight="1">
      <c r="B71" s="42"/>
      <c r="C71" s="43"/>
      <c r="D71" s="43"/>
      <c r="E71" s="43"/>
      <c r="F71" s="43"/>
      <c r="G71" s="43"/>
      <c r="H71" s="43"/>
      <c r="I71" s="43"/>
      <c r="J71" s="43"/>
      <c r="K71" s="43"/>
      <c r="L71" s="33"/>
    </row>
    <row r="75" spans="2:47" s="1" customFormat="1" ht="6.95" customHeight="1">
      <c r="B75" s="44"/>
      <c r="C75" s="45"/>
      <c r="D75" s="45"/>
      <c r="E75" s="45"/>
      <c r="F75" s="45"/>
      <c r="G75" s="45"/>
      <c r="H75" s="45"/>
      <c r="I75" s="45"/>
      <c r="J75" s="45"/>
      <c r="K75" s="45"/>
      <c r="L75" s="33"/>
    </row>
    <row r="76" spans="2:47" s="1" customFormat="1" ht="24.95" customHeight="1">
      <c r="B76" s="33"/>
      <c r="C76" s="22" t="s">
        <v>169</v>
      </c>
      <c r="L76" s="33"/>
    </row>
    <row r="77" spans="2:47" s="1" customFormat="1" ht="6.95" customHeight="1">
      <c r="B77" s="33"/>
      <c r="L77" s="33"/>
    </row>
    <row r="78" spans="2:47" s="1" customFormat="1" ht="12" customHeight="1">
      <c r="B78" s="33"/>
      <c r="C78" s="28" t="s">
        <v>16</v>
      </c>
      <c r="L78" s="33"/>
    </row>
    <row r="79" spans="2:47" s="1" customFormat="1" ht="16.5" customHeight="1">
      <c r="B79" s="33"/>
      <c r="E79" s="338" t="str">
        <f>E7</f>
        <v>AREÁL KLÍŠE, ÚSTÍ NAD LABEM – WELLNESS A FITNESS - BEZ VENKOVNÍ ODPOČÍVÁRNY</v>
      </c>
      <c r="F79" s="339"/>
      <c r="G79" s="339"/>
      <c r="H79" s="339"/>
      <c r="L79" s="33"/>
    </row>
    <row r="80" spans="2:47" ht="12" customHeight="1">
      <c r="B80" s="21"/>
      <c r="C80" s="28" t="s">
        <v>140</v>
      </c>
      <c r="L80" s="21"/>
    </row>
    <row r="81" spans="2:65" ht="16.5" customHeight="1">
      <c r="B81" s="21"/>
      <c r="E81" s="338" t="s">
        <v>141</v>
      </c>
      <c r="F81" s="308"/>
      <c r="G81" s="308"/>
      <c r="H81" s="308"/>
      <c r="L81" s="21"/>
    </row>
    <row r="82" spans="2:65" ht="12" customHeight="1">
      <c r="B82" s="21"/>
      <c r="C82" s="28" t="s">
        <v>142</v>
      </c>
      <c r="L82" s="21"/>
    </row>
    <row r="83" spans="2:65" s="1" customFormat="1" ht="16.5" customHeight="1">
      <c r="B83" s="33"/>
      <c r="E83" s="336" t="s">
        <v>3353</v>
      </c>
      <c r="F83" s="340"/>
      <c r="G83" s="340"/>
      <c r="H83" s="340"/>
      <c r="L83" s="33"/>
    </row>
    <row r="84" spans="2:65" s="1" customFormat="1" ht="12" customHeight="1">
      <c r="B84" s="33"/>
      <c r="C84" s="28" t="s">
        <v>144</v>
      </c>
      <c r="L84" s="33"/>
    </row>
    <row r="85" spans="2:65" s="1" customFormat="1" ht="16.5" customHeight="1">
      <c r="B85" s="33"/>
      <c r="E85" s="301" t="str">
        <f>E13</f>
        <v>1 - Tropická 3,21</v>
      </c>
      <c r="F85" s="340"/>
      <c r="G85" s="340"/>
      <c r="H85" s="340"/>
      <c r="L85" s="33"/>
    </row>
    <row r="86" spans="2:65" s="1" customFormat="1" ht="6.95" customHeight="1">
      <c r="B86" s="33"/>
      <c r="L86" s="33"/>
    </row>
    <row r="87" spans="2:65" s="1" customFormat="1" ht="12" customHeight="1">
      <c r="B87" s="33"/>
      <c r="C87" s="28" t="s">
        <v>21</v>
      </c>
      <c r="F87" s="26" t="str">
        <f>F16</f>
        <v>ÚSTÍ NAD LABEM</v>
      </c>
      <c r="I87" s="28" t="s">
        <v>23</v>
      </c>
      <c r="J87" s="50" t="str">
        <f>IF(J16="","",J16)</f>
        <v>10. 7. 2024</v>
      </c>
      <c r="L87" s="33"/>
    </row>
    <row r="88" spans="2:65" s="1" customFormat="1" ht="6.95" customHeight="1">
      <c r="B88" s="33"/>
      <c r="L88" s="33"/>
    </row>
    <row r="89" spans="2:65" s="1" customFormat="1" ht="15.2" customHeight="1">
      <c r="B89" s="33"/>
      <c r="C89" s="28" t="s">
        <v>25</v>
      </c>
      <c r="F89" s="26" t="str">
        <f>E19</f>
        <v>Městské služby Ústí nad Labem p.o.</v>
      </c>
      <c r="I89" s="28" t="s">
        <v>33</v>
      </c>
      <c r="J89" s="31" t="str">
        <f>E25</f>
        <v>Specta s.r.o.</v>
      </c>
      <c r="L89" s="33"/>
    </row>
    <row r="90" spans="2:65" s="1" customFormat="1" ht="15.2" customHeight="1">
      <c r="B90" s="33"/>
      <c r="C90" s="28" t="s">
        <v>31</v>
      </c>
      <c r="F90" s="26" t="str">
        <f>IF(E22="","",E22)</f>
        <v>Vyplň údaj</v>
      </c>
      <c r="I90" s="28" t="s">
        <v>38</v>
      </c>
      <c r="J90" s="31" t="str">
        <f>E28</f>
        <v>Specta s.r.o.</v>
      </c>
      <c r="L90" s="33"/>
    </row>
    <row r="91" spans="2:65" s="1" customFormat="1" ht="10.35" customHeight="1">
      <c r="B91" s="33"/>
      <c r="L91" s="33"/>
    </row>
    <row r="92" spans="2:65" s="10" customFormat="1" ht="29.25" customHeight="1">
      <c r="B92" s="112"/>
      <c r="C92" s="113" t="s">
        <v>170</v>
      </c>
      <c r="D92" s="114" t="s">
        <v>60</v>
      </c>
      <c r="E92" s="114" t="s">
        <v>56</v>
      </c>
      <c r="F92" s="114" t="s">
        <v>57</v>
      </c>
      <c r="G92" s="114" t="s">
        <v>171</v>
      </c>
      <c r="H92" s="114" t="s">
        <v>172</v>
      </c>
      <c r="I92" s="114" t="s">
        <v>173</v>
      </c>
      <c r="J92" s="114" t="s">
        <v>148</v>
      </c>
      <c r="K92" s="115" t="s">
        <v>174</v>
      </c>
      <c r="L92" s="112"/>
      <c r="M92" s="57" t="s">
        <v>19</v>
      </c>
      <c r="N92" s="58" t="s">
        <v>45</v>
      </c>
      <c r="O92" s="58" t="s">
        <v>175</v>
      </c>
      <c r="P92" s="58" t="s">
        <v>176</v>
      </c>
      <c r="Q92" s="58" t="s">
        <v>177</v>
      </c>
      <c r="R92" s="58" t="s">
        <v>178</v>
      </c>
      <c r="S92" s="58" t="s">
        <v>179</v>
      </c>
      <c r="T92" s="59" t="s">
        <v>180</v>
      </c>
    </row>
    <row r="93" spans="2:65" s="1" customFormat="1" ht="22.9" customHeight="1">
      <c r="B93" s="33"/>
      <c r="C93" s="62" t="s">
        <v>181</v>
      </c>
      <c r="J93" s="116">
        <f>BK93</f>
        <v>0</v>
      </c>
      <c r="L93" s="33"/>
      <c r="M93" s="60"/>
      <c r="N93" s="51"/>
      <c r="O93" s="51"/>
      <c r="P93" s="117">
        <f>P94+P95</f>
        <v>0</v>
      </c>
      <c r="Q93" s="51"/>
      <c r="R93" s="117">
        <f>R94+R95</f>
        <v>0</v>
      </c>
      <c r="S93" s="51"/>
      <c r="T93" s="118">
        <f>T94+T95</f>
        <v>0</v>
      </c>
      <c r="AT93" s="18" t="s">
        <v>74</v>
      </c>
      <c r="AU93" s="18" t="s">
        <v>149</v>
      </c>
      <c r="BK93" s="119">
        <f>BK94+BK95</f>
        <v>0</v>
      </c>
    </row>
    <row r="94" spans="2:65" s="11" customFormat="1" ht="25.9" customHeight="1">
      <c r="B94" s="120"/>
      <c r="D94" s="121" t="s">
        <v>74</v>
      </c>
      <c r="E94" s="122" t="s">
        <v>3357</v>
      </c>
      <c r="F94" s="122" t="s">
        <v>57</v>
      </c>
      <c r="I94" s="123"/>
      <c r="J94" s="124">
        <f>BK94</f>
        <v>0</v>
      </c>
      <c r="L94" s="120"/>
      <c r="M94" s="125"/>
      <c r="P94" s="126">
        <v>0</v>
      </c>
      <c r="R94" s="126">
        <v>0</v>
      </c>
      <c r="T94" s="127">
        <v>0</v>
      </c>
      <c r="AR94" s="121" t="s">
        <v>82</v>
      </c>
      <c r="AT94" s="128" t="s">
        <v>74</v>
      </c>
      <c r="AU94" s="128" t="s">
        <v>75</v>
      </c>
      <c r="AY94" s="121" t="s">
        <v>184</v>
      </c>
      <c r="BK94" s="129">
        <v>0</v>
      </c>
    </row>
    <row r="95" spans="2:65" s="11" customFormat="1" ht="25.9" customHeight="1">
      <c r="B95" s="120"/>
      <c r="D95" s="121" t="s">
        <v>74</v>
      </c>
      <c r="E95" s="122" t="s">
        <v>2593</v>
      </c>
      <c r="F95" s="122" t="s">
        <v>3358</v>
      </c>
      <c r="I95" s="123"/>
      <c r="J95" s="124">
        <f>BK95</f>
        <v>0</v>
      </c>
      <c r="L95" s="120"/>
      <c r="M95" s="125"/>
      <c r="P95" s="126">
        <f>SUM(P96:P118)</f>
        <v>0</v>
      </c>
      <c r="R95" s="126">
        <f>SUM(R96:R118)</f>
        <v>0</v>
      </c>
      <c r="T95" s="127">
        <f>SUM(T96:T118)</f>
        <v>0</v>
      </c>
      <c r="AR95" s="121" t="s">
        <v>82</v>
      </c>
      <c r="AT95" s="128" t="s">
        <v>74</v>
      </c>
      <c r="AU95" s="128" t="s">
        <v>75</v>
      </c>
      <c r="AY95" s="121" t="s">
        <v>184</v>
      </c>
      <c r="BK95" s="129">
        <f>SUM(BK96:BK118)</f>
        <v>0</v>
      </c>
    </row>
    <row r="96" spans="2:65" s="1" customFormat="1" ht="16.5" customHeight="1">
      <c r="B96" s="33"/>
      <c r="C96" s="132" t="s">
        <v>82</v>
      </c>
      <c r="D96" s="132" t="s">
        <v>186</v>
      </c>
      <c r="E96" s="133" t="s">
        <v>3359</v>
      </c>
      <c r="F96" s="134" t="s">
        <v>3360</v>
      </c>
      <c r="G96" s="135" t="s">
        <v>3361</v>
      </c>
      <c r="H96" s="136">
        <v>1</v>
      </c>
      <c r="I96" s="137"/>
      <c r="J96" s="138">
        <f t="shared" ref="J96:J118" si="0">ROUND(I96*H96,2)</f>
        <v>0</v>
      </c>
      <c r="K96" s="134" t="s">
        <v>19</v>
      </c>
      <c r="L96" s="33"/>
      <c r="M96" s="139" t="s">
        <v>19</v>
      </c>
      <c r="N96" s="140" t="s">
        <v>46</v>
      </c>
      <c r="P96" s="141">
        <f t="shared" ref="P96:P118" si="1">O96*H96</f>
        <v>0</v>
      </c>
      <c r="Q96" s="141">
        <v>0</v>
      </c>
      <c r="R96" s="141">
        <f t="shared" ref="R96:R118" si="2">Q96*H96</f>
        <v>0</v>
      </c>
      <c r="S96" s="141">
        <v>0</v>
      </c>
      <c r="T96" s="142">
        <f t="shared" ref="T96:T118" si="3">S96*H96</f>
        <v>0</v>
      </c>
      <c r="AR96" s="143" t="s">
        <v>287</v>
      </c>
      <c r="AT96" s="143" t="s">
        <v>186</v>
      </c>
      <c r="AU96" s="143" t="s">
        <v>82</v>
      </c>
      <c r="AY96" s="18" t="s">
        <v>184</v>
      </c>
      <c r="BE96" s="144">
        <f t="shared" ref="BE96:BE118" si="4">IF(N96="základní",J96,0)</f>
        <v>0</v>
      </c>
      <c r="BF96" s="144">
        <f t="shared" ref="BF96:BF118" si="5">IF(N96="snížená",J96,0)</f>
        <v>0</v>
      </c>
      <c r="BG96" s="144">
        <f t="shared" ref="BG96:BG118" si="6">IF(N96="zákl. přenesená",J96,0)</f>
        <v>0</v>
      </c>
      <c r="BH96" s="144">
        <f t="shared" ref="BH96:BH118" si="7">IF(N96="sníž. přenesená",J96,0)</f>
        <v>0</v>
      </c>
      <c r="BI96" s="144">
        <f t="shared" ref="BI96:BI118" si="8">IF(N96="nulová",J96,0)</f>
        <v>0</v>
      </c>
      <c r="BJ96" s="18" t="s">
        <v>82</v>
      </c>
      <c r="BK96" s="144">
        <f t="shared" ref="BK96:BK118" si="9">ROUND(I96*H96,2)</f>
        <v>0</v>
      </c>
      <c r="BL96" s="18" t="s">
        <v>287</v>
      </c>
      <c r="BM96" s="143" t="s">
        <v>3362</v>
      </c>
    </row>
    <row r="97" spans="2:65" s="1" customFormat="1" ht="24.2" customHeight="1">
      <c r="B97" s="33"/>
      <c r="C97" s="132" t="s">
        <v>84</v>
      </c>
      <c r="D97" s="132" t="s">
        <v>186</v>
      </c>
      <c r="E97" s="133" t="s">
        <v>3363</v>
      </c>
      <c r="F97" s="134" t="s">
        <v>3364</v>
      </c>
      <c r="G97" s="135" t="s">
        <v>1993</v>
      </c>
      <c r="H97" s="136">
        <v>1</v>
      </c>
      <c r="I97" s="137"/>
      <c r="J97" s="138">
        <f t="shared" si="0"/>
        <v>0</v>
      </c>
      <c r="K97" s="134" t="s">
        <v>19</v>
      </c>
      <c r="L97" s="33"/>
      <c r="M97" s="139" t="s">
        <v>19</v>
      </c>
      <c r="N97" s="140" t="s">
        <v>46</v>
      </c>
      <c r="P97" s="141">
        <f t="shared" si="1"/>
        <v>0</v>
      </c>
      <c r="Q97" s="141">
        <v>0</v>
      </c>
      <c r="R97" s="141">
        <f t="shared" si="2"/>
        <v>0</v>
      </c>
      <c r="S97" s="141">
        <v>0</v>
      </c>
      <c r="T97" s="142">
        <f t="shared" si="3"/>
        <v>0</v>
      </c>
      <c r="AR97" s="143" t="s">
        <v>287</v>
      </c>
      <c r="AT97" s="143" t="s">
        <v>186</v>
      </c>
      <c r="AU97" s="143" t="s">
        <v>82</v>
      </c>
      <c r="AY97" s="18" t="s">
        <v>184</v>
      </c>
      <c r="BE97" s="144">
        <f t="shared" si="4"/>
        <v>0</v>
      </c>
      <c r="BF97" s="144">
        <f t="shared" si="5"/>
        <v>0</v>
      </c>
      <c r="BG97" s="144">
        <f t="shared" si="6"/>
        <v>0</v>
      </c>
      <c r="BH97" s="144">
        <f t="shared" si="7"/>
        <v>0</v>
      </c>
      <c r="BI97" s="144">
        <f t="shared" si="8"/>
        <v>0</v>
      </c>
      <c r="BJ97" s="18" t="s">
        <v>82</v>
      </c>
      <c r="BK97" s="144">
        <f t="shared" si="9"/>
        <v>0</v>
      </c>
      <c r="BL97" s="18" t="s">
        <v>287</v>
      </c>
      <c r="BM97" s="143" t="s">
        <v>84</v>
      </c>
    </row>
    <row r="98" spans="2:65" s="1" customFormat="1" ht="16.5" customHeight="1">
      <c r="B98" s="33"/>
      <c r="C98" s="132" t="s">
        <v>92</v>
      </c>
      <c r="D98" s="132" t="s">
        <v>186</v>
      </c>
      <c r="E98" s="133" t="s">
        <v>3365</v>
      </c>
      <c r="F98" s="134" t="s">
        <v>3366</v>
      </c>
      <c r="G98" s="135" t="s">
        <v>1993</v>
      </c>
      <c r="H98" s="136">
        <v>3</v>
      </c>
      <c r="I98" s="137"/>
      <c r="J98" s="138">
        <f t="shared" si="0"/>
        <v>0</v>
      </c>
      <c r="K98" s="134" t="s">
        <v>19</v>
      </c>
      <c r="L98" s="33"/>
      <c r="M98" s="139" t="s">
        <v>19</v>
      </c>
      <c r="N98" s="140" t="s">
        <v>46</v>
      </c>
      <c r="P98" s="141">
        <f t="shared" si="1"/>
        <v>0</v>
      </c>
      <c r="Q98" s="141">
        <v>0</v>
      </c>
      <c r="R98" s="141">
        <f t="shared" si="2"/>
        <v>0</v>
      </c>
      <c r="S98" s="141">
        <v>0</v>
      </c>
      <c r="T98" s="142">
        <f t="shared" si="3"/>
        <v>0</v>
      </c>
      <c r="AR98" s="143" t="s">
        <v>287</v>
      </c>
      <c r="AT98" s="143" t="s">
        <v>186</v>
      </c>
      <c r="AU98" s="143" t="s">
        <v>82</v>
      </c>
      <c r="AY98" s="18" t="s">
        <v>184</v>
      </c>
      <c r="BE98" s="144">
        <f t="shared" si="4"/>
        <v>0</v>
      </c>
      <c r="BF98" s="144">
        <f t="shared" si="5"/>
        <v>0</v>
      </c>
      <c r="BG98" s="144">
        <f t="shared" si="6"/>
        <v>0</v>
      </c>
      <c r="BH98" s="144">
        <f t="shared" si="7"/>
        <v>0</v>
      </c>
      <c r="BI98" s="144">
        <f t="shared" si="8"/>
        <v>0</v>
      </c>
      <c r="BJ98" s="18" t="s">
        <v>82</v>
      </c>
      <c r="BK98" s="144">
        <f t="shared" si="9"/>
        <v>0</v>
      </c>
      <c r="BL98" s="18" t="s">
        <v>287</v>
      </c>
      <c r="BM98" s="143" t="s">
        <v>127</v>
      </c>
    </row>
    <row r="99" spans="2:65" s="1" customFormat="1" ht="16.5" customHeight="1">
      <c r="B99" s="33"/>
      <c r="C99" s="132" t="s">
        <v>127</v>
      </c>
      <c r="D99" s="132" t="s">
        <v>186</v>
      </c>
      <c r="E99" s="133" t="s">
        <v>3367</v>
      </c>
      <c r="F99" s="134" t="s">
        <v>3368</v>
      </c>
      <c r="G99" s="135" t="s">
        <v>1993</v>
      </c>
      <c r="H99" s="136">
        <v>1</v>
      </c>
      <c r="I99" s="137"/>
      <c r="J99" s="138">
        <f t="shared" si="0"/>
        <v>0</v>
      </c>
      <c r="K99" s="134" t="s">
        <v>19</v>
      </c>
      <c r="L99" s="33"/>
      <c r="M99" s="139" t="s">
        <v>19</v>
      </c>
      <c r="N99" s="140" t="s">
        <v>46</v>
      </c>
      <c r="P99" s="141">
        <f t="shared" si="1"/>
        <v>0</v>
      </c>
      <c r="Q99" s="141">
        <v>0</v>
      </c>
      <c r="R99" s="141">
        <f t="shared" si="2"/>
        <v>0</v>
      </c>
      <c r="S99" s="141">
        <v>0</v>
      </c>
      <c r="T99" s="142">
        <f t="shared" si="3"/>
        <v>0</v>
      </c>
      <c r="AR99" s="143" t="s">
        <v>287</v>
      </c>
      <c r="AT99" s="143" t="s">
        <v>186</v>
      </c>
      <c r="AU99" s="143" t="s">
        <v>82</v>
      </c>
      <c r="AY99" s="18" t="s">
        <v>184</v>
      </c>
      <c r="BE99" s="144">
        <f t="shared" si="4"/>
        <v>0</v>
      </c>
      <c r="BF99" s="144">
        <f t="shared" si="5"/>
        <v>0</v>
      </c>
      <c r="BG99" s="144">
        <f t="shared" si="6"/>
        <v>0</v>
      </c>
      <c r="BH99" s="144">
        <f t="shared" si="7"/>
        <v>0</v>
      </c>
      <c r="BI99" s="144">
        <f t="shared" si="8"/>
        <v>0</v>
      </c>
      <c r="BJ99" s="18" t="s">
        <v>82</v>
      </c>
      <c r="BK99" s="144">
        <f t="shared" si="9"/>
        <v>0</v>
      </c>
      <c r="BL99" s="18" t="s">
        <v>287</v>
      </c>
      <c r="BM99" s="143" t="s">
        <v>221</v>
      </c>
    </row>
    <row r="100" spans="2:65" s="1" customFormat="1" ht="24.2" customHeight="1">
      <c r="B100" s="33"/>
      <c r="C100" s="132" t="s">
        <v>130</v>
      </c>
      <c r="D100" s="132" t="s">
        <v>186</v>
      </c>
      <c r="E100" s="133" t="s">
        <v>3369</v>
      </c>
      <c r="F100" s="134" t="s">
        <v>3370</v>
      </c>
      <c r="G100" s="135" t="s">
        <v>3361</v>
      </c>
      <c r="H100" s="136">
        <v>1</v>
      </c>
      <c r="I100" s="137"/>
      <c r="J100" s="138">
        <f t="shared" si="0"/>
        <v>0</v>
      </c>
      <c r="K100" s="134" t="s">
        <v>19</v>
      </c>
      <c r="L100" s="33"/>
      <c r="M100" s="139" t="s">
        <v>19</v>
      </c>
      <c r="N100" s="140" t="s">
        <v>46</v>
      </c>
      <c r="P100" s="141">
        <f t="shared" si="1"/>
        <v>0</v>
      </c>
      <c r="Q100" s="141">
        <v>0</v>
      </c>
      <c r="R100" s="141">
        <f t="shared" si="2"/>
        <v>0</v>
      </c>
      <c r="S100" s="141">
        <v>0</v>
      </c>
      <c r="T100" s="142">
        <f t="shared" si="3"/>
        <v>0</v>
      </c>
      <c r="AR100" s="143" t="s">
        <v>287</v>
      </c>
      <c r="AT100" s="143" t="s">
        <v>186</v>
      </c>
      <c r="AU100" s="143" t="s">
        <v>82</v>
      </c>
      <c r="AY100" s="18" t="s">
        <v>184</v>
      </c>
      <c r="BE100" s="144">
        <f t="shared" si="4"/>
        <v>0</v>
      </c>
      <c r="BF100" s="144">
        <f t="shared" si="5"/>
        <v>0</v>
      </c>
      <c r="BG100" s="144">
        <f t="shared" si="6"/>
        <v>0</v>
      </c>
      <c r="BH100" s="144">
        <f t="shared" si="7"/>
        <v>0</v>
      </c>
      <c r="BI100" s="144">
        <f t="shared" si="8"/>
        <v>0</v>
      </c>
      <c r="BJ100" s="18" t="s">
        <v>82</v>
      </c>
      <c r="BK100" s="144">
        <f t="shared" si="9"/>
        <v>0</v>
      </c>
      <c r="BL100" s="18" t="s">
        <v>287</v>
      </c>
      <c r="BM100" s="143" t="s">
        <v>231</v>
      </c>
    </row>
    <row r="101" spans="2:65" s="1" customFormat="1" ht="16.5" customHeight="1">
      <c r="B101" s="33"/>
      <c r="C101" s="132" t="s">
        <v>221</v>
      </c>
      <c r="D101" s="132" t="s">
        <v>186</v>
      </c>
      <c r="E101" s="133" t="s">
        <v>3371</v>
      </c>
      <c r="F101" s="134" t="s">
        <v>3372</v>
      </c>
      <c r="G101" s="135" t="s">
        <v>1993</v>
      </c>
      <c r="H101" s="136">
        <v>1</v>
      </c>
      <c r="I101" s="137"/>
      <c r="J101" s="138">
        <f t="shared" si="0"/>
        <v>0</v>
      </c>
      <c r="K101" s="134" t="s">
        <v>19</v>
      </c>
      <c r="L101" s="33"/>
      <c r="M101" s="139" t="s">
        <v>19</v>
      </c>
      <c r="N101" s="140" t="s">
        <v>46</v>
      </c>
      <c r="P101" s="141">
        <f t="shared" si="1"/>
        <v>0</v>
      </c>
      <c r="Q101" s="141">
        <v>0</v>
      </c>
      <c r="R101" s="141">
        <f t="shared" si="2"/>
        <v>0</v>
      </c>
      <c r="S101" s="141">
        <v>0</v>
      </c>
      <c r="T101" s="142">
        <f t="shared" si="3"/>
        <v>0</v>
      </c>
      <c r="AR101" s="143" t="s">
        <v>287</v>
      </c>
      <c r="AT101" s="143" t="s">
        <v>186</v>
      </c>
      <c r="AU101" s="143" t="s">
        <v>82</v>
      </c>
      <c r="AY101" s="18" t="s">
        <v>184</v>
      </c>
      <c r="BE101" s="144">
        <f t="shared" si="4"/>
        <v>0</v>
      </c>
      <c r="BF101" s="144">
        <f t="shared" si="5"/>
        <v>0</v>
      </c>
      <c r="BG101" s="144">
        <f t="shared" si="6"/>
        <v>0</v>
      </c>
      <c r="BH101" s="144">
        <f t="shared" si="7"/>
        <v>0</v>
      </c>
      <c r="BI101" s="144">
        <f t="shared" si="8"/>
        <v>0</v>
      </c>
      <c r="BJ101" s="18" t="s">
        <v>82</v>
      </c>
      <c r="BK101" s="144">
        <f t="shared" si="9"/>
        <v>0</v>
      </c>
      <c r="BL101" s="18" t="s">
        <v>287</v>
      </c>
      <c r="BM101" s="143" t="s">
        <v>243</v>
      </c>
    </row>
    <row r="102" spans="2:65" s="1" customFormat="1" ht="24.2" customHeight="1">
      <c r="B102" s="33"/>
      <c r="C102" s="132" t="s">
        <v>226</v>
      </c>
      <c r="D102" s="132" t="s">
        <v>186</v>
      </c>
      <c r="E102" s="133" t="s">
        <v>3373</v>
      </c>
      <c r="F102" s="134" t="s">
        <v>3374</v>
      </c>
      <c r="G102" s="135" t="s">
        <v>1993</v>
      </c>
      <c r="H102" s="136">
        <v>1</v>
      </c>
      <c r="I102" s="137"/>
      <c r="J102" s="138">
        <f t="shared" si="0"/>
        <v>0</v>
      </c>
      <c r="K102" s="134" t="s">
        <v>19</v>
      </c>
      <c r="L102" s="33"/>
      <c r="M102" s="139" t="s">
        <v>19</v>
      </c>
      <c r="N102" s="140" t="s">
        <v>46</v>
      </c>
      <c r="P102" s="141">
        <f t="shared" si="1"/>
        <v>0</v>
      </c>
      <c r="Q102" s="141">
        <v>0</v>
      </c>
      <c r="R102" s="141">
        <f t="shared" si="2"/>
        <v>0</v>
      </c>
      <c r="S102" s="141">
        <v>0</v>
      </c>
      <c r="T102" s="142">
        <f t="shared" si="3"/>
        <v>0</v>
      </c>
      <c r="AR102" s="143" t="s">
        <v>287</v>
      </c>
      <c r="AT102" s="143" t="s">
        <v>186</v>
      </c>
      <c r="AU102" s="143" t="s">
        <v>82</v>
      </c>
      <c r="AY102" s="18" t="s">
        <v>184</v>
      </c>
      <c r="BE102" s="144">
        <f t="shared" si="4"/>
        <v>0</v>
      </c>
      <c r="BF102" s="144">
        <f t="shared" si="5"/>
        <v>0</v>
      </c>
      <c r="BG102" s="144">
        <f t="shared" si="6"/>
        <v>0</v>
      </c>
      <c r="BH102" s="144">
        <f t="shared" si="7"/>
        <v>0</v>
      </c>
      <c r="BI102" s="144">
        <f t="shared" si="8"/>
        <v>0</v>
      </c>
      <c r="BJ102" s="18" t="s">
        <v>82</v>
      </c>
      <c r="BK102" s="144">
        <f t="shared" si="9"/>
        <v>0</v>
      </c>
      <c r="BL102" s="18" t="s">
        <v>287</v>
      </c>
      <c r="BM102" s="143" t="s">
        <v>8</v>
      </c>
    </row>
    <row r="103" spans="2:65" s="1" customFormat="1" ht="24.2" customHeight="1">
      <c r="B103" s="33"/>
      <c r="C103" s="132" t="s">
        <v>231</v>
      </c>
      <c r="D103" s="132" t="s">
        <v>186</v>
      </c>
      <c r="E103" s="133" t="s">
        <v>3375</v>
      </c>
      <c r="F103" s="134" t="s">
        <v>3376</v>
      </c>
      <c r="G103" s="135" t="s">
        <v>3361</v>
      </c>
      <c r="H103" s="136">
        <v>1</v>
      </c>
      <c r="I103" s="137"/>
      <c r="J103" s="138">
        <f t="shared" si="0"/>
        <v>0</v>
      </c>
      <c r="K103" s="134" t="s">
        <v>19</v>
      </c>
      <c r="L103" s="33"/>
      <c r="M103" s="139" t="s">
        <v>19</v>
      </c>
      <c r="N103" s="140" t="s">
        <v>46</v>
      </c>
      <c r="P103" s="141">
        <f t="shared" si="1"/>
        <v>0</v>
      </c>
      <c r="Q103" s="141">
        <v>0</v>
      </c>
      <c r="R103" s="141">
        <f t="shared" si="2"/>
        <v>0</v>
      </c>
      <c r="S103" s="141">
        <v>0</v>
      </c>
      <c r="T103" s="142">
        <f t="shared" si="3"/>
        <v>0</v>
      </c>
      <c r="AR103" s="143" t="s">
        <v>287</v>
      </c>
      <c r="AT103" s="143" t="s">
        <v>186</v>
      </c>
      <c r="AU103" s="143" t="s">
        <v>82</v>
      </c>
      <c r="AY103" s="18" t="s">
        <v>184</v>
      </c>
      <c r="BE103" s="144">
        <f t="shared" si="4"/>
        <v>0</v>
      </c>
      <c r="BF103" s="144">
        <f t="shared" si="5"/>
        <v>0</v>
      </c>
      <c r="BG103" s="144">
        <f t="shared" si="6"/>
        <v>0</v>
      </c>
      <c r="BH103" s="144">
        <f t="shared" si="7"/>
        <v>0</v>
      </c>
      <c r="BI103" s="144">
        <f t="shared" si="8"/>
        <v>0</v>
      </c>
      <c r="BJ103" s="18" t="s">
        <v>82</v>
      </c>
      <c r="BK103" s="144">
        <f t="shared" si="9"/>
        <v>0</v>
      </c>
      <c r="BL103" s="18" t="s">
        <v>287</v>
      </c>
      <c r="BM103" s="143" t="s">
        <v>270</v>
      </c>
    </row>
    <row r="104" spans="2:65" s="1" customFormat="1" ht="16.5" customHeight="1">
      <c r="B104" s="33"/>
      <c r="C104" s="132" t="s">
        <v>237</v>
      </c>
      <c r="D104" s="132" t="s">
        <v>186</v>
      </c>
      <c r="E104" s="133" t="s">
        <v>3377</v>
      </c>
      <c r="F104" s="134" t="s">
        <v>3378</v>
      </c>
      <c r="G104" s="135" t="s">
        <v>217</v>
      </c>
      <c r="H104" s="136">
        <v>0</v>
      </c>
      <c r="I104" s="137"/>
      <c r="J104" s="138">
        <f t="shared" si="0"/>
        <v>0</v>
      </c>
      <c r="K104" s="134" t="s">
        <v>19</v>
      </c>
      <c r="L104" s="33"/>
      <c r="M104" s="139" t="s">
        <v>19</v>
      </c>
      <c r="N104" s="140" t="s">
        <v>46</v>
      </c>
      <c r="P104" s="141">
        <f t="shared" si="1"/>
        <v>0</v>
      </c>
      <c r="Q104" s="141">
        <v>0</v>
      </c>
      <c r="R104" s="141">
        <f t="shared" si="2"/>
        <v>0</v>
      </c>
      <c r="S104" s="141">
        <v>0</v>
      </c>
      <c r="T104" s="142">
        <f t="shared" si="3"/>
        <v>0</v>
      </c>
      <c r="AR104" s="143" t="s">
        <v>287</v>
      </c>
      <c r="AT104" s="143" t="s">
        <v>186</v>
      </c>
      <c r="AU104" s="143" t="s">
        <v>82</v>
      </c>
      <c r="AY104" s="18" t="s">
        <v>184</v>
      </c>
      <c r="BE104" s="144">
        <f t="shared" si="4"/>
        <v>0</v>
      </c>
      <c r="BF104" s="144">
        <f t="shared" si="5"/>
        <v>0</v>
      </c>
      <c r="BG104" s="144">
        <f t="shared" si="6"/>
        <v>0</v>
      </c>
      <c r="BH104" s="144">
        <f t="shared" si="7"/>
        <v>0</v>
      </c>
      <c r="BI104" s="144">
        <f t="shared" si="8"/>
        <v>0</v>
      </c>
      <c r="BJ104" s="18" t="s">
        <v>82</v>
      </c>
      <c r="BK104" s="144">
        <f t="shared" si="9"/>
        <v>0</v>
      </c>
      <c r="BL104" s="18" t="s">
        <v>287</v>
      </c>
      <c r="BM104" s="143" t="s">
        <v>287</v>
      </c>
    </row>
    <row r="105" spans="2:65" s="1" customFormat="1" ht="16.5" customHeight="1">
      <c r="B105" s="33"/>
      <c r="C105" s="132" t="s">
        <v>243</v>
      </c>
      <c r="D105" s="132" t="s">
        <v>186</v>
      </c>
      <c r="E105" s="133" t="s">
        <v>3379</v>
      </c>
      <c r="F105" s="134" t="s">
        <v>3380</v>
      </c>
      <c r="G105" s="135" t="s">
        <v>217</v>
      </c>
      <c r="H105" s="136">
        <v>0</v>
      </c>
      <c r="I105" s="137"/>
      <c r="J105" s="138">
        <f t="shared" si="0"/>
        <v>0</v>
      </c>
      <c r="K105" s="134" t="s">
        <v>19</v>
      </c>
      <c r="L105" s="33"/>
      <c r="M105" s="139" t="s">
        <v>19</v>
      </c>
      <c r="N105" s="140" t="s">
        <v>46</v>
      </c>
      <c r="P105" s="141">
        <f t="shared" si="1"/>
        <v>0</v>
      </c>
      <c r="Q105" s="141">
        <v>0</v>
      </c>
      <c r="R105" s="141">
        <f t="shared" si="2"/>
        <v>0</v>
      </c>
      <c r="S105" s="141">
        <v>0</v>
      </c>
      <c r="T105" s="142">
        <f t="shared" si="3"/>
        <v>0</v>
      </c>
      <c r="AR105" s="143" t="s">
        <v>287</v>
      </c>
      <c r="AT105" s="143" t="s">
        <v>186</v>
      </c>
      <c r="AU105" s="143" t="s">
        <v>82</v>
      </c>
      <c r="AY105" s="18" t="s">
        <v>184</v>
      </c>
      <c r="BE105" s="144">
        <f t="shared" si="4"/>
        <v>0</v>
      </c>
      <c r="BF105" s="144">
        <f t="shared" si="5"/>
        <v>0</v>
      </c>
      <c r="BG105" s="144">
        <f t="shared" si="6"/>
        <v>0</v>
      </c>
      <c r="BH105" s="144">
        <f t="shared" si="7"/>
        <v>0</v>
      </c>
      <c r="BI105" s="144">
        <f t="shared" si="8"/>
        <v>0</v>
      </c>
      <c r="BJ105" s="18" t="s">
        <v>82</v>
      </c>
      <c r="BK105" s="144">
        <f t="shared" si="9"/>
        <v>0</v>
      </c>
      <c r="BL105" s="18" t="s">
        <v>287</v>
      </c>
      <c r="BM105" s="143" t="s">
        <v>304</v>
      </c>
    </row>
    <row r="106" spans="2:65" s="1" customFormat="1" ht="16.5" customHeight="1">
      <c r="B106" s="33"/>
      <c r="C106" s="132" t="s">
        <v>251</v>
      </c>
      <c r="D106" s="132" t="s">
        <v>186</v>
      </c>
      <c r="E106" s="133" t="s">
        <v>3381</v>
      </c>
      <c r="F106" s="134" t="s">
        <v>3382</v>
      </c>
      <c r="G106" s="135" t="s">
        <v>1993</v>
      </c>
      <c r="H106" s="136">
        <v>2</v>
      </c>
      <c r="I106" s="137"/>
      <c r="J106" s="138">
        <f t="shared" si="0"/>
        <v>0</v>
      </c>
      <c r="K106" s="134" t="s">
        <v>19</v>
      </c>
      <c r="L106" s="33"/>
      <c r="M106" s="139" t="s">
        <v>19</v>
      </c>
      <c r="N106" s="140" t="s">
        <v>46</v>
      </c>
      <c r="P106" s="141">
        <f t="shared" si="1"/>
        <v>0</v>
      </c>
      <c r="Q106" s="141">
        <v>0</v>
      </c>
      <c r="R106" s="141">
        <f t="shared" si="2"/>
        <v>0</v>
      </c>
      <c r="S106" s="141">
        <v>0</v>
      </c>
      <c r="T106" s="142">
        <f t="shared" si="3"/>
        <v>0</v>
      </c>
      <c r="AR106" s="143" t="s">
        <v>287</v>
      </c>
      <c r="AT106" s="143" t="s">
        <v>186</v>
      </c>
      <c r="AU106" s="143" t="s">
        <v>82</v>
      </c>
      <c r="AY106" s="18" t="s">
        <v>184</v>
      </c>
      <c r="BE106" s="144">
        <f t="shared" si="4"/>
        <v>0</v>
      </c>
      <c r="BF106" s="144">
        <f t="shared" si="5"/>
        <v>0</v>
      </c>
      <c r="BG106" s="144">
        <f t="shared" si="6"/>
        <v>0</v>
      </c>
      <c r="BH106" s="144">
        <f t="shared" si="7"/>
        <v>0</v>
      </c>
      <c r="BI106" s="144">
        <f t="shared" si="8"/>
        <v>0</v>
      </c>
      <c r="BJ106" s="18" t="s">
        <v>82</v>
      </c>
      <c r="BK106" s="144">
        <f t="shared" si="9"/>
        <v>0</v>
      </c>
      <c r="BL106" s="18" t="s">
        <v>287</v>
      </c>
      <c r="BM106" s="143" t="s">
        <v>328</v>
      </c>
    </row>
    <row r="107" spans="2:65" s="1" customFormat="1" ht="24.2" customHeight="1">
      <c r="B107" s="33"/>
      <c r="C107" s="132" t="s">
        <v>8</v>
      </c>
      <c r="D107" s="132" t="s">
        <v>186</v>
      </c>
      <c r="E107" s="133" t="s">
        <v>3383</v>
      </c>
      <c r="F107" s="134" t="s">
        <v>3384</v>
      </c>
      <c r="G107" s="135" t="s">
        <v>1993</v>
      </c>
      <c r="H107" s="136">
        <v>2</v>
      </c>
      <c r="I107" s="137"/>
      <c r="J107" s="138">
        <f t="shared" si="0"/>
        <v>0</v>
      </c>
      <c r="K107" s="134" t="s">
        <v>19</v>
      </c>
      <c r="L107" s="33"/>
      <c r="M107" s="139" t="s">
        <v>19</v>
      </c>
      <c r="N107" s="140" t="s">
        <v>46</v>
      </c>
      <c r="P107" s="141">
        <f t="shared" si="1"/>
        <v>0</v>
      </c>
      <c r="Q107" s="141">
        <v>0</v>
      </c>
      <c r="R107" s="141">
        <f t="shared" si="2"/>
        <v>0</v>
      </c>
      <c r="S107" s="141">
        <v>0</v>
      </c>
      <c r="T107" s="142">
        <f t="shared" si="3"/>
        <v>0</v>
      </c>
      <c r="AR107" s="143" t="s">
        <v>287</v>
      </c>
      <c r="AT107" s="143" t="s">
        <v>186</v>
      </c>
      <c r="AU107" s="143" t="s">
        <v>82</v>
      </c>
      <c r="AY107" s="18" t="s">
        <v>184</v>
      </c>
      <c r="BE107" s="144">
        <f t="shared" si="4"/>
        <v>0</v>
      </c>
      <c r="BF107" s="144">
        <f t="shared" si="5"/>
        <v>0</v>
      </c>
      <c r="BG107" s="144">
        <f t="shared" si="6"/>
        <v>0</v>
      </c>
      <c r="BH107" s="144">
        <f t="shared" si="7"/>
        <v>0</v>
      </c>
      <c r="BI107" s="144">
        <f t="shared" si="8"/>
        <v>0</v>
      </c>
      <c r="BJ107" s="18" t="s">
        <v>82</v>
      </c>
      <c r="BK107" s="144">
        <f t="shared" si="9"/>
        <v>0</v>
      </c>
      <c r="BL107" s="18" t="s">
        <v>287</v>
      </c>
      <c r="BM107" s="143" t="s">
        <v>341</v>
      </c>
    </row>
    <row r="108" spans="2:65" s="1" customFormat="1" ht="16.5" customHeight="1">
      <c r="B108" s="33"/>
      <c r="C108" s="132" t="s">
        <v>263</v>
      </c>
      <c r="D108" s="132" t="s">
        <v>186</v>
      </c>
      <c r="E108" s="133" t="s">
        <v>3385</v>
      </c>
      <c r="F108" s="134" t="s">
        <v>3386</v>
      </c>
      <c r="G108" s="135" t="s">
        <v>1993</v>
      </c>
      <c r="H108" s="136">
        <v>6</v>
      </c>
      <c r="I108" s="137"/>
      <c r="J108" s="138">
        <f t="shared" si="0"/>
        <v>0</v>
      </c>
      <c r="K108" s="134" t="s">
        <v>19</v>
      </c>
      <c r="L108" s="33"/>
      <c r="M108" s="139" t="s">
        <v>19</v>
      </c>
      <c r="N108" s="140" t="s">
        <v>46</v>
      </c>
      <c r="P108" s="141">
        <f t="shared" si="1"/>
        <v>0</v>
      </c>
      <c r="Q108" s="141">
        <v>0</v>
      </c>
      <c r="R108" s="141">
        <f t="shared" si="2"/>
        <v>0</v>
      </c>
      <c r="S108" s="141">
        <v>0</v>
      </c>
      <c r="T108" s="142">
        <f t="shared" si="3"/>
        <v>0</v>
      </c>
      <c r="AR108" s="143" t="s">
        <v>287</v>
      </c>
      <c r="AT108" s="143" t="s">
        <v>186</v>
      </c>
      <c r="AU108" s="143" t="s">
        <v>82</v>
      </c>
      <c r="AY108" s="18" t="s">
        <v>184</v>
      </c>
      <c r="BE108" s="144">
        <f t="shared" si="4"/>
        <v>0</v>
      </c>
      <c r="BF108" s="144">
        <f t="shared" si="5"/>
        <v>0</v>
      </c>
      <c r="BG108" s="144">
        <f t="shared" si="6"/>
        <v>0</v>
      </c>
      <c r="BH108" s="144">
        <f t="shared" si="7"/>
        <v>0</v>
      </c>
      <c r="BI108" s="144">
        <f t="shared" si="8"/>
        <v>0</v>
      </c>
      <c r="BJ108" s="18" t="s">
        <v>82</v>
      </c>
      <c r="BK108" s="144">
        <f t="shared" si="9"/>
        <v>0</v>
      </c>
      <c r="BL108" s="18" t="s">
        <v>287</v>
      </c>
      <c r="BM108" s="143" t="s">
        <v>353</v>
      </c>
    </row>
    <row r="109" spans="2:65" s="1" customFormat="1" ht="16.5" customHeight="1">
      <c r="B109" s="33"/>
      <c r="C109" s="132" t="s">
        <v>270</v>
      </c>
      <c r="D109" s="132" t="s">
        <v>186</v>
      </c>
      <c r="E109" s="133" t="s">
        <v>3387</v>
      </c>
      <c r="F109" s="134" t="s">
        <v>3388</v>
      </c>
      <c r="G109" s="135" t="s">
        <v>1993</v>
      </c>
      <c r="H109" s="136">
        <v>3</v>
      </c>
      <c r="I109" s="137"/>
      <c r="J109" s="138">
        <f t="shared" si="0"/>
        <v>0</v>
      </c>
      <c r="K109" s="134" t="s">
        <v>19</v>
      </c>
      <c r="L109" s="33"/>
      <c r="M109" s="139" t="s">
        <v>19</v>
      </c>
      <c r="N109" s="140" t="s">
        <v>46</v>
      </c>
      <c r="P109" s="141">
        <f t="shared" si="1"/>
        <v>0</v>
      </c>
      <c r="Q109" s="141">
        <v>0</v>
      </c>
      <c r="R109" s="141">
        <f t="shared" si="2"/>
        <v>0</v>
      </c>
      <c r="S109" s="141">
        <v>0</v>
      </c>
      <c r="T109" s="142">
        <f t="shared" si="3"/>
        <v>0</v>
      </c>
      <c r="AR109" s="143" t="s">
        <v>287</v>
      </c>
      <c r="AT109" s="143" t="s">
        <v>186</v>
      </c>
      <c r="AU109" s="143" t="s">
        <v>82</v>
      </c>
      <c r="AY109" s="18" t="s">
        <v>184</v>
      </c>
      <c r="BE109" s="144">
        <f t="shared" si="4"/>
        <v>0</v>
      </c>
      <c r="BF109" s="144">
        <f t="shared" si="5"/>
        <v>0</v>
      </c>
      <c r="BG109" s="144">
        <f t="shared" si="6"/>
        <v>0</v>
      </c>
      <c r="BH109" s="144">
        <f t="shared" si="7"/>
        <v>0</v>
      </c>
      <c r="BI109" s="144">
        <f t="shared" si="8"/>
        <v>0</v>
      </c>
      <c r="BJ109" s="18" t="s">
        <v>82</v>
      </c>
      <c r="BK109" s="144">
        <f t="shared" si="9"/>
        <v>0</v>
      </c>
      <c r="BL109" s="18" t="s">
        <v>287</v>
      </c>
      <c r="BM109" s="143" t="s">
        <v>365</v>
      </c>
    </row>
    <row r="110" spans="2:65" s="1" customFormat="1" ht="16.5" customHeight="1">
      <c r="B110" s="33"/>
      <c r="C110" s="132" t="s">
        <v>281</v>
      </c>
      <c r="D110" s="132" t="s">
        <v>186</v>
      </c>
      <c r="E110" s="133" t="s">
        <v>3389</v>
      </c>
      <c r="F110" s="134" t="s">
        <v>3388</v>
      </c>
      <c r="G110" s="135" t="s">
        <v>1993</v>
      </c>
      <c r="H110" s="136">
        <v>4</v>
      </c>
      <c r="I110" s="137"/>
      <c r="J110" s="138">
        <f t="shared" si="0"/>
        <v>0</v>
      </c>
      <c r="K110" s="134" t="s">
        <v>19</v>
      </c>
      <c r="L110" s="33"/>
      <c r="M110" s="139" t="s">
        <v>19</v>
      </c>
      <c r="N110" s="140" t="s">
        <v>46</v>
      </c>
      <c r="P110" s="141">
        <f t="shared" si="1"/>
        <v>0</v>
      </c>
      <c r="Q110" s="141">
        <v>0</v>
      </c>
      <c r="R110" s="141">
        <f t="shared" si="2"/>
        <v>0</v>
      </c>
      <c r="S110" s="141">
        <v>0</v>
      </c>
      <c r="T110" s="142">
        <f t="shared" si="3"/>
        <v>0</v>
      </c>
      <c r="AR110" s="143" t="s">
        <v>287</v>
      </c>
      <c r="AT110" s="143" t="s">
        <v>186</v>
      </c>
      <c r="AU110" s="143" t="s">
        <v>82</v>
      </c>
      <c r="AY110" s="18" t="s">
        <v>184</v>
      </c>
      <c r="BE110" s="144">
        <f t="shared" si="4"/>
        <v>0</v>
      </c>
      <c r="BF110" s="144">
        <f t="shared" si="5"/>
        <v>0</v>
      </c>
      <c r="BG110" s="144">
        <f t="shared" si="6"/>
        <v>0</v>
      </c>
      <c r="BH110" s="144">
        <f t="shared" si="7"/>
        <v>0</v>
      </c>
      <c r="BI110" s="144">
        <f t="shared" si="8"/>
        <v>0</v>
      </c>
      <c r="BJ110" s="18" t="s">
        <v>82</v>
      </c>
      <c r="BK110" s="144">
        <f t="shared" si="9"/>
        <v>0</v>
      </c>
      <c r="BL110" s="18" t="s">
        <v>287</v>
      </c>
      <c r="BM110" s="143" t="s">
        <v>381</v>
      </c>
    </row>
    <row r="111" spans="2:65" s="1" customFormat="1" ht="16.5" customHeight="1">
      <c r="B111" s="33"/>
      <c r="C111" s="132" t="s">
        <v>287</v>
      </c>
      <c r="D111" s="132" t="s">
        <v>186</v>
      </c>
      <c r="E111" s="133" t="s">
        <v>3390</v>
      </c>
      <c r="F111" s="134" t="s">
        <v>3391</v>
      </c>
      <c r="G111" s="135" t="s">
        <v>1993</v>
      </c>
      <c r="H111" s="136">
        <v>2</v>
      </c>
      <c r="I111" s="137"/>
      <c r="J111" s="138">
        <f t="shared" si="0"/>
        <v>0</v>
      </c>
      <c r="K111" s="134" t="s">
        <v>19</v>
      </c>
      <c r="L111" s="33"/>
      <c r="M111" s="139" t="s">
        <v>19</v>
      </c>
      <c r="N111" s="140" t="s">
        <v>46</v>
      </c>
      <c r="P111" s="141">
        <f t="shared" si="1"/>
        <v>0</v>
      </c>
      <c r="Q111" s="141">
        <v>0</v>
      </c>
      <c r="R111" s="141">
        <f t="shared" si="2"/>
        <v>0</v>
      </c>
      <c r="S111" s="141">
        <v>0</v>
      </c>
      <c r="T111" s="142">
        <f t="shared" si="3"/>
        <v>0</v>
      </c>
      <c r="AR111" s="143" t="s">
        <v>287</v>
      </c>
      <c r="AT111" s="143" t="s">
        <v>186</v>
      </c>
      <c r="AU111" s="143" t="s">
        <v>82</v>
      </c>
      <c r="AY111" s="18" t="s">
        <v>184</v>
      </c>
      <c r="BE111" s="144">
        <f t="shared" si="4"/>
        <v>0</v>
      </c>
      <c r="BF111" s="144">
        <f t="shared" si="5"/>
        <v>0</v>
      </c>
      <c r="BG111" s="144">
        <f t="shared" si="6"/>
        <v>0</v>
      </c>
      <c r="BH111" s="144">
        <f t="shared" si="7"/>
        <v>0</v>
      </c>
      <c r="BI111" s="144">
        <f t="shared" si="8"/>
        <v>0</v>
      </c>
      <c r="BJ111" s="18" t="s">
        <v>82</v>
      </c>
      <c r="BK111" s="144">
        <f t="shared" si="9"/>
        <v>0</v>
      </c>
      <c r="BL111" s="18" t="s">
        <v>287</v>
      </c>
      <c r="BM111" s="143" t="s">
        <v>395</v>
      </c>
    </row>
    <row r="112" spans="2:65" s="1" customFormat="1" ht="16.5" customHeight="1">
      <c r="B112" s="33"/>
      <c r="C112" s="132" t="s">
        <v>298</v>
      </c>
      <c r="D112" s="132" t="s">
        <v>186</v>
      </c>
      <c r="E112" s="133" t="s">
        <v>3392</v>
      </c>
      <c r="F112" s="134" t="s">
        <v>3393</v>
      </c>
      <c r="G112" s="135" t="s">
        <v>1993</v>
      </c>
      <c r="H112" s="136">
        <v>2</v>
      </c>
      <c r="I112" s="137"/>
      <c r="J112" s="138">
        <f t="shared" si="0"/>
        <v>0</v>
      </c>
      <c r="K112" s="134" t="s">
        <v>19</v>
      </c>
      <c r="L112" s="33"/>
      <c r="M112" s="139" t="s">
        <v>19</v>
      </c>
      <c r="N112" s="140" t="s">
        <v>46</v>
      </c>
      <c r="P112" s="141">
        <f t="shared" si="1"/>
        <v>0</v>
      </c>
      <c r="Q112" s="141">
        <v>0</v>
      </c>
      <c r="R112" s="141">
        <f t="shared" si="2"/>
        <v>0</v>
      </c>
      <c r="S112" s="141">
        <v>0</v>
      </c>
      <c r="T112" s="142">
        <f t="shared" si="3"/>
        <v>0</v>
      </c>
      <c r="AR112" s="143" t="s">
        <v>287</v>
      </c>
      <c r="AT112" s="143" t="s">
        <v>186</v>
      </c>
      <c r="AU112" s="143" t="s">
        <v>82</v>
      </c>
      <c r="AY112" s="18" t="s">
        <v>184</v>
      </c>
      <c r="BE112" s="144">
        <f t="shared" si="4"/>
        <v>0</v>
      </c>
      <c r="BF112" s="144">
        <f t="shared" si="5"/>
        <v>0</v>
      </c>
      <c r="BG112" s="144">
        <f t="shared" si="6"/>
        <v>0</v>
      </c>
      <c r="BH112" s="144">
        <f t="shared" si="7"/>
        <v>0</v>
      </c>
      <c r="BI112" s="144">
        <f t="shared" si="8"/>
        <v>0</v>
      </c>
      <c r="BJ112" s="18" t="s">
        <v>82</v>
      </c>
      <c r="BK112" s="144">
        <f t="shared" si="9"/>
        <v>0</v>
      </c>
      <c r="BL112" s="18" t="s">
        <v>287</v>
      </c>
      <c r="BM112" s="143" t="s">
        <v>409</v>
      </c>
    </row>
    <row r="113" spans="2:65" s="1" customFormat="1" ht="16.5" customHeight="1">
      <c r="B113" s="33"/>
      <c r="C113" s="132" t="s">
        <v>304</v>
      </c>
      <c r="D113" s="132" t="s">
        <v>186</v>
      </c>
      <c r="E113" s="133" t="s">
        <v>3394</v>
      </c>
      <c r="F113" s="134" t="s">
        <v>3395</v>
      </c>
      <c r="G113" s="135" t="s">
        <v>1993</v>
      </c>
      <c r="H113" s="136">
        <v>1</v>
      </c>
      <c r="I113" s="137"/>
      <c r="J113" s="138">
        <f t="shared" si="0"/>
        <v>0</v>
      </c>
      <c r="K113" s="134" t="s">
        <v>19</v>
      </c>
      <c r="L113" s="33"/>
      <c r="M113" s="139" t="s">
        <v>19</v>
      </c>
      <c r="N113" s="140" t="s">
        <v>46</v>
      </c>
      <c r="P113" s="141">
        <f t="shared" si="1"/>
        <v>0</v>
      </c>
      <c r="Q113" s="141">
        <v>0</v>
      </c>
      <c r="R113" s="141">
        <f t="shared" si="2"/>
        <v>0</v>
      </c>
      <c r="S113" s="141">
        <v>0</v>
      </c>
      <c r="T113" s="142">
        <f t="shared" si="3"/>
        <v>0</v>
      </c>
      <c r="AR113" s="143" t="s">
        <v>287</v>
      </c>
      <c r="AT113" s="143" t="s">
        <v>186</v>
      </c>
      <c r="AU113" s="143" t="s">
        <v>82</v>
      </c>
      <c r="AY113" s="18" t="s">
        <v>184</v>
      </c>
      <c r="BE113" s="144">
        <f t="shared" si="4"/>
        <v>0</v>
      </c>
      <c r="BF113" s="144">
        <f t="shared" si="5"/>
        <v>0</v>
      </c>
      <c r="BG113" s="144">
        <f t="shared" si="6"/>
        <v>0</v>
      </c>
      <c r="BH113" s="144">
        <f t="shared" si="7"/>
        <v>0</v>
      </c>
      <c r="BI113" s="144">
        <f t="shared" si="8"/>
        <v>0</v>
      </c>
      <c r="BJ113" s="18" t="s">
        <v>82</v>
      </c>
      <c r="BK113" s="144">
        <f t="shared" si="9"/>
        <v>0</v>
      </c>
      <c r="BL113" s="18" t="s">
        <v>287</v>
      </c>
      <c r="BM113" s="143" t="s">
        <v>420</v>
      </c>
    </row>
    <row r="114" spans="2:65" s="1" customFormat="1" ht="16.5" customHeight="1">
      <c r="B114" s="33"/>
      <c r="C114" s="132" t="s">
        <v>319</v>
      </c>
      <c r="D114" s="132" t="s">
        <v>186</v>
      </c>
      <c r="E114" s="133" t="s">
        <v>3396</v>
      </c>
      <c r="F114" s="134" t="s">
        <v>3397</v>
      </c>
      <c r="G114" s="135" t="s">
        <v>1993</v>
      </c>
      <c r="H114" s="136">
        <v>2</v>
      </c>
      <c r="I114" s="137"/>
      <c r="J114" s="138">
        <f t="shared" si="0"/>
        <v>0</v>
      </c>
      <c r="K114" s="134" t="s">
        <v>19</v>
      </c>
      <c r="L114" s="33"/>
      <c r="M114" s="139" t="s">
        <v>19</v>
      </c>
      <c r="N114" s="140" t="s">
        <v>46</v>
      </c>
      <c r="P114" s="141">
        <f t="shared" si="1"/>
        <v>0</v>
      </c>
      <c r="Q114" s="141">
        <v>0</v>
      </c>
      <c r="R114" s="141">
        <f t="shared" si="2"/>
        <v>0</v>
      </c>
      <c r="S114" s="141">
        <v>0</v>
      </c>
      <c r="T114" s="142">
        <f t="shared" si="3"/>
        <v>0</v>
      </c>
      <c r="AR114" s="143" t="s">
        <v>287</v>
      </c>
      <c r="AT114" s="143" t="s">
        <v>186</v>
      </c>
      <c r="AU114" s="143" t="s">
        <v>82</v>
      </c>
      <c r="AY114" s="18" t="s">
        <v>184</v>
      </c>
      <c r="BE114" s="144">
        <f t="shared" si="4"/>
        <v>0</v>
      </c>
      <c r="BF114" s="144">
        <f t="shared" si="5"/>
        <v>0</v>
      </c>
      <c r="BG114" s="144">
        <f t="shared" si="6"/>
        <v>0</v>
      </c>
      <c r="BH114" s="144">
        <f t="shared" si="7"/>
        <v>0</v>
      </c>
      <c r="BI114" s="144">
        <f t="shared" si="8"/>
        <v>0</v>
      </c>
      <c r="BJ114" s="18" t="s">
        <v>82</v>
      </c>
      <c r="BK114" s="144">
        <f t="shared" si="9"/>
        <v>0</v>
      </c>
      <c r="BL114" s="18" t="s">
        <v>287</v>
      </c>
      <c r="BM114" s="143" t="s">
        <v>430</v>
      </c>
    </row>
    <row r="115" spans="2:65" s="1" customFormat="1" ht="16.5" customHeight="1">
      <c r="B115" s="33"/>
      <c r="C115" s="132" t="s">
        <v>328</v>
      </c>
      <c r="D115" s="132" t="s">
        <v>186</v>
      </c>
      <c r="E115" s="133" t="s">
        <v>3398</v>
      </c>
      <c r="F115" s="134" t="s">
        <v>3399</v>
      </c>
      <c r="G115" s="135" t="s">
        <v>1993</v>
      </c>
      <c r="H115" s="136">
        <v>2</v>
      </c>
      <c r="I115" s="137"/>
      <c r="J115" s="138">
        <f t="shared" si="0"/>
        <v>0</v>
      </c>
      <c r="K115" s="134" t="s">
        <v>19</v>
      </c>
      <c r="L115" s="33"/>
      <c r="M115" s="139" t="s">
        <v>19</v>
      </c>
      <c r="N115" s="140" t="s">
        <v>46</v>
      </c>
      <c r="P115" s="141">
        <f t="shared" si="1"/>
        <v>0</v>
      </c>
      <c r="Q115" s="141">
        <v>0</v>
      </c>
      <c r="R115" s="141">
        <f t="shared" si="2"/>
        <v>0</v>
      </c>
      <c r="S115" s="141">
        <v>0</v>
      </c>
      <c r="T115" s="142">
        <f t="shared" si="3"/>
        <v>0</v>
      </c>
      <c r="AR115" s="143" t="s">
        <v>287</v>
      </c>
      <c r="AT115" s="143" t="s">
        <v>186</v>
      </c>
      <c r="AU115" s="143" t="s">
        <v>82</v>
      </c>
      <c r="AY115" s="18" t="s">
        <v>184</v>
      </c>
      <c r="BE115" s="144">
        <f t="shared" si="4"/>
        <v>0</v>
      </c>
      <c r="BF115" s="144">
        <f t="shared" si="5"/>
        <v>0</v>
      </c>
      <c r="BG115" s="144">
        <f t="shared" si="6"/>
        <v>0</v>
      </c>
      <c r="BH115" s="144">
        <f t="shared" si="7"/>
        <v>0</v>
      </c>
      <c r="BI115" s="144">
        <f t="shared" si="8"/>
        <v>0</v>
      </c>
      <c r="BJ115" s="18" t="s">
        <v>82</v>
      </c>
      <c r="BK115" s="144">
        <f t="shared" si="9"/>
        <v>0</v>
      </c>
      <c r="BL115" s="18" t="s">
        <v>287</v>
      </c>
      <c r="BM115" s="143" t="s">
        <v>440</v>
      </c>
    </row>
    <row r="116" spans="2:65" s="1" customFormat="1" ht="24.2" customHeight="1">
      <c r="B116" s="33"/>
      <c r="C116" s="132" t="s">
        <v>7</v>
      </c>
      <c r="D116" s="132" t="s">
        <v>186</v>
      </c>
      <c r="E116" s="133" t="s">
        <v>3400</v>
      </c>
      <c r="F116" s="134" t="s">
        <v>3401</v>
      </c>
      <c r="G116" s="135" t="s">
        <v>3361</v>
      </c>
      <c r="H116" s="136">
        <v>1</v>
      </c>
      <c r="I116" s="137"/>
      <c r="J116" s="138">
        <f t="shared" si="0"/>
        <v>0</v>
      </c>
      <c r="K116" s="134" t="s">
        <v>19</v>
      </c>
      <c r="L116" s="33"/>
      <c r="M116" s="139" t="s">
        <v>19</v>
      </c>
      <c r="N116" s="140" t="s">
        <v>46</v>
      </c>
      <c r="P116" s="141">
        <f t="shared" si="1"/>
        <v>0</v>
      </c>
      <c r="Q116" s="141">
        <v>0</v>
      </c>
      <c r="R116" s="141">
        <f t="shared" si="2"/>
        <v>0</v>
      </c>
      <c r="S116" s="141">
        <v>0</v>
      </c>
      <c r="T116" s="142">
        <f t="shared" si="3"/>
        <v>0</v>
      </c>
      <c r="AR116" s="143" t="s">
        <v>287</v>
      </c>
      <c r="AT116" s="143" t="s">
        <v>186</v>
      </c>
      <c r="AU116" s="143" t="s">
        <v>82</v>
      </c>
      <c r="AY116" s="18" t="s">
        <v>184</v>
      </c>
      <c r="BE116" s="144">
        <f t="shared" si="4"/>
        <v>0</v>
      </c>
      <c r="BF116" s="144">
        <f t="shared" si="5"/>
        <v>0</v>
      </c>
      <c r="BG116" s="144">
        <f t="shared" si="6"/>
        <v>0</v>
      </c>
      <c r="BH116" s="144">
        <f t="shared" si="7"/>
        <v>0</v>
      </c>
      <c r="BI116" s="144">
        <f t="shared" si="8"/>
        <v>0</v>
      </c>
      <c r="BJ116" s="18" t="s">
        <v>82</v>
      </c>
      <c r="BK116" s="144">
        <f t="shared" si="9"/>
        <v>0</v>
      </c>
      <c r="BL116" s="18" t="s">
        <v>287</v>
      </c>
      <c r="BM116" s="143" t="s">
        <v>450</v>
      </c>
    </row>
    <row r="117" spans="2:65" s="1" customFormat="1" ht="16.5" customHeight="1">
      <c r="B117" s="33"/>
      <c r="C117" s="132" t="s">
        <v>341</v>
      </c>
      <c r="D117" s="132" t="s">
        <v>186</v>
      </c>
      <c r="E117" s="133" t="s">
        <v>3402</v>
      </c>
      <c r="F117" s="134" t="s">
        <v>3401</v>
      </c>
      <c r="G117" s="135" t="s">
        <v>3361</v>
      </c>
      <c r="H117" s="136">
        <v>1</v>
      </c>
      <c r="I117" s="137"/>
      <c r="J117" s="138">
        <f t="shared" si="0"/>
        <v>0</v>
      </c>
      <c r="K117" s="134" t="s">
        <v>19</v>
      </c>
      <c r="L117" s="33"/>
      <c r="M117" s="139" t="s">
        <v>19</v>
      </c>
      <c r="N117" s="140" t="s">
        <v>46</v>
      </c>
      <c r="P117" s="141">
        <f t="shared" si="1"/>
        <v>0</v>
      </c>
      <c r="Q117" s="141">
        <v>0</v>
      </c>
      <c r="R117" s="141">
        <f t="shared" si="2"/>
        <v>0</v>
      </c>
      <c r="S117" s="141">
        <v>0</v>
      </c>
      <c r="T117" s="142">
        <f t="shared" si="3"/>
        <v>0</v>
      </c>
      <c r="AR117" s="143" t="s">
        <v>287</v>
      </c>
      <c r="AT117" s="143" t="s">
        <v>186</v>
      </c>
      <c r="AU117" s="143" t="s">
        <v>82</v>
      </c>
      <c r="AY117" s="18" t="s">
        <v>184</v>
      </c>
      <c r="BE117" s="144">
        <f t="shared" si="4"/>
        <v>0</v>
      </c>
      <c r="BF117" s="144">
        <f t="shared" si="5"/>
        <v>0</v>
      </c>
      <c r="BG117" s="144">
        <f t="shared" si="6"/>
        <v>0</v>
      </c>
      <c r="BH117" s="144">
        <f t="shared" si="7"/>
        <v>0</v>
      </c>
      <c r="BI117" s="144">
        <f t="shared" si="8"/>
        <v>0</v>
      </c>
      <c r="BJ117" s="18" t="s">
        <v>82</v>
      </c>
      <c r="BK117" s="144">
        <f t="shared" si="9"/>
        <v>0</v>
      </c>
      <c r="BL117" s="18" t="s">
        <v>287</v>
      </c>
      <c r="BM117" s="143" t="s">
        <v>3403</v>
      </c>
    </row>
    <row r="118" spans="2:65" s="1" customFormat="1" ht="16.5" customHeight="1">
      <c r="B118" s="33"/>
      <c r="C118" s="132" t="s">
        <v>347</v>
      </c>
      <c r="D118" s="132" t="s">
        <v>186</v>
      </c>
      <c r="E118" s="133" t="s">
        <v>3404</v>
      </c>
      <c r="F118" s="134" t="s">
        <v>3401</v>
      </c>
      <c r="G118" s="135" t="s">
        <v>3361</v>
      </c>
      <c r="H118" s="136">
        <v>1</v>
      </c>
      <c r="I118" s="137"/>
      <c r="J118" s="138">
        <f t="shared" si="0"/>
        <v>0</v>
      </c>
      <c r="K118" s="134" t="s">
        <v>19</v>
      </c>
      <c r="L118" s="33"/>
      <c r="M118" s="201" t="s">
        <v>19</v>
      </c>
      <c r="N118" s="202" t="s">
        <v>46</v>
      </c>
      <c r="O118" s="194"/>
      <c r="P118" s="195">
        <f t="shared" si="1"/>
        <v>0</v>
      </c>
      <c r="Q118" s="195">
        <v>0</v>
      </c>
      <c r="R118" s="195">
        <f t="shared" si="2"/>
        <v>0</v>
      </c>
      <c r="S118" s="195">
        <v>0</v>
      </c>
      <c r="T118" s="196">
        <f t="shared" si="3"/>
        <v>0</v>
      </c>
      <c r="AR118" s="143" t="s">
        <v>287</v>
      </c>
      <c r="AT118" s="143" t="s">
        <v>186</v>
      </c>
      <c r="AU118" s="143" t="s">
        <v>82</v>
      </c>
      <c r="AY118" s="18" t="s">
        <v>184</v>
      </c>
      <c r="BE118" s="144">
        <f t="shared" si="4"/>
        <v>0</v>
      </c>
      <c r="BF118" s="144">
        <f t="shared" si="5"/>
        <v>0</v>
      </c>
      <c r="BG118" s="144">
        <f t="shared" si="6"/>
        <v>0</v>
      </c>
      <c r="BH118" s="144">
        <f t="shared" si="7"/>
        <v>0</v>
      </c>
      <c r="BI118" s="144">
        <f t="shared" si="8"/>
        <v>0</v>
      </c>
      <c r="BJ118" s="18" t="s">
        <v>82</v>
      </c>
      <c r="BK118" s="144">
        <f t="shared" si="9"/>
        <v>0</v>
      </c>
      <c r="BL118" s="18" t="s">
        <v>287</v>
      </c>
      <c r="BM118" s="143" t="s">
        <v>3405</v>
      </c>
    </row>
    <row r="119" spans="2:65" s="1" customFormat="1" ht="6.95" customHeight="1">
      <c r="B119" s="42"/>
      <c r="C119" s="43"/>
      <c r="D119" s="43"/>
      <c r="E119" s="43"/>
      <c r="F119" s="43"/>
      <c r="G119" s="43"/>
      <c r="H119" s="43"/>
      <c r="I119" s="43"/>
      <c r="J119" s="43"/>
      <c r="K119" s="43"/>
      <c r="L119" s="33"/>
    </row>
  </sheetData>
  <sheetProtection algorithmName="SHA-512" hashValue="+nkSvQEj29RLOSv5PT7jmjXIE4wltD9HzKc/ZTPAgAfq4iQvsEzqDwgfOXKBxJs1YgovgMNVO4WKfBLCm2fQFg==" saltValue="zBTgaRR11qdTT0YOPoF7I8km6r53tJ2AXAi9lmpCwK30FHuUKn02G51SHWP7CDqpYjgFJYM9QHxsN9Y1XbrnRw==" spinCount="100000" sheet="1" objects="1" scenarios="1" formatColumns="0" formatRows="0" autoFilter="0"/>
  <autoFilter ref="C92:K118" xr:uid="{00000000-0009-0000-0000-000009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12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8"/>
      <c r="M2" s="308"/>
      <c r="N2" s="308"/>
      <c r="O2" s="308"/>
      <c r="P2" s="308"/>
      <c r="Q2" s="308"/>
      <c r="R2" s="308"/>
      <c r="S2" s="308"/>
      <c r="T2" s="308"/>
      <c r="U2" s="308"/>
      <c r="V2" s="308"/>
      <c r="AT2" s="18" t="s">
        <v>124</v>
      </c>
    </row>
    <row r="3" spans="2:46" ht="6.95" customHeight="1">
      <c r="B3" s="19"/>
      <c r="C3" s="20"/>
      <c r="D3" s="20"/>
      <c r="E3" s="20"/>
      <c r="F3" s="20"/>
      <c r="G3" s="20"/>
      <c r="H3" s="20"/>
      <c r="I3" s="20"/>
      <c r="J3" s="20"/>
      <c r="K3" s="20"/>
      <c r="L3" s="21"/>
      <c r="AT3" s="18" t="s">
        <v>84</v>
      </c>
    </row>
    <row r="4" spans="2:46" ht="24.95" customHeight="1">
      <c r="B4" s="21"/>
      <c r="D4" s="22" t="s">
        <v>139</v>
      </c>
      <c r="L4" s="21"/>
      <c r="M4" s="91" t="s">
        <v>10</v>
      </c>
      <c r="AT4" s="18" t="s">
        <v>4</v>
      </c>
    </row>
    <row r="5" spans="2:46" ht="6.95" customHeight="1">
      <c r="B5" s="21"/>
      <c r="L5" s="21"/>
    </row>
    <row r="6" spans="2:46" ht="12" customHeight="1">
      <c r="B6" s="21"/>
      <c r="D6" s="28" t="s">
        <v>16</v>
      </c>
      <c r="L6" s="21"/>
    </row>
    <row r="7" spans="2:46" ht="16.5" customHeight="1">
      <c r="B7" s="21"/>
      <c r="E7" s="338" t="str">
        <f>'Rekapitulace stavby'!K6</f>
        <v>AREÁL KLÍŠE, ÚSTÍ NAD LABEM – WELLNESS A FITNESS - BEZ VENKOVNÍ ODPOČÍVÁRNY</v>
      </c>
      <c r="F7" s="339"/>
      <c r="G7" s="339"/>
      <c r="H7" s="339"/>
      <c r="L7" s="21"/>
    </row>
    <row r="8" spans="2:46" ht="12.75">
      <c r="B8" s="21"/>
      <c r="D8" s="28" t="s">
        <v>140</v>
      </c>
      <c r="L8" s="21"/>
    </row>
    <row r="9" spans="2:46" ht="16.5" customHeight="1">
      <c r="B9" s="21"/>
      <c r="E9" s="338" t="s">
        <v>141</v>
      </c>
      <c r="F9" s="308"/>
      <c r="G9" s="308"/>
      <c r="H9" s="308"/>
      <c r="L9" s="21"/>
    </row>
    <row r="10" spans="2:46" ht="12" customHeight="1">
      <c r="B10" s="21"/>
      <c r="D10" s="28" t="s">
        <v>142</v>
      </c>
      <c r="L10" s="21"/>
    </row>
    <row r="11" spans="2:46" s="1" customFormat="1" ht="16.5" customHeight="1">
      <c r="B11" s="33"/>
      <c r="E11" s="336" t="s">
        <v>3353</v>
      </c>
      <c r="F11" s="340"/>
      <c r="G11" s="340"/>
      <c r="H11" s="340"/>
      <c r="L11" s="33"/>
    </row>
    <row r="12" spans="2:46" s="1" customFormat="1" ht="12" customHeight="1">
      <c r="B12" s="33"/>
      <c r="D12" s="28" t="s">
        <v>144</v>
      </c>
      <c r="L12" s="33"/>
    </row>
    <row r="13" spans="2:46" s="1" customFormat="1" ht="16.5" customHeight="1">
      <c r="B13" s="33"/>
      <c r="E13" s="301" t="s">
        <v>3406</v>
      </c>
      <c r="F13" s="340"/>
      <c r="G13" s="340"/>
      <c r="H13" s="340"/>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50" t="str">
        <f>'Rekapitulace stavby'!AN8</f>
        <v>10. 7. 2024</v>
      </c>
      <c r="L16" s="33"/>
    </row>
    <row r="17" spans="2:12" s="1" customFormat="1" ht="10.9" customHeight="1">
      <c r="B17" s="33"/>
      <c r="L17" s="33"/>
    </row>
    <row r="18" spans="2:12" s="1" customFormat="1" ht="12" customHeight="1">
      <c r="B18" s="33"/>
      <c r="D18" s="28" t="s">
        <v>25</v>
      </c>
      <c r="I18" s="28" t="s">
        <v>26</v>
      </c>
      <c r="J18" s="26" t="s">
        <v>27</v>
      </c>
      <c r="L18" s="33"/>
    </row>
    <row r="19" spans="2:12" s="1" customFormat="1" ht="18" customHeight="1">
      <c r="B19" s="33"/>
      <c r="E19" s="26" t="s">
        <v>28</v>
      </c>
      <c r="I19" s="28" t="s">
        <v>29</v>
      </c>
      <c r="J19" s="26" t="s">
        <v>30</v>
      </c>
      <c r="L19" s="33"/>
    </row>
    <row r="20" spans="2:12" s="1" customFormat="1" ht="6.95" customHeight="1">
      <c r="B20" s="33"/>
      <c r="L20" s="33"/>
    </row>
    <row r="21" spans="2:12" s="1" customFormat="1" ht="12" customHeight="1">
      <c r="B21" s="33"/>
      <c r="D21" s="28" t="s">
        <v>31</v>
      </c>
      <c r="I21" s="28" t="s">
        <v>26</v>
      </c>
      <c r="J21" s="29" t="str">
        <f>'Rekapitulace stavby'!AN13</f>
        <v>Vyplň údaj</v>
      </c>
      <c r="L21" s="33"/>
    </row>
    <row r="22" spans="2:12" s="1" customFormat="1" ht="18" customHeight="1">
      <c r="B22" s="33"/>
      <c r="E22" s="341" t="str">
        <f>'Rekapitulace stavby'!E14</f>
        <v>Vyplň údaj</v>
      </c>
      <c r="F22" s="307"/>
      <c r="G22" s="307"/>
      <c r="H22" s="307"/>
      <c r="I22" s="28" t="s">
        <v>29</v>
      </c>
      <c r="J22" s="29" t="str">
        <f>'Rekapitulace stavby'!AN14</f>
        <v>Vyplň údaj</v>
      </c>
      <c r="L22" s="33"/>
    </row>
    <row r="23" spans="2:12" s="1" customFormat="1" ht="6.95" customHeight="1">
      <c r="B23" s="33"/>
      <c r="L23" s="33"/>
    </row>
    <row r="24" spans="2:12" s="1" customFormat="1" ht="12" customHeight="1">
      <c r="B24" s="33"/>
      <c r="D24" s="28" t="s">
        <v>33</v>
      </c>
      <c r="I24" s="28" t="s">
        <v>26</v>
      </c>
      <c r="J24" s="26" t="s">
        <v>34</v>
      </c>
      <c r="L24" s="33"/>
    </row>
    <row r="25" spans="2:12" s="1" customFormat="1" ht="18" customHeight="1">
      <c r="B25" s="33"/>
      <c r="E25" s="26" t="s">
        <v>35</v>
      </c>
      <c r="I25" s="28" t="s">
        <v>29</v>
      </c>
      <c r="J25" s="26" t="s">
        <v>36</v>
      </c>
      <c r="L25" s="33"/>
    </row>
    <row r="26" spans="2:12" s="1" customFormat="1" ht="6.95" customHeight="1">
      <c r="B26" s="33"/>
      <c r="L26" s="33"/>
    </row>
    <row r="27" spans="2:12" s="1" customFormat="1" ht="12" customHeight="1">
      <c r="B27" s="33"/>
      <c r="D27" s="28" t="s">
        <v>38</v>
      </c>
      <c r="I27" s="28" t="s">
        <v>26</v>
      </c>
      <c r="J27" s="26" t="s">
        <v>34</v>
      </c>
      <c r="L27" s="33"/>
    </row>
    <row r="28" spans="2:12" s="1" customFormat="1" ht="18" customHeight="1">
      <c r="B28" s="33"/>
      <c r="E28" s="26" t="s">
        <v>35</v>
      </c>
      <c r="I28" s="28" t="s">
        <v>29</v>
      </c>
      <c r="J28" s="26" t="s">
        <v>36</v>
      </c>
      <c r="L28" s="33"/>
    </row>
    <row r="29" spans="2:12" s="1" customFormat="1" ht="6.95" customHeight="1">
      <c r="B29" s="33"/>
      <c r="L29" s="33"/>
    </row>
    <row r="30" spans="2:12" s="1" customFormat="1" ht="12" customHeight="1">
      <c r="B30" s="33"/>
      <c r="D30" s="28" t="s">
        <v>39</v>
      </c>
      <c r="L30" s="33"/>
    </row>
    <row r="31" spans="2:12" s="7" customFormat="1" ht="16.5" customHeight="1">
      <c r="B31" s="92"/>
      <c r="E31" s="312" t="s">
        <v>19</v>
      </c>
      <c r="F31" s="312"/>
      <c r="G31" s="312"/>
      <c r="H31" s="312"/>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41</v>
      </c>
      <c r="J34" s="64">
        <f>ROUND(J93, 2)</f>
        <v>0</v>
      </c>
      <c r="L34" s="33"/>
    </row>
    <row r="35" spans="2:12" s="1" customFormat="1" ht="6.95" customHeight="1">
      <c r="B35" s="33"/>
      <c r="D35" s="51"/>
      <c r="E35" s="51"/>
      <c r="F35" s="51"/>
      <c r="G35" s="51"/>
      <c r="H35" s="51"/>
      <c r="I35" s="51"/>
      <c r="J35" s="51"/>
      <c r="K35" s="51"/>
      <c r="L35" s="33"/>
    </row>
    <row r="36" spans="2:12" s="1" customFormat="1" ht="14.45" customHeight="1">
      <c r="B36" s="33"/>
      <c r="F36" s="36" t="s">
        <v>43</v>
      </c>
      <c r="I36" s="36" t="s">
        <v>42</v>
      </c>
      <c r="J36" s="36" t="s">
        <v>44</v>
      </c>
      <c r="L36" s="33"/>
    </row>
    <row r="37" spans="2:12" s="1" customFormat="1" ht="14.45" customHeight="1">
      <c r="B37" s="33"/>
      <c r="D37" s="53" t="s">
        <v>45</v>
      </c>
      <c r="E37" s="28" t="s">
        <v>46</v>
      </c>
      <c r="F37" s="83">
        <f>ROUND((SUM(BE93:BE127)),  2)</f>
        <v>0</v>
      </c>
      <c r="I37" s="94">
        <v>0.21</v>
      </c>
      <c r="J37" s="83">
        <f>ROUND(((SUM(BE93:BE127))*I37),  2)</f>
        <v>0</v>
      </c>
      <c r="L37" s="33"/>
    </row>
    <row r="38" spans="2:12" s="1" customFormat="1" ht="14.45" customHeight="1">
      <c r="B38" s="33"/>
      <c r="E38" s="28" t="s">
        <v>47</v>
      </c>
      <c r="F38" s="83">
        <f>ROUND((SUM(BF93:BF127)),  2)</f>
        <v>0</v>
      </c>
      <c r="I38" s="94">
        <v>0.12</v>
      </c>
      <c r="J38" s="83">
        <f>ROUND(((SUM(BF93:BF127))*I38),  2)</f>
        <v>0</v>
      </c>
      <c r="L38" s="33"/>
    </row>
    <row r="39" spans="2:12" s="1" customFormat="1" ht="14.45" hidden="1" customHeight="1">
      <c r="B39" s="33"/>
      <c r="E39" s="28" t="s">
        <v>48</v>
      </c>
      <c r="F39" s="83">
        <f>ROUND((SUM(BG93:BG127)),  2)</f>
        <v>0</v>
      </c>
      <c r="I39" s="94">
        <v>0.21</v>
      </c>
      <c r="J39" s="83">
        <f>0</f>
        <v>0</v>
      </c>
      <c r="L39" s="33"/>
    </row>
    <row r="40" spans="2:12" s="1" customFormat="1" ht="14.45" hidden="1" customHeight="1">
      <c r="B40" s="33"/>
      <c r="E40" s="28" t="s">
        <v>49</v>
      </c>
      <c r="F40" s="83">
        <f>ROUND((SUM(BH93:BH127)),  2)</f>
        <v>0</v>
      </c>
      <c r="I40" s="94">
        <v>0.12</v>
      </c>
      <c r="J40" s="83">
        <f>0</f>
        <v>0</v>
      </c>
      <c r="L40" s="33"/>
    </row>
    <row r="41" spans="2:12" s="1" customFormat="1" ht="14.45" hidden="1" customHeight="1">
      <c r="B41" s="33"/>
      <c r="E41" s="28" t="s">
        <v>50</v>
      </c>
      <c r="F41" s="83">
        <f>ROUND((SUM(BI93:BI127)),  2)</f>
        <v>0</v>
      </c>
      <c r="I41" s="94">
        <v>0</v>
      </c>
      <c r="J41" s="83">
        <f>0</f>
        <v>0</v>
      </c>
      <c r="L41" s="33"/>
    </row>
    <row r="42" spans="2:12" s="1" customFormat="1" ht="6.95" customHeight="1">
      <c r="B42" s="33"/>
      <c r="L42" s="33"/>
    </row>
    <row r="43" spans="2:12" s="1" customFormat="1" ht="25.35" customHeight="1">
      <c r="B43" s="33"/>
      <c r="C43" s="95"/>
      <c r="D43" s="96" t="s">
        <v>51</v>
      </c>
      <c r="E43" s="55"/>
      <c r="F43" s="55"/>
      <c r="G43" s="97" t="s">
        <v>52</v>
      </c>
      <c r="H43" s="98" t="s">
        <v>53</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146</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AREÁL KLÍŠE, ÚSTÍ NAD LABEM – WELLNESS A FITNESS - BEZ VENKOVNÍ ODPOČÍVÁRNY</v>
      </c>
      <c r="F52" s="339"/>
      <c r="G52" s="339"/>
      <c r="H52" s="339"/>
      <c r="L52" s="33"/>
    </row>
    <row r="53" spans="2:12" ht="12" customHeight="1">
      <c r="B53" s="21"/>
      <c r="C53" s="28" t="s">
        <v>140</v>
      </c>
      <c r="L53" s="21"/>
    </row>
    <row r="54" spans="2:12" ht="16.5" customHeight="1">
      <c r="B54" s="21"/>
      <c r="E54" s="338" t="s">
        <v>141</v>
      </c>
      <c r="F54" s="308"/>
      <c r="G54" s="308"/>
      <c r="H54" s="308"/>
      <c r="L54" s="21"/>
    </row>
    <row r="55" spans="2:12" ht="12" customHeight="1">
      <c r="B55" s="21"/>
      <c r="C55" s="28" t="s">
        <v>142</v>
      </c>
      <c r="L55" s="21"/>
    </row>
    <row r="56" spans="2:12" s="1" customFormat="1" ht="16.5" customHeight="1">
      <c r="B56" s="33"/>
      <c r="E56" s="336" t="s">
        <v>3353</v>
      </c>
      <c r="F56" s="340"/>
      <c r="G56" s="340"/>
      <c r="H56" s="340"/>
      <c r="L56" s="33"/>
    </row>
    <row r="57" spans="2:12" s="1" customFormat="1" ht="12" customHeight="1">
      <c r="B57" s="33"/>
      <c r="C57" s="28" t="s">
        <v>144</v>
      </c>
      <c r="L57" s="33"/>
    </row>
    <row r="58" spans="2:12" s="1" customFormat="1" ht="16.5" customHeight="1">
      <c r="B58" s="33"/>
      <c r="E58" s="301" t="str">
        <f>E13</f>
        <v>2 - Ceremoniální 3,35</v>
      </c>
      <c r="F58" s="340"/>
      <c r="G58" s="340"/>
      <c r="H58" s="340"/>
      <c r="L58" s="33"/>
    </row>
    <row r="59" spans="2:12" s="1" customFormat="1" ht="6.95" customHeight="1">
      <c r="B59" s="33"/>
      <c r="L59" s="33"/>
    </row>
    <row r="60" spans="2:12" s="1" customFormat="1" ht="12" customHeight="1">
      <c r="B60" s="33"/>
      <c r="C60" s="28" t="s">
        <v>21</v>
      </c>
      <c r="F60" s="26" t="str">
        <f>F16</f>
        <v>ÚSTÍ NAD LABEM</v>
      </c>
      <c r="I60" s="28" t="s">
        <v>23</v>
      </c>
      <c r="J60" s="50" t="str">
        <f>IF(J16="","",J16)</f>
        <v>10. 7. 2024</v>
      </c>
      <c r="L60" s="33"/>
    </row>
    <row r="61" spans="2:12" s="1" customFormat="1" ht="6.95" customHeight="1">
      <c r="B61" s="33"/>
      <c r="L61" s="33"/>
    </row>
    <row r="62" spans="2:12" s="1" customFormat="1" ht="15.2" customHeight="1">
      <c r="B62" s="33"/>
      <c r="C62" s="28" t="s">
        <v>25</v>
      </c>
      <c r="F62" s="26" t="str">
        <f>E19</f>
        <v>Městské služby Ústí nad Labem p.o.</v>
      </c>
      <c r="I62" s="28" t="s">
        <v>33</v>
      </c>
      <c r="J62" s="31" t="str">
        <f>E25</f>
        <v>Specta s.r.o.</v>
      </c>
      <c r="L62" s="33"/>
    </row>
    <row r="63" spans="2:12" s="1" customFormat="1" ht="15.2" customHeight="1">
      <c r="B63" s="33"/>
      <c r="C63" s="28" t="s">
        <v>31</v>
      </c>
      <c r="F63" s="26" t="str">
        <f>IF(E22="","",E22)</f>
        <v>Vyplň údaj</v>
      </c>
      <c r="I63" s="28" t="s">
        <v>38</v>
      </c>
      <c r="J63" s="31" t="str">
        <f>E28</f>
        <v>Specta s.r.o.</v>
      </c>
      <c r="L63" s="33"/>
    </row>
    <row r="64" spans="2:12" s="1" customFormat="1" ht="10.35" customHeight="1">
      <c r="B64" s="33"/>
      <c r="L64" s="33"/>
    </row>
    <row r="65" spans="2:47" s="1" customFormat="1" ht="29.25" customHeight="1">
      <c r="B65" s="33"/>
      <c r="C65" s="101" t="s">
        <v>147</v>
      </c>
      <c r="D65" s="95"/>
      <c r="E65" s="95"/>
      <c r="F65" s="95"/>
      <c r="G65" s="95"/>
      <c r="H65" s="95"/>
      <c r="I65" s="95"/>
      <c r="J65" s="102" t="s">
        <v>148</v>
      </c>
      <c r="K65" s="95"/>
      <c r="L65" s="33"/>
    </row>
    <row r="66" spans="2:47" s="1" customFormat="1" ht="10.35" customHeight="1">
      <c r="B66" s="33"/>
      <c r="L66" s="33"/>
    </row>
    <row r="67" spans="2:47" s="1" customFormat="1" ht="22.9" customHeight="1">
      <c r="B67" s="33"/>
      <c r="C67" s="103" t="s">
        <v>73</v>
      </c>
      <c r="J67" s="64">
        <f>J93</f>
        <v>0</v>
      </c>
      <c r="L67" s="33"/>
      <c r="AU67" s="18" t="s">
        <v>149</v>
      </c>
    </row>
    <row r="68" spans="2:47" s="8" customFormat="1" ht="24.95" customHeight="1">
      <c r="B68" s="104"/>
      <c r="D68" s="105" t="s">
        <v>3355</v>
      </c>
      <c r="E68" s="106"/>
      <c r="F68" s="106"/>
      <c r="G68" s="106"/>
      <c r="H68" s="106"/>
      <c r="I68" s="106"/>
      <c r="J68" s="107">
        <f>J94</f>
        <v>0</v>
      </c>
      <c r="L68" s="104"/>
    </row>
    <row r="69" spans="2:47" s="8" customFormat="1" ht="24.95" customHeight="1">
      <c r="B69" s="104"/>
      <c r="D69" s="105" t="s">
        <v>3407</v>
      </c>
      <c r="E69" s="106"/>
      <c r="F69" s="106"/>
      <c r="G69" s="106"/>
      <c r="H69" s="106"/>
      <c r="I69" s="106"/>
      <c r="J69" s="107">
        <f>J95</f>
        <v>0</v>
      </c>
      <c r="L69" s="104"/>
    </row>
    <row r="70" spans="2:47" s="1" customFormat="1" ht="21.75" customHeight="1">
      <c r="B70" s="33"/>
      <c r="L70" s="33"/>
    </row>
    <row r="71" spans="2:47" s="1" customFormat="1" ht="6.95" customHeight="1">
      <c r="B71" s="42"/>
      <c r="C71" s="43"/>
      <c r="D71" s="43"/>
      <c r="E71" s="43"/>
      <c r="F71" s="43"/>
      <c r="G71" s="43"/>
      <c r="H71" s="43"/>
      <c r="I71" s="43"/>
      <c r="J71" s="43"/>
      <c r="K71" s="43"/>
      <c r="L71" s="33"/>
    </row>
    <row r="75" spans="2:47" s="1" customFormat="1" ht="6.95" customHeight="1">
      <c r="B75" s="44"/>
      <c r="C75" s="45"/>
      <c r="D75" s="45"/>
      <c r="E75" s="45"/>
      <c r="F75" s="45"/>
      <c r="G75" s="45"/>
      <c r="H75" s="45"/>
      <c r="I75" s="45"/>
      <c r="J75" s="45"/>
      <c r="K75" s="45"/>
      <c r="L75" s="33"/>
    </row>
    <row r="76" spans="2:47" s="1" customFormat="1" ht="24.95" customHeight="1">
      <c r="B76" s="33"/>
      <c r="C76" s="22" t="s">
        <v>169</v>
      </c>
      <c r="L76" s="33"/>
    </row>
    <row r="77" spans="2:47" s="1" customFormat="1" ht="6.95" customHeight="1">
      <c r="B77" s="33"/>
      <c r="L77" s="33"/>
    </row>
    <row r="78" spans="2:47" s="1" customFormat="1" ht="12" customHeight="1">
      <c r="B78" s="33"/>
      <c r="C78" s="28" t="s">
        <v>16</v>
      </c>
      <c r="L78" s="33"/>
    </row>
    <row r="79" spans="2:47" s="1" customFormat="1" ht="16.5" customHeight="1">
      <c r="B79" s="33"/>
      <c r="E79" s="338" t="str">
        <f>E7</f>
        <v>AREÁL KLÍŠE, ÚSTÍ NAD LABEM – WELLNESS A FITNESS - BEZ VENKOVNÍ ODPOČÍVÁRNY</v>
      </c>
      <c r="F79" s="339"/>
      <c r="G79" s="339"/>
      <c r="H79" s="339"/>
      <c r="L79" s="33"/>
    </row>
    <row r="80" spans="2:47" ht="12" customHeight="1">
      <c r="B80" s="21"/>
      <c r="C80" s="28" t="s">
        <v>140</v>
      </c>
      <c r="L80" s="21"/>
    </row>
    <row r="81" spans="2:65" ht="16.5" customHeight="1">
      <c r="B81" s="21"/>
      <c r="E81" s="338" t="s">
        <v>141</v>
      </c>
      <c r="F81" s="308"/>
      <c r="G81" s="308"/>
      <c r="H81" s="308"/>
      <c r="L81" s="21"/>
    </row>
    <row r="82" spans="2:65" ht="12" customHeight="1">
      <c r="B82" s="21"/>
      <c r="C82" s="28" t="s">
        <v>142</v>
      </c>
      <c r="L82" s="21"/>
    </row>
    <row r="83" spans="2:65" s="1" customFormat="1" ht="16.5" customHeight="1">
      <c r="B83" s="33"/>
      <c r="E83" s="336" t="s">
        <v>3353</v>
      </c>
      <c r="F83" s="340"/>
      <c r="G83" s="340"/>
      <c r="H83" s="340"/>
      <c r="L83" s="33"/>
    </row>
    <row r="84" spans="2:65" s="1" customFormat="1" ht="12" customHeight="1">
      <c r="B84" s="33"/>
      <c r="C84" s="28" t="s">
        <v>144</v>
      </c>
      <c r="L84" s="33"/>
    </row>
    <row r="85" spans="2:65" s="1" customFormat="1" ht="16.5" customHeight="1">
      <c r="B85" s="33"/>
      <c r="E85" s="301" t="str">
        <f>E13</f>
        <v>2 - Ceremoniální 3,35</v>
      </c>
      <c r="F85" s="340"/>
      <c r="G85" s="340"/>
      <c r="H85" s="340"/>
      <c r="L85" s="33"/>
    </row>
    <row r="86" spans="2:65" s="1" customFormat="1" ht="6.95" customHeight="1">
      <c r="B86" s="33"/>
      <c r="L86" s="33"/>
    </row>
    <row r="87" spans="2:65" s="1" customFormat="1" ht="12" customHeight="1">
      <c r="B87" s="33"/>
      <c r="C87" s="28" t="s">
        <v>21</v>
      </c>
      <c r="F87" s="26" t="str">
        <f>F16</f>
        <v>ÚSTÍ NAD LABEM</v>
      </c>
      <c r="I87" s="28" t="s">
        <v>23</v>
      </c>
      <c r="J87" s="50" t="str">
        <f>IF(J16="","",J16)</f>
        <v>10. 7. 2024</v>
      </c>
      <c r="L87" s="33"/>
    </row>
    <row r="88" spans="2:65" s="1" customFormat="1" ht="6.95" customHeight="1">
      <c r="B88" s="33"/>
      <c r="L88" s="33"/>
    </row>
    <row r="89" spans="2:65" s="1" customFormat="1" ht="15.2" customHeight="1">
      <c r="B89" s="33"/>
      <c r="C89" s="28" t="s">
        <v>25</v>
      </c>
      <c r="F89" s="26" t="str">
        <f>E19</f>
        <v>Městské služby Ústí nad Labem p.o.</v>
      </c>
      <c r="I89" s="28" t="s">
        <v>33</v>
      </c>
      <c r="J89" s="31" t="str">
        <f>E25</f>
        <v>Specta s.r.o.</v>
      </c>
      <c r="L89" s="33"/>
    </row>
    <row r="90" spans="2:65" s="1" customFormat="1" ht="15.2" customHeight="1">
      <c r="B90" s="33"/>
      <c r="C90" s="28" t="s">
        <v>31</v>
      </c>
      <c r="F90" s="26" t="str">
        <f>IF(E22="","",E22)</f>
        <v>Vyplň údaj</v>
      </c>
      <c r="I90" s="28" t="s">
        <v>38</v>
      </c>
      <c r="J90" s="31" t="str">
        <f>E28</f>
        <v>Specta s.r.o.</v>
      </c>
      <c r="L90" s="33"/>
    </row>
    <row r="91" spans="2:65" s="1" customFormat="1" ht="10.35" customHeight="1">
      <c r="B91" s="33"/>
      <c r="L91" s="33"/>
    </row>
    <row r="92" spans="2:65" s="10" customFormat="1" ht="29.25" customHeight="1">
      <c r="B92" s="112"/>
      <c r="C92" s="113" t="s">
        <v>170</v>
      </c>
      <c r="D92" s="114" t="s">
        <v>60</v>
      </c>
      <c r="E92" s="114" t="s">
        <v>56</v>
      </c>
      <c r="F92" s="114" t="s">
        <v>57</v>
      </c>
      <c r="G92" s="114" t="s">
        <v>171</v>
      </c>
      <c r="H92" s="114" t="s">
        <v>172</v>
      </c>
      <c r="I92" s="114" t="s">
        <v>173</v>
      </c>
      <c r="J92" s="114" t="s">
        <v>148</v>
      </c>
      <c r="K92" s="115" t="s">
        <v>174</v>
      </c>
      <c r="L92" s="112"/>
      <c r="M92" s="57" t="s">
        <v>19</v>
      </c>
      <c r="N92" s="58" t="s">
        <v>45</v>
      </c>
      <c r="O92" s="58" t="s">
        <v>175</v>
      </c>
      <c r="P92" s="58" t="s">
        <v>176</v>
      </c>
      <c r="Q92" s="58" t="s">
        <v>177</v>
      </c>
      <c r="R92" s="58" t="s">
        <v>178</v>
      </c>
      <c r="S92" s="58" t="s">
        <v>179</v>
      </c>
      <c r="T92" s="59" t="s">
        <v>180</v>
      </c>
    </row>
    <row r="93" spans="2:65" s="1" customFormat="1" ht="22.9" customHeight="1">
      <c r="B93" s="33"/>
      <c r="C93" s="62" t="s">
        <v>181</v>
      </c>
      <c r="J93" s="116">
        <f>BK93</f>
        <v>0</v>
      </c>
      <c r="L93" s="33"/>
      <c r="M93" s="60"/>
      <c r="N93" s="51"/>
      <c r="O93" s="51"/>
      <c r="P93" s="117">
        <f>P94+P95</f>
        <v>0</v>
      </c>
      <c r="Q93" s="51"/>
      <c r="R93" s="117">
        <f>R94+R95</f>
        <v>0</v>
      </c>
      <c r="S93" s="51"/>
      <c r="T93" s="118">
        <f>T94+T95</f>
        <v>0</v>
      </c>
      <c r="AT93" s="18" t="s">
        <v>74</v>
      </c>
      <c r="AU93" s="18" t="s">
        <v>149</v>
      </c>
      <c r="BK93" s="119">
        <f>BK94+BK95</f>
        <v>0</v>
      </c>
    </row>
    <row r="94" spans="2:65" s="11" customFormat="1" ht="25.9" customHeight="1">
      <c r="B94" s="120"/>
      <c r="D94" s="121" t="s">
        <v>74</v>
      </c>
      <c r="E94" s="122" t="s">
        <v>3357</v>
      </c>
      <c r="F94" s="122" t="s">
        <v>57</v>
      </c>
      <c r="I94" s="123"/>
      <c r="J94" s="124">
        <f>BK94</f>
        <v>0</v>
      </c>
      <c r="L94" s="120"/>
      <c r="M94" s="125"/>
      <c r="P94" s="126">
        <v>0</v>
      </c>
      <c r="R94" s="126">
        <v>0</v>
      </c>
      <c r="T94" s="127">
        <v>0</v>
      </c>
      <c r="AR94" s="121" t="s">
        <v>82</v>
      </c>
      <c r="AT94" s="128" t="s">
        <v>74</v>
      </c>
      <c r="AU94" s="128" t="s">
        <v>75</v>
      </c>
      <c r="AY94" s="121" t="s">
        <v>184</v>
      </c>
      <c r="BK94" s="129">
        <v>0</v>
      </c>
    </row>
    <row r="95" spans="2:65" s="11" customFormat="1" ht="25.9" customHeight="1">
      <c r="B95" s="120"/>
      <c r="D95" s="121" t="s">
        <v>74</v>
      </c>
      <c r="E95" s="122" t="s">
        <v>2593</v>
      </c>
      <c r="F95" s="122" t="s">
        <v>3408</v>
      </c>
      <c r="I95" s="123"/>
      <c r="J95" s="124">
        <f>BK95</f>
        <v>0</v>
      </c>
      <c r="L95" s="120"/>
      <c r="M95" s="125"/>
      <c r="P95" s="126">
        <f>SUM(P96:P127)</f>
        <v>0</v>
      </c>
      <c r="R95" s="126">
        <f>SUM(R96:R127)</f>
        <v>0</v>
      </c>
      <c r="T95" s="127">
        <f>SUM(T96:T127)</f>
        <v>0</v>
      </c>
      <c r="AR95" s="121" t="s">
        <v>82</v>
      </c>
      <c r="AT95" s="128" t="s">
        <v>74</v>
      </c>
      <c r="AU95" s="128" t="s">
        <v>75</v>
      </c>
      <c r="AY95" s="121" t="s">
        <v>184</v>
      </c>
      <c r="BK95" s="129">
        <f>SUM(BK96:BK127)</f>
        <v>0</v>
      </c>
    </row>
    <row r="96" spans="2:65" s="1" customFormat="1" ht="16.5" customHeight="1">
      <c r="B96" s="33"/>
      <c r="C96" s="132" t="s">
        <v>82</v>
      </c>
      <c r="D96" s="132" t="s">
        <v>186</v>
      </c>
      <c r="E96" s="133" t="s">
        <v>3409</v>
      </c>
      <c r="F96" s="134" t="s">
        <v>3410</v>
      </c>
      <c r="G96" s="135" t="s">
        <v>1993</v>
      </c>
      <c r="H96" s="136">
        <v>1</v>
      </c>
      <c r="I96" s="137"/>
      <c r="J96" s="138">
        <f t="shared" ref="J96:J127" si="0">ROUND(I96*H96,2)</f>
        <v>0</v>
      </c>
      <c r="K96" s="134" t="s">
        <v>19</v>
      </c>
      <c r="L96" s="33"/>
      <c r="M96" s="139" t="s">
        <v>19</v>
      </c>
      <c r="N96" s="140" t="s">
        <v>46</v>
      </c>
      <c r="P96" s="141">
        <f t="shared" ref="P96:P127" si="1">O96*H96</f>
        <v>0</v>
      </c>
      <c r="Q96" s="141">
        <v>0</v>
      </c>
      <c r="R96" s="141">
        <f t="shared" ref="R96:R127" si="2">Q96*H96</f>
        <v>0</v>
      </c>
      <c r="S96" s="141">
        <v>0</v>
      </c>
      <c r="T96" s="142">
        <f t="shared" ref="T96:T127" si="3">S96*H96</f>
        <v>0</v>
      </c>
      <c r="AR96" s="143" t="s">
        <v>287</v>
      </c>
      <c r="AT96" s="143" t="s">
        <v>186</v>
      </c>
      <c r="AU96" s="143" t="s">
        <v>82</v>
      </c>
      <c r="AY96" s="18" t="s">
        <v>184</v>
      </c>
      <c r="BE96" s="144">
        <f t="shared" ref="BE96:BE127" si="4">IF(N96="základní",J96,0)</f>
        <v>0</v>
      </c>
      <c r="BF96" s="144">
        <f t="shared" ref="BF96:BF127" si="5">IF(N96="snížená",J96,0)</f>
        <v>0</v>
      </c>
      <c r="BG96" s="144">
        <f t="shared" ref="BG96:BG127" si="6">IF(N96="zákl. přenesená",J96,0)</f>
        <v>0</v>
      </c>
      <c r="BH96" s="144">
        <f t="shared" ref="BH96:BH127" si="7">IF(N96="sníž. přenesená",J96,0)</f>
        <v>0</v>
      </c>
      <c r="BI96" s="144">
        <f t="shared" ref="BI96:BI127" si="8">IF(N96="nulová",J96,0)</f>
        <v>0</v>
      </c>
      <c r="BJ96" s="18" t="s">
        <v>82</v>
      </c>
      <c r="BK96" s="144">
        <f t="shared" ref="BK96:BK127" si="9">ROUND(I96*H96,2)</f>
        <v>0</v>
      </c>
      <c r="BL96" s="18" t="s">
        <v>287</v>
      </c>
      <c r="BM96" s="143" t="s">
        <v>84</v>
      </c>
    </row>
    <row r="97" spans="2:65" s="1" customFormat="1" ht="16.5" customHeight="1">
      <c r="B97" s="33"/>
      <c r="C97" s="132" t="s">
        <v>84</v>
      </c>
      <c r="D97" s="132" t="s">
        <v>186</v>
      </c>
      <c r="E97" s="133" t="s">
        <v>3411</v>
      </c>
      <c r="F97" s="134" t="s">
        <v>3366</v>
      </c>
      <c r="G97" s="135" t="s">
        <v>1993</v>
      </c>
      <c r="H97" s="136">
        <v>5</v>
      </c>
      <c r="I97" s="137"/>
      <c r="J97" s="138">
        <f t="shared" si="0"/>
        <v>0</v>
      </c>
      <c r="K97" s="134" t="s">
        <v>19</v>
      </c>
      <c r="L97" s="33"/>
      <c r="M97" s="139" t="s">
        <v>19</v>
      </c>
      <c r="N97" s="140" t="s">
        <v>46</v>
      </c>
      <c r="P97" s="141">
        <f t="shared" si="1"/>
        <v>0</v>
      </c>
      <c r="Q97" s="141">
        <v>0</v>
      </c>
      <c r="R97" s="141">
        <f t="shared" si="2"/>
        <v>0</v>
      </c>
      <c r="S97" s="141">
        <v>0</v>
      </c>
      <c r="T97" s="142">
        <f t="shared" si="3"/>
        <v>0</v>
      </c>
      <c r="AR97" s="143" t="s">
        <v>287</v>
      </c>
      <c r="AT97" s="143" t="s">
        <v>186</v>
      </c>
      <c r="AU97" s="143" t="s">
        <v>82</v>
      </c>
      <c r="AY97" s="18" t="s">
        <v>184</v>
      </c>
      <c r="BE97" s="144">
        <f t="shared" si="4"/>
        <v>0</v>
      </c>
      <c r="BF97" s="144">
        <f t="shared" si="5"/>
        <v>0</v>
      </c>
      <c r="BG97" s="144">
        <f t="shared" si="6"/>
        <v>0</v>
      </c>
      <c r="BH97" s="144">
        <f t="shared" si="7"/>
        <v>0</v>
      </c>
      <c r="BI97" s="144">
        <f t="shared" si="8"/>
        <v>0</v>
      </c>
      <c r="BJ97" s="18" t="s">
        <v>82</v>
      </c>
      <c r="BK97" s="144">
        <f t="shared" si="9"/>
        <v>0</v>
      </c>
      <c r="BL97" s="18" t="s">
        <v>287</v>
      </c>
      <c r="BM97" s="143" t="s">
        <v>127</v>
      </c>
    </row>
    <row r="98" spans="2:65" s="1" customFormat="1" ht="16.5" customHeight="1">
      <c r="B98" s="33"/>
      <c r="C98" s="132" t="s">
        <v>92</v>
      </c>
      <c r="D98" s="132" t="s">
        <v>186</v>
      </c>
      <c r="E98" s="133" t="s">
        <v>3367</v>
      </c>
      <c r="F98" s="134" t="s">
        <v>3412</v>
      </c>
      <c r="G98" s="135" t="s">
        <v>1993</v>
      </c>
      <c r="H98" s="136">
        <v>1</v>
      </c>
      <c r="I98" s="137"/>
      <c r="J98" s="138">
        <f t="shared" si="0"/>
        <v>0</v>
      </c>
      <c r="K98" s="134" t="s">
        <v>19</v>
      </c>
      <c r="L98" s="33"/>
      <c r="M98" s="139" t="s">
        <v>19</v>
      </c>
      <c r="N98" s="140" t="s">
        <v>46</v>
      </c>
      <c r="P98" s="141">
        <f t="shared" si="1"/>
        <v>0</v>
      </c>
      <c r="Q98" s="141">
        <v>0</v>
      </c>
      <c r="R98" s="141">
        <f t="shared" si="2"/>
        <v>0</v>
      </c>
      <c r="S98" s="141">
        <v>0</v>
      </c>
      <c r="T98" s="142">
        <f t="shared" si="3"/>
        <v>0</v>
      </c>
      <c r="AR98" s="143" t="s">
        <v>287</v>
      </c>
      <c r="AT98" s="143" t="s">
        <v>186</v>
      </c>
      <c r="AU98" s="143" t="s">
        <v>82</v>
      </c>
      <c r="AY98" s="18" t="s">
        <v>184</v>
      </c>
      <c r="BE98" s="144">
        <f t="shared" si="4"/>
        <v>0</v>
      </c>
      <c r="BF98" s="144">
        <f t="shared" si="5"/>
        <v>0</v>
      </c>
      <c r="BG98" s="144">
        <f t="shared" si="6"/>
        <v>0</v>
      </c>
      <c r="BH98" s="144">
        <f t="shared" si="7"/>
        <v>0</v>
      </c>
      <c r="BI98" s="144">
        <f t="shared" si="8"/>
        <v>0</v>
      </c>
      <c r="BJ98" s="18" t="s">
        <v>82</v>
      </c>
      <c r="BK98" s="144">
        <f t="shared" si="9"/>
        <v>0</v>
      </c>
      <c r="BL98" s="18" t="s">
        <v>287</v>
      </c>
      <c r="BM98" s="143" t="s">
        <v>221</v>
      </c>
    </row>
    <row r="99" spans="2:65" s="1" customFormat="1" ht="16.5" customHeight="1">
      <c r="B99" s="33"/>
      <c r="C99" s="132" t="s">
        <v>127</v>
      </c>
      <c r="D99" s="132" t="s">
        <v>186</v>
      </c>
      <c r="E99" s="133" t="s">
        <v>3404</v>
      </c>
      <c r="F99" s="134" t="s">
        <v>3413</v>
      </c>
      <c r="G99" s="135" t="s">
        <v>3361</v>
      </c>
      <c r="H99" s="136">
        <v>1</v>
      </c>
      <c r="I99" s="137"/>
      <c r="J99" s="138">
        <f t="shared" si="0"/>
        <v>0</v>
      </c>
      <c r="K99" s="134" t="s">
        <v>19</v>
      </c>
      <c r="L99" s="33"/>
      <c r="M99" s="139" t="s">
        <v>19</v>
      </c>
      <c r="N99" s="140" t="s">
        <v>46</v>
      </c>
      <c r="P99" s="141">
        <f t="shared" si="1"/>
        <v>0</v>
      </c>
      <c r="Q99" s="141">
        <v>0</v>
      </c>
      <c r="R99" s="141">
        <f t="shared" si="2"/>
        <v>0</v>
      </c>
      <c r="S99" s="141">
        <v>0</v>
      </c>
      <c r="T99" s="142">
        <f t="shared" si="3"/>
        <v>0</v>
      </c>
      <c r="AR99" s="143" t="s">
        <v>287</v>
      </c>
      <c r="AT99" s="143" t="s">
        <v>186</v>
      </c>
      <c r="AU99" s="143" t="s">
        <v>82</v>
      </c>
      <c r="AY99" s="18" t="s">
        <v>184</v>
      </c>
      <c r="BE99" s="144">
        <f t="shared" si="4"/>
        <v>0</v>
      </c>
      <c r="BF99" s="144">
        <f t="shared" si="5"/>
        <v>0</v>
      </c>
      <c r="BG99" s="144">
        <f t="shared" si="6"/>
        <v>0</v>
      </c>
      <c r="BH99" s="144">
        <f t="shared" si="7"/>
        <v>0</v>
      </c>
      <c r="BI99" s="144">
        <f t="shared" si="8"/>
        <v>0</v>
      </c>
      <c r="BJ99" s="18" t="s">
        <v>82</v>
      </c>
      <c r="BK99" s="144">
        <f t="shared" si="9"/>
        <v>0</v>
      </c>
      <c r="BL99" s="18" t="s">
        <v>287</v>
      </c>
      <c r="BM99" s="143" t="s">
        <v>3414</v>
      </c>
    </row>
    <row r="100" spans="2:65" s="1" customFormat="1" ht="24.2" customHeight="1">
      <c r="B100" s="33"/>
      <c r="C100" s="132" t="s">
        <v>130</v>
      </c>
      <c r="D100" s="132" t="s">
        <v>186</v>
      </c>
      <c r="E100" s="133" t="s">
        <v>3369</v>
      </c>
      <c r="F100" s="134" t="s">
        <v>3415</v>
      </c>
      <c r="G100" s="135" t="s">
        <v>3361</v>
      </c>
      <c r="H100" s="136">
        <v>1</v>
      </c>
      <c r="I100" s="137"/>
      <c r="J100" s="138">
        <f t="shared" si="0"/>
        <v>0</v>
      </c>
      <c r="K100" s="134" t="s">
        <v>19</v>
      </c>
      <c r="L100" s="33"/>
      <c r="M100" s="139" t="s">
        <v>19</v>
      </c>
      <c r="N100" s="140" t="s">
        <v>46</v>
      </c>
      <c r="P100" s="141">
        <f t="shared" si="1"/>
        <v>0</v>
      </c>
      <c r="Q100" s="141">
        <v>0</v>
      </c>
      <c r="R100" s="141">
        <f t="shared" si="2"/>
        <v>0</v>
      </c>
      <c r="S100" s="141">
        <v>0</v>
      </c>
      <c r="T100" s="142">
        <f t="shared" si="3"/>
        <v>0</v>
      </c>
      <c r="AR100" s="143" t="s">
        <v>287</v>
      </c>
      <c r="AT100" s="143" t="s">
        <v>186</v>
      </c>
      <c r="AU100" s="143" t="s">
        <v>82</v>
      </c>
      <c r="AY100" s="18" t="s">
        <v>184</v>
      </c>
      <c r="BE100" s="144">
        <f t="shared" si="4"/>
        <v>0</v>
      </c>
      <c r="BF100" s="144">
        <f t="shared" si="5"/>
        <v>0</v>
      </c>
      <c r="BG100" s="144">
        <f t="shared" si="6"/>
        <v>0</v>
      </c>
      <c r="BH100" s="144">
        <f t="shared" si="7"/>
        <v>0</v>
      </c>
      <c r="BI100" s="144">
        <f t="shared" si="8"/>
        <v>0</v>
      </c>
      <c r="BJ100" s="18" t="s">
        <v>82</v>
      </c>
      <c r="BK100" s="144">
        <f t="shared" si="9"/>
        <v>0</v>
      </c>
      <c r="BL100" s="18" t="s">
        <v>287</v>
      </c>
      <c r="BM100" s="143" t="s">
        <v>231</v>
      </c>
    </row>
    <row r="101" spans="2:65" s="1" customFormat="1" ht="24.2" customHeight="1">
      <c r="B101" s="33"/>
      <c r="C101" s="132" t="s">
        <v>221</v>
      </c>
      <c r="D101" s="132" t="s">
        <v>186</v>
      </c>
      <c r="E101" s="133" t="s">
        <v>3373</v>
      </c>
      <c r="F101" s="134" t="s">
        <v>3416</v>
      </c>
      <c r="G101" s="135" t="s">
        <v>3361</v>
      </c>
      <c r="H101" s="136">
        <v>1</v>
      </c>
      <c r="I101" s="137"/>
      <c r="J101" s="138">
        <f t="shared" si="0"/>
        <v>0</v>
      </c>
      <c r="K101" s="134" t="s">
        <v>19</v>
      </c>
      <c r="L101" s="33"/>
      <c r="M101" s="139" t="s">
        <v>19</v>
      </c>
      <c r="N101" s="140" t="s">
        <v>46</v>
      </c>
      <c r="P101" s="141">
        <f t="shared" si="1"/>
        <v>0</v>
      </c>
      <c r="Q101" s="141">
        <v>0</v>
      </c>
      <c r="R101" s="141">
        <f t="shared" si="2"/>
        <v>0</v>
      </c>
      <c r="S101" s="141">
        <v>0</v>
      </c>
      <c r="T101" s="142">
        <f t="shared" si="3"/>
        <v>0</v>
      </c>
      <c r="AR101" s="143" t="s">
        <v>287</v>
      </c>
      <c r="AT101" s="143" t="s">
        <v>186</v>
      </c>
      <c r="AU101" s="143" t="s">
        <v>82</v>
      </c>
      <c r="AY101" s="18" t="s">
        <v>184</v>
      </c>
      <c r="BE101" s="144">
        <f t="shared" si="4"/>
        <v>0</v>
      </c>
      <c r="BF101" s="144">
        <f t="shared" si="5"/>
        <v>0</v>
      </c>
      <c r="BG101" s="144">
        <f t="shared" si="6"/>
        <v>0</v>
      </c>
      <c r="BH101" s="144">
        <f t="shared" si="7"/>
        <v>0</v>
      </c>
      <c r="BI101" s="144">
        <f t="shared" si="8"/>
        <v>0</v>
      </c>
      <c r="BJ101" s="18" t="s">
        <v>82</v>
      </c>
      <c r="BK101" s="144">
        <f t="shared" si="9"/>
        <v>0</v>
      </c>
      <c r="BL101" s="18" t="s">
        <v>287</v>
      </c>
      <c r="BM101" s="143" t="s">
        <v>243</v>
      </c>
    </row>
    <row r="102" spans="2:65" s="1" customFormat="1" ht="24.2" customHeight="1">
      <c r="B102" s="33"/>
      <c r="C102" s="132" t="s">
        <v>226</v>
      </c>
      <c r="D102" s="132" t="s">
        <v>186</v>
      </c>
      <c r="E102" s="133" t="s">
        <v>3417</v>
      </c>
      <c r="F102" s="134" t="s">
        <v>3376</v>
      </c>
      <c r="G102" s="135" t="s">
        <v>3361</v>
      </c>
      <c r="H102" s="136">
        <v>1</v>
      </c>
      <c r="I102" s="137"/>
      <c r="J102" s="138">
        <f t="shared" si="0"/>
        <v>0</v>
      </c>
      <c r="K102" s="134" t="s">
        <v>19</v>
      </c>
      <c r="L102" s="33"/>
      <c r="M102" s="139" t="s">
        <v>19</v>
      </c>
      <c r="N102" s="140" t="s">
        <v>46</v>
      </c>
      <c r="P102" s="141">
        <f t="shared" si="1"/>
        <v>0</v>
      </c>
      <c r="Q102" s="141">
        <v>0</v>
      </c>
      <c r="R102" s="141">
        <f t="shared" si="2"/>
        <v>0</v>
      </c>
      <c r="S102" s="141">
        <v>0</v>
      </c>
      <c r="T102" s="142">
        <f t="shared" si="3"/>
        <v>0</v>
      </c>
      <c r="AR102" s="143" t="s">
        <v>287</v>
      </c>
      <c r="AT102" s="143" t="s">
        <v>186</v>
      </c>
      <c r="AU102" s="143" t="s">
        <v>82</v>
      </c>
      <c r="AY102" s="18" t="s">
        <v>184</v>
      </c>
      <c r="BE102" s="144">
        <f t="shared" si="4"/>
        <v>0</v>
      </c>
      <c r="BF102" s="144">
        <f t="shared" si="5"/>
        <v>0</v>
      </c>
      <c r="BG102" s="144">
        <f t="shared" si="6"/>
        <v>0</v>
      </c>
      <c r="BH102" s="144">
        <f t="shared" si="7"/>
        <v>0</v>
      </c>
      <c r="BI102" s="144">
        <f t="shared" si="8"/>
        <v>0</v>
      </c>
      <c r="BJ102" s="18" t="s">
        <v>82</v>
      </c>
      <c r="BK102" s="144">
        <f t="shared" si="9"/>
        <v>0</v>
      </c>
      <c r="BL102" s="18" t="s">
        <v>287</v>
      </c>
      <c r="BM102" s="143" t="s">
        <v>8</v>
      </c>
    </row>
    <row r="103" spans="2:65" s="1" customFormat="1" ht="16.5" customHeight="1">
      <c r="B103" s="33"/>
      <c r="C103" s="132" t="s">
        <v>231</v>
      </c>
      <c r="D103" s="132" t="s">
        <v>186</v>
      </c>
      <c r="E103" s="133" t="s">
        <v>3418</v>
      </c>
      <c r="F103" s="134" t="s">
        <v>3419</v>
      </c>
      <c r="G103" s="135" t="s">
        <v>3361</v>
      </c>
      <c r="H103" s="136">
        <v>1</v>
      </c>
      <c r="I103" s="137"/>
      <c r="J103" s="138">
        <f t="shared" si="0"/>
        <v>0</v>
      </c>
      <c r="K103" s="134" t="s">
        <v>19</v>
      </c>
      <c r="L103" s="33"/>
      <c r="M103" s="139" t="s">
        <v>19</v>
      </c>
      <c r="N103" s="140" t="s">
        <v>46</v>
      </c>
      <c r="P103" s="141">
        <f t="shared" si="1"/>
        <v>0</v>
      </c>
      <c r="Q103" s="141">
        <v>0</v>
      </c>
      <c r="R103" s="141">
        <f t="shared" si="2"/>
        <v>0</v>
      </c>
      <c r="S103" s="141">
        <v>0</v>
      </c>
      <c r="T103" s="142">
        <f t="shared" si="3"/>
        <v>0</v>
      </c>
      <c r="AR103" s="143" t="s">
        <v>287</v>
      </c>
      <c r="AT103" s="143" t="s">
        <v>186</v>
      </c>
      <c r="AU103" s="143" t="s">
        <v>82</v>
      </c>
      <c r="AY103" s="18" t="s">
        <v>184</v>
      </c>
      <c r="BE103" s="144">
        <f t="shared" si="4"/>
        <v>0</v>
      </c>
      <c r="BF103" s="144">
        <f t="shared" si="5"/>
        <v>0</v>
      </c>
      <c r="BG103" s="144">
        <f t="shared" si="6"/>
        <v>0</v>
      </c>
      <c r="BH103" s="144">
        <f t="shared" si="7"/>
        <v>0</v>
      </c>
      <c r="BI103" s="144">
        <f t="shared" si="8"/>
        <v>0</v>
      </c>
      <c r="BJ103" s="18" t="s">
        <v>82</v>
      </c>
      <c r="BK103" s="144">
        <f t="shared" si="9"/>
        <v>0</v>
      </c>
      <c r="BL103" s="18" t="s">
        <v>287</v>
      </c>
      <c r="BM103" s="143" t="s">
        <v>270</v>
      </c>
    </row>
    <row r="104" spans="2:65" s="1" customFormat="1" ht="16.5" customHeight="1">
      <c r="B104" s="33"/>
      <c r="C104" s="132" t="s">
        <v>237</v>
      </c>
      <c r="D104" s="132" t="s">
        <v>186</v>
      </c>
      <c r="E104" s="133" t="s">
        <v>3379</v>
      </c>
      <c r="F104" s="134" t="s">
        <v>3380</v>
      </c>
      <c r="G104" s="135" t="s">
        <v>217</v>
      </c>
      <c r="H104" s="136">
        <v>0</v>
      </c>
      <c r="I104" s="137"/>
      <c r="J104" s="138">
        <f t="shared" si="0"/>
        <v>0</v>
      </c>
      <c r="K104" s="134" t="s">
        <v>19</v>
      </c>
      <c r="L104" s="33"/>
      <c r="M104" s="139" t="s">
        <v>19</v>
      </c>
      <c r="N104" s="140" t="s">
        <v>46</v>
      </c>
      <c r="P104" s="141">
        <f t="shared" si="1"/>
        <v>0</v>
      </c>
      <c r="Q104" s="141">
        <v>0</v>
      </c>
      <c r="R104" s="141">
        <f t="shared" si="2"/>
        <v>0</v>
      </c>
      <c r="S104" s="141">
        <v>0</v>
      </c>
      <c r="T104" s="142">
        <f t="shared" si="3"/>
        <v>0</v>
      </c>
      <c r="AR104" s="143" t="s">
        <v>287</v>
      </c>
      <c r="AT104" s="143" t="s">
        <v>186</v>
      </c>
      <c r="AU104" s="143" t="s">
        <v>82</v>
      </c>
      <c r="AY104" s="18" t="s">
        <v>184</v>
      </c>
      <c r="BE104" s="144">
        <f t="shared" si="4"/>
        <v>0</v>
      </c>
      <c r="BF104" s="144">
        <f t="shared" si="5"/>
        <v>0</v>
      </c>
      <c r="BG104" s="144">
        <f t="shared" si="6"/>
        <v>0</v>
      </c>
      <c r="BH104" s="144">
        <f t="shared" si="7"/>
        <v>0</v>
      </c>
      <c r="BI104" s="144">
        <f t="shared" si="8"/>
        <v>0</v>
      </c>
      <c r="BJ104" s="18" t="s">
        <v>82</v>
      </c>
      <c r="BK104" s="144">
        <f t="shared" si="9"/>
        <v>0</v>
      </c>
      <c r="BL104" s="18" t="s">
        <v>287</v>
      </c>
      <c r="BM104" s="143" t="s">
        <v>287</v>
      </c>
    </row>
    <row r="105" spans="2:65" s="1" customFormat="1" ht="24.2" customHeight="1">
      <c r="B105" s="33"/>
      <c r="C105" s="132" t="s">
        <v>243</v>
      </c>
      <c r="D105" s="132" t="s">
        <v>186</v>
      </c>
      <c r="E105" s="133" t="s">
        <v>3420</v>
      </c>
      <c r="F105" s="134" t="s">
        <v>3421</v>
      </c>
      <c r="G105" s="135" t="s">
        <v>217</v>
      </c>
      <c r="H105" s="136">
        <v>0</v>
      </c>
      <c r="I105" s="137"/>
      <c r="J105" s="138">
        <f t="shared" si="0"/>
        <v>0</v>
      </c>
      <c r="K105" s="134" t="s">
        <v>19</v>
      </c>
      <c r="L105" s="33"/>
      <c r="M105" s="139" t="s">
        <v>19</v>
      </c>
      <c r="N105" s="140" t="s">
        <v>46</v>
      </c>
      <c r="P105" s="141">
        <f t="shared" si="1"/>
        <v>0</v>
      </c>
      <c r="Q105" s="141">
        <v>0</v>
      </c>
      <c r="R105" s="141">
        <f t="shared" si="2"/>
        <v>0</v>
      </c>
      <c r="S105" s="141">
        <v>0</v>
      </c>
      <c r="T105" s="142">
        <f t="shared" si="3"/>
        <v>0</v>
      </c>
      <c r="AR105" s="143" t="s">
        <v>287</v>
      </c>
      <c r="AT105" s="143" t="s">
        <v>186</v>
      </c>
      <c r="AU105" s="143" t="s">
        <v>82</v>
      </c>
      <c r="AY105" s="18" t="s">
        <v>184</v>
      </c>
      <c r="BE105" s="144">
        <f t="shared" si="4"/>
        <v>0</v>
      </c>
      <c r="BF105" s="144">
        <f t="shared" si="5"/>
        <v>0</v>
      </c>
      <c r="BG105" s="144">
        <f t="shared" si="6"/>
        <v>0</v>
      </c>
      <c r="BH105" s="144">
        <f t="shared" si="7"/>
        <v>0</v>
      </c>
      <c r="BI105" s="144">
        <f t="shared" si="8"/>
        <v>0</v>
      </c>
      <c r="BJ105" s="18" t="s">
        <v>82</v>
      </c>
      <c r="BK105" s="144">
        <f t="shared" si="9"/>
        <v>0</v>
      </c>
      <c r="BL105" s="18" t="s">
        <v>287</v>
      </c>
      <c r="BM105" s="143" t="s">
        <v>3422</v>
      </c>
    </row>
    <row r="106" spans="2:65" s="1" customFormat="1" ht="16.5" customHeight="1">
      <c r="B106" s="33"/>
      <c r="C106" s="132" t="s">
        <v>251</v>
      </c>
      <c r="D106" s="132" t="s">
        <v>186</v>
      </c>
      <c r="E106" s="133" t="s">
        <v>3381</v>
      </c>
      <c r="F106" s="134" t="s">
        <v>3382</v>
      </c>
      <c r="G106" s="135" t="s">
        <v>1993</v>
      </c>
      <c r="H106" s="136">
        <v>3</v>
      </c>
      <c r="I106" s="137"/>
      <c r="J106" s="138">
        <f t="shared" si="0"/>
        <v>0</v>
      </c>
      <c r="K106" s="134" t="s">
        <v>19</v>
      </c>
      <c r="L106" s="33"/>
      <c r="M106" s="139" t="s">
        <v>19</v>
      </c>
      <c r="N106" s="140" t="s">
        <v>46</v>
      </c>
      <c r="P106" s="141">
        <f t="shared" si="1"/>
        <v>0</v>
      </c>
      <c r="Q106" s="141">
        <v>0</v>
      </c>
      <c r="R106" s="141">
        <f t="shared" si="2"/>
        <v>0</v>
      </c>
      <c r="S106" s="141">
        <v>0</v>
      </c>
      <c r="T106" s="142">
        <f t="shared" si="3"/>
        <v>0</v>
      </c>
      <c r="AR106" s="143" t="s">
        <v>287</v>
      </c>
      <c r="AT106" s="143" t="s">
        <v>186</v>
      </c>
      <c r="AU106" s="143" t="s">
        <v>82</v>
      </c>
      <c r="AY106" s="18" t="s">
        <v>184</v>
      </c>
      <c r="BE106" s="144">
        <f t="shared" si="4"/>
        <v>0</v>
      </c>
      <c r="BF106" s="144">
        <f t="shared" si="5"/>
        <v>0</v>
      </c>
      <c r="BG106" s="144">
        <f t="shared" si="6"/>
        <v>0</v>
      </c>
      <c r="BH106" s="144">
        <f t="shared" si="7"/>
        <v>0</v>
      </c>
      <c r="BI106" s="144">
        <f t="shared" si="8"/>
        <v>0</v>
      </c>
      <c r="BJ106" s="18" t="s">
        <v>82</v>
      </c>
      <c r="BK106" s="144">
        <f t="shared" si="9"/>
        <v>0</v>
      </c>
      <c r="BL106" s="18" t="s">
        <v>287</v>
      </c>
      <c r="BM106" s="143" t="s">
        <v>304</v>
      </c>
    </row>
    <row r="107" spans="2:65" s="1" customFormat="1" ht="16.5" customHeight="1">
      <c r="B107" s="33"/>
      <c r="C107" s="132" t="s">
        <v>8</v>
      </c>
      <c r="D107" s="132" t="s">
        <v>186</v>
      </c>
      <c r="E107" s="133" t="s">
        <v>3423</v>
      </c>
      <c r="F107" s="134" t="s">
        <v>3424</v>
      </c>
      <c r="G107" s="135" t="s">
        <v>1993</v>
      </c>
      <c r="H107" s="136">
        <v>5</v>
      </c>
      <c r="I107" s="137"/>
      <c r="J107" s="138">
        <f t="shared" si="0"/>
        <v>0</v>
      </c>
      <c r="K107" s="134" t="s">
        <v>19</v>
      </c>
      <c r="L107" s="33"/>
      <c r="M107" s="139" t="s">
        <v>19</v>
      </c>
      <c r="N107" s="140" t="s">
        <v>46</v>
      </c>
      <c r="P107" s="141">
        <f t="shared" si="1"/>
        <v>0</v>
      </c>
      <c r="Q107" s="141">
        <v>0</v>
      </c>
      <c r="R107" s="141">
        <f t="shared" si="2"/>
        <v>0</v>
      </c>
      <c r="S107" s="141">
        <v>0</v>
      </c>
      <c r="T107" s="142">
        <f t="shared" si="3"/>
        <v>0</v>
      </c>
      <c r="AR107" s="143" t="s">
        <v>287</v>
      </c>
      <c r="AT107" s="143" t="s">
        <v>186</v>
      </c>
      <c r="AU107" s="143" t="s">
        <v>82</v>
      </c>
      <c r="AY107" s="18" t="s">
        <v>184</v>
      </c>
      <c r="BE107" s="144">
        <f t="shared" si="4"/>
        <v>0</v>
      </c>
      <c r="BF107" s="144">
        <f t="shared" si="5"/>
        <v>0</v>
      </c>
      <c r="BG107" s="144">
        <f t="shared" si="6"/>
        <v>0</v>
      </c>
      <c r="BH107" s="144">
        <f t="shared" si="7"/>
        <v>0</v>
      </c>
      <c r="BI107" s="144">
        <f t="shared" si="8"/>
        <v>0</v>
      </c>
      <c r="BJ107" s="18" t="s">
        <v>82</v>
      </c>
      <c r="BK107" s="144">
        <f t="shared" si="9"/>
        <v>0</v>
      </c>
      <c r="BL107" s="18" t="s">
        <v>287</v>
      </c>
      <c r="BM107" s="143" t="s">
        <v>328</v>
      </c>
    </row>
    <row r="108" spans="2:65" s="1" customFormat="1" ht="16.5" customHeight="1">
      <c r="B108" s="33"/>
      <c r="C108" s="132" t="s">
        <v>263</v>
      </c>
      <c r="D108" s="132" t="s">
        <v>186</v>
      </c>
      <c r="E108" s="133" t="s">
        <v>3385</v>
      </c>
      <c r="F108" s="134" t="s">
        <v>3386</v>
      </c>
      <c r="G108" s="135" t="s">
        <v>1993</v>
      </c>
      <c r="H108" s="136">
        <v>10</v>
      </c>
      <c r="I108" s="137"/>
      <c r="J108" s="138">
        <f t="shared" si="0"/>
        <v>0</v>
      </c>
      <c r="K108" s="134" t="s">
        <v>19</v>
      </c>
      <c r="L108" s="33"/>
      <c r="M108" s="139" t="s">
        <v>19</v>
      </c>
      <c r="N108" s="140" t="s">
        <v>46</v>
      </c>
      <c r="P108" s="141">
        <f t="shared" si="1"/>
        <v>0</v>
      </c>
      <c r="Q108" s="141">
        <v>0</v>
      </c>
      <c r="R108" s="141">
        <f t="shared" si="2"/>
        <v>0</v>
      </c>
      <c r="S108" s="141">
        <v>0</v>
      </c>
      <c r="T108" s="142">
        <f t="shared" si="3"/>
        <v>0</v>
      </c>
      <c r="AR108" s="143" t="s">
        <v>287</v>
      </c>
      <c r="AT108" s="143" t="s">
        <v>186</v>
      </c>
      <c r="AU108" s="143" t="s">
        <v>82</v>
      </c>
      <c r="AY108" s="18" t="s">
        <v>184</v>
      </c>
      <c r="BE108" s="144">
        <f t="shared" si="4"/>
        <v>0</v>
      </c>
      <c r="BF108" s="144">
        <f t="shared" si="5"/>
        <v>0</v>
      </c>
      <c r="BG108" s="144">
        <f t="shared" si="6"/>
        <v>0</v>
      </c>
      <c r="BH108" s="144">
        <f t="shared" si="7"/>
        <v>0</v>
      </c>
      <c r="BI108" s="144">
        <f t="shared" si="8"/>
        <v>0</v>
      </c>
      <c r="BJ108" s="18" t="s">
        <v>82</v>
      </c>
      <c r="BK108" s="144">
        <f t="shared" si="9"/>
        <v>0</v>
      </c>
      <c r="BL108" s="18" t="s">
        <v>287</v>
      </c>
      <c r="BM108" s="143" t="s">
        <v>341</v>
      </c>
    </row>
    <row r="109" spans="2:65" s="1" customFormat="1" ht="16.5" customHeight="1">
      <c r="B109" s="33"/>
      <c r="C109" s="132" t="s">
        <v>270</v>
      </c>
      <c r="D109" s="132" t="s">
        <v>186</v>
      </c>
      <c r="E109" s="133" t="s">
        <v>3425</v>
      </c>
      <c r="F109" s="134" t="s">
        <v>3426</v>
      </c>
      <c r="G109" s="135" t="s">
        <v>1993</v>
      </c>
      <c r="H109" s="136">
        <v>0</v>
      </c>
      <c r="I109" s="137"/>
      <c r="J109" s="138">
        <f t="shared" si="0"/>
        <v>0</v>
      </c>
      <c r="K109" s="134" t="s">
        <v>19</v>
      </c>
      <c r="L109" s="33"/>
      <c r="M109" s="139" t="s">
        <v>19</v>
      </c>
      <c r="N109" s="140" t="s">
        <v>46</v>
      </c>
      <c r="P109" s="141">
        <f t="shared" si="1"/>
        <v>0</v>
      </c>
      <c r="Q109" s="141">
        <v>0</v>
      </c>
      <c r="R109" s="141">
        <f t="shared" si="2"/>
        <v>0</v>
      </c>
      <c r="S109" s="141">
        <v>0</v>
      </c>
      <c r="T109" s="142">
        <f t="shared" si="3"/>
        <v>0</v>
      </c>
      <c r="AR109" s="143" t="s">
        <v>287</v>
      </c>
      <c r="AT109" s="143" t="s">
        <v>186</v>
      </c>
      <c r="AU109" s="143" t="s">
        <v>82</v>
      </c>
      <c r="AY109" s="18" t="s">
        <v>184</v>
      </c>
      <c r="BE109" s="144">
        <f t="shared" si="4"/>
        <v>0</v>
      </c>
      <c r="BF109" s="144">
        <f t="shared" si="5"/>
        <v>0</v>
      </c>
      <c r="BG109" s="144">
        <f t="shared" si="6"/>
        <v>0</v>
      </c>
      <c r="BH109" s="144">
        <f t="shared" si="7"/>
        <v>0</v>
      </c>
      <c r="BI109" s="144">
        <f t="shared" si="8"/>
        <v>0</v>
      </c>
      <c r="BJ109" s="18" t="s">
        <v>82</v>
      </c>
      <c r="BK109" s="144">
        <f t="shared" si="9"/>
        <v>0</v>
      </c>
      <c r="BL109" s="18" t="s">
        <v>287</v>
      </c>
      <c r="BM109" s="143" t="s">
        <v>353</v>
      </c>
    </row>
    <row r="110" spans="2:65" s="1" customFormat="1" ht="16.5" customHeight="1">
      <c r="B110" s="33"/>
      <c r="C110" s="132" t="s">
        <v>281</v>
      </c>
      <c r="D110" s="132" t="s">
        <v>186</v>
      </c>
      <c r="E110" s="133" t="s">
        <v>3427</v>
      </c>
      <c r="F110" s="134" t="s">
        <v>3428</v>
      </c>
      <c r="G110" s="135" t="s">
        <v>1993</v>
      </c>
      <c r="H110" s="136">
        <v>0</v>
      </c>
      <c r="I110" s="137"/>
      <c r="J110" s="138">
        <f t="shared" si="0"/>
        <v>0</v>
      </c>
      <c r="K110" s="134" t="s">
        <v>19</v>
      </c>
      <c r="L110" s="33"/>
      <c r="M110" s="139" t="s">
        <v>19</v>
      </c>
      <c r="N110" s="140" t="s">
        <v>46</v>
      </c>
      <c r="P110" s="141">
        <f t="shared" si="1"/>
        <v>0</v>
      </c>
      <c r="Q110" s="141">
        <v>0</v>
      </c>
      <c r="R110" s="141">
        <f t="shared" si="2"/>
        <v>0</v>
      </c>
      <c r="S110" s="141">
        <v>0</v>
      </c>
      <c r="T110" s="142">
        <f t="shared" si="3"/>
        <v>0</v>
      </c>
      <c r="AR110" s="143" t="s">
        <v>287</v>
      </c>
      <c r="AT110" s="143" t="s">
        <v>186</v>
      </c>
      <c r="AU110" s="143" t="s">
        <v>82</v>
      </c>
      <c r="AY110" s="18" t="s">
        <v>184</v>
      </c>
      <c r="BE110" s="144">
        <f t="shared" si="4"/>
        <v>0</v>
      </c>
      <c r="BF110" s="144">
        <f t="shared" si="5"/>
        <v>0</v>
      </c>
      <c r="BG110" s="144">
        <f t="shared" si="6"/>
        <v>0</v>
      </c>
      <c r="BH110" s="144">
        <f t="shared" si="7"/>
        <v>0</v>
      </c>
      <c r="BI110" s="144">
        <f t="shared" si="8"/>
        <v>0</v>
      </c>
      <c r="BJ110" s="18" t="s">
        <v>82</v>
      </c>
      <c r="BK110" s="144">
        <f t="shared" si="9"/>
        <v>0</v>
      </c>
      <c r="BL110" s="18" t="s">
        <v>287</v>
      </c>
      <c r="BM110" s="143" t="s">
        <v>365</v>
      </c>
    </row>
    <row r="111" spans="2:65" s="1" customFormat="1" ht="16.5" customHeight="1">
      <c r="B111" s="33"/>
      <c r="C111" s="132" t="s">
        <v>287</v>
      </c>
      <c r="D111" s="132" t="s">
        <v>186</v>
      </c>
      <c r="E111" s="133" t="s">
        <v>3359</v>
      </c>
      <c r="F111" s="134" t="s">
        <v>3360</v>
      </c>
      <c r="G111" s="135" t="s">
        <v>3361</v>
      </c>
      <c r="H111" s="136">
        <v>1</v>
      </c>
      <c r="I111" s="137"/>
      <c r="J111" s="138">
        <f t="shared" si="0"/>
        <v>0</v>
      </c>
      <c r="K111" s="134" t="s">
        <v>19</v>
      </c>
      <c r="L111" s="33"/>
      <c r="M111" s="139" t="s">
        <v>19</v>
      </c>
      <c r="N111" s="140" t="s">
        <v>46</v>
      </c>
      <c r="P111" s="141">
        <f t="shared" si="1"/>
        <v>0</v>
      </c>
      <c r="Q111" s="141">
        <v>0</v>
      </c>
      <c r="R111" s="141">
        <f t="shared" si="2"/>
        <v>0</v>
      </c>
      <c r="S111" s="141">
        <v>0</v>
      </c>
      <c r="T111" s="142">
        <f t="shared" si="3"/>
        <v>0</v>
      </c>
      <c r="AR111" s="143" t="s">
        <v>287</v>
      </c>
      <c r="AT111" s="143" t="s">
        <v>186</v>
      </c>
      <c r="AU111" s="143" t="s">
        <v>82</v>
      </c>
      <c r="AY111" s="18" t="s">
        <v>184</v>
      </c>
      <c r="BE111" s="144">
        <f t="shared" si="4"/>
        <v>0</v>
      </c>
      <c r="BF111" s="144">
        <f t="shared" si="5"/>
        <v>0</v>
      </c>
      <c r="BG111" s="144">
        <f t="shared" si="6"/>
        <v>0</v>
      </c>
      <c r="BH111" s="144">
        <f t="shared" si="7"/>
        <v>0</v>
      </c>
      <c r="BI111" s="144">
        <f t="shared" si="8"/>
        <v>0</v>
      </c>
      <c r="BJ111" s="18" t="s">
        <v>82</v>
      </c>
      <c r="BK111" s="144">
        <f t="shared" si="9"/>
        <v>0</v>
      </c>
      <c r="BL111" s="18" t="s">
        <v>287</v>
      </c>
      <c r="BM111" s="143" t="s">
        <v>3429</v>
      </c>
    </row>
    <row r="112" spans="2:65" s="1" customFormat="1" ht="24.2" customHeight="1">
      <c r="B112" s="33"/>
      <c r="C112" s="132" t="s">
        <v>298</v>
      </c>
      <c r="D112" s="132" t="s">
        <v>186</v>
      </c>
      <c r="E112" s="133" t="s">
        <v>3430</v>
      </c>
      <c r="F112" s="134" t="s">
        <v>3431</v>
      </c>
      <c r="G112" s="135" t="s">
        <v>1993</v>
      </c>
      <c r="H112" s="136">
        <v>1</v>
      </c>
      <c r="I112" s="137"/>
      <c r="J112" s="138">
        <f t="shared" si="0"/>
        <v>0</v>
      </c>
      <c r="K112" s="134" t="s">
        <v>19</v>
      </c>
      <c r="L112" s="33"/>
      <c r="M112" s="139" t="s">
        <v>19</v>
      </c>
      <c r="N112" s="140" t="s">
        <v>46</v>
      </c>
      <c r="P112" s="141">
        <f t="shared" si="1"/>
        <v>0</v>
      </c>
      <c r="Q112" s="141">
        <v>0</v>
      </c>
      <c r="R112" s="141">
        <f t="shared" si="2"/>
        <v>0</v>
      </c>
      <c r="S112" s="141">
        <v>0</v>
      </c>
      <c r="T112" s="142">
        <f t="shared" si="3"/>
        <v>0</v>
      </c>
      <c r="AR112" s="143" t="s">
        <v>287</v>
      </c>
      <c r="AT112" s="143" t="s">
        <v>186</v>
      </c>
      <c r="AU112" s="143" t="s">
        <v>82</v>
      </c>
      <c r="AY112" s="18" t="s">
        <v>184</v>
      </c>
      <c r="BE112" s="144">
        <f t="shared" si="4"/>
        <v>0</v>
      </c>
      <c r="BF112" s="144">
        <f t="shared" si="5"/>
        <v>0</v>
      </c>
      <c r="BG112" s="144">
        <f t="shared" si="6"/>
        <v>0</v>
      </c>
      <c r="BH112" s="144">
        <f t="shared" si="7"/>
        <v>0</v>
      </c>
      <c r="BI112" s="144">
        <f t="shared" si="8"/>
        <v>0</v>
      </c>
      <c r="BJ112" s="18" t="s">
        <v>82</v>
      </c>
      <c r="BK112" s="144">
        <f t="shared" si="9"/>
        <v>0</v>
      </c>
      <c r="BL112" s="18" t="s">
        <v>287</v>
      </c>
      <c r="BM112" s="143" t="s">
        <v>381</v>
      </c>
    </row>
    <row r="113" spans="2:65" s="1" customFormat="1" ht="16.5" customHeight="1">
      <c r="B113" s="33"/>
      <c r="C113" s="132" t="s">
        <v>304</v>
      </c>
      <c r="D113" s="132" t="s">
        <v>186</v>
      </c>
      <c r="E113" s="133" t="s">
        <v>3389</v>
      </c>
      <c r="F113" s="134" t="s">
        <v>3388</v>
      </c>
      <c r="G113" s="135" t="s">
        <v>1993</v>
      </c>
      <c r="H113" s="136">
        <v>8</v>
      </c>
      <c r="I113" s="137"/>
      <c r="J113" s="138">
        <f t="shared" si="0"/>
        <v>0</v>
      </c>
      <c r="K113" s="134" t="s">
        <v>19</v>
      </c>
      <c r="L113" s="33"/>
      <c r="M113" s="139" t="s">
        <v>19</v>
      </c>
      <c r="N113" s="140" t="s">
        <v>46</v>
      </c>
      <c r="P113" s="141">
        <f t="shared" si="1"/>
        <v>0</v>
      </c>
      <c r="Q113" s="141">
        <v>0</v>
      </c>
      <c r="R113" s="141">
        <f t="shared" si="2"/>
        <v>0</v>
      </c>
      <c r="S113" s="141">
        <v>0</v>
      </c>
      <c r="T113" s="142">
        <f t="shared" si="3"/>
        <v>0</v>
      </c>
      <c r="AR113" s="143" t="s">
        <v>287</v>
      </c>
      <c r="AT113" s="143" t="s">
        <v>186</v>
      </c>
      <c r="AU113" s="143" t="s">
        <v>82</v>
      </c>
      <c r="AY113" s="18" t="s">
        <v>184</v>
      </c>
      <c r="BE113" s="144">
        <f t="shared" si="4"/>
        <v>0</v>
      </c>
      <c r="BF113" s="144">
        <f t="shared" si="5"/>
        <v>0</v>
      </c>
      <c r="BG113" s="144">
        <f t="shared" si="6"/>
        <v>0</v>
      </c>
      <c r="BH113" s="144">
        <f t="shared" si="7"/>
        <v>0</v>
      </c>
      <c r="BI113" s="144">
        <f t="shared" si="8"/>
        <v>0</v>
      </c>
      <c r="BJ113" s="18" t="s">
        <v>82</v>
      </c>
      <c r="BK113" s="144">
        <f t="shared" si="9"/>
        <v>0</v>
      </c>
      <c r="BL113" s="18" t="s">
        <v>287</v>
      </c>
      <c r="BM113" s="143" t="s">
        <v>395</v>
      </c>
    </row>
    <row r="114" spans="2:65" s="1" customFormat="1" ht="16.5" customHeight="1">
      <c r="B114" s="33"/>
      <c r="C114" s="132" t="s">
        <v>319</v>
      </c>
      <c r="D114" s="132" t="s">
        <v>186</v>
      </c>
      <c r="E114" s="133" t="s">
        <v>3432</v>
      </c>
      <c r="F114" s="134" t="s">
        <v>3388</v>
      </c>
      <c r="G114" s="135" t="s">
        <v>1993</v>
      </c>
      <c r="H114" s="136">
        <v>5</v>
      </c>
      <c r="I114" s="137"/>
      <c r="J114" s="138">
        <f t="shared" si="0"/>
        <v>0</v>
      </c>
      <c r="K114" s="134" t="s">
        <v>19</v>
      </c>
      <c r="L114" s="33"/>
      <c r="M114" s="139" t="s">
        <v>19</v>
      </c>
      <c r="N114" s="140" t="s">
        <v>46</v>
      </c>
      <c r="P114" s="141">
        <f t="shared" si="1"/>
        <v>0</v>
      </c>
      <c r="Q114" s="141">
        <v>0</v>
      </c>
      <c r="R114" s="141">
        <f t="shared" si="2"/>
        <v>0</v>
      </c>
      <c r="S114" s="141">
        <v>0</v>
      </c>
      <c r="T114" s="142">
        <f t="shared" si="3"/>
        <v>0</v>
      </c>
      <c r="AR114" s="143" t="s">
        <v>287</v>
      </c>
      <c r="AT114" s="143" t="s">
        <v>186</v>
      </c>
      <c r="AU114" s="143" t="s">
        <v>82</v>
      </c>
      <c r="AY114" s="18" t="s">
        <v>184</v>
      </c>
      <c r="BE114" s="144">
        <f t="shared" si="4"/>
        <v>0</v>
      </c>
      <c r="BF114" s="144">
        <f t="shared" si="5"/>
        <v>0</v>
      </c>
      <c r="BG114" s="144">
        <f t="shared" si="6"/>
        <v>0</v>
      </c>
      <c r="BH114" s="144">
        <f t="shared" si="7"/>
        <v>0</v>
      </c>
      <c r="BI114" s="144">
        <f t="shared" si="8"/>
        <v>0</v>
      </c>
      <c r="BJ114" s="18" t="s">
        <v>82</v>
      </c>
      <c r="BK114" s="144">
        <f t="shared" si="9"/>
        <v>0</v>
      </c>
      <c r="BL114" s="18" t="s">
        <v>287</v>
      </c>
      <c r="BM114" s="143" t="s">
        <v>409</v>
      </c>
    </row>
    <row r="115" spans="2:65" s="1" customFormat="1" ht="24.2" customHeight="1">
      <c r="B115" s="33"/>
      <c r="C115" s="132" t="s">
        <v>328</v>
      </c>
      <c r="D115" s="132" t="s">
        <v>186</v>
      </c>
      <c r="E115" s="133" t="s">
        <v>3433</v>
      </c>
      <c r="F115" s="134" t="s">
        <v>3434</v>
      </c>
      <c r="G115" s="135" t="s">
        <v>1993</v>
      </c>
      <c r="H115" s="136">
        <v>1</v>
      </c>
      <c r="I115" s="137"/>
      <c r="J115" s="138">
        <f t="shared" si="0"/>
        <v>0</v>
      </c>
      <c r="K115" s="134" t="s">
        <v>19</v>
      </c>
      <c r="L115" s="33"/>
      <c r="M115" s="139" t="s">
        <v>19</v>
      </c>
      <c r="N115" s="140" t="s">
        <v>46</v>
      </c>
      <c r="P115" s="141">
        <f t="shared" si="1"/>
        <v>0</v>
      </c>
      <c r="Q115" s="141">
        <v>0</v>
      </c>
      <c r="R115" s="141">
        <f t="shared" si="2"/>
        <v>0</v>
      </c>
      <c r="S115" s="141">
        <v>0</v>
      </c>
      <c r="T115" s="142">
        <f t="shared" si="3"/>
        <v>0</v>
      </c>
      <c r="AR115" s="143" t="s">
        <v>287</v>
      </c>
      <c r="AT115" s="143" t="s">
        <v>186</v>
      </c>
      <c r="AU115" s="143" t="s">
        <v>82</v>
      </c>
      <c r="AY115" s="18" t="s">
        <v>184</v>
      </c>
      <c r="BE115" s="144">
        <f t="shared" si="4"/>
        <v>0</v>
      </c>
      <c r="BF115" s="144">
        <f t="shared" si="5"/>
        <v>0</v>
      </c>
      <c r="BG115" s="144">
        <f t="shared" si="6"/>
        <v>0</v>
      </c>
      <c r="BH115" s="144">
        <f t="shared" si="7"/>
        <v>0</v>
      </c>
      <c r="BI115" s="144">
        <f t="shared" si="8"/>
        <v>0</v>
      </c>
      <c r="BJ115" s="18" t="s">
        <v>82</v>
      </c>
      <c r="BK115" s="144">
        <f t="shared" si="9"/>
        <v>0</v>
      </c>
      <c r="BL115" s="18" t="s">
        <v>287</v>
      </c>
      <c r="BM115" s="143" t="s">
        <v>420</v>
      </c>
    </row>
    <row r="116" spans="2:65" s="1" customFormat="1" ht="16.5" customHeight="1">
      <c r="B116" s="33"/>
      <c r="C116" s="132" t="s">
        <v>7</v>
      </c>
      <c r="D116" s="132" t="s">
        <v>186</v>
      </c>
      <c r="E116" s="133" t="s">
        <v>3396</v>
      </c>
      <c r="F116" s="134" t="s">
        <v>3397</v>
      </c>
      <c r="G116" s="135" t="s">
        <v>1993</v>
      </c>
      <c r="H116" s="136">
        <v>3</v>
      </c>
      <c r="I116" s="137"/>
      <c r="J116" s="138">
        <f t="shared" si="0"/>
        <v>0</v>
      </c>
      <c r="K116" s="134" t="s">
        <v>19</v>
      </c>
      <c r="L116" s="33"/>
      <c r="M116" s="139" t="s">
        <v>19</v>
      </c>
      <c r="N116" s="140" t="s">
        <v>46</v>
      </c>
      <c r="P116" s="141">
        <f t="shared" si="1"/>
        <v>0</v>
      </c>
      <c r="Q116" s="141">
        <v>0</v>
      </c>
      <c r="R116" s="141">
        <f t="shared" si="2"/>
        <v>0</v>
      </c>
      <c r="S116" s="141">
        <v>0</v>
      </c>
      <c r="T116" s="142">
        <f t="shared" si="3"/>
        <v>0</v>
      </c>
      <c r="AR116" s="143" t="s">
        <v>287</v>
      </c>
      <c r="AT116" s="143" t="s">
        <v>186</v>
      </c>
      <c r="AU116" s="143" t="s">
        <v>82</v>
      </c>
      <c r="AY116" s="18" t="s">
        <v>184</v>
      </c>
      <c r="BE116" s="144">
        <f t="shared" si="4"/>
        <v>0</v>
      </c>
      <c r="BF116" s="144">
        <f t="shared" si="5"/>
        <v>0</v>
      </c>
      <c r="BG116" s="144">
        <f t="shared" si="6"/>
        <v>0</v>
      </c>
      <c r="BH116" s="144">
        <f t="shared" si="7"/>
        <v>0</v>
      </c>
      <c r="BI116" s="144">
        <f t="shared" si="8"/>
        <v>0</v>
      </c>
      <c r="BJ116" s="18" t="s">
        <v>82</v>
      </c>
      <c r="BK116" s="144">
        <f t="shared" si="9"/>
        <v>0</v>
      </c>
      <c r="BL116" s="18" t="s">
        <v>287</v>
      </c>
      <c r="BM116" s="143" t="s">
        <v>430</v>
      </c>
    </row>
    <row r="117" spans="2:65" s="1" customFormat="1" ht="16.5" customHeight="1">
      <c r="B117" s="33"/>
      <c r="C117" s="132" t="s">
        <v>341</v>
      </c>
      <c r="D117" s="132" t="s">
        <v>186</v>
      </c>
      <c r="E117" s="133" t="s">
        <v>3435</v>
      </c>
      <c r="F117" s="134" t="s">
        <v>3436</v>
      </c>
      <c r="G117" s="135" t="s">
        <v>1993</v>
      </c>
      <c r="H117" s="136">
        <v>1</v>
      </c>
      <c r="I117" s="137"/>
      <c r="J117" s="138">
        <f t="shared" si="0"/>
        <v>0</v>
      </c>
      <c r="K117" s="134" t="s">
        <v>19</v>
      </c>
      <c r="L117" s="33"/>
      <c r="M117" s="139" t="s">
        <v>19</v>
      </c>
      <c r="N117" s="140" t="s">
        <v>46</v>
      </c>
      <c r="P117" s="141">
        <f t="shared" si="1"/>
        <v>0</v>
      </c>
      <c r="Q117" s="141">
        <v>0</v>
      </c>
      <c r="R117" s="141">
        <f t="shared" si="2"/>
        <v>0</v>
      </c>
      <c r="S117" s="141">
        <v>0</v>
      </c>
      <c r="T117" s="142">
        <f t="shared" si="3"/>
        <v>0</v>
      </c>
      <c r="AR117" s="143" t="s">
        <v>287</v>
      </c>
      <c r="AT117" s="143" t="s">
        <v>186</v>
      </c>
      <c r="AU117" s="143" t="s">
        <v>82</v>
      </c>
      <c r="AY117" s="18" t="s">
        <v>184</v>
      </c>
      <c r="BE117" s="144">
        <f t="shared" si="4"/>
        <v>0</v>
      </c>
      <c r="BF117" s="144">
        <f t="shared" si="5"/>
        <v>0</v>
      </c>
      <c r="BG117" s="144">
        <f t="shared" si="6"/>
        <v>0</v>
      </c>
      <c r="BH117" s="144">
        <f t="shared" si="7"/>
        <v>0</v>
      </c>
      <c r="BI117" s="144">
        <f t="shared" si="8"/>
        <v>0</v>
      </c>
      <c r="BJ117" s="18" t="s">
        <v>82</v>
      </c>
      <c r="BK117" s="144">
        <f t="shared" si="9"/>
        <v>0</v>
      </c>
      <c r="BL117" s="18" t="s">
        <v>287</v>
      </c>
      <c r="BM117" s="143" t="s">
        <v>440</v>
      </c>
    </row>
    <row r="118" spans="2:65" s="1" customFormat="1" ht="24.2" customHeight="1">
      <c r="B118" s="33"/>
      <c r="C118" s="132" t="s">
        <v>347</v>
      </c>
      <c r="D118" s="132" t="s">
        <v>186</v>
      </c>
      <c r="E118" s="133" t="s">
        <v>3437</v>
      </c>
      <c r="F118" s="134" t="s">
        <v>3438</v>
      </c>
      <c r="G118" s="135" t="s">
        <v>3361</v>
      </c>
      <c r="H118" s="136">
        <v>1</v>
      </c>
      <c r="I118" s="137"/>
      <c r="J118" s="138">
        <f t="shared" si="0"/>
        <v>0</v>
      </c>
      <c r="K118" s="134" t="s">
        <v>19</v>
      </c>
      <c r="L118" s="33"/>
      <c r="M118" s="139" t="s">
        <v>19</v>
      </c>
      <c r="N118" s="140" t="s">
        <v>46</v>
      </c>
      <c r="P118" s="141">
        <f t="shared" si="1"/>
        <v>0</v>
      </c>
      <c r="Q118" s="141">
        <v>0</v>
      </c>
      <c r="R118" s="141">
        <f t="shared" si="2"/>
        <v>0</v>
      </c>
      <c r="S118" s="141">
        <v>0</v>
      </c>
      <c r="T118" s="142">
        <f t="shared" si="3"/>
        <v>0</v>
      </c>
      <c r="AR118" s="143" t="s">
        <v>287</v>
      </c>
      <c r="AT118" s="143" t="s">
        <v>186</v>
      </c>
      <c r="AU118" s="143" t="s">
        <v>82</v>
      </c>
      <c r="AY118" s="18" t="s">
        <v>184</v>
      </c>
      <c r="BE118" s="144">
        <f t="shared" si="4"/>
        <v>0</v>
      </c>
      <c r="BF118" s="144">
        <f t="shared" si="5"/>
        <v>0</v>
      </c>
      <c r="BG118" s="144">
        <f t="shared" si="6"/>
        <v>0</v>
      </c>
      <c r="BH118" s="144">
        <f t="shared" si="7"/>
        <v>0</v>
      </c>
      <c r="BI118" s="144">
        <f t="shared" si="8"/>
        <v>0</v>
      </c>
      <c r="BJ118" s="18" t="s">
        <v>82</v>
      </c>
      <c r="BK118" s="144">
        <f t="shared" si="9"/>
        <v>0</v>
      </c>
      <c r="BL118" s="18" t="s">
        <v>287</v>
      </c>
      <c r="BM118" s="143" t="s">
        <v>450</v>
      </c>
    </row>
    <row r="119" spans="2:65" s="1" customFormat="1" ht="16.5" customHeight="1">
      <c r="B119" s="33"/>
      <c r="C119" s="132" t="s">
        <v>353</v>
      </c>
      <c r="D119" s="132" t="s">
        <v>186</v>
      </c>
      <c r="E119" s="133" t="s">
        <v>3398</v>
      </c>
      <c r="F119" s="134" t="s">
        <v>3399</v>
      </c>
      <c r="G119" s="135" t="s">
        <v>1993</v>
      </c>
      <c r="H119" s="136">
        <v>3</v>
      </c>
      <c r="I119" s="137"/>
      <c r="J119" s="138">
        <f t="shared" si="0"/>
        <v>0</v>
      </c>
      <c r="K119" s="134" t="s">
        <v>19</v>
      </c>
      <c r="L119" s="33"/>
      <c r="M119" s="139" t="s">
        <v>19</v>
      </c>
      <c r="N119" s="140" t="s">
        <v>46</v>
      </c>
      <c r="P119" s="141">
        <f t="shared" si="1"/>
        <v>0</v>
      </c>
      <c r="Q119" s="141">
        <v>0</v>
      </c>
      <c r="R119" s="141">
        <f t="shared" si="2"/>
        <v>0</v>
      </c>
      <c r="S119" s="141">
        <v>0</v>
      </c>
      <c r="T119" s="142">
        <f t="shared" si="3"/>
        <v>0</v>
      </c>
      <c r="AR119" s="143" t="s">
        <v>287</v>
      </c>
      <c r="AT119" s="143" t="s">
        <v>186</v>
      </c>
      <c r="AU119" s="143" t="s">
        <v>82</v>
      </c>
      <c r="AY119" s="18" t="s">
        <v>184</v>
      </c>
      <c r="BE119" s="144">
        <f t="shared" si="4"/>
        <v>0</v>
      </c>
      <c r="BF119" s="144">
        <f t="shared" si="5"/>
        <v>0</v>
      </c>
      <c r="BG119" s="144">
        <f t="shared" si="6"/>
        <v>0</v>
      </c>
      <c r="BH119" s="144">
        <f t="shared" si="7"/>
        <v>0</v>
      </c>
      <c r="BI119" s="144">
        <f t="shared" si="8"/>
        <v>0</v>
      </c>
      <c r="BJ119" s="18" t="s">
        <v>82</v>
      </c>
      <c r="BK119" s="144">
        <f t="shared" si="9"/>
        <v>0</v>
      </c>
      <c r="BL119" s="18" t="s">
        <v>287</v>
      </c>
      <c r="BM119" s="143" t="s">
        <v>462</v>
      </c>
    </row>
    <row r="120" spans="2:65" s="1" customFormat="1" ht="16.5" customHeight="1">
      <c r="B120" s="33"/>
      <c r="C120" s="132" t="s">
        <v>359</v>
      </c>
      <c r="D120" s="132" t="s">
        <v>186</v>
      </c>
      <c r="E120" s="133" t="s">
        <v>3439</v>
      </c>
      <c r="F120" s="134" t="s">
        <v>3440</v>
      </c>
      <c r="G120" s="135" t="s">
        <v>3361</v>
      </c>
      <c r="H120" s="136">
        <v>1</v>
      </c>
      <c r="I120" s="137"/>
      <c r="J120" s="138">
        <f t="shared" si="0"/>
        <v>0</v>
      </c>
      <c r="K120" s="134" t="s">
        <v>19</v>
      </c>
      <c r="L120" s="33"/>
      <c r="M120" s="139" t="s">
        <v>19</v>
      </c>
      <c r="N120" s="140" t="s">
        <v>46</v>
      </c>
      <c r="P120" s="141">
        <f t="shared" si="1"/>
        <v>0</v>
      </c>
      <c r="Q120" s="141">
        <v>0</v>
      </c>
      <c r="R120" s="141">
        <f t="shared" si="2"/>
        <v>0</v>
      </c>
      <c r="S120" s="141">
        <v>0</v>
      </c>
      <c r="T120" s="142">
        <f t="shared" si="3"/>
        <v>0</v>
      </c>
      <c r="AR120" s="143" t="s">
        <v>287</v>
      </c>
      <c r="AT120" s="143" t="s">
        <v>186</v>
      </c>
      <c r="AU120" s="143" t="s">
        <v>82</v>
      </c>
      <c r="AY120" s="18" t="s">
        <v>184</v>
      </c>
      <c r="BE120" s="144">
        <f t="shared" si="4"/>
        <v>0</v>
      </c>
      <c r="BF120" s="144">
        <f t="shared" si="5"/>
        <v>0</v>
      </c>
      <c r="BG120" s="144">
        <f t="shared" si="6"/>
        <v>0</v>
      </c>
      <c r="BH120" s="144">
        <f t="shared" si="7"/>
        <v>0</v>
      </c>
      <c r="BI120" s="144">
        <f t="shared" si="8"/>
        <v>0</v>
      </c>
      <c r="BJ120" s="18" t="s">
        <v>82</v>
      </c>
      <c r="BK120" s="144">
        <f t="shared" si="9"/>
        <v>0</v>
      </c>
      <c r="BL120" s="18" t="s">
        <v>287</v>
      </c>
      <c r="BM120" s="143" t="s">
        <v>480</v>
      </c>
    </row>
    <row r="121" spans="2:65" s="1" customFormat="1" ht="16.5" customHeight="1">
      <c r="B121" s="33"/>
      <c r="C121" s="132" t="s">
        <v>365</v>
      </c>
      <c r="D121" s="132" t="s">
        <v>186</v>
      </c>
      <c r="E121" s="133" t="s">
        <v>3441</v>
      </c>
      <c r="F121" s="134" t="s">
        <v>3442</v>
      </c>
      <c r="G121" s="135" t="s">
        <v>1993</v>
      </c>
      <c r="H121" s="136">
        <v>2</v>
      </c>
      <c r="I121" s="137"/>
      <c r="J121" s="138">
        <f t="shared" si="0"/>
        <v>0</v>
      </c>
      <c r="K121" s="134" t="s">
        <v>19</v>
      </c>
      <c r="L121" s="33"/>
      <c r="M121" s="139" t="s">
        <v>19</v>
      </c>
      <c r="N121" s="140" t="s">
        <v>46</v>
      </c>
      <c r="P121" s="141">
        <f t="shared" si="1"/>
        <v>0</v>
      </c>
      <c r="Q121" s="141">
        <v>0</v>
      </c>
      <c r="R121" s="141">
        <f t="shared" si="2"/>
        <v>0</v>
      </c>
      <c r="S121" s="141">
        <v>0</v>
      </c>
      <c r="T121" s="142">
        <f t="shared" si="3"/>
        <v>0</v>
      </c>
      <c r="AR121" s="143" t="s">
        <v>287</v>
      </c>
      <c r="AT121" s="143" t="s">
        <v>186</v>
      </c>
      <c r="AU121" s="143" t="s">
        <v>82</v>
      </c>
      <c r="AY121" s="18" t="s">
        <v>184</v>
      </c>
      <c r="BE121" s="144">
        <f t="shared" si="4"/>
        <v>0</v>
      </c>
      <c r="BF121" s="144">
        <f t="shared" si="5"/>
        <v>0</v>
      </c>
      <c r="BG121" s="144">
        <f t="shared" si="6"/>
        <v>0</v>
      </c>
      <c r="BH121" s="144">
        <f t="shared" si="7"/>
        <v>0</v>
      </c>
      <c r="BI121" s="144">
        <f t="shared" si="8"/>
        <v>0</v>
      </c>
      <c r="BJ121" s="18" t="s">
        <v>82</v>
      </c>
      <c r="BK121" s="144">
        <f t="shared" si="9"/>
        <v>0</v>
      </c>
      <c r="BL121" s="18" t="s">
        <v>287</v>
      </c>
      <c r="BM121" s="143" t="s">
        <v>498</v>
      </c>
    </row>
    <row r="122" spans="2:65" s="1" customFormat="1" ht="24.2" customHeight="1">
      <c r="B122" s="33"/>
      <c r="C122" s="132" t="s">
        <v>375</v>
      </c>
      <c r="D122" s="132" t="s">
        <v>186</v>
      </c>
      <c r="E122" s="133" t="s">
        <v>3443</v>
      </c>
      <c r="F122" s="134" t="s">
        <v>3444</v>
      </c>
      <c r="G122" s="135" t="s">
        <v>1993</v>
      </c>
      <c r="H122" s="136">
        <v>15</v>
      </c>
      <c r="I122" s="137"/>
      <c r="J122" s="138">
        <f t="shared" si="0"/>
        <v>0</v>
      </c>
      <c r="K122" s="134" t="s">
        <v>19</v>
      </c>
      <c r="L122" s="33"/>
      <c r="M122" s="139" t="s">
        <v>19</v>
      </c>
      <c r="N122" s="140" t="s">
        <v>46</v>
      </c>
      <c r="P122" s="141">
        <f t="shared" si="1"/>
        <v>0</v>
      </c>
      <c r="Q122" s="141">
        <v>0</v>
      </c>
      <c r="R122" s="141">
        <f t="shared" si="2"/>
        <v>0</v>
      </c>
      <c r="S122" s="141">
        <v>0</v>
      </c>
      <c r="T122" s="142">
        <f t="shared" si="3"/>
        <v>0</v>
      </c>
      <c r="AR122" s="143" t="s">
        <v>287</v>
      </c>
      <c r="AT122" s="143" t="s">
        <v>186</v>
      </c>
      <c r="AU122" s="143" t="s">
        <v>82</v>
      </c>
      <c r="AY122" s="18" t="s">
        <v>184</v>
      </c>
      <c r="BE122" s="144">
        <f t="shared" si="4"/>
        <v>0</v>
      </c>
      <c r="BF122" s="144">
        <f t="shared" si="5"/>
        <v>0</v>
      </c>
      <c r="BG122" s="144">
        <f t="shared" si="6"/>
        <v>0</v>
      </c>
      <c r="BH122" s="144">
        <f t="shared" si="7"/>
        <v>0</v>
      </c>
      <c r="BI122" s="144">
        <f t="shared" si="8"/>
        <v>0</v>
      </c>
      <c r="BJ122" s="18" t="s">
        <v>82</v>
      </c>
      <c r="BK122" s="144">
        <f t="shared" si="9"/>
        <v>0</v>
      </c>
      <c r="BL122" s="18" t="s">
        <v>287</v>
      </c>
      <c r="BM122" s="143" t="s">
        <v>510</v>
      </c>
    </row>
    <row r="123" spans="2:65" s="1" customFormat="1" ht="24.2" customHeight="1">
      <c r="B123" s="33"/>
      <c r="C123" s="132" t="s">
        <v>381</v>
      </c>
      <c r="D123" s="132" t="s">
        <v>186</v>
      </c>
      <c r="E123" s="133" t="s">
        <v>3445</v>
      </c>
      <c r="F123" s="134" t="s">
        <v>3446</v>
      </c>
      <c r="G123" s="135" t="s">
        <v>1993</v>
      </c>
      <c r="H123" s="136">
        <v>2</v>
      </c>
      <c r="I123" s="137"/>
      <c r="J123" s="138">
        <f t="shared" si="0"/>
        <v>0</v>
      </c>
      <c r="K123" s="134" t="s">
        <v>19</v>
      </c>
      <c r="L123" s="33"/>
      <c r="M123" s="139" t="s">
        <v>19</v>
      </c>
      <c r="N123" s="140" t="s">
        <v>46</v>
      </c>
      <c r="P123" s="141">
        <f t="shared" si="1"/>
        <v>0</v>
      </c>
      <c r="Q123" s="141">
        <v>0</v>
      </c>
      <c r="R123" s="141">
        <f t="shared" si="2"/>
        <v>0</v>
      </c>
      <c r="S123" s="141">
        <v>0</v>
      </c>
      <c r="T123" s="142">
        <f t="shared" si="3"/>
        <v>0</v>
      </c>
      <c r="AR123" s="143" t="s">
        <v>287</v>
      </c>
      <c r="AT123" s="143" t="s">
        <v>186</v>
      </c>
      <c r="AU123" s="143" t="s">
        <v>82</v>
      </c>
      <c r="AY123" s="18" t="s">
        <v>184</v>
      </c>
      <c r="BE123" s="144">
        <f t="shared" si="4"/>
        <v>0</v>
      </c>
      <c r="BF123" s="144">
        <f t="shared" si="5"/>
        <v>0</v>
      </c>
      <c r="BG123" s="144">
        <f t="shared" si="6"/>
        <v>0</v>
      </c>
      <c r="BH123" s="144">
        <f t="shared" si="7"/>
        <v>0</v>
      </c>
      <c r="BI123" s="144">
        <f t="shared" si="8"/>
        <v>0</v>
      </c>
      <c r="BJ123" s="18" t="s">
        <v>82</v>
      </c>
      <c r="BK123" s="144">
        <f t="shared" si="9"/>
        <v>0</v>
      </c>
      <c r="BL123" s="18" t="s">
        <v>287</v>
      </c>
      <c r="BM123" s="143" t="s">
        <v>523</v>
      </c>
    </row>
    <row r="124" spans="2:65" s="1" customFormat="1" ht="16.5" customHeight="1">
      <c r="B124" s="33"/>
      <c r="C124" s="132" t="s">
        <v>389</v>
      </c>
      <c r="D124" s="132" t="s">
        <v>186</v>
      </c>
      <c r="E124" s="133" t="s">
        <v>3447</v>
      </c>
      <c r="F124" s="134" t="s">
        <v>3448</v>
      </c>
      <c r="G124" s="135" t="s">
        <v>1993</v>
      </c>
      <c r="H124" s="136">
        <v>3</v>
      </c>
      <c r="I124" s="137"/>
      <c r="J124" s="138">
        <f t="shared" si="0"/>
        <v>0</v>
      </c>
      <c r="K124" s="134" t="s">
        <v>19</v>
      </c>
      <c r="L124" s="33"/>
      <c r="M124" s="139" t="s">
        <v>19</v>
      </c>
      <c r="N124" s="140" t="s">
        <v>46</v>
      </c>
      <c r="P124" s="141">
        <f t="shared" si="1"/>
        <v>0</v>
      </c>
      <c r="Q124" s="141">
        <v>0</v>
      </c>
      <c r="R124" s="141">
        <f t="shared" si="2"/>
        <v>0</v>
      </c>
      <c r="S124" s="141">
        <v>0</v>
      </c>
      <c r="T124" s="142">
        <f t="shared" si="3"/>
        <v>0</v>
      </c>
      <c r="AR124" s="143" t="s">
        <v>287</v>
      </c>
      <c r="AT124" s="143" t="s">
        <v>186</v>
      </c>
      <c r="AU124" s="143" t="s">
        <v>82</v>
      </c>
      <c r="AY124" s="18" t="s">
        <v>184</v>
      </c>
      <c r="BE124" s="144">
        <f t="shared" si="4"/>
        <v>0</v>
      </c>
      <c r="BF124" s="144">
        <f t="shared" si="5"/>
        <v>0</v>
      </c>
      <c r="BG124" s="144">
        <f t="shared" si="6"/>
        <v>0</v>
      </c>
      <c r="BH124" s="144">
        <f t="shared" si="7"/>
        <v>0</v>
      </c>
      <c r="BI124" s="144">
        <f t="shared" si="8"/>
        <v>0</v>
      </c>
      <c r="BJ124" s="18" t="s">
        <v>82</v>
      </c>
      <c r="BK124" s="144">
        <f t="shared" si="9"/>
        <v>0</v>
      </c>
      <c r="BL124" s="18" t="s">
        <v>287</v>
      </c>
      <c r="BM124" s="143" t="s">
        <v>533</v>
      </c>
    </row>
    <row r="125" spans="2:65" s="1" customFormat="1" ht="16.5" customHeight="1">
      <c r="B125" s="33"/>
      <c r="C125" s="132" t="s">
        <v>395</v>
      </c>
      <c r="D125" s="132" t="s">
        <v>186</v>
      </c>
      <c r="E125" s="133" t="s">
        <v>3449</v>
      </c>
      <c r="F125" s="134" t="s">
        <v>3450</v>
      </c>
      <c r="G125" s="135" t="s">
        <v>1993</v>
      </c>
      <c r="H125" s="136">
        <v>1</v>
      </c>
      <c r="I125" s="137"/>
      <c r="J125" s="138">
        <f t="shared" si="0"/>
        <v>0</v>
      </c>
      <c r="K125" s="134" t="s">
        <v>19</v>
      </c>
      <c r="L125" s="33"/>
      <c r="M125" s="139" t="s">
        <v>19</v>
      </c>
      <c r="N125" s="140" t="s">
        <v>46</v>
      </c>
      <c r="P125" s="141">
        <f t="shared" si="1"/>
        <v>0</v>
      </c>
      <c r="Q125" s="141">
        <v>0</v>
      </c>
      <c r="R125" s="141">
        <f t="shared" si="2"/>
        <v>0</v>
      </c>
      <c r="S125" s="141">
        <v>0</v>
      </c>
      <c r="T125" s="142">
        <f t="shared" si="3"/>
        <v>0</v>
      </c>
      <c r="AR125" s="143" t="s">
        <v>287</v>
      </c>
      <c r="AT125" s="143" t="s">
        <v>186</v>
      </c>
      <c r="AU125" s="143" t="s">
        <v>82</v>
      </c>
      <c r="AY125" s="18" t="s">
        <v>184</v>
      </c>
      <c r="BE125" s="144">
        <f t="shared" si="4"/>
        <v>0</v>
      </c>
      <c r="BF125" s="144">
        <f t="shared" si="5"/>
        <v>0</v>
      </c>
      <c r="BG125" s="144">
        <f t="shared" si="6"/>
        <v>0</v>
      </c>
      <c r="BH125" s="144">
        <f t="shared" si="7"/>
        <v>0</v>
      </c>
      <c r="BI125" s="144">
        <f t="shared" si="8"/>
        <v>0</v>
      </c>
      <c r="BJ125" s="18" t="s">
        <v>82</v>
      </c>
      <c r="BK125" s="144">
        <f t="shared" si="9"/>
        <v>0</v>
      </c>
      <c r="BL125" s="18" t="s">
        <v>287</v>
      </c>
      <c r="BM125" s="143" t="s">
        <v>545</v>
      </c>
    </row>
    <row r="126" spans="2:65" s="1" customFormat="1" ht="16.5" customHeight="1">
      <c r="B126" s="33"/>
      <c r="C126" s="132" t="s">
        <v>404</v>
      </c>
      <c r="D126" s="132" t="s">
        <v>186</v>
      </c>
      <c r="E126" s="133" t="s">
        <v>3451</v>
      </c>
      <c r="F126" s="134" t="s">
        <v>3452</v>
      </c>
      <c r="G126" s="135" t="s">
        <v>1993</v>
      </c>
      <c r="H126" s="136">
        <v>2</v>
      </c>
      <c r="I126" s="137"/>
      <c r="J126" s="138">
        <f t="shared" si="0"/>
        <v>0</v>
      </c>
      <c r="K126" s="134" t="s">
        <v>19</v>
      </c>
      <c r="L126" s="33"/>
      <c r="M126" s="139" t="s">
        <v>19</v>
      </c>
      <c r="N126" s="140" t="s">
        <v>46</v>
      </c>
      <c r="P126" s="141">
        <f t="shared" si="1"/>
        <v>0</v>
      </c>
      <c r="Q126" s="141">
        <v>0</v>
      </c>
      <c r="R126" s="141">
        <f t="shared" si="2"/>
        <v>0</v>
      </c>
      <c r="S126" s="141">
        <v>0</v>
      </c>
      <c r="T126" s="142">
        <f t="shared" si="3"/>
        <v>0</v>
      </c>
      <c r="AR126" s="143" t="s">
        <v>287</v>
      </c>
      <c r="AT126" s="143" t="s">
        <v>186</v>
      </c>
      <c r="AU126" s="143" t="s">
        <v>82</v>
      </c>
      <c r="AY126" s="18" t="s">
        <v>184</v>
      </c>
      <c r="BE126" s="144">
        <f t="shared" si="4"/>
        <v>0</v>
      </c>
      <c r="BF126" s="144">
        <f t="shared" si="5"/>
        <v>0</v>
      </c>
      <c r="BG126" s="144">
        <f t="shared" si="6"/>
        <v>0</v>
      </c>
      <c r="BH126" s="144">
        <f t="shared" si="7"/>
        <v>0</v>
      </c>
      <c r="BI126" s="144">
        <f t="shared" si="8"/>
        <v>0</v>
      </c>
      <c r="BJ126" s="18" t="s">
        <v>82</v>
      </c>
      <c r="BK126" s="144">
        <f t="shared" si="9"/>
        <v>0</v>
      </c>
      <c r="BL126" s="18" t="s">
        <v>287</v>
      </c>
      <c r="BM126" s="143" t="s">
        <v>560</v>
      </c>
    </row>
    <row r="127" spans="2:65" s="1" customFormat="1" ht="24.2" customHeight="1">
      <c r="B127" s="33"/>
      <c r="C127" s="132" t="s">
        <v>409</v>
      </c>
      <c r="D127" s="132" t="s">
        <v>186</v>
      </c>
      <c r="E127" s="133" t="s">
        <v>3453</v>
      </c>
      <c r="F127" s="134" t="s">
        <v>3454</v>
      </c>
      <c r="G127" s="135" t="s">
        <v>3361</v>
      </c>
      <c r="H127" s="136">
        <v>1</v>
      </c>
      <c r="I127" s="137"/>
      <c r="J127" s="138">
        <f t="shared" si="0"/>
        <v>0</v>
      </c>
      <c r="K127" s="134" t="s">
        <v>19</v>
      </c>
      <c r="L127" s="33"/>
      <c r="M127" s="201" t="s">
        <v>19</v>
      </c>
      <c r="N127" s="202" t="s">
        <v>46</v>
      </c>
      <c r="O127" s="194"/>
      <c r="P127" s="195">
        <f t="shared" si="1"/>
        <v>0</v>
      </c>
      <c r="Q127" s="195">
        <v>0</v>
      </c>
      <c r="R127" s="195">
        <f t="shared" si="2"/>
        <v>0</v>
      </c>
      <c r="S127" s="195">
        <v>0</v>
      </c>
      <c r="T127" s="196">
        <f t="shared" si="3"/>
        <v>0</v>
      </c>
      <c r="AR127" s="143" t="s">
        <v>287</v>
      </c>
      <c r="AT127" s="143" t="s">
        <v>186</v>
      </c>
      <c r="AU127" s="143" t="s">
        <v>82</v>
      </c>
      <c r="AY127" s="18" t="s">
        <v>184</v>
      </c>
      <c r="BE127" s="144">
        <f t="shared" si="4"/>
        <v>0</v>
      </c>
      <c r="BF127" s="144">
        <f t="shared" si="5"/>
        <v>0</v>
      </c>
      <c r="BG127" s="144">
        <f t="shared" si="6"/>
        <v>0</v>
      </c>
      <c r="BH127" s="144">
        <f t="shared" si="7"/>
        <v>0</v>
      </c>
      <c r="BI127" s="144">
        <f t="shared" si="8"/>
        <v>0</v>
      </c>
      <c r="BJ127" s="18" t="s">
        <v>82</v>
      </c>
      <c r="BK127" s="144">
        <f t="shared" si="9"/>
        <v>0</v>
      </c>
      <c r="BL127" s="18" t="s">
        <v>287</v>
      </c>
      <c r="BM127" s="143" t="s">
        <v>577</v>
      </c>
    </row>
    <row r="128" spans="2:65" s="1" customFormat="1" ht="6.95" customHeight="1">
      <c r="B128" s="42"/>
      <c r="C128" s="43"/>
      <c r="D128" s="43"/>
      <c r="E128" s="43"/>
      <c r="F128" s="43"/>
      <c r="G128" s="43"/>
      <c r="H128" s="43"/>
      <c r="I128" s="43"/>
      <c r="J128" s="43"/>
      <c r="K128" s="43"/>
      <c r="L128" s="33"/>
    </row>
  </sheetData>
  <sheetProtection algorithmName="SHA-512" hashValue="aHt1uDb7oA8i6CjH/6UrELR9MIGEogVP9UbcHtybEcdDmwlLpWJORJKlOdRVJVnZ4hR6BQ8BZ+syFxV+y/8hSA==" saltValue="jH5ty1YcD5hNjLJNuY9PEHnsQgo0nTJSphSYHiYQvBpVpqR/D1/MVRAjx2gUHJafzX6boVcGi6SNvfiH09YOlg==" spinCount="100000" sheet="1" objects="1" scenarios="1" formatColumns="0" formatRows="0" autoFilter="0"/>
  <autoFilter ref="C92:K127" xr:uid="{00000000-0009-0000-0000-00000A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12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8"/>
      <c r="M2" s="308"/>
      <c r="N2" s="308"/>
      <c r="O2" s="308"/>
      <c r="P2" s="308"/>
      <c r="Q2" s="308"/>
      <c r="R2" s="308"/>
      <c r="S2" s="308"/>
      <c r="T2" s="308"/>
      <c r="U2" s="308"/>
      <c r="V2" s="308"/>
      <c r="AT2" s="18" t="s">
        <v>126</v>
      </c>
    </row>
    <row r="3" spans="2:46" ht="6.95" customHeight="1">
      <c r="B3" s="19"/>
      <c r="C3" s="20"/>
      <c r="D3" s="20"/>
      <c r="E3" s="20"/>
      <c r="F3" s="20"/>
      <c r="G3" s="20"/>
      <c r="H3" s="20"/>
      <c r="I3" s="20"/>
      <c r="J3" s="20"/>
      <c r="K3" s="20"/>
      <c r="L3" s="21"/>
      <c r="AT3" s="18" t="s">
        <v>84</v>
      </c>
    </row>
    <row r="4" spans="2:46" ht="24.95" customHeight="1">
      <c r="B4" s="21"/>
      <c r="D4" s="22" t="s">
        <v>139</v>
      </c>
      <c r="L4" s="21"/>
      <c r="M4" s="91" t="s">
        <v>10</v>
      </c>
      <c r="AT4" s="18" t="s">
        <v>4</v>
      </c>
    </row>
    <row r="5" spans="2:46" ht="6.95" customHeight="1">
      <c r="B5" s="21"/>
      <c r="L5" s="21"/>
    </row>
    <row r="6" spans="2:46" ht="12" customHeight="1">
      <c r="B6" s="21"/>
      <c r="D6" s="28" t="s">
        <v>16</v>
      </c>
      <c r="L6" s="21"/>
    </row>
    <row r="7" spans="2:46" ht="16.5" customHeight="1">
      <c r="B7" s="21"/>
      <c r="E7" s="338" t="str">
        <f>'Rekapitulace stavby'!K6</f>
        <v>AREÁL KLÍŠE, ÚSTÍ NAD LABEM – WELLNESS A FITNESS - BEZ VENKOVNÍ ODPOČÍVÁRNY</v>
      </c>
      <c r="F7" s="339"/>
      <c r="G7" s="339"/>
      <c r="H7" s="339"/>
      <c r="L7" s="21"/>
    </row>
    <row r="8" spans="2:46" ht="12.75">
      <c r="B8" s="21"/>
      <c r="D8" s="28" t="s">
        <v>140</v>
      </c>
      <c r="L8" s="21"/>
    </row>
    <row r="9" spans="2:46" ht="16.5" customHeight="1">
      <c r="B9" s="21"/>
      <c r="E9" s="338" t="s">
        <v>141</v>
      </c>
      <c r="F9" s="308"/>
      <c r="G9" s="308"/>
      <c r="H9" s="308"/>
      <c r="L9" s="21"/>
    </row>
    <row r="10" spans="2:46" ht="12" customHeight="1">
      <c r="B10" s="21"/>
      <c r="D10" s="28" t="s">
        <v>142</v>
      </c>
      <c r="L10" s="21"/>
    </row>
    <row r="11" spans="2:46" s="1" customFormat="1" ht="16.5" customHeight="1">
      <c r="B11" s="33"/>
      <c r="E11" s="336" t="s">
        <v>3353</v>
      </c>
      <c r="F11" s="340"/>
      <c r="G11" s="340"/>
      <c r="H11" s="340"/>
      <c r="L11" s="33"/>
    </row>
    <row r="12" spans="2:46" s="1" customFormat="1" ht="12" customHeight="1">
      <c r="B12" s="33"/>
      <c r="D12" s="28" t="s">
        <v>144</v>
      </c>
      <c r="L12" s="33"/>
    </row>
    <row r="13" spans="2:46" s="1" customFormat="1" ht="16.5" customHeight="1">
      <c r="B13" s="33"/>
      <c r="E13" s="301" t="s">
        <v>3455</v>
      </c>
      <c r="F13" s="340"/>
      <c r="G13" s="340"/>
      <c r="H13" s="340"/>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50" t="str">
        <f>'Rekapitulace stavby'!AN8</f>
        <v>10. 7. 2024</v>
      </c>
      <c r="L16" s="33"/>
    </row>
    <row r="17" spans="2:12" s="1" customFormat="1" ht="10.9" customHeight="1">
      <c r="B17" s="33"/>
      <c r="L17" s="33"/>
    </row>
    <row r="18" spans="2:12" s="1" customFormat="1" ht="12" customHeight="1">
      <c r="B18" s="33"/>
      <c r="D18" s="28" t="s">
        <v>25</v>
      </c>
      <c r="I18" s="28" t="s">
        <v>26</v>
      </c>
      <c r="J18" s="26" t="s">
        <v>27</v>
      </c>
      <c r="L18" s="33"/>
    </row>
    <row r="19" spans="2:12" s="1" customFormat="1" ht="18" customHeight="1">
      <c r="B19" s="33"/>
      <c r="E19" s="26" t="s">
        <v>28</v>
      </c>
      <c r="I19" s="28" t="s">
        <v>29</v>
      </c>
      <c r="J19" s="26" t="s">
        <v>30</v>
      </c>
      <c r="L19" s="33"/>
    </row>
    <row r="20" spans="2:12" s="1" customFormat="1" ht="6.95" customHeight="1">
      <c r="B20" s="33"/>
      <c r="L20" s="33"/>
    </row>
    <row r="21" spans="2:12" s="1" customFormat="1" ht="12" customHeight="1">
      <c r="B21" s="33"/>
      <c r="D21" s="28" t="s">
        <v>31</v>
      </c>
      <c r="I21" s="28" t="s">
        <v>26</v>
      </c>
      <c r="J21" s="29" t="str">
        <f>'Rekapitulace stavby'!AN13</f>
        <v>Vyplň údaj</v>
      </c>
      <c r="L21" s="33"/>
    </row>
    <row r="22" spans="2:12" s="1" customFormat="1" ht="18" customHeight="1">
      <c r="B22" s="33"/>
      <c r="E22" s="341" t="str">
        <f>'Rekapitulace stavby'!E14</f>
        <v>Vyplň údaj</v>
      </c>
      <c r="F22" s="307"/>
      <c r="G22" s="307"/>
      <c r="H22" s="307"/>
      <c r="I22" s="28" t="s">
        <v>29</v>
      </c>
      <c r="J22" s="29" t="str">
        <f>'Rekapitulace stavby'!AN14</f>
        <v>Vyplň údaj</v>
      </c>
      <c r="L22" s="33"/>
    </row>
    <row r="23" spans="2:12" s="1" customFormat="1" ht="6.95" customHeight="1">
      <c r="B23" s="33"/>
      <c r="L23" s="33"/>
    </row>
    <row r="24" spans="2:12" s="1" customFormat="1" ht="12" customHeight="1">
      <c r="B24" s="33"/>
      <c r="D24" s="28" t="s">
        <v>33</v>
      </c>
      <c r="I24" s="28" t="s">
        <v>26</v>
      </c>
      <c r="J24" s="26" t="s">
        <v>34</v>
      </c>
      <c r="L24" s="33"/>
    </row>
    <row r="25" spans="2:12" s="1" customFormat="1" ht="18" customHeight="1">
      <c r="B25" s="33"/>
      <c r="E25" s="26" t="s">
        <v>35</v>
      </c>
      <c r="I25" s="28" t="s">
        <v>29</v>
      </c>
      <c r="J25" s="26" t="s">
        <v>36</v>
      </c>
      <c r="L25" s="33"/>
    </row>
    <row r="26" spans="2:12" s="1" customFormat="1" ht="6.95" customHeight="1">
      <c r="B26" s="33"/>
      <c r="L26" s="33"/>
    </row>
    <row r="27" spans="2:12" s="1" customFormat="1" ht="12" customHeight="1">
      <c r="B27" s="33"/>
      <c r="D27" s="28" t="s">
        <v>38</v>
      </c>
      <c r="I27" s="28" t="s">
        <v>26</v>
      </c>
      <c r="J27" s="26" t="s">
        <v>34</v>
      </c>
      <c r="L27" s="33"/>
    </row>
    <row r="28" spans="2:12" s="1" customFormat="1" ht="18" customHeight="1">
      <c r="B28" s="33"/>
      <c r="E28" s="26" t="s">
        <v>35</v>
      </c>
      <c r="I28" s="28" t="s">
        <v>29</v>
      </c>
      <c r="J28" s="26" t="s">
        <v>36</v>
      </c>
      <c r="L28" s="33"/>
    </row>
    <row r="29" spans="2:12" s="1" customFormat="1" ht="6.95" customHeight="1">
      <c r="B29" s="33"/>
      <c r="L29" s="33"/>
    </row>
    <row r="30" spans="2:12" s="1" customFormat="1" ht="12" customHeight="1">
      <c r="B30" s="33"/>
      <c r="D30" s="28" t="s">
        <v>39</v>
      </c>
      <c r="L30" s="33"/>
    </row>
    <row r="31" spans="2:12" s="7" customFormat="1" ht="16.5" customHeight="1">
      <c r="B31" s="92"/>
      <c r="E31" s="312" t="s">
        <v>19</v>
      </c>
      <c r="F31" s="312"/>
      <c r="G31" s="312"/>
      <c r="H31" s="312"/>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41</v>
      </c>
      <c r="J34" s="64">
        <f>ROUND(J93, 2)</f>
        <v>0</v>
      </c>
      <c r="L34" s="33"/>
    </row>
    <row r="35" spans="2:12" s="1" customFormat="1" ht="6.95" customHeight="1">
      <c r="B35" s="33"/>
      <c r="D35" s="51"/>
      <c r="E35" s="51"/>
      <c r="F35" s="51"/>
      <c r="G35" s="51"/>
      <c r="H35" s="51"/>
      <c r="I35" s="51"/>
      <c r="J35" s="51"/>
      <c r="K35" s="51"/>
      <c r="L35" s="33"/>
    </row>
    <row r="36" spans="2:12" s="1" customFormat="1" ht="14.45" customHeight="1">
      <c r="B36" s="33"/>
      <c r="F36" s="36" t="s">
        <v>43</v>
      </c>
      <c r="I36" s="36" t="s">
        <v>42</v>
      </c>
      <c r="J36" s="36" t="s">
        <v>44</v>
      </c>
      <c r="L36" s="33"/>
    </row>
    <row r="37" spans="2:12" s="1" customFormat="1" ht="14.45" customHeight="1">
      <c r="B37" s="33"/>
      <c r="D37" s="53" t="s">
        <v>45</v>
      </c>
      <c r="E37" s="28" t="s">
        <v>46</v>
      </c>
      <c r="F37" s="83">
        <f>ROUND((SUM(BE93:BE120)),  2)</f>
        <v>0</v>
      </c>
      <c r="I37" s="94">
        <v>0.21</v>
      </c>
      <c r="J37" s="83">
        <f>ROUND(((SUM(BE93:BE120))*I37),  2)</f>
        <v>0</v>
      </c>
      <c r="L37" s="33"/>
    </row>
    <row r="38" spans="2:12" s="1" customFormat="1" ht="14.45" customHeight="1">
      <c r="B38" s="33"/>
      <c r="E38" s="28" t="s">
        <v>47</v>
      </c>
      <c r="F38" s="83">
        <f>ROUND((SUM(BF93:BF120)),  2)</f>
        <v>0</v>
      </c>
      <c r="I38" s="94">
        <v>0.12</v>
      </c>
      <c r="J38" s="83">
        <f>ROUND(((SUM(BF93:BF120))*I38),  2)</f>
        <v>0</v>
      </c>
      <c r="L38" s="33"/>
    </row>
    <row r="39" spans="2:12" s="1" customFormat="1" ht="14.45" hidden="1" customHeight="1">
      <c r="B39" s="33"/>
      <c r="E39" s="28" t="s">
        <v>48</v>
      </c>
      <c r="F39" s="83">
        <f>ROUND((SUM(BG93:BG120)),  2)</f>
        <v>0</v>
      </c>
      <c r="I39" s="94">
        <v>0.21</v>
      </c>
      <c r="J39" s="83">
        <f>0</f>
        <v>0</v>
      </c>
      <c r="L39" s="33"/>
    </row>
    <row r="40" spans="2:12" s="1" customFormat="1" ht="14.45" hidden="1" customHeight="1">
      <c r="B40" s="33"/>
      <c r="E40" s="28" t="s">
        <v>49</v>
      </c>
      <c r="F40" s="83">
        <f>ROUND((SUM(BH93:BH120)),  2)</f>
        <v>0</v>
      </c>
      <c r="I40" s="94">
        <v>0.12</v>
      </c>
      <c r="J40" s="83">
        <f>0</f>
        <v>0</v>
      </c>
      <c r="L40" s="33"/>
    </row>
    <row r="41" spans="2:12" s="1" customFormat="1" ht="14.45" hidden="1" customHeight="1">
      <c r="B41" s="33"/>
      <c r="E41" s="28" t="s">
        <v>50</v>
      </c>
      <c r="F41" s="83">
        <f>ROUND((SUM(BI93:BI120)),  2)</f>
        <v>0</v>
      </c>
      <c r="I41" s="94">
        <v>0</v>
      </c>
      <c r="J41" s="83">
        <f>0</f>
        <v>0</v>
      </c>
      <c r="L41" s="33"/>
    </row>
    <row r="42" spans="2:12" s="1" customFormat="1" ht="6.95" customHeight="1">
      <c r="B42" s="33"/>
      <c r="L42" s="33"/>
    </row>
    <row r="43" spans="2:12" s="1" customFormat="1" ht="25.35" customHeight="1">
      <c r="B43" s="33"/>
      <c r="C43" s="95"/>
      <c r="D43" s="96" t="s">
        <v>51</v>
      </c>
      <c r="E43" s="55"/>
      <c r="F43" s="55"/>
      <c r="G43" s="97" t="s">
        <v>52</v>
      </c>
      <c r="H43" s="98" t="s">
        <v>53</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146</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AREÁL KLÍŠE, ÚSTÍ NAD LABEM – WELLNESS A FITNESS - BEZ VENKOVNÍ ODPOČÍVÁRNY</v>
      </c>
      <c r="F52" s="339"/>
      <c r="G52" s="339"/>
      <c r="H52" s="339"/>
      <c r="L52" s="33"/>
    </row>
    <row r="53" spans="2:12" ht="12" customHeight="1">
      <c r="B53" s="21"/>
      <c r="C53" s="28" t="s">
        <v>140</v>
      </c>
      <c r="L53" s="21"/>
    </row>
    <row r="54" spans="2:12" ht="16.5" customHeight="1">
      <c r="B54" s="21"/>
      <c r="E54" s="338" t="s">
        <v>141</v>
      </c>
      <c r="F54" s="308"/>
      <c r="G54" s="308"/>
      <c r="H54" s="308"/>
      <c r="L54" s="21"/>
    </row>
    <row r="55" spans="2:12" ht="12" customHeight="1">
      <c r="B55" s="21"/>
      <c r="C55" s="28" t="s">
        <v>142</v>
      </c>
      <c r="L55" s="21"/>
    </row>
    <row r="56" spans="2:12" s="1" customFormat="1" ht="16.5" customHeight="1">
      <c r="B56" s="33"/>
      <c r="E56" s="336" t="s">
        <v>3353</v>
      </c>
      <c r="F56" s="340"/>
      <c r="G56" s="340"/>
      <c r="H56" s="340"/>
      <c r="L56" s="33"/>
    </row>
    <row r="57" spans="2:12" s="1" customFormat="1" ht="12" customHeight="1">
      <c r="B57" s="33"/>
      <c r="C57" s="28" t="s">
        <v>144</v>
      </c>
      <c r="L57" s="33"/>
    </row>
    <row r="58" spans="2:12" s="1" customFormat="1" ht="16.5" customHeight="1">
      <c r="B58" s="33"/>
      <c r="E58" s="301" t="str">
        <f>E13</f>
        <v>3 - Pára 3,29</v>
      </c>
      <c r="F58" s="340"/>
      <c r="G58" s="340"/>
      <c r="H58" s="340"/>
      <c r="L58" s="33"/>
    </row>
    <row r="59" spans="2:12" s="1" customFormat="1" ht="6.95" customHeight="1">
      <c r="B59" s="33"/>
      <c r="L59" s="33"/>
    </row>
    <row r="60" spans="2:12" s="1" customFormat="1" ht="12" customHeight="1">
      <c r="B60" s="33"/>
      <c r="C60" s="28" t="s">
        <v>21</v>
      </c>
      <c r="F60" s="26" t="str">
        <f>F16</f>
        <v>ÚSTÍ NAD LABEM</v>
      </c>
      <c r="I60" s="28" t="s">
        <v>23</v>
      </c>
      <c r="J60" s="50" t="str">
        <f>IF(J16="","",J16)</f>
        <v>10. 7. 2024</v>
      </c>
      <c r="L60" s="33"/>
    </row>
    <row r="61" spans="2:12" s="1" customFormat="1" ht="6.95" customHeight="1">
      <c r="B61" s="33"/>
      <c r="L61" s="33"/>
    </row>
    <row r="62" spans="2:12" s="1" customFormat="1" ht="15.2" customHeight="1">
      <c r="B62" s="33"/>
      <c r="C62" s="28" t="s">
        <v>25</v>
      </c>
      <c r="F62" s="26" t="str">
        <f>E19</f>
        <v>Městské služby Ústí nad Labem p.o.</v>
      </c>
      <c r="I62" s="28" t="s">
        <v>33</v>
      </c>
      <c r="J62" s="31" t="str">
        <f>E25</f>
        <v>Specta s.r.o.</v>
      </c>
      <c r="L62" s="33"/>
    </row>
    <row r="63" spans="2:12" s="1" customFormat="1" ht="15.2" customHeight="1">
      <c r="B63" s="33"/>
      <c r="C63" s="28" t="s">
        <v>31</v>
      </c>
      <c r="F63" s="26" t="str">
        <f>IF(E22="","",E22)</f>
        <v>Vyplň údaj</v>
      </c>
      <c r="I63" s="28" t="s">
        <v>38</v>
      </c>
      <c r="J63" s="31" t="str">
        <f>E28</f>
        <v>Specta s.r.o.</v>
      </c>
      <c r="L63" s="33"/>
    </row>
    <row r="64" spans="2:12" s="1" customFormat="1" ht="10.35" customHeight="1">
      <c r="B64" s="33"/>
      <c r="L64" s="33"/>
    </row>
    <row r="65" spans="2:47" s="1" customFormat="1" ht="29.25" customHeight="1">
      <c r="B65" s="33"/>
      <c r="C65" s="101" t="s">
        <v>147</v>
      </c>
      <c r="D65" s="95"/>
      <c r="E65" s="95"/>
      <c r="F65" s="95"/>
      <c r="G65" s="95"/>
      <c r="H65" s="95"/>
      <c r="I65" s="95"/>
      <c r="J65" s="102" t="s">
        <v>148</v>
      </c>
      <c r="K65" s="95"/>
      <c r="L65" s="33"/>
    </row>
    <row r="66" spans="2:47" s="1" customFormat="1" ht="10.35" customHeight="1">
      <c r="B66" s="33"/>
      <c r="L66" s="33"/>
    </row>
    <row r="67" spans="2:47" s="1" customFormat="1" ht="22.9" customHeight="1">
      <c r="B67" s="33"/>
      <c r="C67" s="103" t="s">
        <v>73</v>
      </c>
      <c r="J67" s="64">
        <f>J93</f>
        <v>0</v>
      </c>
      <c r="L67" s="33"/>
      <c r="AU67" s="18" t="s">
        <v>149</v>
      </c>
    </row>
    <row r="68" spans="2:47" s="8" customFormat="1" ht="24.95" customHeight="1">
      <c r="B68" s="104"/>
      <c r="D68" s="105" t="s">
        <v>3355</v>
      </c>
      <c r="E68" s="106"/>
      <c r="F68" s="106"/>
      <c r="G68" s="106"/>
      <c r="H68" s="106"/>
      <c r="I68" s="106"/>
      <c r="J68" s="107">
        <f>J94</f>
        <v>0</v>
      </c>
      <c r="L68" s="104"/>
    </row>
    <row r="69" spans="2:47" s="8" customFormat="1" ht="24.95" customHeight="1">
      <c r="B69" s="104"/>
      <c r="D69" s="105" t="s">
        <v>3456</v>
      </c>
      <c r="E69" s="106"/>
      <c r="F69" s="106"/>
      <c r="G69" s="106"/>
      <c r="H69" s="106"/>
      <c r="I69" s="106"/>
      <c r="J69" s="107">
        <f>J95</f>
        <v>0</v>
      </c>
      <c r="L69" s="104"/>
    </row>
    <row r="70" spans="2:47" s="1" customFormat="1" ht="21.75" customHeight="1">
      <c r="B70" s="33"/>
      <c r="L70" s="33"/>
    </row>
    <row r="71" spans="2:47" s="1" customFormat="1" ht="6.95" customHeight="1">
      <c r="B71" s="42"/>
      <c r="C71" s="43"/>
      <c r="D71" s="43"/>
      <c r="E71" s="43"/>
      <c r="F71" s="43"/>
      <c r="G71" s="43"/>
      <c r="H71" s="43"/>
      <c r="I71" s="43"/>
      <c r="J71" s="43"/>
      <c r="K71" s="43"/>
      <c r="L71" s="33"/>
    </row>
    <row r="75" spans="2:47" s="1" customFormat="1" ht="6.95" customHeight="1">
      <c r="B75" s="44"/>
      <c r="C75" s="45"/>
      <c r="D75" s="45"/>
      <c r="E75" s="45"/>
      <c r="F75" s="45"/>
      <c r="G75" s="45"/>
      <c r="H75" s="45"/>
      <c r="I75" s="45"/>
      <c r="J75" s="45"/>
      <c r="K75" s="45"/>
      <c r="L75" s="33"/>
    </row>
    <row r="76" spans="2:47" s="1" customFormat="1" ht="24.95" customHeight="1">
      <c r="B76" s="33"/>
      <c r="C76" s="22" t="s">
        <v>169</v>
      </c>
      <c r="L76" s="33"/>
    </row>
    <row r="77" spans="2:47" s="1" customFormat="1" ht="6.95" customHeight="1">
      <c r="B77" s="33"/>
      <c r="L77" s="33"/>
    </row>
    <row r="78" spans="2:47" s="1" customFormat="1" ht="12" customHeight="1">
      <c r="B78" s="33"/>
      <c r="C78" s="28" t="s">
        <v>16</v>
      </c>
      <c r="L78" s="33"/>
    </row>
    <row r="79" spans="2:47" s="1" customFormat="1" ht="16.5" customHeight="1">
      <c r="B79" s="33"/>
      <c r="E79" s="338" t="str">
        <f>E7</f>
        <v>AREÁL KLÍŠE, ÚSTÍ NAD LABEM – WELLNESS A FITNESS - BEZ VENKOVNÍ ODPOČÍVÁRNY</v>
      </c>
      <c r="F79" s="339"/>
      <c r="G79" s="339"/>
      <c r="H79" s="339"/>
      <c r="L79" s="33"/>
    </row>
    <row r="80" spans="2:47" ht="12" customHeight="1">
      <c r="B80" s="21"/>
      <c r="C80" s="28" t="s">
        <v>140</v>
      </c>
      <c r="L80" s="21"/>
    </row>
    <row r="81" spans="2:65" ht="16.5" customHeight="1">
      <c r="B81" s="21"/>
      <c r="E81" s="338" t="s">
        <v>141</v>
      </c>
      <c r="F81" s="308"/>
      <c r="G81" s="308"/>
      <c r="H81" s="308"/>
      <c r="L81" s="21"/>
    </row>
    <row r="82" spans="2:65" ht="12" customHeight="1">
      <c r="B82" s="21"/>
      <c r="C82" s="28" t="s">
        <v>142</v>
      </c>
      <c r="L82" s="21"/>
    </row>
    <row r="83" spans="2:65" s="1" customFormat="1" ht="16.5" customHeight="1">
      <c r="B83" s="33"/>
      <c r="E83" s="336" t="s">
        <v>3353</v>
      </c>
      <c r="F83" s="340"/>
      <c r="G83" s="340"/>
      <c r="H83" s="340"/>
      <c r="L83" s="33"/>
    </row>
    <row r="84" spans="2:65" s="1" customFormat="1" ht="12" customHeight="1">
      <c r="B84" s="33"/>
      <c r="C84" s="28" t="s">
        <v>144</v>
      </c>
      <c r="L84" s="33"/>
    </row>
    <row r="85" spans="2:65" s="1" customFormat="1" ht="16.5" customHeight="1">
      <c r="B85" s="33"/>
      <c r="E85" s="301" t="str">
        <f>E13</f>
        <v>3 - Pára 3,29</v>
      </c>
      <c r="F85" s="340"/>
      <c r="G85" s="340"/>
      <c r="H85" s="340"/>
      <c r="L85" s="33"/>
    </row>
    <row r="86" spans="2:65" s="1" customFormat="1" ht="6.95" customHeight="1">
      <c r="B86" s="33"/>
      <c r="L86" s="33"/>
    </row>
    <row r="87" spans="2:65" s="1" customFormat="1" ht="12" customHeight="1">
      <c r="B87" s="33"/>
      <c r="C87" s="28" t="s">
        <v>21</v>
      </c>
      <c r="F87" s="26" t="str">
        <f>F16</f>
        <v>ÚSTÍ NAD LABEM</v>
      </c>
      <c r="I87" s="28" t="s">
        <v>23</v>
      </c>
      <c r="J87" s="50" t="str">
        <f>IF(J16="","",J16)</f>
        <v>10. 7. 2024</v>
      </c>
      <c r="L87" s="33"/>
    </row>
    <row r="88" spans="2:65" s="1" customFormat="1" ht="6.95" customHeight="1">
      <c r="B88" s="33"/>
      <c r="L88" s="33"/>
    </row>
    <row r="89" spans="2:65" s="1" customFormat="1" ht="15.2" customHeight="1">
      <c r="B89" s="33"/>
      <c r="C89" s="28" t="s">
        <v>25</v>
      </c>
      <c r="F89" s="26" t="str">
        <f>E19</f>
        <v>Městské služby Ústí nad Labem p.o.</v>
      </c>
      <c r="I89" s="28" t="s">
        <v>33</v>
      </c>
      <c r="J89" s="31" t="str">
        <f>E25</f>
        <v>Specta s.r.o.</v>
      </c>
      <c r="L89" s="33"/>
    </row>
    <row r="90" spans="2:65" s="1" customFormat="1" ht="15.2" customHeight="1">
      <c r="B90" s="33"/>
      <c r="C90" s="28" t="s">
        <v>31</v>
      </c>
      <c r="F90" s="26" t="str">
        <f>IF(E22="","",E22)</f>
        <v>Vyplň údaj</v>
      </c>
      <c r="I90" s="28" t="s">
        <v>38</v>
      </c>
      <c r="J90" s="31" t="str">
        <f>E28</f>
        <v>Specta s.r.o.</v>
      </c>
      <c r="L90" s="33"/>
    </row>
    <row r="91" spans="2:65" s="1" customFormat="1" ht="10.35" customHeight="1">
      <c r="B91" s="33"/>
      <c r="L91" s="33"/>
    </row>
    <row r="92" spans="2:65" s="10" customFormat="1" ht="29.25" customHeight="1">
      <c r="B92" s="112"/>
      <c r="C92" s="113" t="s">
        <v>170</v>
      </c>
      <c r="D92" s="114" t="s">
        <v>60</v>
      </c>
      <c r="E92" s="114" t="s">
        <v>56</v>
      </c>
      <c r="F92" s="114" t="s">
        <v>57</v>
      </c>
      <c r="G92" s="114" t="s">
        <v>171</v>
      </c>
      <c r="H92" s="114" t="s">
        <v>172</v>
      </c>
      <c r="I92" s="114" t="s">
        <v>173</v>
      </c>
      <c r="J92" s="114" t="s">
        <v>148</v>
      </c>
      <c r="K92" s="115" t="s">
        <v>174</v>
      </c>
      <c r="L92" s="112"/>
      <c r="M92" s="57" t="s">
        <v>19</v>
      </c>
      <c r="N92" s="58" t="s">
        <v>45</v>
      </c>
      <c r="O92" s="58" t="s">
        <v>175</v>
      </c>
      <c r="P92" s="58" t="s">
        <v>176</v>
      </c>
      <c r="Q92" s="58" t="s">
        <v>177</v>
      </c>
      <c r="R92" s="58" t="s">
        <v>178</v>
      </c>
      <c r="S92" s="58" t="s">
        <v>179</v>
      </c>
      <c r="T92" s="59" t="s">
        <v>180</v>
      </c>
    </row>
    <row r="93" spans="2:65" s="1" customFormat="1" ht="22.9" customHeight="1">
      <c r="B93" s="33"/>
      <c r="C93" s="62" t="s">
        <v>181</v>
      </c>
      <c r="J93" s="116">
        <f>BK93</f>
        <v>0</v>
      </c>
      <c r="L93" s="33"/>
      <c r="M93" s="60"/>
      <c r="N93" s="51"/>
      <c r="O93" s="51"/>
      <c r="P93" s="117">
        <f>P94+P95</f>
        <v>0</v>
      </c>
      <c r="Q93" s="51"/>
      <c r="R93" s="117">
        <f>R94+R95</f>
        <v>0</v>
      </c>
      <c r="S93" s="51"/>
      <c r="T93" s="118">
        <f>T94+T95</f>
        <v>0</v>
      </c>
      <c r="AT93" s="18" t="s">
        <v>74</v>
      </c>
      <c r="AU93" s="18" t="s">
        <v>149</v>
      </c>
      <c r="BK93" s="119">
        <f>BK94+BK95</f>
        <v>0</v>
      </c>
    </row>
    <row r="94" spans="2:65" s="11" customFormat="1" ht="25.9" customHeight="1">
      <c r="B94" s="120"/>
      <c r="D94" s="121" t="s">
        <v>74</v>
      </c>
      <c r="E94" s="122" t="s">
        <v>3357</v>
      </c>
      <c r="F94" s="122" t="s">
        <v>57</v>
      </c>
      <c r="I94" s="123"/>
      <c r="J94" s="124">
        <f>BK94</f>
        <v>0</v>
      </c>
      <c r="L94" s="120"/>
      <c r="M94" s="125"/>
      <c r="P94" s="126">
        <v>0</v>
      </c>
      <c r="R94" s="126">
        <v>0</v>
      </c>
      <c r="T94" s="127">
        <v>0</v>
      </c>
      <c r="AR94" s="121" t="s">
        <v>82</v>
      </c>
      <c r="AT94" s="128" t="s">
        <v>74</v>
      </c>
      <c r="AU94" s="128" t="s">
        <v>75</v>
      </c>
      <c r="AY94" s="121" t="s">
        <v>184</v>
      </c>
      <c r="BK94" s="129">
        <v>0</v>
      </c>
    </row>
    <row r="95" spans="2:65" s="11" customFormat="1" ht="25.9" customHeight="1">
      <c r="B95" s="120"/>
      <c r="D95" s="121" t="s">
        <v>74</v>
      </c>
      <c r="E95" s="122" t="s">
        <v>2593</v>
      </c>
      <c r="F95" s="122" t="s">
        <v>3457</v>
      </c>
      <c r="I95" s="123"/>
      <c r="J95" s="124">
        <f>BK95</f>
        <v>0</v>
      </c>
      <c r="L95" s="120"/>
      <c r="M95" s="125"/>
      <c r="P95" s="126">
        <f>SUM(P96:P120)</f>
        <v>0</v>
      </c>
      <c r="R95" s="126">
        <f>SUM(R96:R120)</f>
        <v>0</v>
      </c>
      <c r="T95" s="127">
        <f>SUM(T96:T120)</f>
        <v>0</v>
      </c>
      <c r="AR95" s="121" t="s">
        <v>82</v>
      </c>
      <c r="AT95" s="128" t="s">
        <v>74</v>
      </c>
      <c r="AU95" s="128" t="s">
        <v>75</v>
      </c>
      <c r="AY95" s="121" t="s">
        <v>184</v>
      </c>
      <c r="BK95" s="129">
        <f>SUM(BK96:BK120)</f>
        <v>0</v>
      </c>
    </row>
    <row r="96" spans="2:65" s="1" customFormat="1" ht="16.5" customHeight="1">
      <c r="B96" s="33"/>
      <c r="C96" s="132" t="s">
        <v>82</v>
      </c>
      <c r="D96" s="132" t="s">
        <v>186</v>
      </c>
      <c r="E96" s="133" t="s">
        <v>3458</v>
      </c>
      <c r="F96" s="134" t="s">
        <v>3459</v>
      </c>
      <c r="G96" s="135" t="s">
        <v>1993</v>
      </c>
      <c r="H96" s="136">
        <v>1</v>
      </c>
      <c r="I96" s="137"/>
      <c r="J96" s="138">
        <f t="shared" ref="J96:J120" si="0">ROUND(I96*H96,2)</f>
        <v>0</v>
      </c>
      <c r="K96" s="134" t="s">
        <v>19</v>
      </c>
      <c r="L96" s="33"/>
      <c r="M96" s="139" t="s">
        <v>19</v>
      </c>
      <c r="N96" s="140" t="s">
        <v>46</v>
      </c>
      <c r="P96" s="141">
        <f t="shared" ref="P96:P120" si="1">O96*H96</f>
        <v>0</v>
      </c>
      <c r="Q96" s="141">
        <v>0</v>
      </c>
      <c r="R96" s="141">
        <f t="shared" ref="R96:R120" si="2">Q96*H96</f>
        <v>0</v>
      </c>
      <c r="S96" s="141">
        <v>0</v>
      </c>
      <c r="T96" s="142">
        <f t="shared" ref="T96:T120" si="3">S96*H96</f>
        <v>0</v>
      </c>
      <c r="AR96" s="143" t="s">
        <v>287</v>
      </c>
      <c r="AT96" s="143" t="s">
        <v>186</v>
      </c>
      <c r="AU96" s="143" t="s">
        <v>82</v>
      </c>
      <c r="AY96" s="18" t="s">
        <v>184</v>
      </c>
      <c r="BE96" s="144">
        <f t="shared" ref="BE96:BE120" si="4">IF(N96="základní",J96,0)</f>
        <v>0</v>
      </c>
      <c r="BF96" s="144">
        <f t="shared" ref="BF96:BF120" si="5">IF(N96="snížená",J96,0)</f>
        <v>0</v>
      </c>
      <c r="BG96" s="144">
        <f t="shared" ref="BG96:BG120" si="6">IF(N96="zákl. přenesená",J96,0)</f>
        <v>0</v>
      </c>
      <c r="BH96" s="144">
        <f t="shared" ref="BH96:BH120" si="7">IF(N96="sníž. přenesená",J96,0)</f>
        <v>0</v>
      </c>
      <c r="BI96" s="144">
        <f t="shared" ref="BI96:BI120" si="8">IF(N96="nulová",J96,0)</f>
        <v>0</v>
      </c>
      <c r="BJ96" s="18" t="s">
        <v>82</v>
      </c>
      <c r="BK96" s="144">
        <f t="shared" ref="BK96:BK120" si="9">ROUND(I96*H96,2)</f>
        <v>0</v>
      </c>
      <c r="BL96" s="18" t="s">
        <v>287</v>
      </c>
      <c r="BM96" s="143" t="s">
        <v>84</v>
      </c>
    </row>
    <row r="97" spans="2:65" s="1" customFormat="1" ht="16.5" customHeight="1">
      <c r="B97" s="33"/>
      <c r="C97" s="132" t="s">
        <v>84</v>
      </c>
      <c r="D97" s="132" t="s">
        <v>186</v>
      </c>
      <c r="E97" s="133" t="s">
        <v>3460</v>
      </c>
      <c r="F97" s="134" t="s">
        <v>3461</v>
      </c>
      <c r="G97" s="135" t="s">
        <v>217</v>
      </c>
      <c r="H97" s="136">
        <v>27.2</v>
      </c>
      <c r="I97" s="137"/>
      <c r="J97" s="138">
        <f t="shared" si="0"/>
        <v>0</v>
      </c>
      <c r="K97" s="134" t="s">
        <v>19</v>
      </c>
      <c r="L97" s="33"/>
      <c r="M97" s="139" t="s">
        <v>19</v>
      </c>
      <c r="N97" s="140" t="s">
        <v>46</v>
      </c>
      <c r="P97" s="141">
        <f t="shared" si="1"/>
        <v>0</v>
      </c>
      <c r="Q97" s="141">
        <v>0</v>
      </c>
      <c r="R97" s="141">
        <f t="shared" si="2"/>
        <v>0</v>
      </c>
      <c r="S97" s="141">
        <v>0</v>
      </c>
      <c r="T97" s="142">
        <f t="shared" si="3"/>
        <v>0</v>
      </c>
      <c r="AR97" s="143" t="s">
        <v>287</v>
      </c>
      <c r="AT97" s="143" t="s">
        <v>186</v>
      </c>
      <c r="AU97" s="143" t="s">
        <v>82</v>
      </c>
      <c r="AY97" s="18" t="s">
        <v>184</v>
      </c>
      <c r="BE97" s="144">
        <f t="shared" si="4"/>
        <v>0</v>
      </c>
      <c r="BF97" s="144">
        <f t="shared" si="5"/>
        <v>0</v>
      </c>
      <c r="BG97" s="144">
        <f t="shared" si="6"/>
        <v>0</v>
      </c>
      <c r="BH97" s="144">
        <f t="shared" si="7"/>
        <v>0</v>
      </c>
      <c r="BI97" s="144">
        <f t="shared" si="8"/>
        <v>0</v>
      </c>
      <c r="BJ97" s="18" t="s">
        <v>82</v>
      </c>
      <c r="BK97" s="144">
        <f t="shared" si="9"/>
        <v>0</v>
      </c>
      <c r="BL97" s="18" t="s">
        <v>287</v>
      </c>
      <c r="BM97" s="143" t="s">
        <v>127</v>
      </c>
    </row>
    <row r="98" spans="2:65" s="1" customFormat="1" ht="16.5" customHeight="1">
      <c r="B98" s="33"/>
      <c r="C98" s="132" t="s">
        <v>92</v>
      </c>
      <c r="D98" s="132" t="s">
        <v>186</v>
      </c>
      <c r="E98" s="133" t="s">
        <v>3367</v>
      </c>
      <c r="F98" s="134" t="s">
        <v>3462</v>
      </c>
      <c r="G98" s="135" t="s">
        <v>1993</v>
      </c>
      <c r="H98" s="136">
        <v>1</v>
      </c>
      <c r="I98" s="137"/>
      <c r="J98" s="138">
        <f t="shared" si="0"/>
        <v>0</v>
      </c>
      <c r="K98" s="134" t="s">
        <v>19</v>
      </c>
      <c r="L98" s="33"/>
      <c r="M98" s="139" t="s">
        <v>19</v>
      </c>
      <c r="N98" s="140" t="s">
        <v>46</v>
      </c>
      <c r="P98" s="141">
        <f t="shared" si="1"/>
        <v>0</v>
      </c>
      <c r="Q98" s="141">
        <v>0</v>
      </c>
      <c r="R98" s="141">
        <f t="shared" si="2"/>
        <v>0</v>
      </c>
      <c r="S98" s="141">
        <v>0</v>
      </c>
      <c r="T98" s="142">
        <f t="shared" si="3"/>
        <v>0</v>
      </c>
      <c r="AR98" s="143" t="s">
        <v>287</v>
      </c>
      <c r="AT98" s="143" t="s">
        <v>186</v>
      </c>
      <c r="AU98" s="143" t="s">
        <v>82</v>
      </c>
      <c r="AY98" s="18" t="s">
        <v>184</v>
      </c>
      <c r="BE98" s="144">
        <f t="shared" si="4"/>
        <v>0</v>
      </c>
      <c r="BF98" s="144">
        <f t="shared" si="5"/>
        <v>0</v>
      </c>
      <c r="BG98" s="144">
        <f t="shared" si="6"/>
        <v>0</v>
      </c>
      <c r="BH98" s="144">
        <f t="shared" si="7"/>
        <v>0</v>
      </c>
      <c r="BI98" s="144">
        <f t="shared" si="8"/>
        <v>0</v>
      </c>
      <c r="BJ98" s="18" t="s">
        <v>82</v>
      </c>
      <c r="BK98" s="144">
        <f t="shared" si="9"/>
        <v>0</v>
      </c>
      <c r="BL98" s="18" t="s">
        <v>287</v>
      </c>
      <c r="BM98" s="143" t="s">
        <v>221</v>
      </c>
    </row>
    <row r="99" spans="2:65" s="1" customFormat="1" ht="16.5" customHeight="1">
      <c r="B99" s="33"/>
      <c r="C99" s="132" t="s">
        <v>127</v>
      </c>
      <c r="D99" s="132" t="s">
        <v>186</v>
      </c>
      <c r="E99" s="133" t="s">
        <v>3463</v>
      </c>
      <c r="F99" s="134" t="s">
        <v>3464</v>
      </c>
      <c r="G99" s="135" t="s">
        <v>1993</v>
      </c>
      <c r="H99" s="136">
        <v>1</v>
      </c>
      <c r="I99" s="137"/>
      <c r="J99" s="138">
        <f t="shared" si="0"/>
        <v>0</v>
      </c>
      <c r="K99" s="134" t="s">
        <v>19</v>
      </c>
      <c r="L99" s="33"/>
      <c r="M99" s="139" t="s">
        <v>19</v>
      </c>
      <c r="N99" s="140" t="s">
        <v>46</v>
      </c>
      <c r="P99" s="141">
        <f t="shared" si="1"/>
        <v>0</v>
      </c>
      <c r="Q99" s="141">
        <v>0</v>
      </c>
      <c r="R99" s="141">
        <f t="shared" si="2"/>
        <v>0</v>
      </c>
      <c r="S99" s="141">
        <v>0</v>
      </c>
      <c r="T99" s="142">
        <f t="shared" si="3"/>
        <v>0</v>
      </c>
      <c r="AR99" s="143" t="s">
        <v>287</v>
      </c>
      <c r="AT99" s="143" t="s">
        <v>186</v>
      </c>
      <c r="AU99" s="143" t="s">
        <v>82</v>
      </c>
      <c r="AY99" s="18" t="s">
        <v>184</v>
      </c>
      <c r="BE99" s="144">
        <f t="shared" si="4"/>
        <v>0</v>
      </c>
      <c r="BF99" s="144">
        <f t="shared" si="5"/>
        <v>0</v>
      </c>
      <c r="BG99" s="144">
        <f t="shared" si="6"/>
        <v>0</v>
      </c>
      <c r="BH99" s="144">
        <f t="shared" si="7"/>
        <v>0</v>
      </c>
      <c r="BI99" s="144">
        <f t="shared" si="8"/>
        <v>0</v>
      </c>
      <c r="BJ99" s="18" t="s">
        <v>82</v>
      </c>
      <c r="BK99" s="144">
        <f t="shared" si="9"/>
        <v>0</v>
      </c>
      <c r="BL99" s="18" t="s">
        <v>287</v>
      </c>
      <c r="BM99" s="143" t="s">
        <v>231</v>
      </c>
    </row>
    <row r="100" spans="2:65" s="1" customFormat="1" ht="24.2" customHeight="1">
      <c r="B100" s="33"/>
      <c r="C100" s="132" t="s">
        <v>130</v>
      </c>
      <c r="D100" s="132" t="s">
        <v>186</v>
      </c>
      <c r="E100" s="133" t="s">
        <v>3465</v>
      </c>
      <c r="F100" s="134" t="s">
        <v>3466</v>
      </c>
      <c r="G100" s="135" t="s">
        <v>1993</v>
      </c>
      <c r="H100" s="136">
        <v>1</v>
      </c>
      <c r="I100" s="137"/>
      <c r="J100" s="138">
        <f t="shared" si="0"/>
        <v>0</v>
      </c>
      <c r="K100" s="134" t="s">
        <v>19</v>
      </c>
      <c r="L100" s="33"/>
      <c r="M100" s="139" t="s">
        <v>19</v>
      </c>
      <c r="N100" s="140" t="s">
        <v>46</v>
      </c>
      <c r="P100" s="141">
        <f t="shared" si="1"/>
        <v>0</v>
      </c>
      <c r="Q100" s="141">
        <v>0</v>
      </c>
      <c r="R100" s="141">
        <f t="shared" si="2"/>
        <v>0</v>
      </c>
      <c r="S100" s="141">
        <v>0</v>
      </c>
      <c r="T100" s="142">
        <f t="shared" si="3"/>
        <v>0</v>
      </c>
      <c r="AR100" s="143" t="s">
        <v>287</v>
      </c>
      <c r="AT100" s="143" t="s">
        <v>186</v>
      </c>
      <c r="AU100" s="143" t="s">
        <v>82</v>
      </c>
      <c r="AY100" s="18" t="s">
        <v>184</v>
      </c>
      <c r="BE100" s="144">
        <f t="shared" si="4"/>
        <v>0</v>
      </c>
      <c r="BF100" s="144">
        <f t="shared" si="5"/>
        <v>0</v>
      </c>
      <c r="BG100" s="144">
        <f t="shared" si="6"/>
        <v>0</v>
      </c>
      <c r="BH100" s="144">
        <f t="shared" si="7"/>
        <v>0</v>
      </c>
      <c r="BI100" s="144">
        <f t="shared" si="8"/>
        <v>0</v>
      </c>
      <c r="BJ100" s="18" t="s">
        <v>82</v>
      </c>
      <c r="BK100" s="144">
        <f t="shared" si="9"/>
        <v>0</v>
      </c>
      <c r="BL100" s="18" t="s">
        <v>287</v>
      </c>
      <c r="BM100" s="143" t="s">
        <v>243</v>
      </c>
    </row>
    <row r="101" spans="2:65" s="1" customFormat="1" ht="16.5" customHeight="1">
      <c r="B101" s="33"/>
      <c r="C101" s="132" t="s">
        <v>221</v>
      </c>
      <c r="D101" s="132" t="s">
        <v>186</v>
      </c>
      <c r="E101" s="133" t="s">
        <v>3467</v>
      </c>
      <c r="F101" s="134" t="s">
        <v>3468</v>
      </c>
      <c r="G101" s="135" t="s">
        <v>3361</v>
      </c>
      <c r="H101" s="136">
        <v>1</v>
      </c>
      <c r="I101" s="137"/>
      <c r="J101" s="138">
        <f t="shared" si="0"/>
        <v>0</v>
      </c>
      <c r="K101" s="134" t="s">
        <v>19</v>
      </c>
      <c r="L101" s="33"/>
      <c r="M101" s="139" t="s">
        <v>19</v>
      </c>
      <c r="N101" s="140" t="s">
        <v>46</v>
      </c>
      <c r="P101" s="141">
        <f t="shared" si="1"/>
        <v>0</v>
      </c>
      <c r="Q101" s="141">
        <v>0</v>
      </c>
      <c r="R101" s="141">
        <f t="shared" si="2"/>
        <v>0</v>
      </c>
      <c r="S101" s="141">
        <v>0</v>
      </c>
      <c r="T101" s="142">
        <f t="shared" si="3"/>
        <v>0</v>
      </c>
      <c r="AR101" s="143" t="s">
        <v>287</v>
      </c>
      <c r="AT101" s="143" t="s">
        <v>186</v>
      </c>
      <c r="AU101" s="143" t="s">
        <v>82</v>
      </c>
      <c r="AY101" s="18" t="s">
        <v>184</v>
      </c>
      <c r="BE101" s="144">
        <f t="shared" si="4"/>
        <v>0</v>
      </c>
      <c r="BF101" s="144">
        <f t="shared" si="5"/>
        <v>0</v>
      </c>
      <c r="BG101" s="144">
        <f t="shared" si="6"/>
        <v>0</v>
      </c>
      <c r="BH101" s="144">
        <f t="shared" si="7"/>
        <v>0</v>
      </c>
      <c r="BI101" s="144">
        <f t="shared" si="8"/>
        <v>0</v>
      </c>
      <c r="BJ101" s="18" t="s">
        <v>82</v>
      </c>
      <c r="BK101" s="144">
        <f t="shared" si="9"/>
        <v>0</v>
      </c>
      <c r="BL101" s="18" t="s">
        <v>287</v>
      </c>
      <c r="BM101" s="143" t="s">
        <v>8</v>
      </c>
    </row>
    <row r="102" spans="2:65" s="1" customFormat="1" ht="16.5" customHeight="1">
      <c r="B102" s="33"/>
      <c r="C102" s="132" t="s">
        <v>226</v>
      </c>
      <c r="D102" s="132" t="s">
        <v>186</v>
      </c>
      <c r="E102" s="133" t="s">
        <v>3469</v>
      </c>
      <c r="F102" s="134" t="s">
        <v>3470</v>
      </c>
      <c r="G102" s="135" t="s">
        <v>3361</v>
      </c>
      <c r="H102" s="136">
        <v>1</v>
      </c>
      <c r="I102" s="137"/>
      <c r="J102" s="138">
        <f t="shared" si="0"/>
        <v>0</v>
      </c>
      <c r="K102" s="134" t="s">
        <v>19</v>
      </c>
      <c r="L102" s="33"/>
      <c r="M102" s="139" t="s">
        <v>19</v>
      </c>
      <c r="N102" s="140" t="s">
        <v>46</v>
      </c>
      <c r="P102" s="141">
        <f t="shared" si="1"/>
        <v>0</v>
      </c>
      <c r="Q102" s="141">
        <v>0</v>
      </c>
      <c r="R102" s="141">
        <f t="shared" si="2"/>
        <v>0</v>
      </c>
      <c r="S102" s="141">
        <v>0</v>
      </c>
      <c r="T102" s="142">
        <f t="shared" si="3"/>
        <v>0</v>
      </c>
      <c r="AR102" s="143" t="s">
        <v>287</v>
      </c>
      <c r="AT102" s="143" t="s">
        <v>186</v>
      </c>
      <c r="AU102" s="143" t="s">
        <v>82</v>
      </c>
      <c r="AY102" s="18" t="s">
        <v>184</v>
      </c>
      <c r="BE102" s="144">
        <f t="shared" si="4"/>
        <v>0</v>
      </c>
      <c r="BF102" s="144">
        <f t="shared" si="5"/>
        <v>0</v>
      </c>
      <c r="BG102" s="144">
        <f t="shared" si="6"/>
        <v>0</v>
      </c>
      <c r="BH102" s="144">
        <f t="shared" si="7"/>
        <v>0</v>
      </c>
      <c r="BI102" s="144">
        <f t="shared" si="8"/>
        <v>0</v>
      </c>
      <c r="BJ102" s="18" t="s">
        <v>82</v>
      </c>
      <c r="BK102" s="144">
        <f t="shared" si="9"/>
        <v>0</v>
      </c>
      <c r="BL102" s="18" t="s">
        <v>287</v>
      </c>
      <c r="BM102" s="143" t="s">
        <v>270</v>
      </c>
    </row>
    <row r="103" spans="2:65" s="1" customFormat="1" ht="16.5" customHeight="1">
      <c r="B103" s="33"/>
      <c r="C103" s="132" t="s">
        <v>231</v>
      </c>
      <c r="D103" s="132" t="s">
        <v>186</v>
      </c>
      <c r="E103" s="133" t="s">
        <v>3471</v>
      </c>
      <c r="F103" s="134" t="s">
        <v>3472</v>
      </c>
      <c r="G103" s="135" t="s">
        <v>3473</v>
      </c>
      <c r="H103" s="136">
        <v>16.2</v>
      </c>
      <c r="I103" s="137"/>
      <c r="J103" s="138">
        <f t="shared" si="0"/>
        <v>0</v>
      </c>
      <c r="K103" s="134" t="s">
        <v>19</v>
      </c>
      <c r="L103" s="33"/>
      <c r="M103" s="139" t="s">
        <v>19</v>
      </c>
      <c r="N103" s="140" t="s">
        <v>46</v>
      </c>
      <c r="P103" s="141">
        <f t="shared" si="1"/>
        <v>0</v>
      </c>
      <c r="Q103" s="141">
        <v>0</v>
      </c>
      <c r="R103" s="141">
        <f t="shared" si="2"/>
        <v>0</v>
      </c>
      <c r="S103" s="141">
        <v>0</v>
      </c>
      <c r="T103" s="142">
        <f t="shared" si="3"/>
        <v>0</v>
      </c>
      <c r="AR103" s="143" t="s">
        <v>287</v>
      </c>
      <c r="AT103" s="143" t="s">
        <v>186</v>
      </c>
      <c r="AU103" s="143" t="s">
        <v>82</v>
      </c>
      <c r="AY103" s="18" t="s">
        <v>184</v>
      </c>
      <c r="BE103" s="144">
        <f t="shared" si="4"/>
        <v>0</v>
      </c>
      <c r="BF103" s="144">
        <f t="shared" si="5"/>
        <v>0</v>
      </c>
      <c r="BG103" s="144">
        <f t="shared" si="6"/>
        <v>0</v>
      </c>
      <c r="BH103" s="144">
        <f t="shared" si="7"/>
        <v>0</v>
      </c>
      <c r="BI103" s="144">
        <f t="shared" si="8"/>
        <v>0</v>
      </c>
      <c r="BJ103" s="18" t="s">
        <v>82</v>
      </c>
      <c r="BK103" s="144">
        <f t="shared" si="9"/>
        <v>0</v>
      </c>
      <c r="BL103" s="18" t="s">
        <v>287</v>
      </c>
      <c r="BM103" s="143" t="s">
        <v>287</v>
      </c>
    </row>
    <row r="104" spans="2:65" s="1" customFormat="1" ht="16.5" customHeight="1">
      <c r="B104" s="33"/>
      <c r="C104" s="132" t="s">
        <v>237</v>
      </c>
      <c r="D104" s="132" t="s">
        <v>186</v>
      </c>
      <c r="E104" s="133" t="s">
        <v>3474</v>
      </c>
      <c r="F104" s="134" t="s">
        <v>3475</v>
      </c>
      <c r="G104" s="135" t="s">
        <v>3473</v>
      </c>
      <c r="H104" s="136">
        <v>2.2400000000000002</v>
      </c>
      <c r="I104" s="137"/>
      <c r="J104" s="138">
        <f t="shared" si="0"/>
        <v>0</v>
      </c>
      <c r="K104" s="134" t="s">
        <v>19</v>
      </c>
      <c r="L104" s="33"/>
      <c r="M104" s="139" t="s">
        <v>19</v>
      </c>
      <c r="N104" s="140" t="s">
        <v>46</v>
      </c>
      <c r="P104" s="141">
        <f t="shared" si="1"/>
        <v>0</v>
      </c>
      <c r="Q104" s="141">
        <v>0</v>
      </c>
      <c r="R104" s="141">
        <f t="shared" si="2"/>
        <v>0</v>
      </c>
      <c r="S104" s="141">
        <v>0</v>
      </c>
      <c r="T104" s="142">
        <f t="shared" si="3"/>
        <v>0</v>
      </c>
      <c r="AR104" s="143" t="s">
        <v>287</v>
      </c>
      <c r="AT104" s="143" t="s">
        <v>186</v>
      </c>
      <c r="AU104" s="143" t="s">
        <v>82</v>
      </c>
      <c r="AY104" s="18" t="s">
        <v>184</v>
      </c>
      <c r="BE104" s="144">
        <f t="shared" si="4"/>
        <v>0</v>
      </c>
      <c r="BF104" s="144">
        <f t="shared" si="5"/>
        <v>0</v>
      </c>
      <c r="BG104" s="144">
        <f t="shared" si="6"/>
        <v>0</v>
      </c>
      <c r="BH104" s="144">
        <f t="shared" si="7"/>
        <v>0</v>
      </c>
      <c r="BI104" s="144">
        <f t="shared" si="8"/>
        <v>0</v>
      </c>
      <c r="BJ104" s="18" t="s">
        <v>82</v>
      </c>
      <c r="BK104" s="144">
        <f t="shared" si="9"/>
        <v>0</v>
      </c>
      <c r="BL104" s="18" t="s">
        <v>287</v>
      </c>
      <c r="BM104" s="143" t="s">
        <v>304</v>
      </c>
    </row>
    <row r="105" spans="2:65" s="1" customFormat="1" ht="16.5" customHeight="1">
      <c r="B105" s="33"/>
      <c r="C105" s="132" t="s">
        <v>243</v>
      </c>
      <c r="D105" s="132" t="s">
        <v>186</v>
      </c>
      <c r="E105" s="133" t="s">
        <v>3381</v>
      </c>
      <c r="F105" s="134" t="s">
        <v>3476</v>
      </c>
      <c r="G105" s="135" t="s">
        <v>1993</v>
      </c>
      <c r="H105" s="136">
        <v>1</v>
      </c>
      <c r="I105" s="137"/>
      <c r="J105" s="138">
        <f t="shared" si="0"/>
        <v>0</v>
      </c>
      <c r="K105" s="134" t="s">
        <v>19</v>
      </c>
      <c r="L105" s="33"/>
      <c r="M105" s="139" t="s">
        <v>19</v>
      </c>
      <c r="N105" s="140" t="s">
        <v>46</v>
      </c>
      <c r="P105" s="141">
        <f t="shared" si="1"/>
        <v>0</v>
      </c>
      <c r="Q105" s="141">
        <v>0</v>
      </c>
      <c r="R105" s="141">
        <f t="shared" si="2"/>
        <v>0</v>
      </c>
      <c r="S105" s="141">
        <v>0</v>
      </c>
      <c r="T105" s="142">
        <f t="shared" si="3"/>
        <v>0</v>
      </c>
      <c r="AR105" s="143" t="s">
        <v>287</v>
      </c>
      <c r="AT105" s="143" t="s">
        <v>186</v>
      </c>
      <c r="AU105" s="143" t="s">
        <v>82</v>
      </c>
      <c r="AY105" s="18" t="s">
        <v>184</v>
      </c>
      <c r="BE105" s="144">
        <f t="shared" si="4"/>
        <v>0</v>
      </c>
      <c r="BF105" s="144">
        <f t="shared" si="5"/>
        <v>0</v>
      </c>
      <c r="BG105" s="144">
        <f t="shared" si="6"/>
        <v>0</v>
      </c>
      <c r="BH105" s="144">
        <f t="shared" si="7"/>
        <v>0</v>
      </c>
      <c r="BI105" s="144">
        <f t="shared" si="8"/>
        <v>0</v>
      </c>
      <c r="BJ105" s="18" t="s">
        <v>82</v>
      </c>
      <c r="BK105" s="144">
        <f t="shared" si="9"/>
        <v>0</v>
      </c>
      <c r="BL105" s="18" t="s">
        <v>287</v>
      </c>
      <c r="BM105" s="143" t="s">
        <v>328</v>
      </c>
    </row>
    <row r="106" spans="2:65" s="1" customFormat="1" ht="24.2" customHeight="1">
      <c r="B106" s="33"/>
      <c r="C106" s="132" t="s">
        <v>251</v>
      </c>
      <c r="D106" s="132" t="s">
        <v>186</v>
      </c>
      <c r="E106" s="133" t="s">
        <v>3477</v>
      </c>
      <c r="F106" s="134" t="s">
        <v>3478</v>
      </c>
      <c r="G106" s="135" t="s">
        <v>1993</v>
      </c>
      <c r="H106" s="136">
        <v>11</v>
      </c>
      <c r="I106" s="137"/>
      <c r="J106" s="138">
        <f t="shared" si="0"/>
        <v>0</v>
      </c>
      <c r="K106" s="134" t="s">
        <v>19</v>
      </c>
      <c r="L106" s="33"/>
      <c r="M106" s="139" t="s">
        <v>19</v>
      </c>
      <c r="N106" s="140" t="s">
        <v>46</v>
      </c>
      <c r="P106" s="141">
        <f t="shared" si="1"/>
        <v>0</v>
      </c>
      <c r="Q106" s="141">
        <v>0</v>
      </c>
      <c r="R106" s="141">
        <f t="shared" si="2"/>
        <v>0</v>
      </c>
      <c r="S106" s="141">
        <v>0</v>
      </c>
      <c r="T106" s="142">
        <f t="shared" si="3"/>
        <v>0</v>
      </c>
      <c r="AR106" s="143" t="s">
        <v>287</v>
      </c>
      <c r="AT106" s="143" t="s">
        <v>186</v>
      </c>
      <c r="AU106" s="143" t="s">
        <v>82</v>
      </c>
      <c r="AY106" s="18" t="s">
        <v>184</v>
      </c>
      <c r="BE106" s="144">
        <f t="shared" si="4"/>
        <v>0</v>
      </c>
      <c r="BF106" s="144">
        <f t="shared" si="5"/>
        <v>0</v>
      </c>
      <c r="BG106" s="144">
        <f t="shared" si="6"/>
        <v>0</v>
      </c>
      <c r="BH106" s="144">
        <f t="shared" si="7"/>
        <v>0</v>
      </c>
      <c r="BI106" s="144">
        <f t="shared" si="8"/>
        <v>0</v>
      </c>
      <c r="BJ106" s="18" t="s">
        <v>82</v>
      </c>
      <c r="BK106" s="144">
        <f t="shared" si="9"/>
        <v>0</v>
      </c>
      <c r="BL106" s="18" t="s">
        <v>287</v>
      </c>
      <c r="BM106" s="143" t="s">
        <v>341</v>
      </c>
    </row>
    <row r="107" spans="2:65" s="1" customFormat="1" ht="16.5" customHeight="1">
      <c r="B107" s="33"/>
      <c r="C107" s="132" t="s">
        <v>8</v>
      </c>
      <c r="D107" s="132" t="s">
        <v>186</v>
      </c>
      <c r="E107" s="133" t="s">
        <v>3479</v>
      </c>
      <c r="F107" s="134" t="s">
        <v>3480</v>
      </c>
      <c r="G107" s="135" t="s">
        <v>1993</v>
      </c>
      <c r="H107" s="136">
        <v>1</v>
      </c>
      <c r="I107" s="137"/>
      <c r="J107" s="138">
        <f t="shared" si="0"/>
        <v>0</v>
      </c>
      <c r="K107" s="134" t="s">
        <v>19</v>
      </c>
      <c r="L107" s="33"/>
      <c r="M107" s="139" t="s">
        <v>19</v>
      </c>
      <c r="N107" s="140" t="s">
        <v>46</v>
      </c>
      <c r="P107" s="141">
        <f t="shared" si="1"/>
        <v>0</v>
      </c>
      <c r="Q107" s="141">
        <v>0</v>
      </c>
      <c r="R107" s="141">
        <f t="shared" si="2"/>
        <v>0</v>
      </c>
      <c r="S107" s="141">
        <v>0</v>
      </c>
      <c r="T107" s="142">
        <f t="shared" si="3"/>
        <v>0</v>
      </c>
      <c r="AR107" s="143" t="s">
        <v>287</v>
      </c>
      <c r="AT107" s="143" t="s">
        <v>186</v>
      </c>
      <c r="AU107" s="143" t="s">
        <v>82</v>
      </c>
      <c r="AY107" s="18" t="s">
        <v>184</v>
      </c>
      <c r="BE107" s="144">
        <f t="shared" si="4"/>
        <v>0</v>
      </c>
      <c r="BF107" s="144">
        <f t="shared" si="5"/>
        <v>0</v>
      </c>
      <c r="BG107" s="144">
        <f t="shared" si="6"/>
        <v>0</v>
      </c>
      <c r="BH107" s="144">
        <f t="shared" si="7"/>
        <v>0</v>
      </c>
      <c r="BI107" s="144">
        <f t="shared" si="8"/>
        <v>0</v>
      </c>
      <c r="BJ107" s="18" t="s">
        <v>82</v>
      </c>
      <c r="BK107" s="144">
        <f t="shared" si="9"/>
        <v>0</v>
      </c>
      <c r="BL107" s="18" t="s">
        <v>287</v>
      </c>
      <c r="BM107" s="143" t="s">
        <v>353</v>
      </c>
    </row>
    <row r="108" spans="2:65" s="1" customFormat="1" ht="16.5" customHeight="1">
      <c r="B108" s="33"/>
      <c r="C108" s="132" t="s">
        <v>263</v>
      </c>
      <c r="D108" s="132" t="s">
        <v>186</v>
      </c>
      <c r="E108" s="133" t="s">
        <v>3481</v>
      </c>
      <c r="F108" s="134" t="s">
        <v>3482</v>
      </c>
      <c r="G108" s="135" t="s">
        <v>1993</v>
      </c>
      <c r="H108" s="136">
        <v>2</v>
      </c>
      <c r="I108" s="137"/>
      <c r="J108" s="138">
        <f t="shared" si="0"/>
        <v>0</v>
      </c>
      <c r="K108" s="134" t="s">
        <v>19</v>
      </c>
      <c r="L108" s="33"/>
      <c r="M108" s="139" t="s">
        <v>19</v>
      </c>
      <c r="N108" s="140" t="s">
        <v>46</v>
      </c>
      <c r="P108" s="141">
        <f t="shared" si="1"/>
        <v>0</v>
      </c>
      <c r="Q108" s="141">
        <v>0</v>
      </c>
      <c r="R108" s="141">
        <f t="shared" si="2"/>
        <v>0</v>
      </c>
      <c r="S108" s="141">
        <v>0</v>
      </c>
      <c r="T108" s="142">
        <f t="shared" si="3"/>
        <v>0</v>
      </c>
      <c r="AR108" s="143" t="s">
        <v>287</v>
      </c>
      <c r="AT108" s="143" t="s">
        <v>186</v>
      </c>
      <c r="AU108" s="143" t="s">
        <v>82</v>
      </c>
      <c r="AY108" s="18" t="s">
        <v>184</v>
      </c>
      <c r="BE108" s="144">
        <f t="shared" si="4"/>
        <v>0</v>
      </c>
      <c r="BF108" s="144">
        <f t="shared" si="5"/>
        <v>0</v>
      </c>
      <c r="BG108" s="144">
        <f t="shared" si="6"/>
        <v>0</v>
      </c>
      <c r="BH108" s="144">
        <f t="shared" si="7"/>
        <v>0</v>
      </c>
      <c r="BI108" s="144">
        <f t="shared" si="8"/>
        <v>0</v>
      </c>
      <c r="BJ108" s="18" t="s">
        <v>82</v>
      </c>
      <c r="BK108" s="144">
        <f t="shared" si="9"/>
        <v>0</v>
      </c>
      <c r="BL108" s="18" t="s">
        <v>287</v>
      </c>
      <c r="BM108" s="143" t="s">
        <v>365</v>
      </c>
    </row>
    <row r="109" spans="2:65" s="1" customFormat="1" ht="16.5" customHeight="1">
      <c r="B109" s="33"/>
      <c r="C109" s="132" t="s">
        <v>270</v>
      </c>
      <c r="D109" s="132" t="s">
        <v>186</v>
      </c>
      <c r="E109" s="133" t="s">
        <v>3483</v>
      </c>
      <c r="F109" s="134" t="s">
        <v>3484</v>
      </c>
      <c r="G109" s="135" t="s">
        <v>1993</v>
      </c>
      <c r="H109" s="136">
        <v>1</v>
      </c>
      <c r="I109" s="137"/>
      <c r="J109" s="138">
        <f t="shared" si="0"/>
        <v>0</v>
      </c>
      <c r="K109" s="134" t="s">
        <v>19</v>
      </c>
      <c r="L109" s="33"/>
      <c r="M109" s="139" t="s">
        <v>19</v>
      </c>
      <c r="N109" s="140" t="s">
        <v>46</v>
      </c>
      <c r="P109" s="141">
        <f t="shared" si="1"/>
        <v>0</v>
      </c>
      <c r="Q109" s="141">
        <v>0</v>
      </c>
      <c r="R109" s="141">
        <f t="shared" si="2"/>
        <v>0</v>
      </c>
      <c r="S109" s="141">
        <v>0</v>
      </c>
      <c r="T109" s="142">
        <f t="shared" si="3"/>
        <v>0</v>
      </c>
      <c r="AR109" s="143" t="s">
        <v>287</v>
      </c>
      <c r="AT109" s="143" t="s">
        <v>186</v>
      </c>
      <c r="AU109" s="143" t="s">
        <v>82</v>
      </c>
      <c r="AY109" s="18" t="s">
        <v>184</v>
      </c>
      <c r="BE109" s="144">
        <f t="shared" si="4"/>
        <v>0</v>
      </c>
      <c r="BF109" s="144">
        <f t="shared" si="5"/>
        <v>0</v>
      </c>
      <c r="BG109" s="144">
        <f t="shared" si="6"/>
        <v>0</v>
      </c>
      <c r="BH109" s="144">
        <f t="shared" si="7"/>
        <v>0</v>
      </c>
      <c r="BI109" s="144">
        <f t="shared" si="8"/>
        <v>0</v>
      </c>
      <c r="BJ109" s="18" t="s">
        <v>82</v>
      </c>
      <c r="BK109" s="144">
        <f t="shared" si="9"/>
        <v>0</v>
      </c>
      <c r="BL109" s="18" t="s">
        <v>287</v>
      </c>
      <c r="BM109" s="143" t="s">
        <v>381</v>
      </c>
    </row>
    <row r="110" spans="2:65" s="1" customFormat="1" ht="16.5" customHeight="1">
      <c r="B110" s="33"/>
      <c r="C110" s="132" t="s">
        <v>281</v>
      </c>
      <c r="D110" s="132" t="s">
        <v>186</v>
      </c>
      <c r="E110" s="133" t="s">
        <v>3485</v>
      </c>
      <c r="F110" s="134" t="s">
        <v>3486</v>
      </c>
      <c r="G110" s="135" t="s">
        <v>1993</v>
      </c>
      <c r="H110" s="136">
        <v>1</v>
      </c>
      <c r="I110" s="137"/>
      <c r="J110" s="138">
        <f t="shared" si="0"/>
        <v>0</v>
      </c>
      <c r="K110" s="134" t="s">
        <v>19</v>
      </c>
      <c r="L110" s="33"/>
      <c r="M110" s="139" t="s">
        <v>19</v>
      </c>
      <c r="N110" s="140" t="s">
        <v>46</v>
      </c>
      <c r="P110" s="141">
        <f t="shared" si="1"/>
        <v>0</v>
      </c>
      <c r="Q110" s="141">
        <v>0</v>
      </c>
      <c r="R110" s="141">
        <f t="shared" si="2"/>
        <v>0</v>
      </c>
      <c r="S110" s="141">
        <v>0</v>
      </c>
      <c r="T110" s="142">
        <f t="shared" si="3"/>
        <v>0</v>
      </c>
      <c r="AR110" s="143" t="s">
        <v>287</v>
      </c>
      <c r="AT110" s="143" t="s">
        <v>186</v>
      </c>
      <c r="AU110" s="143" t="s">
        <v>82</v>
      </c>
      <c r="AY110" s="18" t="s">
        <v>184</v>
      </c>
      <c r="BE110" s="144">
        <f t="shared" si="4"/>
        <v>0</v>
      </c>
      <c r="BF110" s="144">
        <f t="shared" si="5"/>
        <v>0</v>
      </c>
      <c r="BG110" s="144">
        <f t="shared" si="6"/>
        <v>0</v>
      </c>
      <c r="BH110" s="144">
        <f t="shared" si="7"/>
        <v>0</v>
      </c>
      <c r="BI110" s="144">
        <f t="shared" si="8"/>
        <v>0</v>
      </c>
      <c r="BJ110" s="18" t="s">
        <v>82</v>
      </c>
      <c r="BK110" s="144">
        <f t="shared" si="9"/>
        <v>0</v>
      </c>
      <c r="BL110" s="18" t="s">
        <v>287</v>
      </c>
      <c r="BM110" s="143" t="s">
        <v>395</v>
      </c>
    </row>
    <row r="111" spans="2:65" s="1" customFormat="1" ht="16.5" customHeight="1">
      <c r="B111" s="33"/>
      <c r="C111" s="132" t="s">
        <v>287</v>
      </c>
      <c r="D111" s="132" t="s">
        <v>186</v>
      </c>
      <c r="E111" s="133" t="s">
        <v>3398</v>
      </c>
      <c r="F111" s="134" t="s">
        <v>3487</v>
      </c>
      <c r="G111" s="135" t="s">
        <v>1993</v>
      </c>
      <c r="H111" s="136">
        <v>1</v>
      </c>
      <c r="I111" s="137"/>
      <c r="J111" s="138">
        <f t="shared" si="0"/>
        <v>0</v>
      </c>
      <c r="K111" s="134" t="s">
        <v>19</v>
      </c>
      <c r="L111" s="33"/>
      <c r="M111" s="139" t="s">
        <v>19</v>
      </c>
      <c r="N111" s="140" t="s">
        <v>46</v>
      </c>
      <c r="P111" s="141">
        <f t="shared" si="1"/>
        <v>0</v>
      </c>
      <c r="Q111" s="141">
        <v>0</v>
      </c>
      <c r="R111" s="141">
        <f t="shared" si="2"/>
        <v>0</v>
      </c>
      <c r="S111" s="141">
        <v>0</v>
      </c>
      <c r="T111" s="142">
        <f t="shared" si="3"/>
        <v>0</v>
      </c>
      <c r="AR111" s="143" t="s">
        <v>287</v>
      </c>
      <c r="AT111" s="143" t="s">
        <v>186</v>
      </c>
      <c r="AU111" s="143" t="s">
        <v>82</v>
      </c>
      <c r="AY111" s="18" t="s">
        <v>184</v>
      </c>
      <c r="BE111" s="144">
        <f t="shared" si="4"/>
        <v>0</v>
      </c>
      <c r="BF111" s="144">
        <f t="shared" si="5"/>
        <v>0</v>
      </c>
      <c r="BG111" s="144">
        <f t="shared" si="6"/>
        <v>0</v>
      </c>
      <c r="BH111" s="144">
        <f t="shared" si="7"/>
        <v>0</v>
      </c>
      <c r="BI111" s="144">
        <f t="shared" si="8"/>
        <v>0</v>
      </c>
      <c r="BJ111" s="18" t="s">
        <v>82</v>
      </c>
      <c r="BK111" s="144">
        <f t="shared" si="9"/>
        <v>0</v>
      </c>
      <c r="BL111" s="18" t="s">
        <v>287</v>
      </c>
      <c r="BM111" s="143" t="s">
        <v>409</v>
      </c>
    </row>
    <row r="112" spans="2:65" s="1" customFormat="1" ht="16.5" customHeight="1">
      <c r="B112" s="33"/>
      <c r="C112" s="132" t="s">
        <v>298</v>
      </c>
      <c r="D112" s="132" t="s">
        <v>186</v>
      </c>
      <c r="E112" s="133" t="s">
        <v>3488</v>
      </c>
      <c r="F112" s="134" t="s">
        <v>3489</v>
      </c>
      <c r="G112" s="135" t="s">
        <v>1993</v>
      </c>
      <c r="H112" s="136">
        <v>2</v>
      </c>
      <c r="I112" s="137"/>
      <c r="J112" s="138">
        <f t="shared" si="0"/>
        <v>0</v>
      </c>
      <c r="K112" s="134" t="s">
        <v>19</v>
      </c>
      <c r="L112" s="33"/>
      <c r="M112" s="139" t="s">
        <v>19</v>
      </c>
      <c r="N112" s="140" t="s">
        <v>46</v>
      </c>
      <c r="P112" s="141">
        <f t="shared" si="1"/>
        <v>0</v>
      </c>
      <c r="Q112" s="141">
        <v>0</v>
      </c>
      <c r="R112" s="141">
        <f t="shared" si="2"/>
        <v>0</v>
      </c>
      <c r="S112" s="141">
        <v>0</v>
      </c>
      <c r="T112" s="142">
        <f t="shared" si="3"/>
        <v>0</v>
      </c>
      <c r="AR112" s="143" t="s">
        <v>287</v>
      </c>
      <c r="AT112" s="143" t="s">
        <v>186</v>
      </c>
      <c r="AU112" s="143" t="s">
        <v>82</v>
      </c>
      <c r="AY112" s="18" t="s">
        <v>184</v>
      </c>
      <c r="BE112" s="144">
        <f t="shared" si="4"/>
        <v>0</v>
      </c>
      <c r="BF112" s="144">
        <f t="shared" si="5"/>
        <v>0</v>
      </c>
      <c r="BG112" s="144">
        <f t="shared" si="6"/>
        <v>0</v>
      </c>
      <c r="BH112" s="144">
        <f t="shared" si="7"/>
        <v>0</v>
      </c>
      <c r="BI112" s="144">
        <f t="shared" si="8"/>
        <v>0</v>
      </c>
      <c r="BJ112" s="18" t="s">
        <v>82</v>
      </c>
      <c r="BK112" s="144">
        <f t="shared" si="9"/>
        <v>0</v>
      </c>
      <c r="BL112" s="18" t="s">
        <v>287</v>
      </c>
      <c r="BM112" s="143" t="s">
        <v>420</v>
      </c>
    </row>
    <row r="113" spans="2:65" s="1" customFormat="1" ht="24.2" customHeight="1">
      <c r="B113" s="33"/>
      <c r="C113" s="132" t="s">
        <v>304</v>
      </c>
      <c r="D113" s="132" t="s">
        <v>186</v>
      </c>
      <c r="E113" s="133" t="s">
        <v>3490</v>
      </c>
      <c r="F113" s="134" t="s">
        <v>3491</v>
      </c>
      <c r="G113" s="135" t="s">
        <v>3361</v>
      </c>
      <c r="H113" s="136">
        <v>1</v>
      </c>
      <c r="I113" s="137"/>
      <c r="J113" s="138">
        <f t="shared" si="0"/>
        <v>0</v>
      </c>
      <c r="K113" s="134" t="s">
        <v>19</v>
      </c>
      <c r="L113" s="33"/>
      <c r="M113" s="139" t="s">
        <v>19</v>
      </c>
      <c r="N113" s="140" t="s">
        <v>46</v>
      </c>
      <c r="P113" s="141">
        <f t="shared" si="1"/>
        <v>0</v>
      </c>
      <c r="Q113" s="141">
        <v>0</v>
      </c>
      <c r="R113" s="141">
        <f t="shared" si="2"/>
        <v>0</v>
      </c>
      <c r="S113" s="141">
        <v>0</v>
      </c>
      <c r="T113" s="142">
        <f t="shared" si="3"/>
        <v>0</v>
      </c>
      <c r="AR113" s="143" t="s">
        <v>287</v>
      </c>
      <c r="AT113" s="143" t="s">
        <v>186</v>
      </c>
      <c r="AU113" s="143" t="s">
        <v>82</v>
      </c>
      <c r="AY113" s="18" t="s">
        <v>184</v>
      </c>
      <c r="BE113" s="144">
        <f t="shared" si="4"/>
        <v>0</v>
      </c>
      <c r="BF113" s="144">
        <f t="shared" si="5"/>
        <v>0</v>
      </c>
      <c r="BG113" s="144">
        <f t="shared" si="6"/>
        <v>0</v>
      </c>
      <c r="BH113" s="144">
        <f t="shared" si="7"/>
        <v>0</v>
      </c>
      <c r="BI113" s="144">
        <f t="shared" si="8"/>
        <v>0</v>
      </c>
      <c r="BJ113" s="18" t="s">
        <v>82</v>
      </c>
      <c r="BK113" s="144">
        <f t="shared" si="9"/>
        <v>0</v>
      </c>
      <c r="BL113" s="18" t="s">
        <v>287</v>
      </c>
      <c r="BM113" s="143" t="s">
        <v>430</v>
      </c>
    </row>
    <row r="114" spans="2:65" s="1" customFormat="1" ht="21.75" customHeight="1">
      <c r="B114" s="33"/>
      <c r="C114" s="132" t="s">
        <v>319</v>
      </c>
      <c r="D114" s="132" t="s">
        <v>186</v>
      </c>
      <c r="E114" s="133" t="s">
        <v>3492</v>
      </c>
      <c r="F114" s="134" t="s">
        <v>3493</v>
      </c>
      <c r="G114" s="135" t="s">
        <v>3361</v>
      </c>
      <c r="H114" s="136">
        <v>1</v>
      </c>
      <c r="I114" s="137"/>
      <c r="J114" s="138">
        <f t="shared" si="0"/>
        <v>0</v>
      </c>
      <c r="K114" s="134" t="s">
        <v>19</v>
      </c>
      <c r="L114" s="33"/>
      <c r="M114" s="139" t="s">
        <v>19</v>
      </c>
      <c r="N114" s="140" t="s">
        <v>46</v>
      </c>
      <c r="P114" s="141">
        <f t="shared" si="1"/>
        <v>0</v>
      </c>
      <c r="Q114" s="141">
        <v>0</v>
      </c>
      <c r="R114" s="141">
        <f t="shared" si="2"/>
        <v>0</v>
      </c>
      <c r="S114" s="141">
        <v>0</v>
      </c>
      <c r="T114" s="142">
        <f t="shared" si="3"/>
        <v>0</v>
      </c>
      <c r="AR114" s="143" t="s">
        <v>287</v>
      </c>
      <c r="AT114" s="143" t="s">
        <v>186</v>
      </c>
      <c r="AU114" s="143" t="s">
        <v>82</v>
      </c>
      <c r="AY114" s="18" t="s">
        <v>184</v>
      </c>
      <c r="BE114" s="144">
        <f t="shared" si="4"/>
        <v>0</v>
      </c>
      <c r="BF114" s="144">
        <f t="shared" si="5"/>
        <v>0</v>
      </c>
      <c r="BG114" s="144">
        <f t="shared" si="6"/>
        <v>0</v>
      </c>
      <c r="BH114" s="144">
        <f t="shared" si="7"/>
        <v>0</v>
      </c>
      <c r="BI114" s="144">
        <f t="shared" si="8"/>
        <v>0</v>
      </c>
      <c r="BJ114" s="18" t="s">
        <v>82</v>
      </c>
      <c r="BK114" s="144">
        <f t="shared" si="9"/>
        <v>0</v>
      </c>
      <c r="BL114" s="18" t="s">
        <v>287</v>
      </c>
      <c r="BM114" s="143" t="s">
        <v>440</v>
      </c>
    </row>
    <row r="115" spans="2:65" s="1" customFormat="1" ht="16.5" customHeight="1">
      <c r="B115" s="33"/>
      <c r="C115" s="132" t="s">
        <v>328</v>
      </c>
      <c r="D115" s="132" t="s">
        <v>186</v>
      </c>
      <c r="E115" s="133" t="s">
        <v>3359</v>
      </c>
      <c r="F115" s="134" t="s">
        <v>3494</v>
      </c>
      <c r="G115" s="135" t="s">
        <v>3361</v>
      </c>
      <c r="H115" s="136">
        <v>1</v>
      </c>
      <c r="I115" s="137"/>
      <c r="J115" s="138">
        <f t="shared" si="0"/>
        <v>0</v>
      </c>
      <c r="K115" s="134" t="s">
        <v>19</v>
      </c>
      <c r="L115" s="33"/>
      <c r="M115" s="139" t="s">
        <v>19</v>
      </c>
      <c r="N115" s="140" t="s">
        <v>46</v>
      </c>
      <c r="P115" s="141">
        <f t="shared" si="1"/>
        <v>0</v>
      </c>
      <c r="Q115" s="141">
        <v>0</v>
      </c>
      <c r="R115" s="141">
        <f t="shared" si="2"/>
        <v>0</v>
      </c>
      <c r="S115" s="141">
        <v>0</v>
      </c>
      <c r="T115" s="142">
        <f t="shared" si="3"/>
        <v>0</v>
      </c>
      <c r="AR115" s="143" t="s">
        <v>287</v>
      </c>
      <c r="AT115" s="143" t="s">
        <v>186</v>
      </c>
      <c r="AU115" s="143" t="s">
        <v>82</v>
      </c>
      <c r="AY115" s="18" t="s">
        <v>184</v>
      </c>
      <c r="BE115" s="144">
        <f t="shared" si="4"/>
        <v>0</v>
      </c>
      <c r="BF115" s="144">
        <f t="shared" si="5"/>
        <v>0</v>
      </c>
      <c r="BG115" s="144">
        <f t="shared" si="6"/>
        <v>0</v>
      </c>
      <c r="BH115" s="144">
        <f t="shared" si="7"/>
        <v>0</v>
      </c>
      <c r="BI115" s="144">
        <f t="shared" si="8"/>
        <v>0</v>
      </c>
      <c r="BJ115" s="18" t="s">
        <v>82</v>
      </c>
      <c r="BK115" s="144">
        <f t="shared" si="9"/>
        <v>0</v>
      </c>
      <c r="BL115" s="18" t="s">
        <v>287</v>
      </c>
      <c r="BM115" s="143" t="s">
        <v>450</v>
      </c>
    </row>
    <row r="116" spans="2:65" s="1" customFormat="1" ht="24.2" customHeight="1">
      <c r="B116" s="33"/>
      <c r="C116" s="132" t="s">
        <v>7</v>
      </c>
      <c r="D116" s="132" t="s">
        <v>186</v>
      </c>
      <c r="E116" s="133" t="s">
        <v>3495</v>
      </c>
      <c r="F116" s="134" t="s">
        <v>3496</v>
      </c>
      <c r="G116" s="135" t="s">
        <v>1993</v>
      </c>
      <c r="H116" s="136">
        <v>1</v>
      </c>
      <c r="I116" s="137"/>
      <c r="J116" s="138">
        <f t="shared" si="0"/>
        <v>0</v>
      </c>
      <c r="K116" s="134" t="s">
        <v>19</v>
      </c>
      <c r="L116" s="33"/>
      <c r="M116" s="139" t="s">
        <v>19</v>
      </c>
      <c r="N116" s="140" t="s">
        <v>46</v>
      </c>
      <c r="P116" s="141">
        <f t="shared" si="1"/>
        <v>0</v>
      </c>
      <c r="Q116" s="141">
        <v>0</v>
      </c>
      <c r="R116" s="141">
        <f t="shared" si="2"/>
        <v>0</v>
      </c>
      <c r="S116" s="141">
        <v>0</v>
      </c>
      <c r="T116" s="142">
        <f t="shared" si="3"/>
        <v>0</v>
      </c>
      <c r="AR116" s="143" t="s">
        <v>287</v>
      </c>
      <c r="AT116" s="143" t="s">
        <v>186</v>
      </c>
      <c r="AU116" s="143" t="s">
        <v>82</v>
      </c>
      <c r="AY116" s="18" t="s">
        <v>184</v>
      </c>
      <c r="BE116" s="144">
        <f t="shared" si="4"/>
        <v>0</v>
      </c>
      <c r="BF116" s="144">
        <f t="shared" si="5"/>
        <v>0</v>
      </c>
      <c r="BG116" s="144">
        <f t="shared" si="6"/>
        <v>0</v>
      </c>
      <c r="BH116" s="144">
        <f t="shared" si="7"/>
        <v>0</v>
      </c>
      <c r="BI116" s="144">
        <f t="shared" si="8"/>
        <v>0</v>
      </c>
      <c r="BJ116" s="18" t="s">
        <v>82</v>
      </c>
      <c r="BK116" s="144">
        <f t="shared" si="9"/>
        <v>0</v>
      </c>
      <c r="BL116" s="18" t="s">
        <v>287</v>
      </c>
      <c r="BM116" s="143" t="s">
        <v>462</v>
      </c>
    </row>
    <row r="117" spans="2:65" s="1" customFormat="1" ht="16.5" customHeight="1">
      <c r="B117" s="33"/>
      <c r="C117" s="132" t="s">
        <v>341</v>
      </c>
      <c r="D117" s="132" t="s">
        <v>186</v>
      </c>
      <c r="E117" s="133" t="s">
        <v>3497</v>
      </c>
      <c r="F117" s="134" t="s">
        <v>3498</v>
      </c>
      <c r="G117" s="135" t="s">
        <v>3473</v>
      </c>
      <c r="H117" s="136">
        <v>8.1999999999999993</v>
      </c>
      <c r="I117" s="137"/>
      <c r="J117" s="138">
        <f t="shared" si="0"/>
        <v>0</v>
      </c>
      <c r="K117" s="134" t="s">
        <v>19</v>
      </c>
      <c r="L117" s="33"/>
      <c r="M117" s="139" t="s">
        <v>19</v>
      </c>
      <c r="N117" s="140" t="s">
        <v>46</v>
      </c>
      <c r="P117" s="141">
        <f t="shared" si="1"/>
        <v>0</v>
      </c>
      <c r="Q117" s="141">
        <v>0</v>
      </c>
      <c r="R117" s="141">
        <f t="shared" si="2"/>
        <v>0</v>
      </c>
      <c r="S117" s="141">
        <v>0</v>
      </c>
      <c r="T117" s="142">
        <f t="shared" si="3"/>
        <v>0</v>
      </c>
      <c r="AR117" s="143" t="s">
        <v>287</v>
      </c>
      <c r="AT117" s="143" t="s">
        <v>186</v>
      </c>
      <c r="AU117" s="143" t="s">
        <v>82</v>
      </c>
      <c r="AY117" s="18" t="s">
        <v>184</v>
      </c>
      <c r="BE117" s="144">
        <f t="shared" si="4"/>
        <v>0</v>
      </c>
      <c r="BF117" s="144">
        <f t="shared" si="5"/>
        <v>0</v>
      </c>
      <c r="BG117" s="144">
        <f t="shared" si="6"/>
        <v>0</v>
      </c>
      <c r="BH117" s="144">
        <f t="shared" si="7"/>
        <v>0</v>
      </c>
      <c r="BI117" s="144">
        <f t="shared" si="8"/>
        <v>0</v>
      </c>
      <c r="BJ117" s="18" t="s">
        <v>82</v>
      </c>
      <c r="BK117" s="144">
        <f t="shared" si="9"/>
        <v>0</v>
      </c>
      <c r="BL117" s="18" t="s">
        <v>287</v>
      </c>
      <c r="BM117" s="143" t="s">
        <v>480</v>
      </c>
    </row>
    <row r="118" spans="2:65" s="1" customFormat="1" ht="16.5" customHeight="1">
      <c r="B118" s="33"/>
      <c r="C118" s="132" t="s">
        <v>347</v>
      </c>
      <c r="D118" s="132" t="s">
        <v>186</v>
      </c>
      <c r="E118" s="133" t="s">
        <v>3499</v>
      </c>
      <c r="F118" s="134" t="s">
        <v>3500</v>
      </c>
      <c r="G118" s="135" t="s">
        <v>3473</v>
      </c>
      <c r="H118" s="136">
        <v>11</v>
      </c>
      <c r="I118" s="137"/>
      <c r="J118" s="138">
        <f t="shared" si="0"/>
        <v>0</v>
      </c>
      <c r="K118" s="134" t="s">
        <v>19</v>
      </c>
      <c r="L118" s="33"/>
      <c r="M118" s="139" t="s">
        <v>19</v>
      </c>
      <c r="N118" s="140" t="s">
        <v>46</v>
      </c>
      <c r="P118" s="141">
        <f t="shared" si="1"/>
        <v>0</v>
      </c>
      <c r="Q118" s="141">
        <v>0</v>
      </c>
      <c r="R118" s="141">
        <f t="shared" si="2"/>
        <v>0</v>
      </c>
      <c r="S118" s="141">
        <v>0</v>
      </c>
      <c r="T118" s="142">
        <f t="shared" si="3"/>
        <v>0</v>
      </c>
      <c r="AR118" s="143" t="s">
        <v>287</v>
      </c>
      <c r="AT118" s="143" t="s">
        <v>186</v>
      </c>
      <c r="AU118" s="143" t="s">
        <v>82</v>
      </c>
      <c r="AY118" s="18" t="s">
        <v>184</v>
      </c>
      <c r="BE118" s="144">
        <f t="shared" si="4"/>
        <v>0</v>
      </c>
      <c r="BF118" s="144">
        <f t="shared" si="5"/>
        <v>0</v>
      </c>
      <c r="BG118" s="144">
        <f t="shared" si="6"/>
        <v>0</v>
      </c>
      <c r="BH118" s="144">
        <f t="shared" si="7"/>
        <v>0</v>
      </c>
      <c r="BI118" s="144">
        <f t="shared" si="8"/>
        <v>0</v>
      </c>
      <c r="BJ118" s="18" t="s">
        <v>82</v>
      </c>
      <c r="BK118" s="144">
        <f t="shared" si="9"/>
        <v>0</v>
      </c>
      <c r="BL118" s="18" t="s">
        <v>287</v>
      </c>
      <c r="BM118" s="143" t="s">
        <v>498</v>
      </c>
    </row>
    <row r="119" spans="2:65" s="1" customFormat="1" ht="16.5" customHeight="1">
      <c r="B119" s="33"/>
      <c r="C119" s="132" t="s">
        <v>353</v>
      </c>
      <c r="D119" s="132" t="s">
        <v>186</v>
      </c>
      <c r="E119" s="133" t="s">
        <v>3501</v>
      </c>
      <c r="F119" s="134" t="s">
        <v>3502</v>
      </c>
      <c r="G119" s="135" t="s">
        <v>217</v>
      </c>
      <c r="H119" s="136">
        <v>7.56</v>
      </c>
      <c r="I119" s="137"/>
      <c r="J119" s="138">
        <f t="shared" si="0"/>
        <v>0</v>
      </c>
      <c r="K119" s="134" t="s">
        <v>19</v>
      </c>
      <c r="L119" s="33"/>
      <c r="M119" s="139" t="s">
        <v>19</v>
      </c>
      <c r="N119" s="140" t="s">
        <v>46</v>
      </c>
      <c r="P119" s="141">
        <f t="shared" si="1"/>
        <v>0</v>
      </c>
      <c r="Q119" s="141">
        <v>0</v>
      </c>
      <c r="R119" s="141">
        <f t="shared" si="2"/>
        <v>0</v>
      </c>
      <c r="S119" s="141">
        <v>0</v>
      </c>
      <c r="T119" s="142">
        <f t="shared" si="3"/>
        <v>0</v>
      </c>
      <c r="AR119" s="143" t="s">
        <v>287</v>
      </c>
      <c r="AT119" s="143" t="s">
        <v>186</v>
      </c>
      <c r="AU119" s="143" t="s">
        <v>82</v>
      </c>
      <c r="AY119" s="18" t="s">
        <v>184</v>
      </c>
      <c r="BE119" s="144">
        <f t="shared" si="4"/>
        <v>0</v>
      </c>
      <c r="BF119" s="144">
        <f t="shared" si="5"/>
        <v>0</v>
      </c>
      <c r="BG119" s="144">
        <f t="shared" si="6"/>
        <v>0</v>
      </c>
      <c r="BH119" s="144">
        <f t="shared" si="7"/>
        <v>0</v>
      </c>
      <c r="BI119" s="144">
        <f t="shared" si="8"/>
        <v>0</v>
      </c>
      <c r="BJ119" s="18" t="s">
        <v>82</v>
      </c>
      <c r="BK119" s="144">
        <f t="shared" si="9"/>
        <v>0</v>
      </c>
      <c r="BL119" s="18" t="s">
        <v>287</v>
      </c>
      <c r="BM119" s="143" t="s">
        <v>510</v>
      </c>
    </row>
    <row r="120" spans="2:65" s="1" customFormat="1" ht="24.2" customHeight="1">
      <c r="B120" s="33"/>
      <c r="C120" s="132" t="s">
        <v>359</v>
      </c>
      <c r="D120" s="132" t="s">
        <v>186</v>
      </c>
      <c r="E120" s="133" t="s">
        <v>3503</v>
      </c>
      <c r="F120" s="134" t="s">
        <v>3504</v>
      </c>
      <c r="G120" s="135" t="s">
        <v>3361</v>
      </c>
      <c r="H120" s="136">
        <v>1</v>
      </c>
      <c r="I120" s="137"/>
      <c r="J120" s="138">
        <f t="shared" si="0"/>
        <v>0</v>
      </c>
      <c r="K120" s="134" t="s">
        <v>19</v>
      </c>
      <c r="L120" s="33"/>
      <c r="M120" s="201" t="s">
        <v>19</v>
      </c>
      <c r="N120" s="202" t="s">
        <v>46</v>
      </c>
      <c r="O120" s="194"/>
      <c r="P120" s="195">
        <f t="shared" si="1"/>
        <v>0</v>
      </c>
      <c r="Q120" s="195">
        <v>0</v>
      </c>
      <c r="R120" s="195">
        <f t="shared" si="2"/>
        <v>0</v>
      </c>
      <c r="S120" s="195">
        <v>0</v>
      </c>
      <c r="T120" s="196">
        <f t="shared" si="3"/>
        <v>0</v>
      </c>
      <c r="AR120" s="143" t="s">
        <v>287</v>
      </c>
      <c r="AT120" s="143" t="s">
        <v>186</v>
      </c>
      <c r="AU120" s="143" t="s">
        <v>82</v>
      </c>
      <c r="AY120" s="18" t="s">
        <v>184</v>
      </c>
      <c r="BE120" s="144">
        <f t="shared" si="4"/>
        <v>0</v>
      </c>
      <c r="BF120" s="144">
        <f t="shared" si="5"/>
        <v>0</v>
      </c>
      <c r="BG120" s="144">
        <f t="shared" si="6"/>
        <v>0</v>
      </c>
      <c r="BH120" s="144">
        <f t="shared" si="7"/>
        <v>0</v>
      </c>
      <c r="BI120" s="144">
        <f t="shared" si="8"/>
        <v>0</v>
      </c>
      <c r="BJ120" s="18" t="s">
        <v>82</v>
      </c>
      <c r="BK120" s="144">
        <f t="shared" si="9"/>
        <v>0</v>
      </c>
      <c r="BL120" s="18" t="s">
        <v>287</v>
      </c>
      <c r="BM120" s="143" t="s">
        <v>523</v>
      </c>
    </row>
    <row r="121" spans="2:65" s="1" customFormat="1" ht="6.95" customHeight="1">
      <c r="B121" s="42"/>
      <c r="C121" s="43"/>
      <c r="D121" s="43"/>
      <c r="E121" s="43"/>
      <c r="F121" s="43"/>
      <c r="G121" s="43"/>
      <c r="H121" s="43"/>
      <c r="I121" s="43"/>
      <c r="J121" s="43"/>
      <c r="K121" s="43"/>
      <c r="L121" s="33"/>
    </row>
  </sheetData>
  <sheetProtection algorithmName="SHA-512" hashValue="Wn5tHqWm3GwrqfkG4aR+lwK+M2Q/YNR5iO62i8kw5e1V/DrBlfWgdPGbA1sXY2nNFPh+Na57i2rAr9WTM740GA==" saltValue="IxLp/x1FjbCUjylLv7YVlLGoaB9wEbPASIFAf+7he7LsnTVvT9nkLNSCb0sEsyOQpo4spvkZUS7tZJIkiJ3+Eg==" spinCount="100000" sheet="1" objects="1" scenarios="1" formatColumns="0" formatRows="0" autoFilter="0"/>
  <autoFilter ref="C92:K120" xr:uid="{00000000-0009-0000-0000-00000B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12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8"/>
      <c r="M2" s="308"/>
      <c r="N2" s="308"/>
      <c r="O2" s="308"/>
      <c r="P2" s="308"/>
      <c r="Q2" s="308"/>
      <c r="R2" s="308"/>
      <c r="S2" s="308"/>
      <c r="T2" s="308"/>
      <c r="U2" s="308"/>
      <c r="V2" s="308"/>
      <c r="AT2" s="18" t="s">
        <v>129</v>
      </c>
    </row>
    <row r="3" spans="2:46" ht="6.95" customHeight="1">
      <c r="B3" s="19"/>
      <c r="C3" s="20"/>
      <c r="D3" s="20"/>
      <c r="E3" s="20"/>
      <c r="F3" s="20"/>
      <c r="G3" s="20"/>
      <c r="H3" s="20"/>
      <c r="I3" s="20"/>
      <c r="J3" s="20"/>
      <c r="K3" s="20"/>
      <c r="L3" s="21"/>
      <c r="AT3" s="18" t="s">
        <v>84</v>
      </c>
    </row>
    <row r="4" spans="2:46" ht="24.95" customHeight="1">
      <c r="B4" s="21"/>
      <c r="D4" s="22" t="s">
        <v>139</v>
      </c>
      <c r="L4" s="21"/>
      <c r="M4" s="91" t="s">
        <v>10</v>
      </c>
      <c r="AT4" s="18" t="s">
        <v>4</v>
      </c>
    </row>
    <row r="5" spans="2:46" ht="6.95" customHeight="1">
      <c r="B5" s="21"/>
      <c r="L5" s="21"/>
    </row>
    <row r="6" spans="2:46" ht="12" customHeight="1">
      <c r="B6" s="21"/>
      <c r="D6" s="28" t="s">
        <v>16</v>
      </c>
      <c r="L6" s="21"/>
    </row>
    <row r="7" spans="2:46" ht="16.5" customHeight="1">
      <c r="B7" s="21"/>
      <c r="E7" s="338" t="str">
        <f>'Rekapitulace stavby'!K6</f>
        <v>AREÁL KLÍŠE, ÚSTÍ NAD LABEM – WELLNESS A FITNESS - BEZ VENKOVNÍ ODPOČÍVÁRNY</v>
      </c>
      <c r="F7" s="339"/>
      <c r="G7" s="339"/>
      <c r="H7" s="339"/>
      <c r="L7" s="21"/>
    </row>
    <row r="8" spans="2:46" ht="12.75">
      <c r="B8" s="21"/>
      <c r="D8" s="28" t="s">
        <v>140</v>
      </c>
      <c r="L8" s="21"/>
    </row>
    <row r="9" spans="2:46" ht="16.5" customHeight="1">
      <c r="B9" s="21"/>
      <c r="E9" s="338" t="s">
        <v>141</v>
      </c>
      <c r="F9" s="308"/>
      <c r="G9" s="308"/>
      <c r="H9" s="308"/>
      <c r="L9" s="21"/>
    </row>
    <row r="10" spans="2:46" ht="12" customHeight="1">
      <c r="B10" s="21"/>
      <c r="D10" s="28" t="s">
        <v>142</v>
      </c>
      <c r="L10" s="21"/>
    </row>
    <row r="11" spans="2:46" s="1" customFormat="1" ht="16.5" customHeight="1">
      <c r="B11" s="33"/>
      <c r="E11" s="336" t="s">
        <v>3353</v>
      </c>
      <c r="F11" s="340"/>
      <c r="G11" s="340"/>
      <c r="H11" s="340"/>
      <c r="L11" s="33"/>
    </row>
    <row r="12" spans="2:46" s="1" customFormat="1" ht="12" customHeight="1">
      <c r="B12" s="33"/>
      <c r="D12" s="28" t="s">
        <v>144</v>
      </c>
      <c r="L12" s="33"/>
    </row>
    <row r="13" spans="2:46" s="1" customFormat="1" ht="16.5" customHeight="1">
      <c r="B13" s="33"/>
      <c r="E13" s="301" t="s">
        <v>3505</v>
      </c>
      <c r="F13" s="340"/>
      <c r="G13" s="340"/>
      <c r="H13" s="340"/>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50" t="str">
        <f>'Rekapitulace stavby'!AN8</f>
        <v>10. 7. 2024</v>
      </c>
      <c r="L16" s="33"/>
    </row>
    <row r="17" spans="2:12" s="1" customFormat="1" ht="10.9" customHeight="1">
      <c r="B17" s="33"/>
      <c r="L17" s="33"/>
    </row>
    <row r="18" spans="2:12" s="1" customFormat="1" ht="12" customHeight="1">
      <c r="B18" s="33"/>
      <c r="D18" s="28" t="s">
        <v>25</v>
      </c>
      <c r="I18" s="28" t="s">
        <v>26</v>
      </c>
      <c r="J18" s="26" t="s">
        <v>27</v>
      </c>
      <c r="L18" s="33"/>
    </row>
    <row r="19" spans="2:12" s="1" customFormat="1" ht="18" customHeight="1">
      <c r="B19" s="33"/>
      <c r="E19" s="26" t="s">
        <v>28</v>
      </c>
      <c r="I19" s="28" t="s">
        <v>29</v>
      </c>
      <c r="J19" s="26" t="s">
        <v>30</v>
      </c>
      <c r="L19" s="33"/>
    </row>
    <row r="20" spans="2:12" s="1" customFormat="1" ht="6.95" customHeight="1">
      <c r="B20" s="33"/>
      <c r="L20" s="33"/>
    </row>
    <row r="21" spans="2:12" s="1" customFormat="1" ht="12" customHeight="1">
      <c r="B21" s="33"/>
      <c r="D21" s="28" t="s">
        <v>31</v>
      </c>
      <c r="I21" s="28" t="s">
        <v>26</v>
      </c>
      <c r="J21" s="29" t="str">
        <f>'Rekapitulace stavby'!AN13</f>
        <v>Vyplň údaj</v>
      </c>
      <c r="L21" s="33"/>
    </row>
    <row r="22" spans="2:12" s="1" customFormat="1" ht="18" customHeight="1">
      <c r="B22" s="33"/>
      <c r="E22" s="341" t="str">
        <f>'Rekapitulace stavby'!E14</f>
        <v>Vyplň údaj</v>
      </c>
      <c r="F22" s="307"/>
      <c r="G22" s="307"/>
      <c r="H22" s="307"/>
      <c r="I22" s="28" t="s">
        <v>29</v>
      </c>
      <c r="J22" s="29" t="str">
        <f>'Rekapitulace stavby'!AN14</f>
        <v>Vyplň údaj</v>
      </c>
      <c r="L22" s="33"/>
    </row>
    <row r="23" spans="2:12" s="1" customFormat="1" ht="6.95" customHeight="1">
      <c r="B23" s="33"/>
      <c r="L23" s="33"/>
    </row>
    <row r="24" spans="2:12" s="1" customFormat="1" ht="12" customHeight="1">
      <c r="B24" s="33"/>
      <c r="D24" s="28" t="s">
        <v>33</v>
      </c>
      <c r="I24" s="28" t="s">
        <v>26</v>
      </c>
      <c r="J24" s="26" t="s">
        <v>34</v>
      </c>
      <c r="L24" s="33"/>
    </row>
    <row r="25" spans="2:12" s="1" customFormat="1" ht="18" customHeight="1">
      <c r="B25" s="33"/>
      <c r="E25" s="26" t="s">
        <v>35</v>
      </c>
      <c r="I25" s="28" t="s">
        <v>29</v>
      </c>
      <c r="J25" s="26" t="s">
        <v>36</v>
      </c>
      <c r="L25" s="33"/>
    </row>
    <row r="26" spans="2:12" s="1" customFormat="1" ht="6.95" customHeight="1">
      <c r="B26" s="33"/>
      <c r="L26" s="33"/>
    </row>
    <row r="27" spans="2:12" s="1" customFormat="1" ht="12" customHeight="1">
      <c r="B27" s="33"/>
      <c r="D27" s="28" t="s">
        <v>38</v>
      </c>
      <c r="I27" s="28" t="s">
        <v>26</v>
      </c>
      <c r="J27" s="26" t="s">
        <v>34</v>
      </c>
      <c r="L27" s="33"/>
    </row>
    <row r="28" spans="2:12" s="1" customFormat="1" ht="18" customHeight="1">
      <c r="B28" s="33"/>
      <c r="E28" s="26" t="s">
        <v>35</v>
      </c>
      <c r="I28" s="28" t="s">
        <v>29</v>
      </c>
      <c r="J28" s="26" t="s">
        <v>36</v>
      </c>
      <c r="L28" s="33"/>
    </row>
    <row r="29" spans="2:12" s="1" customFormat="1" ht="6.95" customHeight="1">
      <c r="B29" s="33"/>
      <c r="L29" s="33"/>
    </row>
    <row r="30" spans="2:12" s="1" customFormat="1" ht="12" customHeight="1">
      <c r="B30" s="33"/>
      <c r="D30" s="28" t="s">
        <v>39</v>
      </c>
      <c r="L30" s="33"/>
    </row>
    <row r="31" spans="2:12" s="7" customFormat="1" ht="16.5" customHeight="1">
      <c r="B31" s="92"/>
      <c r="E31" s="312" t="s">
        <v>19</v>
      </c>
      <c r="F31" s="312"/>
      <c r="G31" s="312"/>
      <c r="H31" s="312"/>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41</v>
      </c>
      <c r="J34" s="64">
        <f>ROUND(J92, 2)</f>
        <v>0</v>
      </c>
      <c r="L34" s="33"/>
    </row>
    <row r="35" spans="2:12" s="1" customFormat="1" ht="6.95" customHeight="1">
      <c r="B35" s="33"/>
      <c r="D35" s="51"/>
      <c r="E35" s="51"/>
      <c r="F35" s="51"/>
      <c r="G35" s="51"/>
      <c r="H35" s="51"/>
      <c r="I35" s="51"/>
      <c r="J35" s="51"/>
      <c r="K35" s="51"/>
      <c r="L35" s="33"/>
    </row>
    <row r="36" spans="2:12" s="1" customFormat="1" ht="14.45" customHeight="1">
      <c r="B36" s="33"/>
      <c r="F36" s="36" t="s">
        <v>43</v>
      </c>
      <c r="I36" s="36" t="s">
        <v>42</v>
      </c>
      <c r="J36" s="36" t="s">
        <v>44</v>
      </c>
      <c r="L36" s="33"/>
    </row>
    <row r="37" spans="2:12" s="1" customFormat="1" ht="14.45" customHeight="1">
      <c r="B37" s="33"/>
      <c r="D37" s="53" t="s">
        <v>45</v>
      </c>
      <c r="E37" s="28" t="s">
        <v>46</v>
      </c>
      <c r="F37" s="83">
        <f>ROUND((SUM(BE92:BE119)),  2)</f>
        <v>0</v>
      </c>
      <c r="I37" s="94">
        <v>0.21</v>
      </c>
      <c r="J37" s="83">
        <f>ROUND(((SUM(BE92:BE119))*I37),  2)</f>
        <v>0</v>
      </c>
      <c r="L37" s="33"/>
    </row>
    <row r="38" spans="2:12" s="1" customFormat="1" ht="14.45" customHeight="1">
      <c r="B38" s="33"/>
      <c r="E38" s="28" t="s">
        <v>47</v>
      </c>
      <c r="F38" s="83">
        <f>ROUND((SUM(BF92:BF119)),  2)</f>
        <v>0</v>
      </c>
      <c r="I38" s="94">
        <v>0.12</v>
      </c>
      <c r="J38" s="83">
        <f>ROUND(((SUM(BF92:BF119))*I38),  2)</f>
        <v>0</v>
      </c>
      <c r="L38" s="33"/>
    </row>
    <row r="39" spans="2:12" s="1" customFormat="1" ht="14.45" hidden="1" customHeight="1">
      <c r="B39" s="33"/>
      <c r="E39" s="28" t="s">
        <v>48</v>
      </c>
      <c r="F39" s="83">
        <f>ROUND((SUM(BG92:BG119)),  2)</f>
        <v>0</v>
      </c>
      <c r="I39" s="94">
        <v>0.21</v>
      </c>
      <c r="J39" s="83">
        <f>0</f>
        <v>0</v>
      </c>
      <c r="L39" s="33"/>
    </row>
    <row r="40" spans="2:12" s="1" customFormat="1" ht="14.45" hidden="1" customHeight="1">
      <c r="B40" s="33"/>
      <c r="E40" s="28" t="s">
        <v>49</v>
      </c>
      <c r="F40" s="83">
        <f>ROUND((SUM(BH92:BH119)),  2)</f>
        <v>0</v>
      </c>
      <c r="I40" s="94">
        <v>0.12</v>
      </c>
      <c r="J40" s="83">
        <f>0</f>
        <v>0</v>
      </c>
      <c r="L40" s="33"/>
    </row>
    <row r="41" spans="2:12" s="1" customFormat="1" ht="14.45" hidden="1" customHeight="1">
      <c r="B41" s="33"/>
      <c r="E41" s="28" t="s">
        <v>50</v>
      </c>
      <c r="F41" s="83">
        <f>ROUND((SUM(BI92:BI119)),  2)</f>
        <v>0</v>
      </c>
      <c r="I41" s="94">
        <v>0</v>
      </c>
      <c r="J41" s="83">
        <f>0</f>
        <v>0</v>
      </c>
      <c r="L41" s="33"/>
    </row>
    <row r="42" spans="2:12" s="1" customFormat="1" ht="6.95" customHeight="1">
      <c r="B42" s="33"/>
      <c r="L42" s="33"/>
    </row>
    <row r="43" spans="2:12" s="1" customFormat="1" ht="25.35" customHeight="1">
      <c r="B43" s="33"/>
      <c r="C43" s="95"/>
      <c r="D43" s="96" t="s">
        <v>51</v>
      </c>
      <c r="E43" s="55"/>
      <c r="F43" s="55"/>
      <c r="G43" s="97" t="s">
        <v>52</v>
      </c>
      <c r="H43" s="98" t="s">
        <v>53</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146</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AREÁL KLÍŠE, ÚSTÍ NAD LABEM – WELLNESS A FITNESS - BEZ VENKOVNÍ ODPOČÍVÁRNY</v>
      </c>
      <c r="F52" s="339"/>
      <c r="G52" s="339"/>
      <c r="H52" s="339"/>
      <c r="L52" s="33"/>
    </row>
    <row r="53" spans="2:12" ht="12" customHeight="1">
      <c r="B53" s="21"/>
      <c r="C53" s="28" t="s">
        <v>140</v>
      </c>
      <c r="L53" s="21"/>
    </row>
    <row r="54" spans="2:12" ht="16.5" customHeight="1">
      <c r="B54" s="21"/>
      <c r="E54" s="338" t="s">
        <v>141</v>
      </c>
      <c r="F54" s="308"/>
      <c r="G54" s="308"/>
      <c r="H54" s="308"/>
      <c r="L54" s="21"/>
    </row>
    <row r="55" spans="2:12" ht="12" customHeight="1">
      <c r="B55" s="21"/>
      <c r="C55" s="28" t="s">
        <v>142</v>
      </c>
      <c r="L55" s="21"/>
    </row>
    <row r="56" spans="2:12" s="1" customFormat="1" ht="16.5" customHeight="1">
      <c r="B56" s="33"/>
      <c r="E56" s="336" t="s">
        <v>3353</v>
      </c>
      <c r="F56" s="340"/>
      <c r="G56" s="340"/>
      <c r="H56" s="340"/>
      <c r="L56" s="33"/>
    </row>
    <row r="57" spans="2:12" s="1" customFormat="1" ht="12" customHeight="1">
      <c r="B57" s="33"/>
      <c r="C57" s="28" t="s">
        <v>144</v>
      </c>
      <c r="L57" s="33"/>
    </row>
    <row r="58" spans="2:12" s="1" customFormat="1" ht="16.5" customHeight="1">
      <c r="B58" s="33"/>
      <c r="E58" s="301" t="str">
        <f>E13</f>
        <v>4 - Technologie ochlazovacího bazén</v>
      </c>
      <c r="F58" s="340"/>
      <c r="G58" s="340"/>
      <c r="H58" s="340"/>
      <c r="L58" s="33"/>
    </row>
    <row r="59" spans="2:12" s="1" customFormat="1" ht="6.95" customHeight="1">
      <c r="B59" s="33"/>
      <c r="L59" s="33"/>
    </row>
    <row r="60" spans="2:12" s="1" customFormat="1" ht="12" customHeight="1">
      <c r="B60" s="33"/>
      <c r="C60" s="28" t="s">
        <v>21</v>
      </c>
      <c r="F60" s="26" t="str">
        <f>F16</f>
        <v>ÚSTÍ NAD LABEM</v>
      </c>
      <c r="I60" s="28" t="s">
        <v>23</v>
      </c>
      <c r="J60" s="50" t="str">
        <f>IF(J16="","",J16)</f>
        <v>10. 7. 2024</v>
      </c>
      <c r="L60" s="33"/>
    </row>
    <row r="61" spans="2:12" s="1" customFormat="1" ht="6.95" customHeight="1">
      <c r="B61" s="33"/>
      <c r="L61" s="33"/>
    </row>
    <row r="62" spans="2:12" s="1" customFormat="1" ht="15.2" customHeight="1">
      <c r="B62" s="33"/>
      <c r="C62" s="28" t="s">
        <v>25</v>
      </c>
      <c r="F62" s="26" t="str">
        <f>E19</f>
        <v>Městské služby Ústí nad Labem p.o.</v>
      </c>
      <c r="I62" s="28" t="s">
        <v>33</v>
      </c>
      <c r="J62" s="31" t="str">
        <f>E25</f>
        <v>Specta s.r.o.</v>
      </c>
      <c r="L62" s="33"/>
    </row>
    <row r="63" spans="2:12" s="1" customFormat="1" ht="15.2" customHeight="1">
      <c r="B63" s="33"/>
      <c r="C63" s="28" t="s">
        <v>31</v>
      </c>
      <c r="F63" s="26" t="str">
        <f>IF(E22="","",E22)</f>
        <v>Vyplň údaj</v>
      </c>
      <c r="I63" s="28" t="s">
        <v>38</v>
      </c>
      <c r="J63" s="31" t="str">
        <f>E28</f>
        <v>Specta s.r.o.</v>
      </c>
      <c r="L63" s="33"/>
    </row>
    <row r="64" spans="2:12" s="1" customFormat="1" ht="10.35" customHeight="1">
      <c r="B64" s="33"/>
      <c r="L64" s="33"/>
    </row>
    <row r="65" spans="2:47" s="1" customFormat="1" ht="29.25" customHeight="1">
      <c r="B65" s="33"/>
      <c r="C65" s="101" t="s">
        <v>147</v>
      </c>
      <c r="D65" s="95"/>
      <c r="E65" s="95"/>
      <c r="F65" s="95"/>
      <c r="G65" s="95"/>
      <c r="H65" s="95"/>
      <c r="I65" s="95"/>
      <c r="J65" s="102" t="s">
        <v>148</v>
      </c>
      <c r="K65" s="95"/>
      <c r="L65" s="33"/>
    </row>
    <row r="66" spans="2:47" s="1" customFormat="1" ht="10.35" customHeight="1">
      <c r="B66" s="33"/>
      <c r="L66" s="33"/>
    </row>
    <row r="67" spans="2:47" s="1" customFormat="1" ht="22.9" customHeight="1">
      <c r="B67" s="33"/>
      <c r="C67" s="103" t="s">
        <v>73</v>
      </c>
      <c r="J67" s="64">
        <f>J92</f>
        <v>0</v>
      </c>
      <c r="L67" s="33"/>
      <c r="AU67" s="18" t="s">
        <v>149</v>
      </c>
    </row>
    <row r="68" spans="2:47" s="8" customFormat="1" ht="24.95" customHeight="1">
      <c r="B68" s="104"/>
      <c r="D68" s="105" t="s">
        <v>3355</v>
      </c>
      <c r="E68" s="106"/>
      <c r="F68" s="106"/>
      <c r="G68" s="106"/>
      <c r="H68" s="106"/>
      <c r="I68" s="106"/>
      <c r="J68" s="107">
        <f>J93</f>
        <v>0</v>
      </c>
      <c r="L68" s="104"/>
    </row>
    <row r="69" spans="2:47" s="1" customFormat="1" ht="21.75" customHeight="1">
      <c r="B69" s="33"/>
      <c r="L69" s="33"/>
    </row>
    <row r="70" spans="2:47" s="1" customFormat="1" ht="6.95" customHeight="1">
      <c r="B70" s="42"/>
      <c r="C70" s="43"/>
      <c r="D70" s="43"/>
      <c r="E70" s="43"/>
      <c r="F70" s="43"/>
      <c r="G70" s="43"/>
      <c r="H70" s="43"/>
      <c r="I70" s="43"/>
      <c r="J70" s="43"/>
      <c r="K70" s="43"/>
      <c r="L70" s="33"/>
    </row>
    <row r="74" spans="2:47" s="1" customFormat="1" ht="6.95" customHeight="1">
      <c r="B74" s="44"/>
      <c r="C74" s="45"/>
      <c r="D74" s="45"/>
      <c r="E74" s="45"/>
      <c r="F74" s="45"/>
      <c r="G74" s="45"/>
      <c r="H74" s="45"/>
      <c r="I74" s="45"/>
      <c r="J74" s="45"/>
      <c r="K74" s="45"/>
      <c r="L74" s="33"/>
    </row>
    <row r="75" spans="2:47" s="1" customFormat="1" ht="24.95" customHeight="1">
      <c r="B75" s="33"/>
      <c r="C75" s="22" t="s">
        <v>169</v>
      </c>
      <c r="L75" s="33"/>
    </row>
    <row r="76" spans="2:47" s="1" customFormat="1" ht="6.95" customHeight="1">
      <c r="B76" s="33"/>
      <c r="L76" s="33"/>
    </row>
    <row r="77" spans="2:47" s="1" customFormat="1" ht="12" customHeight="1">
      <c r="B77" s="33"/>
      <c r="C77" s="28" t="s">
        <v>16</v>
      </c>
      <c r="L77" s="33"/>
    </row>
    <row r="78" spans="2:47" s="1" customFormat="1" ht="16.5" customHeight="1">
      <c r="B78" s="33"/>
      <c r="E78" s="338" t="str">
        <f>E7</f>
        <v>AREÁL KLÍŠE, ÚSTÍ NAD LABEM – WELLNESS A FITNESS - BEZ VENKOVNÍ ODPOČÍVÁRNY</v>
      </c>
      <c r="F78" s="339"/>
      <c r="G78" s="339"/>
      <c r="H78" s="339"/>
      <c r="L78" s="33"/>
    </row>
    <row r="79" spans="2:47" ht="12" customHeight="1">
      <c r="B79" s="21"/>
      <c r="C79" s="28" t="s">
        <v>140</v>
      </c>
      <c r="L79" s="21"/>
    </row>
    <row r="80" spans="2:47" ht="16.5" customHeight="1">
      <c r="B80" s="21"/>
      <c r="E80" s="338" t="s">
        <v>141</v>
      </c>
      <c r="F80" s="308"/>
      <c r="G80" s="308"/>
      <c r="H80" s="308"/>
      <c r="L80" s="21"/>
    </row>
    <row r="81" spans="2:65" ht="12" customHeight="1">
      <c r="B81" s="21"/>
      <c r="C81" s="28" t="s">
        <v>142</v>
      </c>
      <c r="L81" s="21"/>
    </row>
    <row r="82" spans="2:65" s="1" customFormat="1" ht="16.5" customHeight="1">
      <c r="B82" s="33"/>
      <c r="E82" s="336" t="s">
        <v>3353</v>
      </c>
      <c r="F82" s="340"/>
      <c r="G82" s="340"/>
      <c r="H82" s="340"/>
      <c r="L82" s="33"/>
    </row>
    <row r="83" spans="2:65" s="1" customFormat="1" ht="12" customHeight="1">
      <c r="B83" s="33"/>
      <c r="C83" s="28" t="s">
        <v>144</v>
      </c>
      <c r="L83" s="33"/>
    </row>
    <row r="84" spans="2:65" s="1" customFormat="1" ht="16.5" customHeight="1">
      <c r="B84" s="33"/>
      <c r="E84" s="301" t="str">
        <f>E13</f>
        <v>4 - Technologie ochlazovacího bazén</v>
      </c>
      <c r="F84" s="340"/>
      <c r="G84" s="340"/>
      <c r="H84" s="340"/>
      <c r="L84" s="33"/>
    </row>
    <row r="85" spans="2:65" s="1" customFormat="1" ht="6.95" customHeight="1">
      <c r="B85" s="33"/>
      <c r="L85" s="33"/>
    </row>
    <row r="86" spans="2:65" s="1" customFormat="1" ht="12" customHeight="1">
      <c r="B86" s="33"/>
      <c r="C86" s="28" t="s">
        <v>21</v>
      </c>
      <c r="F86" s="26" t="str">
        <f>F16</f>
        <v>ÚSTÍ NAD LABEM</v>
      </c>
      <c r="I86" s="28" t="s">
        <v>23</v>
      </c>
      <c r="J86" s="50" t="str">
        <f>IF(J16="","",J16)</f>
        <v>10. 7. 2024</v>
      </c>
      <c r="L86" s="33"/>
    </row>
    <row r="87" spans="2:65" s="1" customFormat="1" ht="6.95" customHeight="1">
      <c r="B87" s="33"/>
      <c r="L87" s="33"/>
    </row>
    <row r="88" spans="2:65" s="1" customFormat="1" ht="15.2" customHeight="1">
      <c r="B88" s="33"/>
      <c r="C88" s="28" t="s">
        <v>25</v>
      </c>
      <c r="F88" s="26" t="str">
        <f>E19</f>
        <v>Městské služby Ústí nad Labem p.o.</v>
      </c>
      <c r="I88" s="28" t="s">
        <v>33</v>
      </c>
      <c r="J88" s="31" t="str">
        <f>E25</f>
        <v>Specta s.r.o.</v>
      </c>
      <c r="L88" s="33"/>
    </row>
    <row r="89" spans="2:65" s="1" customFormat="1" ht="15.2" customHeight="1">
      <c r="B89" s="33"/>
      <c r="C89" s="28" t="s">
        <v>31</v>
      </c>
      <c r="F89" s="26" t="str">
        <f>IF(E22="","",E22)</f>
        <v>Vyplň údaj</v>
      </c>
      <c r="I89" s="28" t="s">
        <v>38</v>
      </c>
      <c r="J89" s="31" t="str">
        <f>E28</f>
        <v>Specta s.r.o.</v>
      </c>
      <c r="L89" s="33"/>
    </row>
    <row r="90" spans="2:65" s="1" customFormat="1" ht="10.35" customHeight="1">
      <c r="B90" s="33"/>
      <c r="L90" s="33"/>
    </row>
    <row r="91" spans="2:65" s="10" customFormat="1" ht="29.25" customHeight="1">
      <c r="B91" s="112"/>
      <c r="C91" s="113" t="s">
        <v>170</v>
      </c>
      <c r="D91" s="114" t="s">
        <v>60</v>
      </c>
      <c r="E91" s="114" t="s">
        <v>56</v>
      </c>
      <c r="F91" s="114" t="s">
        <v>57</v>
      </c>
      <c r="G91" s="114" t="s">
        <v>171</v>
      </c>
      <c r="H91" s="114" t="s">
        <v>172</v>
      </c>
      <c r="I91" s="114" t="s">
        <v>173</v>
      </c>
      <c r="J91" s="114" t="s">
        <v>148</v>
      </c>
      <c r="K91" s="115" t="s">
        <v>174</v>
      </c>
      <c r="L91" s="112"/>
      <c r="M91" s="57" t="s">
        <v>19</v>
      </c>
      <c r="N91" s="58" t="s">
        <v>45</v>
      </c>
      <c r="O91" s="58" t="s">
        <v>175</v>
      </c>
      <c r="P91" s="58" t="s">
        <v>176</v>
      </c>
      <c r="Q91" s="58" t="s">
        <v>177</v>
      </c>
      <c r="R91" s="58" t="s">
        <v>178</v>
      </c>
      <c r="S91" s="58" t="s">
        <v>179</v>
      </c>
      <c r="T91" s="59" t="s">
        <v>180</v>
      </c>
    </row>
    <row r="92" spans="2:65" s="1" customFormat="1" ht="22.9" customHeight="1">
      <c r="B92" s="33"/>
      <c r="C92" s="62" t="s">
        <v>181</v>
      </c>
      <c r="J92" s="116">
        <f>BK92</f>
        <v>0</v>
      </c>
      <c r="L92" s="33"/>
      <c r="M92" s="60"/>
      <c r="N92" s="51"/>
      <c r="O92" s="51"/>
      <c r="P92" s="117">
        <f>P93</f>
        <v>0</v>
      </c>
      <c r="Q92" s="51"/>
      <c r="R92" s="117">
        <f>R93</f>
        <v>0</v>
      </c>
      <c r="S92" s="51"/>
      <c r="T92" s="118">
        <f>T93</f>
        <v>0</v>
      </c>
      <c r="AT92" s="18" t="s">
        <v>74</v>
      </c>
      <c r="AU92" s="18" t="s">
        <v>149</v>
      </c>
      <c r="BK92" s="119">
        <f>BK93</f>
        <v>0</v>
      </c>
    </row>
    <row r="93" spans="2:65" s="11" customFormat="1" ht="25.9" customHeight="1">
      <c r="B93" s="120"/>
      <c r="D93" s="121" t="s">
        <v>74</v>
      </c>
      <c r="E93" s="122" t="s">
        <v>3357</v>
      </c>
      <c r="F93" s="122" t="s">
        <v>57</v>
      </c>
      <c r="I93" s="123"/>
      <c r="J93" s="124">
        <f>BK93</f>
        <v>0</v>
      </c>
      <c r="L93" s="120"/>
      <c r="M93" s="125"/>
      <c r="P93" s="126">
        <f>SUM(P94:P119)</f>
        <v>0</v>
      </c>
      <c r="R93" s="126">
        <f>SUM(R94:R119)</f>
        <v>0</v>
      </c>
      <c r="T93" s="127">
        <f>SUM(T94:T119)</f>
        <v>0</v>
      </c>
      <c r="AR93" s="121" t="s">
        <v>82</v>
      </c>
      <c r="AT93" s="128" t="s">
        <v>74</v>
      </c>
      <c r="AU93" s="128" t="s">
        <v>75</v>
      </c>
      <c r="AY93" s="121" t="s">
        <v>184</v>
      </c>
      <c r="BK93" s="129">
        <f>SUM(BK94:BK119)</f>
        <v>0</v>
      </c>
    </row>
    <row r="94" spans="2:65" s="1" customFormat="1" ht="16.5" customHeight="1">
      <c r="B94" s="33"/>
      <c r="C94" s="132" t="s">
        <v>82</v>
      </c>
      <c r="D94" s="132" t="s">
        <v>186</v>
      </c>
      <c r="E94" s="133" t="s">
        <v>3506</v>
      </c>
      <c r="F94" s="134" t="s">
        <v>3506</v>
      </c>
      <c r="G94" s="135" t="s">
        <v>1993</v>
      </c>
      <c r="H94" s="136">
        <v>1</v>
      </c>
      <c r="I94" s="137"/>
      <c r="J94" s="138">
        <f>ROUND(I94*H94,2)</f>
        <v>0</v>
      </c>
      <c r="K94" s="134" t="s">
        <v>19</v>
      </c>
      <c r="L94" s="33"/>
      <c r="M94" s="139" t="s">
        <v>19</v>
      </c>
      <c r="N94" s="140" t="s">
        <v>46</v>
      </c>
      <c r="P94" s="141">
        <f>O94*H94</f>
        <v>0</v>
      </c>
      <c r="Q94" s="141">
        <v>0</v>
      </c>
      <c r="R94" s="141">
        <f>Q94*H94</f>
        <v>0</v>
      </c>
      <c r="S94" s="141">
        <v>0</v>
      </c>
      <c r="T94" s="142">
        <f>S94*H94</f>
        <v>0</v>
      </c>
      <c r="AR94" s="143" t="s">
        <v>287</v>
      </c>
      <c r="AT94" s="143" t="s">
        <v>186</v>
      </c>
      <c r="AU94" s="143" t="s">
        <v>82</v>
      </c>
      <c r="AY94" s="18" t="s">
        <v>184</v>
      </c>
      <c r="BE94" s="144">
        <f>IF(N94="základní",J94,0)</f>
        <v>0</v>
      </c>
      <c r="BF94" s="144">
        <f>IF(N94="snížená",J94,0)</f>
        <v>0</v>
      </c>
      <c r="BG94" s="144">
        <f>IF(N94="zákl. přenesená",J94,0)</f>
        <v>0</v>
      </c>
      <c r="BH94" s="144">
        <f>IF(N94="sníž. přenesená",J94,0)</f>
        <v>0</v>
      </c>
      <c r="BI94" s="144">
        <f>IF(N94="nulová",J94,0)</f>
        <v>0</v>
      </c>
      <c r="BJ94" s="18" t="s">
        <v>82</v>
      </c>
      <c r="BK94" s="144">
        <f>ROUND(I94*H94,2)</f>
        <v>0</v>
      </c>
      <c r="BL94" s="18" t="s">
        <v>287</v>
      </c>
      <c r="BM94" s="143" t="s">
        <v>3507</v>
      </c>
    </row>
    <row r="95" spans="2:65" s="1" customFormat="1" ht="19.5">
      <c r="B95" s="33"/>
      <c r="D95" s="150" t="s">
        <v>1000</v>
      </c>
      <c r="F95" s="191" t="s">
        <v>3508</v>
      </c>
      <c r="I95" s="147"/>
      <c r="L95" s="33"/>
      <c r="M95" s="148"/>
      <c r="T95" s="54"/>
      <c r="AT95" s="18" t="s">
        <v>1000</v>
      </c>
      <c r="AU95" s="18" t="s">
        <v>82</v>
      </c>
    </row>
    <row r="96" spans="2:65" s="1" customFormat="1" ht="16.5" customHeight="1">
      <c r="B96" s="33"/>
      <c r="C96" s="132" t="s">
        <v>84</v>
      </c>
      <c r="D96" s="132" t="s">
        <v>186</v>
      </c>
      <c r="E96" s="133" t="s">
        <v>3509</v>
      </c>
      <c r="F96" s="134" t="s">
        <v>3510</v>
      </c>
      <c r="G96" s="135" t="s">
        <v>1993</v>
      </c>
      <c r="H96" s="136">
        <v>1</v>
      </c>
      <c r="I96" s="137"/>
      <c r="J96" s="138">
        <f>ROUND(I96*H96,2)</f>
        <v>0</v>
      </c>
      <c r="K96" s="134" t="s">
        <v>19</v>
      </c>
      <c r="L96" s="33"/>
      <c r="M96" s="139" t="s">
        <v>19</v>
      </c>
      <c r="N96" s="140" t="s">
        <v>46</v>
      </c>
      <c r="P96" s="141">
        <f>O96*H96</f>
        <v>0</v>
      </c>
      <c r="Q96" s="141">
        <v>0</v>
      </c>
      <c r="R96" s="141">
        <f>Q96*H96</f>
        <v>0</v>
      </c>
      <c r="S96" s="141">
        <v>0</v>
      </c>
      <c r="T96" s="142">
        <f>S96*H96</f>
        <v>0</v>
      </c>
      <c r="AR96" s="143" t="s">
        <v>287</v>
      </c>
      <c r="AT96" s="143" t="s">
        <v>186</v>
      </c>
      <c r="AU96" s="143" t="s">
        <v>82</v>
      </c>
      <c r="AY96" s="18" t="s">
        <v>184</v>
      </c>
      <c r="BE96" s="144">
        <f>IF(N96="základní",J96,0)</f>
        <v>0</v>
      </c>
      <c r="BF96" s="144">
        <f>IF(N96="snížená",J96,0)</f>
        <v>0</v>
      </c>
      <c r="BG96" s="144">
        <f>IF(N96="zákl. přenesená",J96,0)</f>
        <v>0</v>
      </c>
      <c r="BH96" s="144">
        <f>IF(N96="sníž. přenesená",J96,0)</f>
        <v>0</v>
      </c>
      <c r="BI96" s="144">
        <f>IF(N96="nulová",J96,0)</f>
        <v>0</v>
      </c>
      <c r="BJ96" s="18" t="s">
        <v>82</v>
      </c>
      <c r="BK96" s="144">
        <f>ROUND(I96*H96,2)</f>
        <v>0</v>
      </c>
      <c r="BL96" s="18" t="s">
        <v>287</v>
      </c>
      <c r="BM96" s="143" t="s">
        <v>3511</v>
      </c>
    </row>
    <row r="97" spans="2:65" s="1" customFormat="1" ht="19.5">
      <c r="B97" s="33"/>
      <c r="D97" s="150" t="s">
        <v>1000</v>
      </c>
      <c r="F97" s="191" t="s">
        <v>3508</v>
      </c>
      <c r="I97" s="147"/>
      <c r="L97" s="33"/>
      <c r="M97" s="148"/>
      <c r="T97" s="54"/>
      <c r="AT97" s="18" t="s">
        <v>1000</v>
      </c>
      <c r="AU97" s="18" t="s">
        <v>82</v>
      </c>
    </row>
    <row r="98" spans="2:65" s="1" customFormat="1" ht="16.5" customHeight="1">
      <c r="B98" s="33"/>
      <c r="C98" s="132" t="s">
        <v>92</v>
      </c>
      <c r="D98" s="132" t="s">
        <v>186</v>
      </c>
      <c r="E98" s="133" t="s">
        <v>3512</v>
      </c>
      <c r="F98" s="134" t="s">
        <v>3513</v>
      </c>
      <c r="G98" s="135" t="s">
        <v>1993</v>
      </c>
      <c r="H98" s="136">
        <v>5</v>
      </c>
      <c r="I98" s="137"/>
      <c r="J98" s="138">
        <f>ROUND(I98*H98,2)</f>
        <v>0</v>
      </c>
      <c r="K98" s="134" t="s">
        <v>19</v>
      </c>
      <c r="L98" s="33"/>
      <c r="M98" s="139" t="s">
        <v>19</v>
      </c>
      <c r="N98" s="140" t="s">
        <v>46</v>
      </c>
      <c r="P98" s="141">
        <f>O98*H98</f>
        <v>0</v>
      </c>
      <c r="Q98" s="141">
        <v>0</v>
      </c>
      <c r="R98" s="141">
        <f>Q98*H98</f>
        <v>0</v>
      </c>
      <c r="S98" s="141">
        <v>0</v>
      </c>
      <c r="T98" s="142">
        <f>S98*H98</f>
        <v>0</v>
      </c>
      <c r="AR98" s="143" t="s">
        <v>287</v>
      </c>
      <c r="AT98" s="143" t="s">
        <v>186</v>
      </c>
      <c r="AU98" s="143" t="s">
        <v>82</v>
      </c>
      <c r="AY98" s="18" t="s">
        <v>184</v>
      </c>
      <c r="BE98" s="144">
        <f>IF(N98="základní",J98,0)</f>
        <v>0</v>
      </c>
      <c r="BF98" s="144">
        <f>IF(N98="snížená",J98,0)</f>
        <v>0</v>
      </c>
      <c r="BG98" s="144">
        <f>IF(N98="zákl. přenesená",J98,0)</f>
        <v>0</v>
      </c>
      <c r="BH98" s="144">
        <f>IF(N98="sníž. přenesená",J98,0)</f>
        <v>0</v>
      </c>
      <c r="BI98" s="144">
        <f>IF(N98="nulová",J98,0)</f>
        <v>0</v>
      </c>
      <c r="BJ98" s="18" t="s">
        <v>82</v>
      </c>
      <c r="BK98" s="144">
        <f>ROUND(I98*H98,2)</f>
        <v>0</v>
      </c>
      <c r="BL98" s="18" t="s">
        <v>287</v>
      </c>
      <c r="BM98" s="143" t="s">
        <v>84</v>
      </c>
    </row>
    <row r="99" spans="2:65" s="1" customFormat="1" ht="19.5">
      <c r="B99" s="33"/>
      <c r="D99" s="150" t="s">
        <v>1000</v>
      </c>
      <c r="F99" s="191" t="s">
        <v>3514</v>
      </c>
      <c r="I99" s="147"/>
      <c r="L99" s="33"/>
      <c r="M99" s="148"/>
      <c r="T99" s="54"/>
      <c r="AT99" s="18" t="s">
        <v>1000</v>
      </c>
      <c r="AU99" s="18" t="s">
        <v>82</v>
      </c>
    </row>
    <row r="100" spans="2:65" s="1" customFormat="1" ht="16.5" customHeight="1">
      <c r="B100" s="33"/>
      <c r="C100" s="132" t="s">
        <v>127</v>
      </c>
      <c r="D100" s="132" t="s">
        <v>186</v>
      </c>
      <c r="E100" s="133" t="s">
        <v>3515</v>
      </c>
      <c r="F100" s="134" t="s">
        <v>3516</v>
      </c>
      <c r="G100" s="135" t="s">
        <v>1993</v>
      </c>
      <c r="H100" s="136">
        <v>1</v>
      </c>
      <c r="I100" s="137"/>
      <c r="J100" s="138">
        <f>ROUND(I100*H100,2)</f>
        <v>0</v>
      </c>
      <c r="K100" s="134" t="s">
        <v>19</v>
      </c>
      <c r="L100" s="33"/>
      <c r="M100" s="139" t="s">
        <v>19</v>
      </c>
      <c r="N100" s="140" t="s">
        <v>46</v>
      </c>
      <c r="P100" s="141">
        <f>O100*H100</f>
        <v>0</v>
      </c>
      <c r="Q100" s="141">
        <v>0</v>
      </c>
      <c r="R100" s="141">
        <f>Q100*H100</f>
        <v>0</v>
      </c>
      <c r="S100" s="141">
        <v>0</v>
      </c>
      <c r="T100" s="142">
        <f>S100*H100</f>
        <v>0</v>
      </c>
      <c r="AR100" s="143" t="s">
        <v>287</v>
      </c>
      <c r="AT100" s="143" t="s">
        <v>186</v>
      </c>
      <c r="AU100" s="143" t="s">
        <v>82</v>
      </c>
      <c r="AY100" s="18" t="s">
        <v>184</v>
      </c>
      <c r="BE100" s="144">
        <f>IF(N100="základní",J100,0)</f>
        <v>0</v>
      </c>
      <c r="BF100" s="144">
        <f>IF(N100="snížená",J100,0)</f>
        <v>0</v>
      </c>
      <c r="BG100" s="144">
        <f>IF(N100="zákl. přenesená",J100,0)</f>
        <v>0</v>
      </c>
      <c r="BH100" s="144">
        <f>IF(N100="sníž. přenesená",J100,0)</f>
        <v>0</v>
      </c>
      <c r="BI100" s="144">
        <f>IF(N100="nulová",J100,0)</f>
        <v>0</v>
      </c>
      <c r="BJ100" s="18" t="s">
        <v>82</v>
      </c>
      <c r="BK100" s="144">
        <f>ROUND(I100*H100,2)</f>
        <v>0</v>
      </c>
      <c r="BL100" s="18" t="s">
        <v>287</v>
      </c>
      <c r="BM100" s="143" t="s">
        <v>127</v>
      </c>
    </row>
    <row r="101" spans="2:65" s="1" customFormat="1" ht="19.5">
      <c r="B101" s="33"/>
      <c r="D101" s="150" t="s">
        <v>1000</v>
      </c>
      <c r="F101" s="191" t="s">
        <v>3517</v>
      </c>
      <c r="I101" s="147"/>
      <c r="L101" s="33"/>
      <c r="M101" s="148"/>
      <c r="T101" s="54"/>
      <c r="AT101" s="18" t="s">
        <v>1000</v>
      </c>
      <c r="AU101" s="18" t="s">
        <v>82</v>
      </c>
    </row>
    <row r="102" spans="2:65" s="1" customFormat="1" ht="16.5" customHeight="1">
      <c r="B102" s="33"/>
      <c r="C102" s="132" t="s">
        <v>130</v>
      </c>
      <c r="D102" s="132" t="s">
        <v>186</v>
      </c>
      <c r="E102" s="133" t="s">
        <v>3518</v>
      </c>
      <c r="F102" s="134" t="s">
        <v>3519</v>
      </c>
      <c r="G102" s="135" t="s">
        <v>1993</v>
      </c>
      <c r="H102" s="136">
        <v>1</v>
      </c>
      <c r="I102" s="137"/>
      <c r="J102" s="138">
        <f>ROUND(I102*H102,2)</f>
        <v>0</v>
      </c>
      <c r="K102" s="134" t="s">
        <v>19</v>
      </c>
      <c r="L102" s="33"/>
      <c r="M102" s="139" t="s">
        <v>19</v>
      </c>
      <c r="N102" s="140" t="s">
        <v>46</v>
      </c>
      <c r="P102" s="141">
        <f>O102*H102</f>
        <v>0</v>
      </c>
      <c r="Q102" s="141">
        <v>0</v>
      </c>
      <c r="R102" s="141">
        <f>Q102*H102</f>
        <v>0</v>
      </c>
      <c r="S102" s="141">
        <v>0</v>
      </c>
      <c r="T102" s="142">
        <f>S102*H102</f>
        <v>0</v>
      </c>
      <c r="AR102" s="143" t="s">
        <v>287</v>
      </c>
      <c r="AT102" s="143" t="s">
        <v>186</v>
      </c>
      <c r="AU102" s="143" t="s">
        <v>82</v>
      </c>
      <c r="AY102" s="18" t="s">
        <v>184</v>
      </c>
      <c r="BE102" s="144">
        <f>IF(N102="základní",J102,0)</f>
        <v>0</v>
      </c>
      <c r="BF102" s="144">
        <f>IF(N102="snížená",J102,0)</f>
        <v>0</v>
      </c>
      <c r="BG102" s="144">
        <f>IF(N102="zákl. přenesená",J102,0)</f>
        <v>0</v>
      </c>
      <c r="BH102" s="144">
        <f>IF(N102="sníž. přenesená",J102,0)</f>
        <v>0</v>
      </c>
      <c r="BI102" s="144">
        <f>IF(N102="nulová",J102,0)</f>
        <v>0</v>
      </c>
      <c r="BJ102" s="18" t="s">
        <v>82</v>
      </c>
      <c r="BK102" s="144">
        <f>ROUND(I102*H102,2)</f>
        <v>0</v>
      </c>
      <c r="BL102" s="18" t="s">
        <v>287</v>
      </c>
      <c r="BM102" s="143" t="s">
        <v>221</v>
      </c>
    </row>
    <row r="103" spans="2:65" s="1" customFormat="1" ht="19.5">
      <c r="B103" s="33"/>
      <c r="D103" s="150" t="s">
        <v>1000</v>
      </c>
      <c r="F103" s="191" t="s">
        <v>3517</v>
      </c>
      <c r="I103" s="147"/>
      <c r="L103" s="33"/>
      <c r="M103" s="148"/>
      <c r="T103" s="54"/>
      <c r="AT103" s="18" t="s">
        <v>1000</v>
      </c>
      <c r="AU103" s="18" t="s">
        <v>82</v>
      </c>
    </row>
    <row r="104" spans="2:65" s="1" customFormat="1" ht="16.5" customHeight="1">
      <c r="B104" s="33"/>
      <c r="C104" s="132" t="s">
        <v>221</v>
      </c>
      <c r="D104" s="132" t="s">
        <v>186</v>
      </c>
      <c r="E104" s="133" t="s">
        <v>3520</v>
      </c>
      <c r="F104" s="134" t="s">
        <v>3521</v>
      </c>
      <c r="G104" s="135" t="s">
        <v>1007</v>
      </c>
      <c r="H104" s="136">
        <v>1</v>
      </c>
      <c r="I104" s="137"/>
      <c r="J104" s="138">
        <f t="shared" ref="J104:J119" si="0">ROUND(I104*H104,2)</f>
        <v>0</v>
      </c>
      <c r="K104" s="134" t="s">
        <v>19</v>
      </c>
      <c r="L104" s="33"/>
      <c r="M104" s="139" t="s">
        <v>19</v>
      </c>
      <c r="N104" s="140" t="s">
        <v>46</v>
      </c>
      <c r="P104" s="141">
        <f t="shared" ref="P104:P119" si="1">O104*H104</f>
        <v>0</v>
      </c>
      <c r="Q104" s="141">
        <v>0</v>
      </c>
      <c r="R104" s="141">
        <f t="shared" ref="R104:R119" si="2">Q104*H104</f>
        <v>0</v>
      </c>
      <c r="S104" s="141">
        <v>0</v>
      </c>
      <c r="T104" s="142">
        <f t="shared" ref="T104:T119" si="3">S104*H104</f>
        <v>0</v>
      </c>
      <c r="AR104" s="143" t="s">
        <v>287</v>
      </c>
      <c r="AT104" s="143" t="s">
        <v>186</v>
      </c>
      <c r="AU104" s="143" t="s">
        <v>82</v>
      </c>
      <c r="AY104" s="18" t="s">
        <v>184</v>
      </c>
      <c r="BE104" s="144">
        <f t="shared" ref="BE104:BE119" si="4">IF(N104="základní",J104,0)</f>
        <v>0</v>
      </c>
      <c r="BF104" s="144">
        <f t="shared" ref="BF104:BF119" si="5">IF(N104="snížená",J104,0)</f>
        <v>0</v>
      </c>
      <c r="BG104" s="144">
        <f t="shared" ref="BG104:BG119" si="6">IF(N104="zákl. přenesená",J104,0)</f>
        <v>0</v>
      </c>
      <c r="BH104" s="144">
        <f t="shared" ref="BH104:BH119" si="7">IF(N104="sníž. přenesená",J104,0)</f>
        <v>0</v>
      </c>
      <c r="BI104" s="144">
        <f t="shared" ref="BI104:BI119" si="8">IF(N104="nulová",J104,0)</f>
        <v>0</v>
      </c>
      <c r="BJ104" s="18" t="s">
        <v>82</v>
      </c>
      <c r="BK104" s="144">
        <f t="shared" ref="BK104:BK119" si="9">ROUND(I104*H104,2)</f>
        <v>0</v>
      </c>
      <c r="BL104" s="18" t="s">
        <v>287</v>
      </c>
      <c r="BM104" s="143" t="s">
        <v>231</v>
      </c>
    </row>
    <row r="105" spans="2:65" s="1" customFormat="1" ht="24.2" customHeight="1">
      <c r="B105" s="33"/>
      <c r="C105" s="132" t="s">
        <v>226</v>
      </c>
      <c r="D105" s="132" t="s">
        <v>186</v>
      </c>
      <c r="E105" s="133" t="s">
        <v>3522</v>
      </c>
      <c r="F105" s="134" t="s">
        <v>3523</v>
      </c>
      <c r="G105" s="135" t="s">
        <v>1993</v>
      </c>
      <c r="H105" s="136">
        <v>1</v>
      </c>
      <c r="I105" s="137"/>
      <c r="J105" s="138">
        <f t="shared" si="0"/>
        <v>0</v>
      </c>
      <c r="K105" s="134" t="s">
        <v>19</v>
      </c>
      <c r="L105" s="33"/>
      <c r="M105" s="139" t="s">
        <v>19</v>
      </c>
      <c r="N105" s="140" t="s">
        <v>46</v>
      </c>
      <c r="P105" s="141">
        <f t="shared" si="1"/>
        <v>0</v>
      </c>
      <c r="Q105" s="141">
        <v>0</v>
      </c>
      <c r="R105" s="141">
        <f t="shared" si="2"/>
        <v>0</v>
      </c>
      <c r="S105" s="141">
        <v>0</v>
      </c>
      <c r="T105" s="142">
        <f t="shared" si="3"/>
        <v>0</v>
      </c>
      <c r="AR105" s="143" t="s">
        <v>287</v>
      </c>
      <c r="AT105" s="143" t="s">
        <v>186</v>
      </c>
      <c r="AU105" s="143" t="s">
        <v>82</v>
      </c>
      <c r="AY105" s="18" t="s">
        <v>184</v>
      </c>
      <c r="BE105" s="144">
        <f t="shared" si="4"/>
        <v>0</v>
      </c>
      <c r="BF105" s="144">
        <f t="shared" si="5"/>
        <v>0</v>
      </c>
      <c r="BG105" s="144">
        <f t="shared" si="6"/>
        <v>0</v>
      </c>
      <c r="BH105" s="144">
        <f t="shared" si="7"/>
        <v>0</v>
      </c>
      <c r="BI105" s="144">
        <f t="shared" si="8"/>
        <v>0</v>
      </c>
      <c r="BJ105" s="18" t="s">
        <v>82</v>
      </c>
      <c r="BK105" s="144">
        <f t="shared" si="9"/>
        <v>0</v>
      </c>
      <c r="BL105" s="18" t="s">
        <v>287</v>
      </c>
      <c r="BM105" s="143" t="s">
        <v>243</v>
      </c>
    </row>
    <row r="106" spans="2:65" s="1" customFormat="1" ht="24.2" customHeight="1">
      <c r="B106" s="33"/>
      <c r="C106" s="132" t="s">
        <v>231</v>
      </c>
      <c r="D106" s="132" t="s">
        <v>186</v>
      </c>
      <c r="E106" s="133" t="s">
        <v>3524</v>
      </c>
      <c r="F106" s="134" t="s">
        <v>3525</v>
      </c>
      <c r="G106" s="135" t="s">
        <v>1993</v>
      </c>
      <c r="H106" s="136">
        <v>1</v>
      </c>
      <c r="I106" s="137"/>
      <c r="J106" s="138">
        <f t="shared" si="0"/>
        <v>0</v>
      </c>
      <c r="K106" s="134" t="s">
        <v>19</v>
      </c>
      <c r="L106" s="33"/>
      <c r="M106" s="139" t="s">
        <v>19</v>
      </c>
      <c r="N106" s="140" t="s">
        <v>46</v>
      </c>
      <c r="P106" s="141">
        <f t="shared" si="1"/>
        <v>0</v>
      </c>
      <c r="Q106" s="141">
        <v>0</v>
      </c>
      <c r="R106" s="141">
        <f t="shared" si="2"/>
        <v>0</v>
      </c>
      <c r="S106" s="141">
        <v>0</v>
      </c>
      <c r="T106" s="142">
        <f t="shared" si="3"/>
        <v>0</v>
      </c>
      <c r="AR106" s="143" t="s">
        <v>287</v>
      </c>
      <c r="AT106" s="143" t="s">
        <v>186</v>
      </c>
      <c r="AU106" s="143" t="s">
        <v>82</v>
      </c>
      <c r="AY106" s="18" t="s">
        <v>184</v>
      </c>
      <c r="BE106" s="144">
        <f t="shared" si="4"/>
        <v>0</v>
      </c>
      <c r="BF106" s="144">
        <f t="shared" si="5"/>
        <v>0</v>
      </c>
      <c r="BG106" s="144">
        <f t="shared" si="6"/>
        <v>0</v>
      </c>
      <c r="BH106" s="144">
        <f t="shared" si="7"/>
        <v>0</v>
      </c>
      <c r="BI106" s="144">
        <f t="shared" si="8"/>
        <v>0</v>
      </c>
      <c r="BJ106" s="18" t="s">
        <v>82</v>
      </c>
      <c r="BK106" s="144">
        <f t="shared" si="9"/>
        <v>0</v>
      </c>
      <c r="BL106" s="18" t="s">
        <v>287</v>
      </c>
      <c r="BM106" s="143" t="s">
        <v>8</v>
      </c>
    </row>
    <row r="107" spans="2:65" s="1" customFormat="1" ht="24.2" customHeight="1">
      <c r="B107" s="33"/>
      <c r="C107" s="132" t="s">
        <v>237</v>
      </c>
      <c r="D107" s="132" t="s">
        <v>186</v>
      </c>
      <c r="E107" s="133" t="s">
        <v>3526</v>
      </c>
      <c r="F107" s="134" t="s">
        <v>3527</v>
      </c>
      <c r="G107" s="135" t="s">
        <v>1993</v>
      </c>
      <c r="H107" s="136">
        <v>1</v>
      </c>
      <c r="I107" s="137"/>
      <c r="J107" s="138">
        <f t="shared" si="0"/>
        <v>0</v>
      </c>
      <c r="K107" s="134" t="s">
        <v>19</v>
      </c>
      <c r="L107" s="33"/>
      <c r="M107" s="139" t="s">
        <v>19</v>
      </c>
      <c r="N107" s="140" t="s">
        <v>46</v>
      </c>
      <c r="P107" s="141">
        <f t="shared" si="1"/>
        <v>0</v>
      </c>
      <c r="Q107" s="141">
        <v>0</v>
      </c>
      <c r="R107" s="141">
        <f t="shared" si="2"/>
        <v>0</v>
      </c>
      <c r="S107" s="141">
        <v>0</v>
      </c>
      <c r="T107" s="142">
        <f t="shared" si="3"/>
        <v>0</v>
      </c>
      <c r="AR107" s="143" t="s">
        <v>287</v>
      </c>
      <c r="AT107" s="143" t="s">
        <v>186</v>
      </c>
      <c r="AU107" s="143" t="s">
        <v>82</v>
      </c>
      <c r="AY107" s="18" t="s">
        <v>184</v>
      </c>
      <c r="BE107" s="144">
        <f t="shared" si="4"/>
        <v>0</v>
      </c>
      <c r="BF107" s="144">
        <f t="shared" si="5"/>
        <v>0</v>
      </c>
      <c r="BG107" s="144">
        <f t="shared" si="6"/>
        <v>0</v>
      </c>
      <c r="BH107" s="144">
        <f t="shared" si="7"/>
        <v>0</v>
      </c>
      <c r="BI107" s="144">
        <f t="shared" si="8"/>
        <v>0</v>
      </c>
      <c r="BJ107" s="18" t="s">
        <v>82</v>
      </c>
      <c r="BK107" s="144">
        <f t="shared" si="9"/>
        <v>0</v>
      </c>
      <c r="BL107" s="18" t="s">
        <v>287</v>
      </c>
      <c r="BM107" s="143" t="s">
        <v>270</v>
      </c>
    </row>
    <row r="108" spans="2:65" s="1" customFormat="1" ht="16.5" customHeight="1">
      <c r="B108" s="33"/>
      <c r="C108" s="132" t="s">
        <v>243</v>
      </c>
      <c r="D108" s="132" t="s">
        <v>186</v>
      </c>
      <c r="E108" s="133" t="s">
        <v>3528</v>
      </c>
      <c r="F108" s="134" t="s">
        <v>3529</v>
      </c>
      <c r="G108" s="135" t="s">
        <v>1993</v>
      </c>
      <c r="H108" s="136">
        <v>1</v>
      </c>
      <c r="I108" s="137"/>
      <c r="J108" s="138">
        <f t="shared" si="0"/>
        <v>0</v>
      </c>
      <c r="K108" s="134" t="s">
        <v>19</v>
      </c>
      <c r="L108" s="33"/>
      <c r="M108" s="139" t="s">
        <v>19</v>
      </c>
      <c r="N108" s="140" t="s">
        <v>46</v>
      </c>
      <c r="P108" s="141">
        <f t="shared" si="1"/>
        <v>0</v>
      </c>
      <c r="Q108" s="141">
        <v>0</v>
      </c>
      <c r="R108" s="141">
        <f t="shared" si="2"/>
        <v>0</v>
      </c>
      <c r="S108" s="141">
        <v>0</v>
      </c>
      <c r="T108" s="142">
        <f t="shared" si="3"/>
        <v>0</v>
      </c>
      <c r="AR108" s="143" t="s">
        <v>287</v>
      </c>
      <c r="AT108" s="143" t="s">
        <v>186</v>
      </c>
      <c r="AU108" s="143" t="s">
        <v>82</v>
      </c>
      <c r="AY108" s="18" t="s">
        <v>184</v>
      </c>
      <c r="BE108" s="144">
        <f t="shared" si="4"/>
        <v>0</v>
      </c>
      <c r="BF108" s="144">
        <f t="shared" si="5"/>
        <v>0</v>
      </c>
      <c r="BG108" s="144">
        <f t="shared" si="6"/>
        <v>0</v>
      </c>
      <c r="BH108" s="144">
        <f t="shared" si="7"/>
        <v>0</v>
      </c>
      <c r="BI108" s="144">
        <f t="shared" si="8"/>
        <v>0</v>
      </c>
      <c r="BJ108" s="18" t="s">
        <v>82</v>
      </c>
      <c r="BK108" s="144">
        <f t="shared" si="9"/>
        <v>0</v>
      </c>
      <c r="BL108" s="18" t="s">
        <v>287</v>
      </c>
      <c r="BM108" s="143" t="s">
        <v>287</v>
      </c>
    </row>
    <row r="109" spans="2:65" s="1" customFormat="1" ht="24.2" customHeight="1">
      <c r="B109" s="33"/>
      <c r="C109" s="132" t="s">
        <v>251</v>
      </c>
      <c r="D109" s="132" t="s">
        <v>186</v>
      </c>
      <c r="E109" s="133" t="s">
        <v>3530</v>
      </c>
      <c r="F109" s="134" t="s">
        <v>3531</v>
      </c>
      <c r="G109" s="135" t="s">
        <v>1993</v>
      </c>
      <c r="H109" s="136">
        <v>1</v>
      </c>
      <c r="I109" s="137"/>
      <c r="J109" s="138">
        <f t="shared" si="0"/>
        <v>0</v>
      </c>
      <c r="K109" s="134" t="s">
        <v>19</v>
      </c>
      <c r="L109" s="33"/>
      <c r="M109" s="139" t="s">
        <v>19</v>
      </c>
      <c r="N109" s="140" t="s">
        <v>46</v>
      </c>
      <c r="P109" s="141">
        <f t="shared" si="1"/>
        <v>0</v>
      </c>
      <c r="Q109" s="141">
        <v>0</v>
      </c>
      <c r="R109" s="141">
        <f t="shared" si="2"/>
        <v>0</v>
      </c>
      <c r="S109" s="141">
        <v>0</v>
      </c>
      <c r="T109" s="142">
        <f t="shared" si="3"/>
        <v>0</v>
      </c>
      <c r="AR109" s="143" t="s">
        <v>287</v>
      </c>
      <c r="AT109" s="143" t="s">
        <v>186</v>
      </c>
      <c r="AU109" s="143" t="s">
        <v>82</v>
      </c>
      <c r="AY109" s="18" t="s">
        <v>184</v>
      </c>
      <c r="BE109" s="144">
        <f t="shared" si="4"/>
        <v>0</v>
      </c>
      <c r="BF109" s="144">
        <f t="shared" si="5"/>
        <v>0</v>
      </c>
      <c r="BG109" s="144">
        <f t="shared" si="6"/>
        <v>0</v>
      </c>
      <c r="BH109" s="144">
        <f t="shared" si="7"/>
        <v>0</v>
      </c>
      <c r="BI109" s="144">
        <f t="shared" si="8"/>
        <v>0</v>
      </c>
      <c r="BJ109" s="18" t="s">
        <v>82</v>
      </c>
      <c r="BK109" s="144">
        <f t="shared" si="9"/>
        <v>0</v>
      </c>
      <c r="BL109" s="18" t="s">
        <v>287</v>
      </c>
      <c r="BM109" s="143" t="s">
        <v>304</v>
      </c>
    </row>
    <row r="110" spans="2:65" s="1" customFormat="1" ht="16.5" customHeight="1">
      <c r="B110" s="33"/>
      <c r="C110" s="132" t="s">
        <v>8</v>
      </c>
      <c r="D110" s="132" t="s">
        <v>186</v>
      </c>
      <c r="E110" s="133" t="s">
        <v>3532</v>
      </c>
      <c r="F110" s="134" t="s">
        <v>3533</v>
      </c>
      <c r="G110" s="135" t="s">
        <v>1993</v>
      </c>
      <c r="H110" s="136">
        <v>1</v>
      </c>
      <c r="I110" s="137"/>
      <c r="J110" s="138">
        <f t="shared" si="0"/>
        <v>0</v>
      </c>
      <c r="K110" s="134" t="s">
        <v>19</v>
      </c>
      <c r="L110" s="33"/>
      <c r="M110" s="139" t="s">
        <v>19</v>
      </c>
      <c r="N110" s="140" t="s">
        <v>46</v>
      </c>
      <c r="P110" s="141">
        <f t="shared" si="1"/>
        <v>0</v>
      </c>
      <c r="Q110" s="141">
        <v>0</v>
      </c>
      <c r="R110" s="141">
        <f t="shared" si="2"/>
        <v>0</v>
      </c>
      <c r="S110" s="141">
        <v>0</v>
      </c>
      <c r="T110" s="142">
        <f t="shared" si="3"/>
        <v>0</v>
      </c>
      <c r="AR110" s="143" t="s">
        <v>287</v>
      </c>
      <c r="AT110" s="143" t="s">
        <v>186</v>
      </c>
      <c r="AU110" s="143" t="s">
        <v>82</v>
      </c>
      <c r="AY110" s="18" t="s">
        <v>184</v>
      </c>
      <c r="BE110" s="144">
        <f t="shared" si="4"/>
        <v>0</v>
      </c>
      <c r="BF110" s="144">
        <f t="shared" si="5"/>
        <v>0</v>
      </c>
      <c r="BG110" s="144">
        <f t="shared" si="6"/>
        <v>0</v>
      </c>
      <c r="BH110" s="144">
        <f t="shared" si="7"/>
        <v>0</v>
      </c>
      <c r="BI110" s="144">
        <f t="shared" si="8"/>
        <v>0</v>
      </c>
      <c r="BJ110" s="18" t="s">
        <v>82</v>
      </c>
      <c r="BK110" s="144">
        <f t="shared" si="9"/>
        <v>0</v>
      </c>
      <c r="BL110" s="18" t="s">
        <v>287</v>
      </c>
      <c r="BM110" s="143" t="s">
        <v>328</v>
      </c>
    </row>
    <row r="111" spans="2:65" s="1" customFormat="1" ht="24.2" customHeight="1">
      <c r="B111" s="33"/>
      <c r="C111" s="132" t="s">
        <v>263</v>
      </c>
      <c r="D111" s="132" t="s">
        <v>186</v>
      </c>
      <c r="E111" s="133" t="s">
        <v>3534</v>
      </c>
      <c r="F111" s="134" t="s">
        <v>3535</v>
      </c>
      <c r="G111" s="135" t="s">
        <v>1993</v>
      </c>
      <c r="H111" s="136">
        <v>1</v>
      </c>
      <c r="I111" s="137"/>
      <c r="J111" s="138">
        <f t="shared" si="0"/>
        <v>0</v>
      </c>
      <c r="K111" s="134" t="s">
        <v>19</v>
      </c>
      <c r="L111" s="33"/>
      <c r="M111" s="139" t="s">
        <v>19</v>
      </c>
      <c r="N111" s="140" t="s">
        <v>46</v>
      </c>
      <c r="P111" s="141">
        <f t="shared" si="1"/>
        <v>0</v>
      </c>
      <c r="Q111" s="141">
        <v>0</v>
      </c>
      <c r="R111" s="141">
        <f t="shared" si="2"/>
        <v>0</v>
      </c>
      <c r="S111" s="141">
        <v>0</v>
      </c>
      <c r="T111" s="142">
        <f t="shared" si="3"/>
        <v>0</v>
      </c>
      <c r="AR111" s="143" t="s">
        <v>287</v>
      </c>
      <c r="AT111" s="143" t="s">
        <v>186</v>
      </c>
      <c r="AU111" s="143" t="s">
        <v>82</v>
      </c>
      <c r="AY111" s="18" t="s">
        <v>184</v>
      </c>
      <c r="BE111" s="144">
        <f t="shared" si="4"/>
        <v>0</v>
      </c>
      <c r="BF111" s="144">
        <f t="shared" si="5"/>
        <v>0</v>
      </c>
      <c r="BG111" s="144">
        <f t="shared" si="6"/>
        <v>0</v>
      </c>
      <c r="BH111" s="144">
        <f t="shared" si="7"/>
        <v>0</v>
      </c>
      <c r="BI111" s="144">
        <f t="shared" si="8"/>
        <v>0</v>
      </c>
      <c r="BJ111" s="18" t="s">
        <v>82</v>
      </c>
      <c r="BK111" s="144">
        <f t="shared" si="9"/>
        <v>0</v>
      </c>
      <c r="BL111" s="18" t="s">
        <v>287</v>
      </c>
      <c r="BM111" s="143" t="s">
        <v>341</v>
      </c>
    </row>
    <row r="112" spans="2:65" s="1" customFormat="1" ht="16.5" customHeight="1">
      <c r="B112" s="33"/>
      <c r="C112" s="132" t="s">
        <v>270</v>
      </c>
      <c r="D112" s="132" t="s">
        <v>186</v>
      </c>
      <c r="E112" s="133" t="s">
        <v>3536</v>
      </c>
      <c r="F112" s="134" t="s">
        <v>3537</v>
      </c>
      <c r="G112" s="135" t="s">
        <v>1007</v>
      </c>
      <c r="H112" s="136">
        <v>1</v>
      </c>
      <c r="I112" s="137"/>
      <c r="J112" s="138">
        <f t="shared" si="0"/>
        <v>0</v>
      </c>
      <c r="K112" s="134" t="s">
        <v>19</v>
      </c>
      <c r="L112" s="33"/>
      <c r="M112" s="139" t="s">
        <v>19</v>
      </c>
      <c r="N112" s="140" t="s">
        <v>46</v>
      </c>
      <c r="P112" s="141">
        <f t="shared" si="1"/>
        <v>0</v>
      </c>
      <c r="Q112" s="141">
        <v>0</v>
      </c>
      <c r="R112" s="141">
        <f t="shared" si="2"/>
        <v>0</v>
      </c>
      <c r="S112" s="141">
        <v>0</v>
      </c>
      <c r="T112" s="142">
        <f t="shared" si="3"/>
        <v>0</v>
      </c>
      <c r="AR112" s="143" t="s">
        <v>287</v>
      </c>
      <c r="AT112" s="143" t="s">
        <v>186</v>
      </c>
      <c r="AU112" s="143" t="s">
        <v>82</v>
      </c>
      <c r="AY112" s="18" t="s">
        <v>184</v>
      </c>
      <c r="BE112" s="144">
        <f t="shared" si="4"/>
        <v>0</v>
      </c>
      <c r="BF112" s="144">
        <f t="shared" si="5"/>
        <v>0</v>
      </c>
      <c r="BG112" s="144">
        <f t="shared" si="6"/>
        <v>0</v>
      </c>
      <c r="BH112" s="144">
        <f t="shared" si="7"/>
        <v>0</v>
      </c>
      <c r="BI112" s="144">
        <f t="shared" si="8"/>
        <v>0</v>
      </c>
      <c r="BJ112" s="18" t="s">
        <v>82</v>
      </c>
      <c r="BK112" s="144">
        <f t="shared" si="9"/>
        <v>0</v>
      </c>
      <c r="BL112" s="18" t="s">
        <v>287</v>
      </c>
      <c r="BM112" s="143" t="s">
        <v>353</v>
      </c>
    </row>
    <row r="113" spans="2:65" s="1" customFormat="1" ht="16.5" customHeight="1">
      <c r="B113" s="33"/>
      <c r="C113" s="132" t="s">
        <v>281</v>
      </c>
      <c r="D113" s="132" t="s">
        <v>186</v>
      </c>
      <c r="E113" s="133" t="s">
        <v>3538</v>
      </c>
      <c r="F113" s="134" t="s">
        <v>3539</v>
      </c>
      <c r="G113" s="135" t="s">
        <v>1007</v>
      </c>
      <c r="H113" s="136">
        <v>1</v>
      </c>
      <c r="I113" s="137"/>
      <c r="J113" s="138">
        <f t="shared" si="0"/>
        <v>0</v>
      </c>
      <c r="K113" s="134" t="s">
        <v>19</v>
      </c>
      <c r="L113" s="33"/>
      <c r="M113" s="139" t="s">
        <v>19</v>
      </c>
      <c r="N113" s="140" t="s">
        <v>46</v>
      </c>
      <c r="P113" s="141">
        <f t="shared" si="1"/>
        <v>0</v>
      </c>
      <c r="Q113" s="141">
        <v>0</v>
      </c>
      <c r="R113" s="141">
        <f t="shared" si="2"/>
        <v>0</v>
      </c>
      <c r="S113" s="141">
        <v>0</v>
      </c>
      <c r="T113" s="142">
        <f t="shared" si="3"/>
        <v>0</v>
      </c>
      <c r="AR113" s="143" t="s">
        <v>287</v>
      </c>
      <c r="AT113" s="143" t="s">
        <v>186</v>
      </c>
      <c r="AU113" s="143" t="s">
        <v>82</v>
      </c>
      <c r="AY113" s="18" t="s">
        <v>184</v>
      </c>
      <c r="BE113" s="144">
        <f t="shared" si="4"/>
        <v>0</v>
      </c>
      <c r="BF113" s="144">
        <f t="shared" si="5"/>
        <v>0</v>
      </c>
      <c r="BG113" s="144">
        <f t="shared" si="6"/>
        <v>0</v>
      </c>
      <c r="BH113" s="144">
        <f t="shared" si="7"/>
        <v>0</v>
      </c>
      <c r="BI113" s="144">
        <f t="shared" si="8"/>
        <v>0</v>
      </c>
      <c r="BJ113" s="18" t="s">
        <v>82</v>
      </c>
      <c r="BK113" s="144">
        <f t="shared" si="9"/>
        <v>0</v>
      </c>
      <c r="BL113" s="18" t="s">
        <v>287</v>
      </c>
      <c r="BM113" s="143" t="s">
        <v>365</v>
      </c>
    </row>
    <row r="114" spans="2:65" s="1" customFormat="1" ht="24.2" customHeight="1">
      <c r="B114" s="33"/>
      <c r="C114" s="132" t="s">
        <v>287</v>
      </c>
      <c r="D114" s="132" t="s">
        <v>186</v>
      </c>
      <c r="E114" s="133" t="s">
        <v>3540</v>
      </c>
      <c r="F114" s="134" t="s">
        <v>3541</v>
      </c>
      <c r="G114" s="135" t="s">
        <v>1993</v>
      </c>
      <c r="H114" s="136">
        <v>1</v>
      </c>
      <c r="I114" s="137"/>
      <c r="J114" s="138">
        <f t="shared" si="0"/>
        <v>0</v>
      </c>
      <c r="K114" s="134" t="s">
        <v>19</v>
      </c>
      <c r="L114" s="33"/>
      <c r="M114" s="139" t="s">
        <v>19</v>
      </c>
      <c r="N114" s="140" t="s">
        <v>46</v>
      </c>
      <c r="P114" s="141">
        <f t="shared" si="1"/>
        <v>0</v>
      </c>
      <c r="Q114" s="141">
        <v>0</v>
      </c>
      <c r="R114" s="141">
        <f t="shared" si="2"/>
        <v>0</v>
      </c>
      <c r="S114" s="141">
        <v>0</v>
      </c>
      <c r="T114" s="142">
        <f t="shared" si="3"/>
        <v>0</v>
      </c>
      <c r="AR114" s="143" t="s">
        <v>287</v>
      </c>
      <c r="AT114" s="143" t="s">
        <v>186</v>
      </c>
      <c r="AU114" s="143" t="s">
        <v>82</v>
      </c>
      <c r="AY114" s="18" t="s">
        <v>184</v>
      </c>
      <c r="BE114" s="144">
        <f t="shared" si="4"/>
        <v>0</v>
      </c>
      <c r="BF114" s="144">
        <f t="shared" si="5"/>
        <v>0</v>
      </c>
      <c r="BG114" s="144">
        <f t="shared" si="6"/>
        <v>0</v>
      </c>
      <c r="BH114" s="144">
        <f t="shared" si="7"/>
        <v>0</v>
      </c>
      <c r="BI114" s="144">
        <f t="shared" si="8"/>
        <v>0</v>
      </c>
      <c r="BJ114" s="18" t="s">
        <v>82</v>
      </c>
      <c r="BK114" s="144">
        <f t="shared" si="9"/>
        <v>0</v>
      </c>
      <c r="BL114" s="18" t="s">
        <v>287</v>
      </c>
      <c r="BM114" s="143" t="s">
        <v>381</v>
      </c>
    </row>
    <row r="115" spans="2:65" s="1" customFormat="1" ht="16.5" customHeight="1">
      <c r="B115" s="33"/>
      <c r="C115" s="132" t="s">
        <v>298</v>
      </c>
      <c r="D115" s="132" t="s">
        <v>186</v>
      </c>
      <c r="E115" s="133" t="s">
        <v>3542</v>
      </c>
      <c r="F115" s="134" t="s">
        <v>3543</v>
      </c>
      <c r="G115" s="135" t="s">
        <v>1993</v>
      </c>
      <c r="H115" s="136">
        <v>1</v>
      </c>
      <c r="I115" s="137"/>
      <c r="J115" s="138">
        <f t="shared" si="0"/>
        <v>0</v>
      </c>
      <c r="K115" s="134" t="s">
        <v>19</v>
      </c>
      <c r="L115" s="33"/>
      <c r="M115" s="139" t="s">
        <v>19</v>
      </c>
      <c r="N115" s="140" t="s">
        <v>46</v>
      </c>
      <c r="P115" s="141">
        <f t="shared" si="1"/>
        <v>0</v>
      </c>
      <c r="Q115" s="141">
        <v>0</v>
      </c>
      <c r="R115" s="141">
        <f t="shared" si="2"/>
        <v>0</v>
      </c>
      <c r="S115" s="141">
        <v>0</v>
      </c>
      <c r="T115" s="142">
        <f t="shared" si="3"/>
        <v>0</v>
      </c>
      <c r="AR115" s="143" t="s">
        <v>287</v>
      </c>
      <c r="AT115" s="143" t="s">
        <v>186</v>
      </c>
      <c r="AU115" s="143" t="s">
        <v>82</v>
      </c>
      <c r="AY115" s="18" t="s">
        <v>184</v>
      </c>
      <c r="BE115" s="144">
        <f t="shared" si="4"/>
        <v>0</v>
      </c>
      <c r="BF115" s="144">
        <f t="shared" si="5"/>
        <v>0</v>
      </c>
      <c r="BG115" s="144">
        <f t="shared" si="6"/>
        <v>0</v>
      </c>
      <c r="BH115" s="144">
        <f t="shared" si="7"/>
        <v>0</v>
      </c>
      <c r="BI115" s="144">
        <f t="shared" si="8"/>
        <v>0</v>
      </c>
      <c r="BJ115" s="18" t="s">
        <v>82</v>
      </c>
      <c r="BK115" s="144">
        <f t="shared" si="9"/>
        <v>0</v>
      </c>
      <c r="BL115" s="18" t="s">
        <v>287</v>
      </c>
      <c r="BM115" s="143" t="s">
        <v>395</v>
      </c>
    </row>
    <row r="116" spans="2:65" s="1" customFormat="1" ht="16.5" customHeight="1">
      <c r="B116" s="33"/>
      <c r="C116" s="132" t="s">
        <v>304</v>
      </c>
      <c r="D116" s="132" t="s">
        <v>186</v>
      </c>
      <c r="E116" s="133" t="s">
        <v>3544</v>
      </c>
      <c r="F116" s="134" t="s">
        <v>3545</v>
      </c>
      <c r="G116" s="135" t="s">
        <v>1993</v>
      </c>
      <c r="H116" s="136">
        <v>1</v>
      </c>
      <c r="I116" s="137"/>
      <c r="J116" s="138">
        <f t="shared" si="0"/>
        <v>0</v>
      </c>
      <c r="K116" s="134" t="s">
        <v>19</v>
      </c>
      <c r="L116" s="33"/>
      <c r="M116" s="139" t="s">
        <v>19</v>
      </c>
      <c r="N116" s="140" t="s">
        <v>46</v>
      </c>
      <c r="P116" s="141">
        <f t="shared" si="1"/>
        <v>0</v>
      </c>
      <c r="Q116" s="141">
        <v>0</v>
      </c>
      <c r="R116" s="141">
        <f t="shared" si="2"/>
        <v>0</v>
      </c>
      <c r="S116" s="141">
        <v>0</v>
      </c>
      <c r="T116" s="142">
        <f t="shared" si="3"/>
        <v>0</v>
      </c>
      <c r="AR116" s="143" t="s">
        <v>287</v>
      </c>
      <c r="AT116" s="143" t="s">
        <v>186</v>
      </c>
      <c r="AU116" s="143" t="s">
        <v>82</v>
      </c>
      <c r="AY116" s="18" t="s">
        <v>184</v>
      </c>
      <c r="BE116" s="144">
        <f t="shared" si="4"/>
        <v>0</v>
      </c>
      <c r="BF116" s="144">
        <f t="shared" si="5"/>
        <v>0</v>
      </c>
      <c r="BG116" s="144">
        <f t="shared" si="6"/>
        <v>0</v>
      </c>
      <c r="BH116" s="144">
        <f t="shared" si="7"/>
        <v>0</v>
      </c>
      <c r="BI116" s="144">
        <f t="shared" si="8"/>
        <v>0</v>
      </c>
      <c r="BJ116" s="18" t="s">
        <v>82</v>
      </c>
      <c r="BK116" s="144">
        <f t="shared" si="9"/>
        <v>0</v>
      </c>
      <c r="BL116" s="18" t="s">
        <v>287</v>
      </c>
      <c r="BM116" s="143" t="s">
        <v>409</v>
      </c>
    </row>
    <row r="117" spans="2:65" s="1" customFormat="1" ht="16.5" customHeight="1">
      <c r="B117" s="33"/>
      <c r="C117" s="132" t="s">
        <v>319</v>
      </c>
      <c r="D117" s="132" t="s">
        <v>186</v>
      </c>
      <c r="E117" s="133" t="s">
        <v>3546</v>
      </c>
      <c r="F117" s="134" t="s">
        <v>3547</v>
      </c>
      <c r="G117" s="135" t="s">
        <v>1993</v>
      </c>
      <c r="H117" s="136">
        <v>2</v>
      </c>
      <c r="I117" s="137"/>
      <c r="J117" s="138">
        <f t="shared" si="0"/>
        <v>0</v>
      </c>
      <c r="K117" s="134" t="s">
        <v>19</v>
      </c>
      <c r="L117" s="33"/>
      <c r="M117" s="139" t="s">
        <v>19</v>
      </c>
      <c r="N117" s="140" t="s">
        <v>46</v>
      </c>
      <c r="P117" s="141">
        <f t="shared" si="1"/>
        <v>0</v>
      </c>
      <c r="Q117" s="141">
        <v>0</v>
      </c>
      <c r="R117" s="141">
        <f t="shared" si="2"/>
        <v>0</v>
      </c>
      <c r="S117" s="141">
        <v>0</v>
      </c>
      <c r="T117" s="142">
        <f t="shared" si="3"/>
        <v>0</v>
      </c>
      <c r="AR117" s="143" t="s">
        <v>287</v>
      </c>
      <c r="AT117" s="143" t="s">
        <v>186</v>
      </c>
      <c r="AU117" s="143" t="s">
        <v>82</v>
      </c>
      <c r="AY117" s="18" t="s">
        <v>184</v>
      </c>
      <c r="BE117" s="144">
        <f t="shared" si="4"/>
        <v>0</v>
      </c>
      <c r="BF117" s="144">
        <f t="shared" si="5"/>
        <v>0</v>
      </c>
      <c r="BG117" s="144">
        <f t="shared" si="6"/>
        <v>0</v>
      </c>
      <c r="BH117" s="144">
        <f t="shared" si="7"/>
        <v>0</v>
      </c>
      <c r="BI117" s="144">
        <f t="shared" si="8"/>
        <v>0</v>
      </c>
      <c r="BJ117" s="18" t="s">
        <v>82</v>
      </c>
      <c r="BK117" s="144">
        <f t="shared" si="9"/>
        <v>0</v>
      </c>
      <c r="BL117" s="18" t="s">
        <v>287</v>
      </c>
      <c r="BM117" s="143" t="s">
        <v>420</v>
      </c>
    </row>
    <row r="118" spans="2:65" s="1" customFormat="1" ht="16.5" customHeight="1">
      <c r="B118" s="33"/>
      <c r="C118" s="132" t="s">
        <v>328</v>
      </c>
      <c r="D118" s="132" t="s">
        <v>186</v>
      </c>
      <c r="E118" s="133" t="s">
        <v>3548</v>
      </c>
      <c r="F118" s="134" t="s">
        <v>3548</v>
      </c>
      <c r="G118" s="135" t="s">
        <v>1993</v>
      </c>
      <c r="H118" s="136">
        <v>5</v>
      </c>
      <c r="I118" s="137"/>
      <c r="J118" s="138">
        <f t="shared" si="0"/>
        <v>0</v>
      </c>
      <c r="K118" s="134" t="s">
        <v>19</v>
      </c>
      <c r="L118" s="33"/>
      <c r="M118" s="139" t="s">
        <v>19</v>
      </c>
      <c r="N118" s="140" t="s">
        <v>46</v>
      </c>
      <c r="P118" s="141">
        <f t="shared" si="1"/>
        <v>0</v>
      </c>
      <c r="Q118" s="141">
        <v>0</v>
      </c>
      <c r="R118" s="141">
        <f t="shared" si="2"/>
        <v>0</v>
      </c>
      <c r="S118" s="141">
        <v>0</v>
      </c>
      <c r="T118" s="142">
        <f t="shared" si="3"/>
        <v>0</v>
      </c>
      <c r="AR118" s="143" t="s">
        <v>287</v>
      </c>
      <c r="AT118" s="143" t="s">
        <v>186</v>
      </c>
      <c r="AU118" s="143" t="s">
        <v>82</v>
      </c>
      <c r="AY118" s="18" t="s">
        <v>184</v>
      </c>
      <c r="BE118" s="144">
        <f t="shared" si="4"/>
        <v>0</v>
      </c>
      <c r="BF118" s="144">
        <f t="shared" si="5"/>
        <v>0</v>
      </c>
      <c r="BG118" s="144">
        <f t="shared" si="6"/>
        <v>0</v>
      </c>
      <c r="BH118" s="144">
        <f t="shared" si="7"/>
        <v>0</v>
      </c>
      <c r="BI118" s="144">
        <f t="shared" si="8"/>
        <v>0</v>
      </c>
      <c r="BJ118" s="18" t="s">
        <v>82</v>
      </c>
      <c r="BK118" s="144">
        <f t="shared" si="9"/>
        <v>0</v>
      </c>
      <c r="BL118" s="18" t="s">
        <v>287</v>
      </c>
      <c r="BM118" s="143" t="s">
        <v>3549</v>
      </c>
    </row>
    <row r="119" spans="2:65" s="1" customFormat="1" ht="16.5" customHeight="1">
      <c r="B119" s="33"/>
      <c r="C119" s="132" t="s">
        <v>7</v>
      </c>
      <c r="D119" s="132" t="s">
        <v>186</v>
      </c>
      <c r="E119" s="133" t="s">
        <v>3550</v>
      </c>
      <c r="F119" s="134" t="s">
        <v>3551</v>
      </c>
      <c r="G119" s="135" t="s">
        <v>1007</v>
      </c>
      <c r="H119" s="136">
        <v>1</v>
      </c>
      <c r="I119" s="137"/>
      <c r="J119" s="138">
        <f t="shared" si="0"/>
        <v>0</v>
      </c>
      <c r="K119" s="134" t="s">
        <v>19</v>
      </c>
      <c r="L119" s="33"/>
      <c r="M119" s="201" t="s">
        <v>19</v>
      </c>
      <c r="N119" s="202" t="s">
        <v>46</v>
      </c>
      <c r="O119" s="194"/>
      <c r="P119" s="195">
        <f t="shared" si="1"/>
        <v>0</v>
      </c>
      <c r="Q119" s="195">
        <v>0</v>
      </c>
      <c r="R119" s="195">
        <f t="shared" si="2"/>
        <v>0</v>
      </c>
      <c r="S119" s="195">
        <v>0</v>
      </c>
      <c r="T119" s="196">
        <f t="shared" si="3"/>
        <v>0</v>
      </c>
      <c r="AR119" s="143" t="s">
        <v>287</v>
      </c>
      <c r="AT119" s="143" t="s">
        <v>186</v>
      </c>
      <c r="AU119" s="143" t="s">
        <v>82</v>
      </c>
      <c r="AY119" s="18" t="s">
        <v>184</v>
      </c>
      <c r="BE119" s="144">
        <f t="shared" si="4"/>
        <v>0</v>
      </c>
      <c r="BF119" s="144">
        <f t="shared" si="5"/>
        <v>0</v>
      </c>
      <c r="BG119" s="144">
        <f t="shared" si="6"/>
        <v>0</v>
      </c>
      <c r="BH119" s="144">
        <f t="shared" si="7"/>
        <v>0</v>
      </c>
      <c r="BI119" s="144">
        <f t="shared" si="8"/>
        <v>0</v>
      </c>
      <c r="BJ119" s="18" t="s">
        <v>82</v>
      </c>
      <c r="BK119" s="144">
        <f t="shared" si="9"/>
        <v>0</v>
      </c>
      <c r="BL119" s="18" t="s">
        <v>287</v>
      </c>
      <c r="BM119" s="143" t="s">
        <v>430</v>
      </c>
    </row>
    <row r="120" spans="2:65" s="1" customFormat="1" ht="6.95" customHeight="1">
      <c r="B120" s="42"/>
      <c r="C120" s="43"/>
      <c r="D120" s="43"/>
      <c r="E120" s="43"/>
      <c r="F120" s="43"/>
      <c r="G120" s="43"/>
      <c r="H120" s="43"/>
      <c r="I120" s="43"/>
      <c r="J120" s="43"/>
      <c r="K120" s="43"/>
      <c r="L120" s="33"/>
    </row>
  </sheetData>
  <sheetProtection algorithmName="SHA-512" hashValue="F/aCE9iKa9IBzphQD7rXUAAkAhZ5T8o7gAJfe9wtq1U5fEH429JuV+hHPvUpKXQRjTkXfyk51TySLvRl+qZwXw==" saltValue="WYc8dQsgZ5GPxv7QzIP4H2mVpp97nf950uZS7qX52gEyTWkCVm96D+56eUm02xWWQRkapauTm9UC9zW2r9ue9g==" spinCount="100000" sheet="1" objects="1" scenarios="1" formatColumns="0" formatRows="0" autoFilter="0"/>
  <autoFilter ref="C91:K119" xr:uid="{00000000-0009-0000-0000-00000C000000}"/>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10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8"/>
      <c r="M2" s="308"/>
      <c r="N2" s="308"/>
      <c r="O2" s="308"/>
      <c r="P2" s="308"/>
      <c r="Q2" s="308"/>
      <c r="R2" s="308"/>
      <c r="S2" s="308"/>
      <c r="T2" s="308"/>
      <c r="U2" s="308"/>
      <c r="V2" s="308"/>
      <c r="AT2" s="18" t="s">
        <v>132</v>
      </c>
    </row>
    <row r="3" spans="2:46" ht="6.95" customHeight="1">
      <c r="B3" s="19"/>
      <c r="C3" s="20"/>
      <c r="D3" s="20"/>
      <c r="E3" s="20"/>
      <c r="F3" s="20"/>
      <c r="G3" s="20"/>
      <c r="H3" s="20"/>
      <c r="I3" s="20"/>
      <c r="J3" s="20"/>
      <c r="K3" s="20"/>
      <c r="L3" s="21"/>
      <c r="AT3" s="18" t="s">
        <v>84</v>
      </c>
    </row>
    <row r="4" spans="2:46" ht="24.95" customHeight="1">
      <c r="B4" s="21"/>
      <c r="D4" s="22" t="s">
        <v>139</v>
      </c>
      <c r="L4" s="21"/>
      <c r="M4" s="91" t="s">
        <v>10</v>
      </c>
      <c r="AT4" s="18" t="s">
        <v>4</v>
      </c>
    </row>
    <row r="5" spans="2:46" ht="6.95" customHeight="1">
      <c r="B5" s="21"/>
      <c r="L5" s="21"/>
    </row>
    <row r="6" spans="2:46" ht="12" customHeight="1">
      <c r="B6" s="21"/>
      <c r="D6" s="28" t="s">
        <v>16</v>
      </c>
      <c r="L6" s="21"/>
    </row>
    <row r="7" spans="2:46" ht="16.5" customHeight="1">
      <c r="B7" s="21"/>
      <c r="E7" s="338" t="str">
        <f>'Rekapitulace stavby'!K6</f>
        <v>AREÁL KLÍŠE, ÚSTÍ NAD LABEM – WELLNESS A FITNESS - BEZ VENKOVNÍ ODPOČÍVÁRNY</v>
      </c>
      <c r="F7" s="339"/>
      <c r="G7" s="339"/>
      <c r="H7" s="339"/>
      <c r="L7" s="21"/>
    </row>
    <row r="8" spans="2:46" ht="12.75">
      <c r="B8" s="21"/>
      <c r="D8" s="28" t="s">
        <v>140</v>
      </c>
      <c r="L8" s="21"/>
    </row>
    <row r="9" spans="2:46" ht="16.5" customHeight="1">
      <c r="B9" s="21"/>
      <c r="E9" s="338" t="s">
        <v>141</v>
      </c>
      <c r="F9" s="308"/>
      <c r="G9" s="308"/>
      <c r="H9" s="308"/>
      <c r="L9" s="21"/>
    </row>
    <row r="10" spans="2:46" ht="12" customHeight="1">
      <c r="B10" s="21"/>
      <c r="D10" s="28" t="s">
        <v>142</v>
      </c>
      <c r="L10" s="21"/>
    </row>
    <row r="11" spans="2:46" s="1" customFormat="1" ht="16.5" customHeight="1">
      <c r="B11" s="33"/>
      <c r="E11" s="336" t="s">
        <v>3353</v>
      </c>
      <c r="F11" s="340"/>
      <c r="G11" s="340"/>
      <c r="H11" s="340"/>
      <c r="L11" s="33"/>
    </row>
    <row r="12" spans="2:46" s="1" customFormat="1" ht="12" customHeight="1">
      <c r="B12" s="33"/>
      <c r="D12" s="28" t="s">
        <v>144</v>
      </c>
      <c r="L12" s="33"/>
    </row>
    <row r="13" spans="2:46" s="1" customFormat="1" ht="16.5" customHeight="1">
      <c r="B13" s="33"/>
      <c r="E13" s="301" t="s">
        <v>3552</v>
      </c>
      <c r="F13" s="340"/>
      <c r="G13" s="340"/>
      <c r="H13" s="340"/>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50" t="str">
        <f>'Rekapitulace stavby'!AN8</f>
        <v>10. 7. 2024</v>
      </c>
      <c r="L16" s="33"/>
    </row>
    <row r="17" spans="2:12" s="1" customFormat="1" ht="10.9" customHeight="1">
      <c r="B17" s="33"/>
      <c r="L17" s="33"/>
    </row>
    <row r="18" spans="2:12" s="1" customFormat="1" ht="12" customHeight="1">
      <c r="B18" s="33"/>
      <c r="D18" s="28" t="s">
        <v>25</v>
      </c>
      <c r="I18" s="28" t="s">
        <v>26</v>
      </c>
      <c r="J18" s="26" t="s">
        <v>27</v>
      </c>
      <c r="L18" s="33"/>
    </row>
    <row r="19" spans="2:12" s="1" customFormat="1" ht="18" customHeight="1">
      <c r="B19" s="33"/>
      <c r="E19" s="26" t="s">
        <v>28</v>
      </c>
      <c r="I19" s="28" t="s">
        <v>29</v>
      </c>
      <c r="J19" s="26" t="s">
        <v>30</v>
      </c>
      <c r="L19" s="33"/>
    </row>
    <row r="20" spans="2:12" s="1" customFormat="1" ht="6.95" customHeight="1">
      <c r="B20" s="33"/>
      <c r="L20" s="33"/>
    </row>
    <row r="21" spans="2:12" s="1" customFormat="1" ht="12" customHeight="1">
      <c r="B21" s="33"/>
      <c r="D21" s="28" t="s">
        <v>31</v>
      </c>
      <c r="I21" s="28" t="s">
        <v>26</v>
      </c>
      <c r="J21" s="29" t="str">
        <f>'Rekapitulace stavby'!AN13</f>
        <v>Vyplň údaj</v>
      </c>
      <c r="L21" s="33"/>
    </row>
    <row r="22" spans="2:12" s="1" customFormat="1" ht="18" customHeight="1">
      <c r="B22" s="33"/>
      <c r="E22" s="341" t="str">
        <f>'Rekapitulace stavby'!E14</f>
        <v>Vyplň údaj</v>
      </c>
      <c r="F22" s="307"/>
      <c r="G22" s="307"/>
      <c r="H22" s="307"/>
      <c r="I22" s="28" t="s">
        <v>29</v>
      </c>
      <c r="J22" s="29" t="str">
        <f>'Rekapitulace stavby'!AN14</f>
        <v>Vyplň údaj</v>
      </c>
      <c r="L22" s="33"/>
    </row>
    <row r="23" spans="2:12" s="1" customFormat="1" ht="6.95" customHeight="1">
      <c r="B23" s="33"/>
      <c r="L23" s="33"/>
    </row>
    <row r="24" spans="2:12" s="1" customFormat="1" ht="12" customHeight="1">
      <c r="B24" s="33"/>
      <c r="D24" s="28" t="s">
        <v>33</v>
      </c>
      <c r="I24" s="28" t="s">
        <v>26</v>
      </c>
      <c r="J24" s="26" t="s">
        <v>34</v>
      </c>
      <c r="L24" s="33"/>
    </row>
    <row r="25" spans="2:12" s="1" customFormat="1" ht="18" customHeight="1">
      <c r="B25" s="33"/>
      <c r="E25" s="26" t="s">
        <v>35</v>
      </c>
      <c r="I25" s="28" t="s">
        <v>29</v>
      </c>
      <c r="J25" s="26" t="s">
        <v>36</v>
      </c>
      <c r="L25" s="33"/>
    </row>
    <row r="26" spans="2:12" s="1" customFormat="1" ht="6.95" customHeight="1">
      <c r="B26" s="33"/>
      <c r="L26" s="33"/>
    </row>
    <row r="27" spans="2:12" s="1" customFormat="1" ht="12" customHeight="1">
      <c r="B27" s="33"/>
      <c r="D27" s="28" t="s">
        <v>38</v>
      </c>
      <c r="I27" s="28" t="s">
        <v>26</v>
      </c>
      <c r="J27" s="26" t="s">
        <v>34</v>
      </c>
      <c r="L27" s="33"/>
    </row>
    <row r="28" spans="2:12" s="1" customFormat="1" ht="18" customHeight="1">
      <c r="B28" s="33"/>
      <c r="E28" s="26" t="s">
        <v>35</v>
      </c>
      <c r="I28" s="28" t="s">
        <v>29</v>
      </c>
      <c r="J28" s="26" t="s">
        <v>36</v>
      </c>
      <c r="L28" s="33"/>
    </row>
    <row r="29" spans="2:12" s="1" customFormat="1" ht="6.95" customHeight="1">
      <c r="B29" s="33"/>
      <c r="L29" s="33"/>
    </row>
    <row r="30" spans="2:12" s="1" customFormat="1" ht="12" customHeight="1">
      <c r="B30" s="33"/>
      <c r="D30" s="28" t="s">
        <v>39</v>
      </c>
      <c r="L30" s="33"/>
    </row>
    <row r="31" spans="2:12" s="7" customFormat="1" ht="16.5" customHeight="1">
      <c r="B31" s="92"/>
      <c r="E31" s="312" t="s">
        <v>19</v>
      </c>
      <c r="F31" s="312"/>
      <c r="G31" s="312"/>
      <c r="H31" s="312"/>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41</v>
      </c>
      <c r="J34" s="64">
        <f>ROUND(J92, 2)</f>
        <v>0</v>
      </c>
      <c r="L34" s="33"/>
    </row>
    <row r="35" spans="2:12" s="1" customFormat="1" ht="6.95" customHeight="1">
      <c r="B35" s="33"/>
      <c r="D35" s="51"/>
      <c r="E35" s="51"/>
      <c r="F35" s="51"/>
      <c r="G35" s="51"/>
      <c r="H35" s="51"/>
      <c r="I35" s="51"/>
      <c r="J35" s="51"/>
      <c r="K35" s="51"/>
      <c r="L35" s="33"/>
    </row>
    <row r="36" spans="2:12" s="1" customFormat="1" ht="14.45" customHeight="1">
      <c r="B36" s="33"/>
      <c r="F36" s="36" t="s">
        <v>43</v>
      </c>
      <c r="I36" s="36" t="s">
        <v>42</v>
      </c>
      <c r="J36" s="36" t="s">
        <v>44</v>
      </c>
      <c r="L36" s="33"/>
    </row>
    <row r="37" spans="2:12" s="1" customFormat="1" ht="14.45" customHeight="1">
      <c r="B37" s="33"/>
      <c r="D37" s="53" t="s">
        <v>45</v>
      </c>
      <c r="E37" s="28" t="s">
        <v>46</v>
      </c>
      <c r="F37" s="83">
        <f>ROUND((SUM(BE92:BE100)),  2)</f>
        <v>0</v>
      </c>
      <c r="I37" s="94">
        <v>0.21</v>
      </c>
      <c r="J37" s="83">
        <f>ROUND(((SUM(BE92:BE100))*I37),  2)</f>
        <v>0</v>
      </c>
      <c r="L37" s="33"/>
    </row>
    <row r="38" spans="2:12" s="1" customFormat="1" ht="14.45" customHeight="1">
      <c r="B38" s="33"/>
      <c r="E38" s="28" t="s">
        <v>47</v>
      </c>
      <c r="F38" s="83">
        <f>ROUND((SUM(BF92:BF100)),  2)</f>
        <v>0</v>
      </c>
      <c r="I38" s="94">
        <v>0.12</v>
      </c>
      <c r="J38" s="83">
        <f>ROUND(((SUM(BF92:BF100))*I38),  2)</f>
        <v>0</v>
      </c>
      <c r="L38" s="33"/>
    </row>
    <row r="39" spans="2:12" s="1" customFormat="1" ht="14.45" hidden="1" customHeight="1">
      <c r="B39" s="33"/>
      <c r="E39" s="28" t="s">
        <v>48</v>
      </c>
      <c r="F39" s="83">
        <f>ROUND((SUM(BG92:BG100)),  2)</f>
        <v>0</v>
      </c>
      <c r="I39" s="94">
        <v>0.21</v>
      </c>
      <c r="J39" s="83">
        <f>0</f>
        <v>0</v>
      </c>
      <c r="L39" s="33"/>
    </row>
    <row r="40" spans="2:12" s="1" customFormat="1" ht="14.45" hidden="1" customHeight="1">
      <c r="B40" s="33"/>
      <c r="E40" s="28" t="s">
        <v>49</v>
      </c>
      <c r="F40" s="83">
        <f>ROUND((SUM(BH92:BH100)),  2)</f>
        <v>0</v>
      </c>
      <c r="I40" s="94">
        <v>0.12</v>
      </c>
      <c r="J40" s="83">
        <f>0</f>
        <v>0</v>
      </c>
      <c r="L40" s="33"/>
    </row>
    <row r="41" spans="2:12" s="1" customFormat="1" ht="14.45" hidden="1" customHeight="1">
      <c r="B41" s="33"/>
      <c r="E41" s="28" t="s">
        <v>50</v>
      </c>
      <c r="F41" s="83">
        <f>ROUND((SUM(BI92:BI100)),  2)</f>
        <v>0</v>
      </c>
      <c r="I41" s="94">
        <v>0</v>
      </c>
      <c r="J41" s="83">
        <f>0</f>
        <v>0</v>
      </c>
      <c r="L41" s="33"/>
    </row>
    <row r="42" spans="2:12" s="1" customFormat="1" ht="6.95" customHeight="1">
      <c r="B42" s="33"/>
      <c r="L42" s="33"/>
    </row>
    <row r="43" spans="2:12" s="1" customFormat="1" ht="25.35" customHeight="1">
      <c r="B43" s="33"/>
      <c r="C43" s="95"/>
      <c r="D43" s="96" t="s">
        <v>51</v>
      </c>
      <c r="E43" s="55"/>
      <c r="F43" s="55"/>
      <c r="G43" s="97" t="s">
        <v>52</v>
      </c>
      <c r="H43" s="98" t="s">
        <v>53</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146</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AREÁL KLÍŠE, ÚSTÍ NAD LABEM – WELLNESS A FITNESS - BEZ VENKOVNÍ ODPOČÍVÁRNY</v>
      </c>
      <c r="F52" s="339"/>
      <c r="G52" s="339"/>
      <c r="H52" s="339"/>
      <c r="L52" s="33"/>
    </row>
    <row r="53" spans="2:12" ht="12" customHeight="1">
      <c r="B53" s="21"/>
      <c r="C53" s="28" t="s">
        <v>140</v>
      </c>
      <c r="L53" s="21"/>
    </row>
    <row r="54" spans="2:12" ht="16.5" customHeight="1">
      <c r="B54" s="21"/>
      <c r="E54" s="338" t="s">
        <v>141</v>
      </c>
      <c r="F54" s="308"/>
      <c r="G54" s="308"/>
      <c r="H54" s="308"/>
      <c r="L54" s="21"/>
    </row>
    <row r="55" spans="2:12" ht="12" customHeight="1">
      <c r="B55" s="21"/>
      <c r="C55" s="28" t="s">
        <v>142</v>
      </c>
      <c r="L55" s="21"/>
    </row>
    <row r="56" spans="2:12" s="1" customFormat="1" ht="16.5" customHeight="1">
      <c r="B56" s="33"/>
      <c r="E56" s="336" t="s">
        <v>3353</v>
      </c>
      <c r="F56" s="340"/>
      <c r="G56" s="340"/>
      <c r="H56" s="340"/>
      <c r="L56" s="33"/>
    </row>
    <row r="57" spans="2:12" s="1" customFormat="1" ht="12" customHeight="1">
      <c r="B57" s="33"/>
      <c r="C57" s="28" t="s">
        <v>144</v>
      </c>
      <c r="L57" s="33"/>
    </row>
    <row r="58" spans="2:12" s="1" customFormat="1" ht="16.5" customHeight="1">
      <c r="B58" s="33"/>
      <c r="E58" s="301" t="str">
        <f>E13</f>
        <v>5 - Ledovače</v>
      </c>
      <c r="F58" s="340"/>
      <c r="G58" s="340"/>
      <c r="H58" s="340"/>
      <c r="L58" s="33"/>
    </row>
    <row r="59" spans="2:12" s="1" customFormat="1" ht="6.95" customHeight="1">
      <c r="B59" s="33"/>
      <c r="L59" s="33"/>
    </row>
    <row r="60" spans="2:12" s="1" customFormat="1" ht="12" customHeight="1">
      <c r="B60" s="33"/>
      <c r="C60" s="28" t="s">
        <v>21</v>
      </c>
      <c r="F60" s="26" t="str">
        <f>F16</f>
        <v>ÚSTÍ NAD LABEM</v>
      </c>
      <c r="I60" s="28" t="s">
        <v>23</v>
      </c>
      <c r="J60" s="50" t="str">
        <f>IF(J16="","",J16)</f>
        <v>10. 7. 2024</v>
      </c>
      <c r="L60" s="33"/>
    </row>
    <row r="61" spans="2:12" s="1" customFormat="1" ht="6.95" customHeight="1">
      <c r="B61" s="33"/>
      <c r="L61" s="33"/>
    </row>
    <row r="62" spans="2:12" s="1" customFormat="1" ht="15.2" customHeight="1">
      <c r="B62" s="33"/>
      <c r="C62" s="28" t="s">
        <v>25</v>
      </c>
      <c r="F62" s="26" t="str">
        <f>E19</f>
        <v>Městské služby Ústí nad Labem p.o.</v>
      </c>
      <c r="I62" s="28" t="s">
        <v>33</v>
      </c>
      <c r="J62" s="31" t="str">
        <f>E25</f>
        <v>Specta s.r.o.</v>
      </c>
      <c r="L62" s="33"/>
    </row>
    <row r="63" spans="2:12" s="1" customFormat="1" ht="15.2" customHeight="1">
      <c r="B63" s="33"/>
      <c r="C63" s="28" t="s">
        <v>31</v>
      </c>
      <c r="F63" s="26" t="str">
        <f>IF(E22="","",E22)</f>
        <v>Vyplň údaj</v>
      </c>
      <c r="I63" s="28" t="s">
        <v>38</v>
      </c>
      <c r="J63" s="31" t="str">
        <f>E28</f>
        <v>Specta s.r.o.</v>
      </c>
      <c r="L63" s="33"/>
    </row>
    <row r="64" spans="2:12" s="1" customFormat="1" ht="10.35" customHeight="1">
      <c r="B64" s="33"/>
      <c r="L64" s="33"/>
    </row>
    <row r="65" spans="2:47" s="1" customFormat="1" ht="29.25" customHeight="1">
      <c r="B65" s="33"/>
      <c r="C65" s="101" t="s">
        <v>147</v>
      </c>
      <c r="D65" s="95"/>
      <c r="E65" s="95"/>
      <c r="F65" s="95"/>
      <c r="G65" s="95"/>
      <c r="H65" s="95"/>
      <c r="I65" s="95"/>
      <c r="J65" s="102" t="s">
        <v>148</v>
      </c>
      <c r="K65" s="95"/>
      <c r="L65" s="33"/>
    </row>
    <row r="66" spans="2:47" s="1" customFormat="1" ht="10.35" customHeight="1">
      <c r="B66" s="33"/>
      <c r="L66" s="33"/>
    </row>
    <row r="67" spans="2:47" s="1" customFormat="1" ht="22.9" customHeight="1">
      <c r="B67" s="33"/>
      <c r="C67" s="103" t="s">
        <v>73</v>
      </c>
      <c r="J67" s="64">
        <f>J92</f>
        <v>0</v>
      </c>
      <c r="L67" s="33"/>
      <c r="AU67" s="18" t="s">
        <v>149</v>
      </c>
    </row>
    <row r="68" spans="2:47" s="8" customFormat="1" ht="24.95" customHeight="1">
      <c r="B68" s="104"/>
      <c r="D68" s="105" t="s">
        <v>3553</v>
      </c>
      <c r="E68" s="106"/>
      <c r="F68" s="106"/>
      <c r="G68" s="106"/>
      <c r="H68" s="106"/>
      <c r="I68" s="106"/>
      <c r="J68" s="107">
        <f>J93</f>
        <v>0</v>
      </c>
      <c r="L68" s="104"/>
    </row>
    <row r="69" spans="2:47" s="1" customFormat="1" ht="21.75" customHeight="1">
      <c r="B69" s="33"/>
      <c r="L69" s="33"/>
    </row>
    <row r="70" spans="2:47" s="1" customFormat="1" ht="6.95" customHeight="1">
      <c r="B70" s="42"/>
      <c r="C70" s="43"/>
      <c r="D70" s="43"/>
      <c r="E70" s="43"/>
      <c r="F70" s="43"/>
      <c r="G70" s="43"/>
      <c r="H70" s="43"/>
      <c r="I70" s="43"/>
      <c r="J70" s="43"/>
      <c r="K70" s="43"/>
      <c r="L70" s="33"/>
    </row>
    <row r="74" spans="2:47" s="1" customFormat="1" ht="6.95" customHeight="1">
      <c r="B74" s="44"/>
      <c r="C74" s="45"/>
      <c r="D74" s="45"/>
      <c r="E74" s="45"/>
      <c r="F74" s="45"/>
      <c r="G74" s="45"/>
      <c r="H74" s="45"/>
      <c r="I74" s="45"/>
      <c r="J74" s="45"/>
      <c r="K74" s="45"/>
      <c r="L74" s="33"/>
    </row>
    <row r="75" spans="2:47" s="1" customFormat="1" ht="24.95" customHeight="1">
      <c r="B75" s="33"/>
      <c r="C75" s="22" t="s">
        <v>169</v>
      </c>
      <c r="L75" s="33"/>
    </row>
    <row r="76" spans="2:47" s="1" customFormat="1" ht="6.95" customHeight="1">
      <c r="B76" s="33"/>
      <c r="L76" s="33"/>
    </row>
    <row r="77" spans="2:47" s="1" customFormat="1" ht="12" customHeight="1">
      <c r="B77" s="33"/>
      <c r="C77" s="28" t="s">
        <v>16</v>
      </c>
      <c r="L77" s="33"/>
    </row>
    <row r="78" spans="2:47" s="1" customFormat="1" ht="16.5" customHeight="1">
      <c r="B78" s="33"/>
      <c r="E78" s="338" t="str">
        <f>E7</f>
        <v>AREÁL KLÍŠE, ÚSTÍ NAD LABEM – WELLNESS A FITNESS - BEZ VENKOVNÍ ODPOČÍVÁRNY</v>
      </c>
      <c r="F78" s="339"/>
      <c r="G78" s="339"/>
      <c r="H78" s="339"/>
      <c r="L78" s="33"/>
    </row>
    <row r="79" spans="2:47" ht="12" customHeight="1">
      <c r="B79" s="21"/>
      <c r="C79" s="28" t="s">
        <v>140</v>
      </c>
      <c r="L79" s="21"/>
    </row>
    <row r="80" spans="2:47" ht="16.5" customHeight="1">
      <c r="B80" s="21"/>
      <c r="E80" s="338" t="s">
        <v>141</v>
      </c>
      <c r="F80" s="308"/>
      <c r="G80" s="308"/>
      <c r="H80" s="308"/>
      <c r="L80" s="21"/>
    </row>
    <row r="81" spans="2:65" ht="12" customHeight="1">
      <c r="B81" s="21"/>
      <c r="C81" s="28" t="s">
        <v>142</v>
      </c>
      <c r="L81" s="21"/>
    </row>
    <row r="82" spans="2:65" s="1" customFormat="1" ht="16.5" customHeight="1">
      <c r="B82" s="33"/>
      <c r="E82" s="336" t="s">
        <v>3353</v>
      </c>
      <c r="F82" s="340"/>
      <c r="G82" s="340"/>
      <c r="H82" s="340"/>
      <c r="L82" s="33"/>
    </row>
    <row r="83" spans="2:65" s="1" customFormat="1" ht="12" customHeight="1">
      <c r="B83" s="33"/>
      <c r="C83" s="28" t="s">
        <v>144</v>
      </c>
      <c r="L83" s="33"/>
    </row>
    <row r="84" spans="2:65" s="1" customFormat="1" ht="16.5" customHeight="1">
      <c r="B84" s="33"/>
      <c r="E84" s="301" t="str">
        <f>E13</f>
        <v>5 - Ledovače</v>
      </c>
      <c r="F84" s="340"/>
      <c r="G84" s="340"/>
      <c r="H84" s="340"/>
      <c r="L84" s="33"/>
    </row>
    <row r="85" spans="2:65" s="1" customFormat="1" ht="6.95" customHeight="1">
      <c r="B85" s="33"/>
      <c r="L85" s="33"/>
    </row>
    <row r="86" spans="2:65" s="1" customFormat="1" ht="12" customHeight="1">
      <c r="B86" s="33"/>
      <c r="C86" s="28" t="s">
        <v>21</v>
      </c>
      <c r="F86" s="26" t="str">
        <f>F16</f>
        <v>ÚSTÍ NAD LABEM</v>
      </c>
      <c r="I86" s="28" t="s">
        <v>23</v>
      </c>
      <c r="J86" s="50" t="str">
        <f>IF(J16="","",J16)</f>
        <v>10. 7. 2024</v>
      </c>
      <c r="L86" s="33"/>
    </row>
    <row r="87" spans="2:65" s="1" customFormat="1" ht="6.95" customHeight="1">
      <c r="B87" s="33"/>
      <c r="L87" s="33"/>
    </row>
    <row r="88" spans="2:65" s="1" customFormat="1" ht="15.2" customHeight="1">
      <c r="B88" s="33"/>
      <c r="C88" s="28" t="s">
        <v>25</v>
      </c>
      <c r="F88" s="26" t="str">
        <f>E19</f>
        <v>Městské služby Ústí nad Labem p.o.</v>
      </c>
      <c r="I88" s="28" t="s">
        <v>33</v>
      </c>
      <c r="J88" s="31" t="str">
        <f>E25</f>
        <v>Specta s.r.o.</v>
      </c>
      <c r="L88" s="33"/>
    </row>
    <row r="89" spans="2:65" s="1" customFormat="1" ht="15.2" customHeight="1">
      <c r="B89" s="33"/>
      <c r="C89" s="28" t="s">
        <v>31</v>
      </c>
      <c r="F89" s="26" t="str">
        <f>IF(E22="","",E22)</f>
        <v>Vyplň údaj</v>
      </c>
      <c r="I89" s="28" t="s">
        <v>38</v>
      </c>
      <c r="J89" s="31" t="str">
        <f>E28</f>
        <v>Specta s.r.o.</v>
      </c>
      <c r="L89" s="33"/>
    </row>
    <row r="90" spans="2:65" s="1" customFormat="1" ht="10.35" customHeight="1">
      <c r="B90" s="33"/>
      <c r="L90" s="33"/>
    </row>
    <row r="91" spans="2:65" s="10" customFormat="1" ht="29.25" customHeight="1">
      <c r="B91" s="112"/>
      <c r="C91" s="113" t="s">
        <v>170</v>
      </c>
      <c r="D91" s="114" t="s">
        <v>60</v>
      </c>
      <c r="E91" s="114" t="s">
        <v>56</v>
      </c>
      <c r="F91" s="114" t="s">
        <v>57</v>
      </c>
      <c r="G91" s="114" t="s">
        <v>171</v>
      </c>
      <c r="H91" s="114" t="s">
        <v>172</v>
      </c>
      <c r="I91" s="114" t="s">
        <v>173</v>
      </c>
      <c r="J91" s="114" t="s">
        <v>148</v>
      </c>
      <c r="K91" s="115" t="s">
        <v>174</v>
      </c>
      <c r="L91" s="112"/>
      <c r="M91" s="57" t="s">
        <v>19</v>
      </c>
      <c r="N91" s="58" t="s">
        <v>45</v>
      </c>
      <c r="O91" s="58" t="s">
        <v>175</v>
      </c>
      <c r="P91" s="58" t="s">
        <v>176</v>
      </c>
      <c r="Q91" s="58" t="s">
        <v>177</v>
      </c>
      <c r="R91" s="58" t="s">
        <v>178</v>
      </c>
      <c r="S91" s="58" t="s">
        <v>179</v>
      </c>
      <c r="T91" s="59" t="s">
        <v>180</v>
      </c>
    </row>
    <row r="92" spans="2:65" s="1" customFormat="1" ht="22.9" customHeight="1">
      <c r="B92" s="33"/>
      <c r="C92" s="62" t="s">
        <v>181</v>
      </c>
      <c r="J92" s="116">
        <f>BK92</f>
        <v>0</v>
      </c>
      <c r="L92" s="33"/>
      <c r="M92" s="60"/>
      <c r="N92" s="51"/>
      <c r="O92" s="51"/>
      <c r="P92" s="117">
        <f>P93</f>
        <v>0</v>
      </c>
      <c r="Q92" s="51"/>
      <c r="R92" s="117">
        <f>R93</f>
        <v>0</v>
      </c>
      <c r="S92" s="51"/>
      <c r="T92" s="118">
        <f>T93</f>
        <v>0</v>
      </c>
      <c r="AT92" s="18" t="s">
        <v>74</v>
      </c>
      <c r="AU92" s="18" t="s">
        <v>149</v>
      </c>
      <c r="BK92" s="119">
        <f>BK93</f>
        <v>0</v>
      </c>
    </row>
    <row r="93" spans="2:65" s="11" customFormat="1" ht="25.9" customHeight="1">
      <c r="B93" s="120"/>
      <c r="D93" s="121" t="s">
        <v>74</v>
      </c>
      <c r="E93" s="122" t="s">
        <v>3554</v>
      </c>
      <c r="F93" s="122" t="s">
        <v>3554</v>
      </c>
      <c r="I93" s="123"/>
      <c r="J93" s="124">
        <f>BK93</f>
        <v>0</v>
      </c>
      <c r="L93" s="120"/>
      <c r="M93" s="125"/>
      <c r="P93" s="126">
        <f>SUM(P94:P100)</f>
        <v>0</v>
      </c>
      <c r="R93" s="126">
        <f>SUM(R94:R100)</f>
        <v>0</v>
      </c>
      <c r="T93" s="127">
        <f>SUM(T94:T100)</f>
        <v>0</v>
      </c>
      <c r="AR93" s="121" t="s">
        <v>82</v>
      </c>
      <c r="AT93" s="128" t="s">
        <v>74</v>
      </c>
      <c r="AU93" s="128" t="s">
        <v>75</v>
      </c>
      <c r="AY93" s="121" t="s">
        <v>184</v>
      </c>
      <c r="BK93" s="129">
        <f>SUM(BK94:BK100)</f>
        <v>0</v>
      </c>
    </row>
    <row r="94" spans="2:65" s="1" customFormat="1" ht="16.5" customHeight="1">
      <c r="B94" s="33"/>
      <c r="C94" s="132" t="s">
        <v>82</v>
      </c>
      <c r="D94" s="132" t="s">
        <v>186</v>
      </c>
      <c r="E94" s="133" t="s">
        <v>3555</v>
      </c>
      <c r="F94" s="134" t="s">
        <v>3556</v>
      </c>
      <c r="G94" s="135" t="s">
        <v>1993</v>
      </c>
      <c r="H94" s="136">
        <v>1</v>
      </c>
      <c r="I94" s="137"/>
      <c r="J94" s="138">
        <f t="shared" ref="J94:J100" si="0">ROUND(I94*H94,2)</f>
        <v>0</v>
      </c>
      <c r="K94" s="134" t="s">
        <v>19</v>
      </c>
      <c r="L94" s="33"/>
      <c r="M94" s="139" t="s">
        <v>19</v>
      </c>
      <c r="N94" s="140" t="s">
        <v>46</v>
      </c>
      <c r="P94" s="141">
        <f t="shared" ref="P94:P100" si="1">O94*H94</f>
        <v>0</v>
      </c>
      <c r="Q94" s="141">
        <v>0</v>
      </c>
      <c r="R94" s="141">
        <f t="shared" ref="R94:R100" si="2">Q94*H94</f>
        <v>0</v>
      </c>
      <c r="S94" s="141">
        <v>0</v>
      </c>
      <c r="T94" s="142">
        <f t="shared" ref="T94:T100" si="3">S94*H94</f>
        <v>0</v>
      </c>
      <c r="AR94" s="143" t="s">
        <v>287</v>
      </c>
      <c r="AT94" s="143" t="s">
        <v>186</v>
      </c>
      <c r="AU94" s="143" t="s">
        <v>82</v>
      </c>
      <c r="AY94" s="18" t="s">
        <v>184</v>
      </c>
      <c r="BE94" s="144">
        <f t="shared" ref="BE94:BE100" si="4">IF(N94="základní",J94,0)</f>
        <v>0</v>
      </c>
      <c r="BF94" s="144">
        <f t="shared" ref="BF94:BF100" si="5">IF(N94="snížená",J94,0)</f>
        <v>0</v>
      </c>
      <c r="BG94" s="144">
        <f t="shared" ref="BG94:BG100" si="6">IF(N94="zákl. přenesená",J94,0)</f>
        <v>0</v>
      </c>
      <c r="BH94" s="144">
        <f t="shared" ref="BH94:BH100" si="7">IF(N94="sníž. přenesená",J94,0)</f>
        <v>0</v>
      </c>
      <c r="BI94" s="144">
        <f t="shared" ref="BI94:BI100" si="8">IF(N94="nulová",J94,0)</f>
        <v>0</v>
      </c>
      <c r="BJ94" s="18" t="s">
        <v>82</v>
      </c>
      <c r="BK94" s="144">
        <f t="shared" ref="BK94:BK100" si="9">ROUND(I94*H94,2)</f>
        <v>0</v>
      </c>
      <c r="BL94" s="18" t="s">
        <v>287</v>
      </c>
      <c r="BM94" s="143" t="s">
        <v>84</v>
      </c>
    </row>
    <row r="95" spans="2:65" s="1" customFormat="1" ht="16.5" customHeight="1">
      <c r="B95" s="33"/>
      <c r="C95" s="132" t="s">
        <v>84</v>
      </c>
      <c r="D95" s="132" t="s">
        <v>186</v>
      </c>
      <c r="E95" s="133" t="s">
        <v>3557</v>
      </c>
      <c r="F95" s="134" t="s">
        <v>3558</v>
      </c>
      <c r="G95" s="135" t="s">
        <v>1993</v>
      </c>
      <c r="H95" s="136">
        <v>1</v>
      </c>
      <c r="I95" s="137"/>
      <c r="J95" s="138">
        <f t="shared" si="0"/>
        <v>0</v>
      </c>
      <c r="K95" s="134" t="s">
        <v>19</v>
      </c>
      <c r="L95" s="33"/>
      <c r="M95" s="139" t="s">
        <v>19</v>
      </c>
      <c r="N95" s="140" t="s">
        <v>46</v>
      </c>
      <c r="P95" s="141">
        <f t="shared" si="1"/>
        <v>0</v>
      </c>
      <c r="Q95" s="141">
        <v>0</v>
      </c>
      <c r="R95" s="141">
        <f t="shared" si="2"/>
        <v>0</v>
      </c>
      <c r="S95" s="141">
        <v>0</v>
      </c>
      <c r="T95" s="142">
        <f t="shared" si="3"/>
        <v>0</v>
      </c>
      <c r="AR95" s="143" t="s">
        <v>287</v>
      </c>
      <c r="AT95" s="143" t="s">
        <v>186</v>
      </c>
      <c r="AU95" s="143" t="s">
        <v>82</v>
      </c>
      <c r="AY95" s="18" t="s">
        <v>184</v>
      </c>
      <c r="BE95" s="144">
        <f t="shared" si="4"/>
        <v>0</v>
      </c>
      <c r="BF95" s="144">
        <f t="shared" si="5"/>
        <v>0</v>
      </c>
      <c r="BG95" s="144">
        <f t="shared" si="6"/>
        <v>0</v>
      </c>
      <c r="BH95" s="144">
        <f t="shared" si="7"/>
        <v>0</v>
      </c>
      <c r="BI95" s="144">
        <f t="shared" si="8"/>
        <v>0</v>
      </c>
      <c r="BJ95" s="18" t="s">
        <v>82</v>
      </c>
      <c r="BK95" s="144">
        <f t="shared" si="9"/>
        <v>0</v>
      </c>
      <c r="BL95" s="18" t="s">
        <v>287</v>
      </c>
      <c r="BM95" s="143" t="s">
        <v>127</v>
      </c>
    </row>
    <row r="96" spans="2:65" s="1" customFormat="1" ht="16.5" customHeight="1">
      <c r="B96" s="33"/>
      <c r="C96" s="132" t="s">
        <v>92</v>
      </c>
      <c r="D96" s="132" t="s">
        <v>186</v>
      </c>
      <c r="E96" s="133" t="s">
        <v>3559</v>
      </c>
      <c r="F96" s="134" t="s">
        <v>3560</v>
      </c>
      <c r="G96" s="135" t="s">
        <v>1993</v>
      </c>
      <c r="H96" s="136">
        <v>1</v>
      </c>
      <c r="I96" s="137"/>
      <c r="J96" s="138">
        <f t="shared" si="0"/>
        <v>0</v>
      </c>
      <c r="K96" s="134" t="s">
        <v>19</v>
      </c>
      <c r="L96" s="33"/>
      <c r="M96" s="139" t="s">
        <v>19</v>
      </c>
      <c r="N96" s="140" t="s">
        <v>46</v>
      </c>
      <c r="P96" s="141">
        <f t="shared" si="1"/>
        <v>0</v>
      </c>
      <c r="Q96" s="141">
        <v>0</v>
      </c>
      <c r="R96" s="141">
        <f t="shared" si="2"/>
        <v>0</v>
      </c>
      <c r="S96" s="141">
        <v>0</v>
      </c>
      <c r="T96" s="142">
        <f t="shared" si="3"/>
        <v>0</v>
      </c>
      <c r="AR96" s="143" t="s">
        <v>287</v>
      </c>
      <c r="AT96" s="143" t="s">
        <v>186</v>
      </c>
      <c r="AU96" s="143" t="s">
        <v>82</v>
      </c>
      <c r="AY96" s="18" t="s">
        <v>184</v>
      </c>
      <c r="BE96" s="144">
        <f t="shared" si="4"/>
        <v>0</v>
      </c>
      <c r="BF96" s="144">
        <f t="shared" si="5"/>
        <v>0</v>
      </c>
      <c r="BG96" s="144">
        <f t="shared" si="6"/>
        <v>0</v>
      </c>
      <c r="BH96" s="144">
        <f t="shared" si="7"/>
        <v>0</v>
      </c>
      <c r="BI96" s="144">
        <f t="shared" si="8"/>
        <v>0</v>
      </c>
      <c r="BJ96" s="18" t="s">
        <v>82</v>
      </c>
      <c r="BK96" s="144">
        <f t="shared" si="9"/>
        <v>0</v>
      </c>
      <c r="BL96" s="18" t="s">
        <v>287</v>
      </c>
      <c r="BM96" s="143" t="s">
        <v>221</v>
      </c>
    </row>
    <row r="97" spans="2:65" s="1" customFormat="1" ht="16.5" customHeight="1">
      <c r="B97" s="33"/>
      <c r="C97" s="132" t="s">
        <v>127</v>
      </c>
      <c r="D97" s="132" t="s">
        <v>186</v>
      </c>
      <c r="E97" s="133" t="s">
        <v>3561</v>
      </c>
      <c r="F97" s="134" t="s">
        <v>3562</v>
      </c>
      <c r="G97" s="135" t="s">
        <v>1993</v>
      </c>
      <c r="H97" s="136">
        <v>1</v>
      </c>
      <c r="I97" s="137"/>
      <c r="J97" s="138">
        <f t="shared" si="0"/>
        <v>0</v>
      </c>
      <c r="K97" s="134" t="s">
        <v>19</v>
      </c>
      <c r="L97" s="33"/>
      <c r="M97" s="139" t="s">
        <v>19</v>
      </c>
      <c r="N97" s="140" t="s">
        <v>46</v>
      </c>
      <c r="P97" s="141">
        <f t="shared" si="1"/>
        <v>0</v>
      </c>
      <c r="Q97" s="141">
        <v>0</v>
      </c>
      <c r="R97" s="141">
        <f t="shared" si="2"/>
        <v>0</v>
      </c>
      <c r="S97" s="141">
        <v>0</v>
      </c>
      <c r="T97" s="142">
        <f t="shared" si="3"/>
        <v>0</v>
      </c>
      <c r="AR97" s="143" t="s">
        <v>287</v>
      </c>
      <c r="AT97" s="143" t="s">
        <v>186</v>
      </c>
      <c r="AU97" s="143" t="s">
        <v>82</v>
      </c>
      <c r="AY97" s="18" t="s">
        <v>184</v>
      </c>
      <c r="BE97" s="144">
        <f t="shared" si="4"/>
        <v>0</v>
      </c>
      <c r="BF97" s="144">
        <f t="shared" si="5"/>
        <v>0</v>
      </c>
      <c r="BG97" s="144">
        <f t="shared" si="6"/>
        <v>0</v>
      </c>
      <c r="BH97" s="144">
        <f t="shared" si="7"/>
        <v>0</v>
      </c>
      <c r="BI97" s="144">
        <f t="shared" si="8"/>
        <v>0</v>
      </c>
      <c r="BJ97" s="18" t="s">
        <v>82</v>
      </c>
      <c r="BK97" s="144">
        <f t="shared" si="9"/>
        <v>0</v>
      </c>
      <c r="BL97" s="18" t="s">
        <v>287</v>
      </c>
      <c r="BM97" s="143" t="s">
        <v>231</v>
      </c>
    </row>
    <row r="98" spans="2:65" s="1" customFormat="1" ht="16.5" customHeight="1">
      <c r="B98" s="33"/>
      <c r="C98" s="132" t="s">
        <v>130</v>
      </c>
      <c r="D98" s="132" t="s">
        <v>186</v>
      </c>
      <c r="E98" s="133" t="s">
        <v>2939</v>
      </c>
      <c r="F98" s="134" t="s">
        <v>3563</v>
      </c>
      <c r="G98" s="135" t="s">
        <v>1993</v>
      </c>
      <c r="H98" s="136">
        <v>1</v>
      </c>
      <c r="I98" s="137"/>
      <c r="J98" s="138">
        <f t="shared" si="0"/>
        <v>0</v>
      </c>
      <c r="K98" s="134" t="s">
        <v>19</v>
      </c>
      <c r="L98" s="33"/>
      <c r="M98" s="139" t="s">
        <v>19</v>
      </c>
      <c r="N98" s="140" t="s">
        <v>46</v>
      </c>
      <c r="P98" s="141">
        <f t="shared" si="1"/>
        <v>0</v>
      </c>
      <c r="Q98" s="141">
        <v>0</v>
      </c>
      <c r="R98" s="141">
        <f t="shared" si="2"/>
        <v>0</v>
      </c>
      <c r="S98" s="141">
        <v>0</v>
      </c>
      <c r="T98" s="142">
        <f t="shared" si="3"/>
        <v>0</v>
      </c>
      <c r="AR98" s="143" t="s">
        <v>287</v>
      </c>
      <c r="AT98" s="143" t="s">
        <v>186</v>
      </c>
      <c r="AU98" s="143" t="s">
        <v>82</v>
      </c>
      <c r="AY98" s="18" t="s">
        <v>184</v>
      </c>
      <c r="BE98" s="144">
        <f t="shared" si="4"/>
        <v>0</v>
      </c>
      <c r="BF98" s="144">
        <f t="shared" si="5"/>
        <v>0</v>
      </c>
      <c r="BG98" s="144">
        <f t="shared" si="6"/>
        <v>0</v>
      </c>
      <c r="BH98" s="144">
        <f t="shared" si="7"/>
        <v>0</v>
      </c>
      <c r="BI98" s="144">
        <f t="shared" si="8"/>
        <v>0</v>
      </c>
      <c r="BJ98" s="18" t="s">
        <v>82</v>
      </c>
      <c r="BK98" s="144">
        <f t="shared" si="9"/>
        <v>0</v>
      </c>
      <c r="BL98" s="18" t="s">
        <v>287</v>
      </c>
      <c r="BM98" s="143" t="s">
        <v>243</v>
      </c>
    </row>
    <row r="99" spans="2:65" s="1" customFormat="1" ht="16.5" customHeight="1">
      <c r="B99" s="33"/>
      <c r="C99" s="132" t="s">
        <v>221</v>
      </c>
      <c r="D99" s="132" t="s">
        <v>186</v>
      </c>
      <c r="E99" s="133" t="s">
        <v>3554</v>
      </c>
      <c r="F99" s="134" t="s">
        <v>3564</v>
      </c>
      <c r="G99" s="135" t="s">
        <v>1993</v>
      </c>
      <c r="H99" s="136">
        <v>1</v>
      </c>
      <c r="I99" s="137"/>
      <c r="J99" s="138">
        <f t="shared" si="0"/>
        <v>0</v>
      </c>
      <c r="K99" s="134" t="s">
        <v>19</v>
      </c>
      <c r="L99" s="33"/>
      <c r="M99" s="139" t="s">
        <v>19</v>
      </c>
      <c r="N99" s="140" t="s">
        <v>46</v>
      </c>
      <c r="P99" s="141">
        <f t="shared" si="1"/>
        <v>0</v>
      </c>
      <c r="Q99" s="141">
        <v>0</v>
      </c>
      <c r="R99" s="141">
        <f t="shared" si="2"/>
        <v>0</v>
      </c>
      <c r="S99" s="141">
        <v>0</v>
      </c>
      <c r="T99" s="142">
        <f t="shared" si="3"/>
        <v>0</v>
      </c>
      <c r="AR99" s="143" t="s">
        <v>287</v>
      </c>
      <c r="AT99" s="143" t="s">
        <v>186</v>
      </c>
      <c r="AU99" s="143" t="s">
        <v>82</v>
      </c>
      <c r="AY99" s="18" t="s">
        <v>184</v>
      </c>
      <c r="BE99" s="144">
        <f t="shared" si="4"/>
        <v>0</v>
      </c>
      <c r="BF99" s="144">
        <f t="shared" si="5"/>
        <v>0</v>
      </c>
      <c r="BG99" s="144">
        <f t="shared" si="6"/>
        <v>0</v>
      </c>
      <c r="BH99" s="144">
        <f t="shared" si="7"/>
        <v>0</v>
      </c>
      <c r="BI99" s="144">
        <f t="shared" si="8"/>
        <v>0</v>
      </c>
      <c r="BJ99" s="18" t="s">
        <v>82</v>
      </c>
      <c r="BK99" s="144">
        <f t="shared" si="9"/>
        <v>0</v>
      </c>
      <c r="BL99" s="18" t="s">
        <v>287</v>
      </c>
      <c r="BM99" s="143" t="s">
        <v>3565</v>
      </c>
    </row>
    <row r="100" spans="2:65" s="1" customFormat="1" ht="24.2" customHeight="1">
      <c r="B100" s="33"/>
      <c r="C100" s="132" t="s">
        <v>226</v>
      </c>
      <c r="D100" s="132" t="s">
        <v>186</v>
      </c>
      <c r="E100" s="133" t="s">
        <v>3566</v>
      </c>
      <c r="F100" s="134" t="s">
        <v>3564</v>
      </c>
      <c r="G100" s="135" t="s">
        <v>1993</v>
      </c>
      <c r="H100" s="136">
        <v>1</v>
      </c>
      <c r="I100" s="137"/>
      <c r="J100" s="138">
        <f t="shared" si="0"/>
        <v>0</v>
      </c>
      <c r="K100" s="134" t="s">
        <v>19</v>
      </c>
      <c r="L100" s="33"/>
      <c r="M100" s="201" t="s">
        <v>19</v>
      </c>
      <c r="N100" s="202" t="s">
        <v>46</v>
      </c>
      <c r="O100" s="194"/>
      <c r="P100" s="195">
        <f t="shared" si="1"/>
        <v>0</v>
      </c>
      <c r="Q100" s="195">
        <v>0</v>
      </c>
      <c r="R100" s="195">
        <f t="shared" si="2"/>
        <v>0</v>
      </c>
      <c r="S100" s="195">
        <v>0</v>
      </c>
      <c r="T100" s="196">
        <f t="shared" si="3"/>
        <v>0</v>
      </c>
      <c r="AR100" s="143" t="s">
        <v>287</v>
      </c>
      <c r="AT100" s="143" t="s">
        <v>186</v>
      </c>
      <c r="AU100" s="143" t="s">
        <v>82</v>
      </c>
      <c r="AY100" s="18" t="s">
        <v>184</v>
      </c>
      <c r="BE100" s="144">
        <f t="shared" si="4"/>
        <v>0</v>
      </c>
      <c r="BF100" s="144">
        <f t="shared" si="5"/>
        <v>0</v>
      </c>
      <c r="BG100" s="144">
        <f t="shared" si="6"/>
        <v>0</v>
      </c>
      <c r="BH100" s="144">
        <f t="shared" si="7"/>
        <v>0</v>
      </c>
      <c r="BI100" s="144">
        <f t="shared" si="8"/>
        <v>0</v>
      </c>
      <c r="BJ100" s="18" t="s">
        <v>82</v>
      </c>
      <c r="BK100" s="144">
        <f t="shared" si="9"/>
        <v>0</v>
      </c>
      <c r="BL100" s="18" t="s">
        <v>287</v>
      </c>
      <c r="BM100" s="143" t="s">
        <v>8</v>
      </c>
    </row>
    <row r="101" spans="2:65" s="1" customFormat="1" ht="6.95" customHeight="1">
      <c r="B101" s="42"/>
      <c r="C101" s="43"/>
      <c r="D101" s="43"/>
      <c r="E101" s="43"/>
      <c r="F101" s="43"/>
      <c r="G101" s="43"/>
      <c r="H101" s="43"/>
      <c r="I101" s="43"/>
      <c r="J101" s="43"/>
      <c r="K101" s="43"/>
      <c r="L101" s="33"/>
    </row>
  </sheetData>
  <sheetProtection algorithmName="SHA-512" hashValue="UikjY/yexg8ov/545cuf+XqfQQEB9ZNeWM28iTLKQGMgXwY3VLmC7ZvGwC3e0PkYW0i9zeiBYMoVA5BLYtdOIA==" saltValue="L8KTgeCE9zgiT7CoI7Y9u86VWlMj6MTl5/b3w+PV4Ih8m9Zxb2Nj/unY6M5DvRHbPEDG+pGCcvorBZ2cd32ypw==" spinCount="100000" sheet="1" objects="1" scenarios="1" formatColumns="0" formatRows="0" autoFilter="0"/>
  <autoFilter ref="C91:K100" xr:uid="{00000000-0009-0000-0000-00000D000000}"/>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12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8"/>
      <c r="M2" s="308"/>
      <c r="N2" s="308"/>
      <c r="O2" s="308"/>
      <c r="P2" s="308"/>
      <c r="Q2" s="308"/>
      <c r="R2" s="308"/>
      <c r="S2" s="308"/>
      <c r="T2" s="308"/>
      <c r="U2" s="308"/>
      <c r="V2" s="308"/>
      <c r="AT2" s="18" t="s">
        <v>135</v>
      </c>
    </row>
    <row r="3" spans="2:46" ht="6.95" customHeight="1">
      <c r="B3" s="19"/>
      <c r="C3" s="20"/>
      <c r="D3" s="20"/>
      <c r="E3" s="20"/>
      <c r="F3" s="20"/>
      <c r="G3" s="20"/>
      <c r="H3" s="20"/>
      <c r="I3" s="20"/>
      <c r="J3" s="20"/>
      <c r="K3" s="20"/>
      <c r="L3" s="21"/>
      <c r="AT3" s="18" t="s">
        <v>84</v>
      </c>
    </row>
    <row r="4" spans="2:46" ht="24.95" customHeight="1">
      <c r="B4" s="21"/>
      <c r="D4" s="22" t="s">
        <v>139</v>
      </c>
      <c r="L4" s="21"/>
      <c r="M4" s="91" t="s">
        <v>10</v>
      </c>
      <c r="AT4" s="18" t="s">
        <v>4</v>
      </c>
    </row>
    <row r="5" spans="2:46" ht="6.95" customHeight="1">
      <c r="B5" s="21"/>
      <c r="L5" s="21"/>
    </row>
    <row r="6" spans="2:46" ht="12" customHeight="1">
      <c r="B6" s="21"/>
      <c r="D6" s="28" t="s">
        <v>16</v>
      </c>
      <c r="L6" s="21"/>
    </row>
    <row r="7" spans="2:46" ht="16.5" customHeight="1">
      <c r="B7" s="21"/>
      <c r="E7" s="338" t="str">
        <f>'Rekapitulace stavby'!K6</f>
        <v>AREÁL KLÍŠE, ÚSTÍ NAD LABEM – WELLNESS A FITNESS - BEZ VENKOVNÍ ODPOČÍVÁRNY</v>
      </c>
      <c r="F7" s="339"/>
      <c r="G7" s="339"/>
      <c r="H7" s="339"/>
      <c r="L7" s="21"/>
    </row>
    <row r="8" spans="2:46" ht="12" customHeight="1">
      <c r="B8" s="21"/>
      <c r="D8" s="28" t="s">
        <v>140</v>
      </c>
      <c r="L8" s="21"/>
    </row>
    <row r="9" spans="2:46" s="1" customFormat="1" ht="16.5" customHeight="1">
      <c r="B9" s="33"/>
      <c r="E9" s="338" t="s">
        <v>141</v>
      </c>
      <c r="F9" s="340"/>
      <c r="G9" s="340"/>
      <c r="H9" s="340"/>
      <c r="L9" s="33"/>
    </row>
    <row r="10" spans="2:46" s="1" customFormat="1" ht="12" customHeight="1">
      <c r="B10" s="33"/>
      <c r="D10" s="28" t="s">
        <v>142</v>
      </c>
      <c r="L10" s="33"/>
    </row>
    <row r="11" spans="2:46" s="1" customFormat="1" ht="16.5" customHeight="1">
      <c r="B11" s="33"/>
      <c r="E11" s="301" t="s">
        <v>3567</v>
      </c>
      <c r="F11" s="340"/>
      <c r="G11" s="340"/>
      <c r="H11" s="340"/>
      <c r="L11" s="33"/>
    </row>
    <row r="12" spans="2:46" s="1" customFormat="1" ht="11.25">
      <c r="B12" s="33"/>
      <c r="L12" s="33"/>
    </row>
    <row r="13" spans="2:46" s="1" customFormat="1" ht="12" customHeight="1">
      <c r="B13" s="33"/>
      <c r="D13" s="28" t="s">
        <v>18</v>
      </c>
      <c r="F13" s="26" t="s">
        <v>19</v>
      </c>
      <c r="I13" s="28" t="s">
        <v>20</v>
      </c>
      <c r="J13" s="26" t="s">
        <v>19</v>
      </c>
      <c r="L13" s="33"/>
    </row>
    <row r="14" spans="2:46" s="1" customFormat="1" ht="12" customHeight="1">
      <c r="B14" s="33"/>
      <c r="D14" s="28" t="s">
        <v>21</v>
      </c>
      <c r="F14" s="26" t="s">
        <v>22</v>
      </c>
      <c r="I14" s="28" t="s">
        <v>23</v>
      </c>
      <c r="J14" s="50" t="str">
        <f>'Rekapitulace stavby'!AN8</f>
        <v>10. 7. 2024</v>
      </c>
      <c r="L14" s="33"/>
    </row>
    <row r="15" spans="2:46" s="1" customFormat="1" ht="10.9" customHeight="1">
      <c r="B15" s="33"/>
      <c r="L15" s="33"/>
    </row>
    <row r="16" spans="2:46" s="1" customFormat="1" ht="12" customHeight="1">
      <c r="B16" s="33"/>
      <c r="D16" s="28" t="s">
        <v>25</v>
      </c>
      <c r="I16" s="28" t="s">
        <v>26</v>
      </c>
      <c r="J16" s="26" t="s">
        <v>27</v>
      </c>
      <c r="L16" s="33"/>
    </row>
    <row r="17" spans="2:12" s="1" customFormat="1" ht="18" customHeight="1">
      <c r="B17" s="33"/>
      <c r="E17" s="26" t="s">
        <v>28</v>
      </c>
      <c r="I17" s="28" t="s">
        <v>29</v>
      </c>
      <c r="J17" s="26" t="s">
        <v>30</v>
      </c>
      <c r="L17" s="33"/>
    </row>
    <row r="18" spans="2:12" s="1" customFormat="1" ht="6.95" customHeight="1">
      <c r="B18" s="33"/>
      <c r="L18" s="33"/>
    </row>
    <row r="19" spans="2:12" s="1" customFormat="1" ht="12" customHeight="1">
      <c r="B19" s="33"/>
      <c r="D19" s="28" t="s">
        <v>31</v>
      </c>
      <c r="I19" s="28" t="s">
        <v>26</v>
      </c>
      <c r="J19" s="29" t="str">
        <f>'Rekapitulace stavby'!AN13</f>
        <v>Vyplň údaj</v>
      </c>
      <c r="L19" s="33"/>
    </row>
    <row r="20" spans="2:12" s="1" customFormat="1" ht="18" customHeight="1">
      <c r="B20" s="33"/>
      <c r="E20" s="341" t="str">
        <f>'Rekapitulace stavby'!E14</f>
        <v>Vyplň údaj</v>
      </c>
      <c r="F20" s="307"/>
      <c r="G20" s="307"/>
      <c r="H20" s="307"/>
      <c r="I20" s="28" t="s">
        <v>29</v>
      </c>
      <c r="J20" s="29" t="str">
        <f>'Rekapitulace stavby'!AN14</f>
        <v>Vyplň údaj</v>
      </c>
      <c r="L20" s="33"/>
    </row>
    <row r="21" spans="2:12" s="1" customFormat="1" ht="6.95" customHeight="1">
      <c r="B21" s="33"/>
      <c r="L21" s="33"/>
    </row>
    <row r="22" spans="2:12" s="1" customFormat="1" ht="12" customHeight="1">
      <c r="B22" s="33"/>
      <c r="D22" s="28" t="s">
        <v>33</v>
      </c>
      <c r="I22" s="28" t="s">
        <v>26</v>
      </c>
      <c r="J22" s="26" t="s">
        <v>34</v>
      </c>
      <c r="L22" s="33"/>
    </row>
    <row r="23" spans="2:12" s="1" customFormat="1" ht="18" customHeight="1">
      <c r="B23" s="33"/>
      <c r="E23" s="26" t="s">
        <v>35</v>
      </c>
      <c r="I23" s="28" t="s">
        <v>29</v>
      </c>
      <c r="J23" s="26" t="s">
        <v>36</v>
      </c>
      <c r="L23" s="33"/>
    </row>
    <row r="24" spans="2:12" s="1" customFormat="1" ht="6.95" customHeight="1">
      <c r="B24" s="33"/>
      <c r="L24" s="33"/>
    </row>
    <row r="25" spans="2:12" s="1" customFormat="1" ht="12" customHeight="1">
      <c r="B25" s="33"/>
      <c r="D25" s="28" t="s">
        <v>38</v>
      </c>
      <c r="I25" s="28" t="s">
        <v>26</v>
      </c>
      <c r="J25" s="26" t="s">
        <v>34</v>
      </c>
      <c r="L25" s="33"/>
    </row>
    <row r="26" spans="2:12" s="1" customFormat="1" ht="18" customHeight="1">
      <c r="B26" s="33"/>
      <c r="E26" s="26" t="s">
        <v>35</v>
      </c>
      <c r="I26" s="28" t="s">
        <v>29</v>
      </c>
      <c r="J26" s="26" t="s">
        <v>36</v>
      </c>
      <c r="L26" s="33"/>
    </row>
    <row r="27" spans="2:12" s="1" customFormat="1" ht="6.95" customHeight="1">
      <c r="B27" s="33"/>
      <c r="L27" s="33"/>
    </row>
    <row r="28" spans="2:12" s="1" customFormat="1" ht="12" customHeight="1">
      <c r="B28" s="33"/>
      <c r="D28" s="28" t="s">
        <v>39</v>
      </c>
      <c r="L28" s="33"/>
    </row>
    <row r="29" spans="2:12" s="7" customFormat="1" ht="16.5" customHeight="1">
      <c r="B29" s="92"/>
      <c r="E29" s="312" t="s">
        <v>19</v>
      </c>
      <c r="F29" s="312"/>
      <c r="G29" s="312"/>
      <c r="H29" s="312"/>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41</v>
      </c>
      <c r="J32" s="64">
        <f>ROUND(J90, 2)</f>
        <v>0</v>
      </c>
      <c r="L32" s="33"/>
    </row>
    <row r="33" spans="2:12" s="1" customFormat="1" ht="6.95" customHeight="1">
      <c r="B33" s="33"/>
      <c r="D33" s="51"/>
      <c r="E33" s="51"/>
      <c r="F33" s="51"/>
      <c r="G33" s="51"/>
      <c r="H33" s="51"/>
      <c r="I33" s="51"/>
      <c r="J33" s="51"/>
      <c r="K33" s="51"/>
      <c r="L33" s="33"/>
    </row>
    <row r="34" spans="2:12" s="1" customFormat="1" ht="14.45" customHeight="1">
      <c r="B34" s="33"/>
      <c r="F34" s="36" t="s">
        <v>43</v>
      </c>
      <c r="I34" s="36" t="s">
        <v>42</v>
      </c>
      <c r="J34" s="36" t="s">
        <v>44</v>
      </c>
      <c r="L34" s="33"/>
    </row>
    <row r="35" spans="2:12" s="1" customFormat="1" ht="14.45" customHeight="1">
      <c r="B35" s="33"/>
      <c r="D35" s="53" t="s">
        <v>45</v>
      </c>
      <c r="E35" s="28" t="s">
        <v>46</v>
      </c>
      <c r="F35" s="83">
        <f>ROUND((SUM(BE90:BE127)),  2)</f>
        <v>0</v>
      </c>
      <c r="I35" s="94">
        <v>0.21</v>
      </c>
      <c r="J35" s="83">
        <f>ROUND(((SUM(BE90:BE127))*I35),  2)</f>
        <v>0</v>
      </c>
      <c r="L35" s="33"/>
    </row>
    <row r="36" spans="2:12" s="1" customFormat="1" ht="14.45" customHeight="1">
      <c r="B36" s="33"/>
      <c r="E36" s="28" t="s">
        <v>47</v>
      </c>
      <c r="F36" s="83">
        <f>ROUND((SUM(BF90:BF127)),  2)</f>
        <v>0</v>
      </c>
      <c r="I36" s="94">
        <v>0.12</v>
      </c>
      <c r="J36" s="83">
        <f>ROUND(((SUM(BF90:BF127))*I36),  2)</f>
        <v>0</v>
      </c>
      <c r="L36" s="33"/>
    </row>
    <row r="37" spans="2:12" s="1" customFormat="1" ht="14.45" hidden="1" customHeight="1">
      <c r="B37" s="33"/>
      <c r="E37" s="28" t="s">
        <v>48</v>
      </c>
      <c r="F37" s="83">
        <f>ROUND((SUM(BG90:BG127)),  2)</f>
        <v>0</v>
      </c>
      <c r="I37" s="94">
        <v>0.21</v>
      </c>
      <c r="J37" s="83">
        <f>0</f>
        <v>0</v>
      </c>
      <c r="L37" s="33"/>
    </row>
    <row r="38" spans="2:12" s="1" customFormat="1" ht="14.45" hidden="1" customHeight="1">
      <c r="B38" s="33"/>
      <c r="E38" s="28" t="s">
        <v>49</v>
      </c>
      <c r="F38" s="83">
        <f>ROUND((SUM(BH90:BH127)),  2)</f>
        <v>0</v>
      </c>
      <c r="I38" s="94">
        <v>0.12</v>
      </c>
      <c r="J38" s="83">
        <f>0</f>
        <v>0</v>
      </c>
      <c r="L38" s="33"/>
    </row>
    <row r="39" spans="2:12" s="1" customFormat="1" ht="14.45" hidden="1" customHeight="1">
      <c r="B39" s="33"/>
      <c r="E39" s="28" t="s">
        <v>50</v>
      </c>
      <c r="F39" s="83">
        <f>ROUND((SUM(BI90:BI127)),  2)</f>
        <v>0</v>
      </c>
      <c r="I39" s="94">
        <v>0</v>
      </c>
      <c r="J39" s="83">
        <f>0</f>
        <v>0</v>
      </c>
      <c r="L39" s="33"/>
    </row>
    <row r="40" spans="2:12" s="1" customFormat="1" ht="6.95" customHeight="1">
      <c r="B40" s="33"/>
      <c r="L40" s="33"/>
    </row>
    <row r="41" spans="2:12" s="1" customFormat="1" ht="25.35" customHeight="1">
      <c r="B41" s="33"/>
      <c r="C41" s="95"/>
      <c r="D41" s="96" t="s">
        <v>51</v>
      </c>
      <c r="E41" s="55"/>
      <c r="F41" s="55"/>
      <c r="G41" s="97" t="s">
        <v>52</v>
      </c>
      <c r="H41" s="98" t="s">
        <v>53</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146</v>
      </c>
      <c r="L47" s="33"/>
    </row>
    <row r="48" spans="2:12" s="1" customFormat="1" ht="6.95" customHeight="1">
      <c r="B48" s="33"/>
      <c r="L48" s="33"/>
    </row>
    <row r="49" spans="2:47" s="1" customFormat="1" ht="12" customHeight="1">
      <c r="B49" s="33"/>
      <c r="C49" s="28" t="s">
        <v>16</v>
      </c>
      <c r="L49" s="33"/>
    </row>
    <row r="50" spans="2:47" s="1" customFormat="1" ht="16.5" customHeight="1">
      <c r="B50" s="33"/>
      <c r="E50" s="338" t="str">
        <f>E7</f>
        <v>AREÁL KLÍŠE, ÚSTÍ NAD LABEM – WELLNESS A FITNESS - BEZ VENKOVNÍ ODPOČÍVÁRNY</v>
      </c>
      <c r="F50" s="339"/>
      <c r="G50" s="339"/>
      <c r="H50" s="339"/>
      <c r="L50" s="33"/>
    </row>
    <row r="51" spans="2:47" ht="12" customHeight="1">
      <c r="B51" s="21"/>
      <c r="C51" s="28" t="s">
        <v>140</v>
      </c>
      <c r="L51" s="21"/>
    </row>
    <row r="52" spans="2:47" s="1" customFormat="1" ht="16.5" customHeight="1">
      <c r="B52" s="33"/>
      <c r="E52" s="338" t="s">
        <v>141</v>
      </c>
      <c r="F52" s="340"/>
      <c r="G52" s="340"/>
      <c r="H52" s="340"/>
      <c r="L52" s="33"/>
    </row>
    <row r="53" spans="2:47" s="1" customFormat="1" ht="12" customHeight="1">
      <c r="B53" s="33"/>
      <c r="C53" s="28" t="s">
        <v>142</v>
      </c>
      <c r="L53" s="33"/>
    </row>
    <row r="54" spans="2:47" s="1" customFormat="1" ht="16.5" customHeight="1">
      <c r="B54" s="33"/>
      <c r="E54" s="301" t="str">
        <f>E11</f>
        <v>D.1-02.7 - Nerezový bazén</v>
      </c>
      <c r="F54" s="340"/>
      <c r="G54" s="340"/>
      <c r="H54" s="340"/>
      <c r="L54" s="33"/>
    </row>
    <row r="55" spans="2:47" s="1" customFormat="1" ht="6.95" customHeight="1">
      <c r="B55" s="33"/>
      <c r="L55" s="33"/>
    </row>
    <row r="56" spans="2:47" s="1" customFormat="1" ht="12" customHeight="1">
      <c r="B56" s="33"/>
      <c r="C56" s="28" t="s">
        <v>21</v>
      </c>
      <c r="F56" s="26" t="str">
        <f>F14</f>
        <v>ÚSTÍ NAD LABEM</v>
      </c>
      <c r="I56" s="28" t="s">
        <v>23</v>
      </c>
      <c r="J56" s="50" t="str">
        <f>IF(J14="","",J14)</f>
        <v>10. 7. 2024</v>
      </c>
      <c r="L56" s="33"/>
    </row>
    <row r="57" spans="2:47" s="1" customFormat="1" ht="6.95" customHeight="1">
      <c r="B57" s="33"/>
      <c r="L57" s="33"/>
    </row>
    <row r="58" spans="2:47" s="1" customFormat="1" ht="15.2" customHeight="1">
      <c r="B58" s="33"/>
      <c r="C58" s="28" t="s">
        <v>25</v>
      </c>
      <c r="F58" s="26" t="str">
        <f>E17</f>
        <v>Městské služby Ústí nad Labem p.o.</v>
      </c>
      <c r="I58" s="28" t="s">
        <v>33</v>
      </c>
      <c r="J58" s="31" t="str">
        <f>E23</f>
        <v>Specta s.r.o.</v>
      </c>
      <c r="L58" s="33"/>
    </row>
    <row r="59" spans="2:47" s="1" customFormat="1" ht="15.2" customHeight="1">
      <c r="B59" s="33"/>
      <c r="C59" s="28" t="s">
        <v>31</v>
      </c>
      <c r="F59" s="26" t="str">
        <f>IF(E20="","",E20)</f>
        <v>Vyplň údaj</v>
      </c>
      <c r="I59" s="28" t="s">
        <v>38</v>
      </c>
      <c r="J59" s="31" t="str">
        <f>E26</f>
        <v>Specta s.r.o.</v>
      </c>
      <c r="L59" s="33"/>
    </row>
    <row r="60" spans="2:47" s="1" customFormat="1" ht="10.35" customHeight="1">
      <c r="B60" s="33"/>
      <c r="L60" s="33"/>
    </row>
    <row r="61" spans="2:47" s="1" customFormat="1" ht="29.25" customHeight="1">
      <c r="B61" s="33"/>
      <c r="C61" s="101" t="s">
        <v>147</v>
      </c>
      <c r="D61" s="95"/>
      <c r="E61" s="95"/>
      <c r="F61" s="95"/>
      <c r="G61" s="95"/>
      <c r="H61" s="95"/>
      <c r="I61" s="95"/>
      <c r="J61" s="102" t="s">
        <v>148</v>
      </c>
      <c r="K61" s="95"/>
      <c r="L61" s="33"/>
    </row>
    <row r="62" spans="2:47" s="1" customFormat="1" ht="10.35" customHeight="1">
      <c r="B62" s="33"/>
      <c r="L62" s="33"/>
    </row>
    <row r="63" spans="2:47" s="1" customFormat="1" ht="22.9" customHeight="1">
      <c r="B63" s="33"/>
      <c r="C63" s="103" t="s">
        <v>73</v>
      </c>
      <c r="J63" s="64">
        <f>J90</f>
        <v>0</v>
      </c>
      <c r="L63" s="33"/>
      <c r="AU63" s="18" t="s">
        <v>149</v>
      </c>
    </row>
    <row r="64" spans="2:47" s="8" customFormat="1" ht="24.95" customHeight="1">
      <c r="B64" s="104"/>
      <c r="D64" s="105" t="s">
        <v>3568</v>
      </c>
      <c r="E64" s="106"/>
      <c r="F64" s="106"/>
      <c r="G64" s="106"/>
      <c r="H64" s="106"/>
      <c r="I64" s="106"/>
      <c r="J64" s="107">
        <f>J91</f>
        <v>0</v>
      </c>
      <c r="L64" s="104"/>
    </row>
    <row r="65" spans="2:12" s="8" customFormat="1" ht="24.95" customHeight="1">
      <c r="B65" s="104"/>
      <c r="D65" s="105" t="s">
        <v>3569</v>
      </c>
      <c r="E65" s="106"/>
      <c r="F65" s="106"/>
      <c r="G65" s="106"/>
      <c r="H65" s="106"/>
      <c r="I65" s="106"/>
      <c r="J65" s="107">
        <f>J100</f>
        <v>0</v>
      </c>
      <c r="L65" s="104"/>
    </row>
    <row r="66" spans="2:12" s="8" customFormat="1" ht="24.95" customHeight="1">
      <c r="B66" s="104"/>
      <c r="D66" s="105" t="s">
        <v>3570</v>
      </c>
      <c r="E66" s="106"/>
      <c r="F66" s="106"/>
      <c r="G66" s="106"/>
      <c r="H66" s="106"/>
      <c r="I66" s="106"/>
      <c r="J66" s="107">
        <f>J107</f>
        <v>0</v>
      </c>
      <c r="L66" s="104"/>
    </row>
    <row r="67" spans="2:12" s="8" customFormat="1" ht="24.95" customHeight="1">
      <c r="B67" s="104"/>
      <c r="D67" s="105" t="s">
        <v>3571</v>
      </c>
      <c r="E67" s="106"/>
      <c r="F67" s="106"/>
      <c r="G67" s="106"/>
      <c r="H67" s="106"/>
      <c r="I67" s="106"/>
      <c r="J67" s="107">
        <f>J116</f>
        <v>0</v>
      </c>
      <c r="L67" s="104"/>
    </row>
    <row r="68" spans="2:12" s="8" customFormat="1" ht="24.95" customHeight="1">
      <c r="B68" s="104"/>
      <c r="D68" s="105" t="s">
        <v>3572</v>
      </c>
      <c r="E68" s="106"/>
      <c r="F68" s="106"/>
      <c r="G68" s="106"/>
      <c r="H68" s="106"/>
      <c r="I68" s="106"/>
      <c r="J68" s="107">
        <f>J125</f>
        <v>0</v>
      </c>
      <c r="L68" s="104"/>
    </row>
    <row r="69" spans="2:12" s="1" customFormat="1" ht="21.75" customHeight="1">
      <c r="B69" s="33"/>
      <c r="L69" s="33"/>
    </row>
    <row r="70" spans="2:12" s="1" customFormat="1" ht="6.95" customHeight="1">
      <c r="B70" s="42"/>
      <c r="C70" s="43"/>
      <c r="D70" s="43"/>
      <c r="E70" s="43"/>
      <c r="F70" s="43"/>
      <c r="G70" s="43"/>
      <c r="H70" s="43"/>
      <c r="I70" s="43"/>
      <c r="J70" s="43"/>
      <c r="K70" s="43"/>
      <c r="L70" s="33"/>
    </row>
    <row r="74" spans="2:12" s="1" customFormat="1" ht="6.95" customHeight="1">
      <c r="B74" s="44"/>
      <c r="C74" s="45"/>
      <c r="D74" s="45"/>
      <c r="E74" s="45"/>
      <c r="F74" s="45"/>
      <c r="G74" s="45"/>
      <c r="H74" s="45"/>
      <c r="I74" s="45"/>
      <c r="J74" s="45"/>
      <c r="K74" s="45"/>
      <c r="L74" s="33"/>
    </row>
    <row r="75" spans="2:12" s="1" customFormat="1" ht="24.95" customHeight="1">
      <c r="B75" s="33"/>
      <c r="C75" s="22" t="s">
        <v>169</v>
      </c>
      <c r="L75" s="33"/>
    </row>
    <row r="76" spans="2:12" s="1" customFormat="1" ht="6.95" customHeight="1">
      <c r="B76" s="33"/>
      <c r="L76" s="33"/>
    </row>
    <row r="77" spans="2:12" s="1" customFormat="1" ht="12" customHeight="1">
      <c r="B77" s="33"/>
      <c r="C77" s="28" t="s">
        <v>16</v>
      </c>
      <c r="L77" s="33"/>
    </row>
    <row r="78" spans="2:12" s="1" customFormat="1" ht="16.5" customHeight="1">
      <c r="B78" s="33"/>
      <c r="E78" s="338" t="str">
        <f>E7</f>
        <v>AREÁL KLÍŠE, ÚSTÍ NAD LABEM – WELLNESS A FITNESS - BEZ VENKOVNÍ ODPOČÍVÁRNY</v>
      </c>
      <c r="F78" s="339"/>
      <c r="G78" s="339"/>
      <c r="H78" s="339"/>
      <c r="L78" s="33"/>
    </row>
    <row r="79" spans="2:12" ht="12" customHeight="1">
      <c r="B79" s="21"/>
      <c r="C79" s="28" t="s">
        <v>140</v>
      </c>
      <c r="L79" s="21"/>
    </row>
    <row r="80" spans="2:12" s="1" customFormat="1" ht="16.5" customHeight="1">
      <c r="B80" s="33"/>
      <c r="E80" s="338" t="s">
        <v>141</v>
      </c>
      <c r="F80" s="340"/>
      <c r="G80" s="340"/>
      <c r="H80" s="340"/>
      <c r="L80" s="33"/>
    </row>
    <row r="81" spans="2:65" s="1" customFormat="1" ht="12" customHeight="1">
      <c r="B81" s="33"/>
      <c r="C81" s="28" t="s">
        <v>142</v>
      </c>
      <c r="L81" s="33"/>
    </row>
    <row r="82" spans="2:65" s="1" customFormat="1" ht="16.5" customHeight="1">
      <c r="B82" s="33"/>
      <c r="E82" s="301" t="str">
        <f>E11</f>
        <v>D.1-02.7 - Nerezový bazén</v>
      </c>
      <c r="F82" s="340"/>
      <c r="G82" s="340"/>
      <c r="H82" s="340"/>
      <c r="L82" s="33"/>
    </row>
    <row r="83" spans="2:65" s="1" customFormat="1" ht="6.95" customHeight="1">
      <c r="B83" s="33"/>
      <c r="L83" s="33"/>
    </row>
    <row r="84" spans="2:65" s="1" customFormat="1" ht="12" customHeight="1">
      <c r="B84" s="33"/>
      <c r="C84" s="28" t="s">
        <v>21</v>
      </c>
      <c r="F84" s="26" t="str">
        <f>F14</f>
        <v>ÚSTÍ NAD LABEM</v>
      </c>
      <c r="I84" s="28" t="s">
        <v>23</v>
      </c>
      <c r="J84" s="50" t="str">
        <f>IF(J14="","",J14)</f>
        <v>10. 7. 2024</v>
      </c>
      <c r="L84" s="33"/>
    </row>
    <row r="85" spans="2:65" s="1" customFormat="1" ht="6.95" customHeight="1">
      <c r="B85" s="33"/>
      <c r="L85" s="33"/>
    </row>
    <row r="86" spans="2:65" s="1" customFormat="1" ht="15.2" customHeight="1">
      <c r="B86" s="33"/>
      <c r="C86" s="28" t="s">
        <v>25</v>
      </c>
      <c r="F86" s="26" t="str">
        <f>E17</f>
        <v>Městské služby Ústí nad Labem p.o.</v>
      </c>
      <c r="I86" s="28" t="s">
        <v>33</v>
      </c>
      <c r="J86" s="31" t="str">
        <f>E23</f>
        <v>Specta s.r.o.</v>
      </c>
      <c r="L86" s="33"/>
    </row>
    <row r="87" spans="2:65" s="1" customFormat="1" ht="15.2" customHeight="1">
      <c r="B87" s="33"/>
      <c r="C87" s="28" t="s">
        <v>31</v>
      </c>
      <c r="F87" s="26" t="str">
        <f>IF(E20="","",E20)</f>
        <v>Vyplň údaj</v>
      </c>
      <c r="I87" s="28" t="s">
        <v>38</v>
      </c>
      <c r="J87" s="31" t="str">
        <f>E26</f>
        <v>Specta s.r.o.</v>
      </c>
      <c r="L87" s="33"/>
    </row>
    <row r="88" spans="2:65" s="1" customFormat="1" ht="10.35" customHeight="1">
      <c r="B88" s="33"/>
      <c r="L88" s="33"/>
    </row>
    <row r="89" spans="2:65" s="10" customFormat="1" ht="29.25" customHeight="1">
      <c r="B89" s="112"/>
      <c r="C89" s="113" t="s">
        <v>170</v>
      </c>
      <c r="D89" s="114" t="s">
        <v>60</v>
      </c>
      <c r="E89" s="114" t="s">
        <v>56</v>
      </c>
      <c r="F89" s="114" t="s">
        <v>57</v>
      </c>
      <c r="G89" s="114" t="s">
        <v>171</v>
      </c>
      <c r="H89" s="114" t="s">
        <v>172</v>
      </c>
      <c r="I89" s="114" t="s">
        <v>173</v>
      </c>
      <c r="J89" s="114" t="s">
        <v>148</v>
      </c>
      <c r="K89" s="115" t="s">
        <v>174</v>
      </c>
      <c r="L89" s="112"/>
      <c r="M89" s="57" t="s">
        <v>19</v>
      </c>
      <c r="N89" s="58" t="s">
        <v>45</v>
      </c>
      <c r="O89" s="58" t="s">
        <v>175</v>
      </c>
      <c r="P89" s="58" t="s">
        <v>176</v>
      </c>
      <c r="Q89" s="58" t="s">
        <v>177</v>
      </c>
      <c r="R89" s="58" t="s">
        <v>178</v>
      </c>
      <c r="S89" s="58" t="s">
        <v>179</v>
      </c>
      <c r="T89" s="59" t="s">
        <v>180</v>
      </c>
    </row>
    <row r="90" spans="2:65" s="1" customFormat="1" ht="22.9" customHeight="1">
      <c r="B90" s="33"/>
      <c r="C90" s="62" t="s">
        <v>181</v>
      </c>
      <c r="J90" s="116">
        <f>BK90</f>
        <v>0</v>
      </c>
      <c r="L90" s="33"/>
      <c r="M90" s="60"/>
      <c r="N90" s="51"/>
      <c r="O90" s="51"/>
      <c r="P90" s="117">
        <f>P91+P100+P107+P116+P125</f>
        <v>0</v>
      </c>
      <c r="Q90" s="51"/>
      <c r="R90" s="117">
        <f>R91+R100+R107+R116+R125</f>
        <v>0</v>
      </c>
      <c r="S90" s="51"/>
      <c r="T90" s="118">
        <f>T91+T100+T107+T116+T125</f>
        <v>0</v>
      </c>
      <c r="AT90" s="18" t="s">
        <v>74</v>
      </c>
      <c r="AU90" s="18" t="s">
        <v>149</v>
      </c>
      <c r="BK90" s="119">
        <f>BK91+BK100+BK107+BK116+BK125</f>
        <v>0</v>
      </c>
    </row>
    <row r="91" spans="2:65" s="11" customFormat="1" ht="25.9" customHeight="1">
      <c r="B91" s="120"/>
      <c r="D91" s="121" t="s">
        <v>74</v>
      </c>
      <c r="E91" s="122" t="s">
        <v>2593</v>
      </c>
      <c r="F91" s="122" t="s">
        <v>3573</v>
      </c>
      <c r="I91" s="123"/>
      <c r="J91" s="124">
        <f>BK91</f>
        <v>0</v>
      </c>
      <c r="L91" s="120"/>
      <c r="M91" s="125"/>
      <c r="P91" s="126">
        <f>SUM(P92:P99)</f>
        <v>0</v>
      </c>
      <c r="R91" s="126">
        <f>SUM(R92:R99)</f>
        <v>0</v>
      </c>
      <c r="T91" s="127">
        <f>SUM(T92:T99)</f>
        <v>0</v>
      </c>
      <c r="AR91" s="121" t="s">
        <v>82</v>
      </c>
      <c r="AT91" s="128" t="s">
        <v>74</v>
      </c>
      <c r="AU91" s="128" t="s">
        <v>75</v>
      </c>
      <c r="AY91" s="121" t="s">
        <v>184</v>
      </c>
      <c r="BK91" s="129">
        <f>SUM(BK92:BK99)</f>
        <v>0</v>
      </c>
    </row>
    <row r="92" spans="2:65" s="1" customFormat="1" ht="16.5" customHeight="1">
      <c r="B92" s="33"/>
      <c r="C92" s="132" t="s">
        <v>82</v>
      </c>
      <c r="D92" s="132" t="s">
        <v>186</v>
      </c>
      <c r="E92" s="133" t="s">
        <v>3574</v>
      </c>
      <c r="F92" s="134" t="s">
        <v>3575</v>
      </c>
      <c r="G92" s="135" t="s">
        <v>3576</v>
      </c>
      <c r="H92" s="136">
        <v>1</v>
      </c>
      <c r="I92" s="137"/>
      <c r="J92" s="138">
        <f>ROUND(I92*H92,2)</f>
        <v>0</v>
      </c>
      <c r="K92" s="134" t="s">
        <v>19</v>
      </c>
      <c r="L92" s="33"/>
      <c r="M92" s="139" t="s">
        <v>19</v>
      </c>
      <c r="N92" s="140" t="s">
        <v>46</v>
      </c>
      <c r="P92" s="141">
        <f>O92*H92</f>
        <v>0</v>
      </c>
      <c r="Q92" s="141">
        <v>0</v>
      </c>
      <c r="R92" s="141">
        <f>Q92*H92</f>
        <v>0</v>
      </c>
      <c r="S92" s="141">
        <v>0</v>
      </c>
      <c r="T92" s="142">
        <f>S92*H92</f>
        <v>0</v>
      </c>
      <c r="AR92" s="143" t="s">
        <v>287</v>
      </c>
      <c r="AT92" s="143" t="s">
        <v>186</v>
      </c>
      <c r="AU92" s="143" t="s">
        <v>82</v>
      </c>
      <c r="AY92" s="18" t="s">
        <v>184</v>
      </c>
      <c r="BE92" s="144">
        <f>IF(N92="základní",J92,0)</f>
        <v>0</v>
      </c>
      <c r="BF92" s="144">
        <f>IF(N92="snížená",J92,0)</f>
        <v>0</v>
      </c>
      <c r="BG92" s="144">
        <f>IF(N92="zákl. přenesená",J92,0)</f>
        <v>0</v>
      </c>
      <c r="BH92" s="144">
        <f>IF(N92="sníž. přenesená",J92,0)</f>
        <v>0</v>
      </c>
      <c r="BI92" s="144">
        <f>IF(N92="nulová",J92,0)</f>
        <v>0</v>
      </c>
      <c r="BJ92" s="18" t="s">
        <v>82</v>
      </c>
      <c r="BK92" s="144">
        <f>ROUND(I92*H92,2)</f>
        <v>0</v>
      </c>
      <c r="BL92" s="18" t="s">
        <v>287</v>
      </c>
      <c r="BM92" s="143" t="s">
        <v>84</v>
      </c>
    </row>
    <row r="93" spans="2:65" s="1" customFormat="1" ht="117">
      <c r="B93" s="33"/>
      <c r="D93" s="150" t="s">
        <v>1000</v>
      </c>
      <c r="F93" s="191" t="s">
        <v>3577</v>
      </c>
      <c r="I93" s="147"/>
      <c r="L93" s="33"/>
      <c r="M93" s="148"/>
      <c r="T93" s="54"/>
      <c r="AT93" s="18" t="s">
        <v>1000</v>
      </c>
      <c r="AU93" s="18" t="s">
        <v>82</v>
      </c>
    </row>
    <row r="94" spans="2:65" s="1" customFormat="1" ht="16.5" customHeight="1">
      <c r="B94" s="33"/>
      <c r="C94" s="132" t="s">
        <v>84</v>
      </c>
      <c r="D94" s="132" t="s">
        <v>186</v>
      </c>
      <c r="E94" s="133" t="s">
        <v>3578</v>
      </c>
      <c r="F94" s="134" t="s">
        <v>3579</v>
      </c>
      <c r="G94" s="135" t="s">
        <v>217</v>
      </c>
      <c r="H94" s="136">
        <v>2.8</v>
      </c>
      <c r="I94" s="137"/>
      <c r="J94" s="138">
        <f>ROUND(I94*H94,2)</f>
        <v>0</v>
      </c>
      <c r="K94" s="134" t="s">
        <v>19</v>
      </c>
      <c r="L94" s="33"/>
      <c r="M94" s="139" t="s">
        <v>19</v>
      </c>
      <c r="N94" s="140" t="s">
        <v>46</v>
      </c>
      <c r="P94" s="141">
        <f>O94*H94</f>
        <v>0</v>
      </c>
      <c r="Q94" s="141">
        <v>0</v>
      </c>
      <c r="R94" s="141">
        <f>Q94*H94</f>
        <v>0</v>
      </c>
      <c r="S94" s="141">
        <v>0</v>
      </c>
      <c r="T94" s="142">
        <f>S94*H94</f>
        <v>0</v>
      </c>
      <c r="AR94" s="143" t="s">
        <v>287</v>
      </c>
      <c r="AT94" s="143" t="s">
        <v>186</v>
      </c>
      <c r="AU94" s="143" t="s">
        <v>82</v>
      </c>
      <c r="AY94" s="18" t="s">
        <v>184</v>
      </c>
      <c r="BE94" s="144">
        <f>IF(N94="základní",J94,0)</f>
        <v>0</v>
      </c>
      <c r="BF94" s="144">
        <f>IF(N94="snížená",J94,0)</f>
        <v>0</v>
      </c>
      <c r="BG94" s="144">
        <f>IF(N94="zákl. přenesená",J94,0)</f>
        <v>0</v>
      </c>
      <c r="BH94" s="144">
        <f>IF(N94="sníž. přenesená",J94,0)</f>
        <v>0</v>
      </c>
      <c r="BI94" s="144">
        <f>IF(N94="nulová",J94,0)</f>
        <v>0</v>
      </c>
      <c r="BJ94" s="18" t="s">
        <v>82</v>
      </c>
      <c r="BK94" s="144">
        <f>ROUND(I94*H94,2)</f>
        <v>0</v>
      </c>
      <c r="BL94" s="18" t="s">
        <v>287</v>
      </c>
      <c r="BM94" s="143" t="s">
        <v>127</v>
      </c>
    </row>
    <row r="95" spans="2:65" s="1" customFormat="1" ht="48.75">
      <c r="B95" s="33"/>
      <c r="D95" s="150" t="s">
        <v>1000</v>
      </c>
      <c r="F95" s="191" t="s">
        <v>3580</v>
      </c>
      <c r="I95" s="147"/>
      <c r="L95" s="33"/>
      <c r="M95" s="148"/>
      <c r="T95" s="54"/>
      <c r="AT95" s="18" t="s">
        <v>1000</v>
      </c>
      <c r="AU95" s="18" t="s">
        <v>82</v>
      </c>
    </row>
    <row r="96" spans="2:65" s="1" customFormat="1" ht="16.5" customHeight="1">
      <c r="B96" s="33"/>
      <c r="C96" s="132" t="s">
        <v>92</v>
      </c>
      <c r="D96" s="132" t="s">
        <v>186</v>
      </c>
      <c r="E96" s="133" t="s">
        <v>3581</v>
      </c>
      <c r="F96" s="134" t="s">
        <v>3582</v>
      </c>
      <c r="G96" s="135" t="s">
        <v>246</v>
      </c>
      <c r="H96" s="136">
        <v>3</v>
      </c>
      <c r="I96" s="137"/>
      <c r="J96" s="138">
        <f>ROUND(I96*H96,2)</f>
        <v>0</v>
      </c>
      <c r="K96" s="134" t="s">
        <v>19</v>
      </c>
      <c r="L96" s="33"/>
      <c r="M96" s="139" t="s">
        <v>19</v>
      </c>
      <c r="N96" s="140" t="s">
        <v>46</v>
      </c>
      <c r="P96" s="141">
        <f>O96*H96</f>
        <v>0</v>
      </c>
      <c r="Q96" s="141">
        <v>0</v>
      </c>
      <c r="R96" s="141">
        <f>Q96*H96</f>
        <v>0</v>
      </c>
      <c r="S96" s="141">
        <v>0</v>
      </c>
      <c r="T96" s="142">
        <f>S96*H96</f>
        <v>0</v>
      </c>
      <c r="AR96" s="143" t="s">
        <v>287</v>
      </c>
      <c r="AT96" s="143" t="s">
        <v>186</v>
      </c>
      <c r="AU96" s="143" t="s">
        <v>82</v>
      </c>
      <c r="AY96" s="18" t="s">
        <v>184</v>
      </c>
      <c r="BE96" s="144">
        <f>IF(N96="základní",J96,0)</f>
        <v>0</v>
      </c>
      <c r="BF96" s="144">
        <f>IF(N96="snížená",J96,0)</f>
        <v>0</v>
      </c>
      <c r="BG96" s="144">
        <f>IF(N96="zákl. přenesená",J96,0)</f>
        <v>0</v>
      </c>
      <c r="BH96" s="144">
        <f>IF(N96="sníž. přenesená",J96,0)</f>
        <v>0</v>
      </c>
      <c r="BI96" s="144">
        <f>IF(N96="nulová",J96,0)</f>
        <v>0</v>
      </c>
      <c r="BJ96" s="18" t="s">
        <v>82</v>
      </c>
      <c r="BK96" s="144">
        <f>ROUND(I96*H96,2)</f>
        <v>0</v>
      </c>
      <c r="BL96" s="18" t="s">
        <v>287</v>
      </c>
      <c r="BM96" s="143" t="s">
        <v>221</v>
      </c>
    </row>
    <row r="97" spans="2:65" s="1" customFormat="1" ht="29.25">
      <c r="B97" s="33"/>
      <c r="D97" s="150" t="s">
        <v>1000</v>
      </c>
      <c r="F97" s="191" t="s">
        <v>3583</v>
      </c>
      <c r="I97" s="147"/>
      <c r="L97" s="33"/>
      <c r="M97" s="148"/>
      <c r="T97" s="54"/>
      <c r="AT97" s="18" t="s">
        <v>1000</v>
      </c>
      <c r="AU97" s="18" t="s">
        <v>82</v>
      </c>
    </row>
    <row r="98" spans="2:65" s="1" customFormat="1" ht="16.5" customHeight="1">
      <c r="B98" s="33"/>
      <c r="C98" s="132" t="s">
        <v>127</v>
      </c>
      <c r="D98" s="132" t="s">
        <v>186</v>
      </c>
      <c r="E98" s="133" t="s">
        <v>3584</v>
      </c>
      <c r="F98" s="134" t="s">
        <v>3585</v>
      </c>
      <c r="G98" s="135" t="s">
        <v>3576</v>
      </c>
      <c r="H98" s="136">
        <v>1</v>
      </c>
      <c r="I98" s="137"/>
      <c r="J98" s="138">
        <f>ROUND(I98*H98,2)</f>
        <v>0</v>
      </c>
      <c r="K98" s="134" t="s">
        <v>19</v>
      </c>
      <c r="L98" s="33"/>
      <c r="M98" s="139" t="s">
        <v>19</v>
      </c>
      <c r="N98" s="140" t="s">
        <v>46</v>
      </c>
      <c r="P98" s="141">
        <f>O98*H98</f>
        <v>0</v>
      </c>
      <c r="Q98" s="141">
        <v>0</v>
      </c>
      <c r="R98" s="141">
        <f>Q98*H98</f>
        <v>0</v>
      </c>
      <c r="S98" s="141">
        <v>0</v>
      </c>
      <c r="T98" s="142">
        <f>S98*H98</f>
        <v>0</v>
      </c>
      <c r="AR98" s="143" t="s">
        <v>287</v>
      </c>
      <c r="AT98" s="143" t="s">
        <v>186</v>
      </c>
      <c r="AU98" s="143" t="s">
        <v>82</v>
      </c>
      <c r="AY98" s="18" t="s">
        <v>184</v>
      </c>
      <c r="BE98" s="144">
        <f>IF(N98="základní",J98,0)</f>
        <v>0</v>
      </c>
      <c r="BF98" s="144">
        <f>IF(N98="snížená",J98,0)</f>
        <v>0</v>
      </c>
      <c r="BG98" s="144">
        <f>IF(N98="zákl. přenesená",J98,0)</f>
        <v>0</v>
      </c>
      <c r="BH98" s="144">
        <f>IF(N98="sníž. přenesená",J98,0)</f>
        <v>0</v>
      </c>
      <c r="BI98" s="144">
        <f>IF(N98="nulová",J98,0)</f>
        <v>0</v>
      </c>
      <c r="BJ98" s="18" t="s">
        <v>82</v>
      </c>
      <c r="BK98" s="144">
        <f>ROUND(I98*H98,2)</f>
        <v>0</v>
      </c>
      <c r="BL98" s="18" t="s">
        <v>287</v>
      </c>
      <c r="BM98" s="143" t="s">
        <v>231</v>
      </c>
    </row>
    <row r="99" spans="2:65" s="1" customFormat="1" ht="39">
      <c r="B99" s="33"/>
      <c r="D99" s="150" t="s">
        <v>1000</v>
      </c>
      <c r="F99" s="191" t="s">
        <v>3586</v>
      </c>
      <c r="I99" s="147"/>
      <c r="L99" s="33"/>
      <c r="M99" s="148"/>
      <c r="T99" s="54"/>
      <c r="AT99" s="18" t="s">
        <v>1000</v>
      </c>
      <c r="AU99" s="18" t="s">
        <v>82</v>
      </c>
    </row>
    <row r="100" spans="2:65" s="11" customFormat="1" ht="25.9" customHeight="1">
      <c r="B100" s="120"/>
      <c r="D100" s="121" t="s">
        <v>74</v>
      </c>
      <c r="E100" s="122" t="s">
        <v>2646</v>
      </c>
      <c r="F100" s="122" t="s">
        <v>3587</v>
      </c>
      <c r="I100" s="123"/>
      <c r="J100" s="124">
        <f>BK100</f>
        <v>0</v>
      </c>
      <c r="L100" s="120"/>
      <c r="M100" s="125"/>
      <c r="P100" s="126">
        <f>SUM(P101:P106)</f>
        <v>0</v>
      </c>
      <c r="R100" s="126">
        <f>SUM(R101:R106)</f>
        <v>0</v>
      </c>
      <c r="T100" s="127">
        <f>SUM(T101:T106)</f>
        <v>0</v>
      </c>
      <c r="AR100" s="121" t="s">
        <v>82</v>
      </c>
      <c r="AT100" s="128" t="s">
        <v>74</v>
      </c>
      <c r="AU100" s="128" t="s">
        <v>75</v>
      </c>
      <c r="AY100" s="121" t="s">
        <v>184</v>
      </c>
      <c r="BK100" s="129">
        <f>SUM(BK101:BK106)</f>
        <v>0</v>
      </c>
    </row>
    <row r="101" spans="2:65" s="1" customFormat="1" ht="16.5" customHeight="1">
      <c r="B101" s="33"/>
      <c r="C101" s="132" t="s">
        <v>130</v>
      </c>
      <c r="D101" s="132" t="s">
        <v>186</v>
      </c>
      <c r="E101" s="133" t="s">
        <v>3588</v>
      </c>
      <c r="F101" s="134" t="s">
        <v>3589</v>
      </c>
      <c r="G101" s="135" t="s">
        <v>1993</v>
      </c>
      <c r="H101" s="136">
        <v>1</v>
      </c>
      <c r="I101" s="137"/>
      <c r="J101" s="138">
        <f>ROUND(I101*H101,2)</f>
        <v>0</v>
      </c>
      <c r="K101" s="134" t="s">
        <v>19</v>
      </c>
      <c r="L101" s="33"/>
      <c r="M101" s="139" t="s">
        <v>19</v>
      </c>
      <c r="N101" s="140" t="s">
        <v>46</v>
      </c>
      <c r="P101" s="141">
        <f>O101*H101</f>
        <v>0</v>
      </c>
      <c r="Q101" s="141">
        <v>0</v>
      </c>
      <c r="R101" s="141">
        <f>Q101*H101</f>
        <v>0</v>
      </c>
      <c r="S101" s="141">
        <v>0</v>
      </c>
      <c r="T101" s="142">
        <f>S101*H101</f>
        <v>0</v>
      </c>
      <c r="AR101" s="143" t="s">
        <v>287</v>
      </c>
      <c r="AT101" s="143" t="s">
        <v>186</v>
      </c>
      <c r="AU101" s="143" t="s">
        <v>82</v>
      </c>
      <c r="AY101" s="18" t="s">
        <v>184</v>
      </c>
      <c r="BE101" s="144">
        <f>IF(N101="základní",J101,0)</f>
        <v>0</v>
      </c>
      <c r="BF101" s="144">
        <f>IF(N101="snížená",J101,0)</f>
        <v>0</v>
      </c>
      <c r="BG101" s="144">
        <f>IF(N101="zákl. přenesená",J101,0)</f>
        <v>0</v>
      </c>
      <c r="BH101" s="144">
        <f>IF(N101="sníž. přenesená",J101,0)</f>
        <v>0</v>
      </c>
      <c r="BI101" s="144">
        <f>IF(N101="nulová",J101,0)</f>
        <v>0</v>
      </c>
      <c r="BJ101" s="18" t="s">
        <v>82</v>
      </c>
      <c r="BK101" s="144">
        <f>ROUND(I101*H101,2)</f>
        <v>0</v>
      </c>
      <c r="BL101" s="18" t="s">
        <v>287</v>
      </c>
      <c r="BM101" s="143" t="s">
        <v>243</v>
      </c>
    </row>
    <row r="102" spans="2:65" s="1" customFormat="1" ht="29.25">
      <c r="B102" s="33"/>
      <c r="D102" s="150" t="s">
        <v>1000</v>
      </c>
      <c r="F102" s="191" t="s">
        <v>3590</v>
      </c>
      <c r="I102" s="147"/>
      <c r="L102" s="33"/>
      <c r="M102" s="148"/>
      <c r="T102" s="54"/>
      <c r="AT102" s="18" t="s">
        <v>1000</v>
      </c>
      <c r="AU102" s="18" t="s">
        <v>82</v>
      </c>
    </row>
    <row r="103" spans="2:65" s="1" customFormat="1" ht="16.5" customHeight="1">
      <c r="B103" s="33"/>
      <c r="C103" s="132" t="s">
        <v>221</v>
      </c>
      <c r="D103" s="132" t="s">
        <v>186</v>
      </c>
      <c r="E103" s="133" t="s">
        <v>3591</v>
      </c>
      <c r="F103" s="134" t="s">
        <v>3592</v>
      </c>
      <c r="G103" s="135" t="s">
        <v>1993</v>
      </c>
      <c r="H103" s="136">
        <v>1</v>
      </c>
      <c r="I103" s="137"/>
      <c r="J103" s="138">
        <f>ROUND(I103*H103,2)</f>
        <v>0</v>
      </c>
      <c r="K103" s="134" t="s">
        <v>19</v>
      </c>
      <c r="L103" s="33"/>
      <c r="M103" s="139" t="s">
        <v>19</v>
      </c>
      <c r="N103" s="140" t="s">
        <v>46</v>
      </c>
      <c r="P103" s="141">
        <f>O103*H103</f>
        <v>0</v>
      </c>
      <c r="Q103" s="141">
        <v>0</v>
      </c>
      <c r="R103" s="141">
        <f>Q103*H103</f>
        <v>0</v>
      </c>
      <c r="S103" s="141">
        <v>0</v>
      </c>
      <c r="T103" s="142">
        <f>S103*H103</f>
        <v>0</v>
      </c>
      <c r="AR103" s="143" t="s">
        <v>287</v>
      </c>
      <c r="AT103" s="143" t="s">
        <v>186</v>
      </c>
      <c r="AU103" s="143" t="s">
        <v>82</v>
      </c>
      <c r="AY103" s="18" t="s">
        <v>184</v>
      </c>
      <c r="BE103" s="144">
        <f>IF(N103="základní",J103,0)</f>
        <v>0</v>
      </c>
      <c r="BF103" s="144">
        <f>IF(N103="snížená",J103,0)</f>
        <v>0</v>
      </c>
      <c r="BG103" s="144">
        <f>IF(N103="zákl. přenesená",J103,0)</f>
        <v>0</v>
      </c>
      <c r="BH103" s="144">
        <f>IF(N103="sníž. přenesená",J103,0)</f>
        <v>0</v>
      </c>
      <c r="BI103" s="144">
        <f>IF(N103="nulová",J103,0)</f>
        <v>0</v>
      </c>
      <c r="BJ103" s="18" t="s">
        <v>82</v>
      </c>
      <c r="BK103" s="144">
        <f>ROUND(I103*H103,2)</f>
        <v>0</v>
      </c>
      <c r="BL103" s="18" t="s">
        <v>287</v>
      </c>
      <c r="BM103" s="143" t="s">
        <v>8</v>
      </c>
    </row>
    <row r="104" spans="2:65" s="1" customFormat="1" ht="39">
      <c r="B104" s="33"/>
      <c r="D104" s="150" t="s">
        <v>1000</v>
      </c>
      <c r="F104" s="191" t="s">
        <v>3593</v>
      </c>
      <c r="I104" s="147"/>
      <c r="L104" s="33"/>
      <c r="M104" s="148"/>
      <c r="T104" s="54"/>
      <c r="AT104" s="18" t="s">
        <v>1000</v>
      </c>
      <c r="AU104" s="18" t="s">
        <v>82</v>
      </c>
    </row>
    <row r="105" spans="2:65" s="1" customFormat="1" ht="16.5" customHeight="1">
      <c r="B105" s="33"/>
      <c r="C105" s="132" t="s">
        <v>226</v>
      </c>
      <c r="D105" s="132" t="s">
        <v>186</v>
      </c>
      <c r="E105" s="133" t="s">
        <v>3594</v>
      </c>
      <c r="F105" s="134" t="s">
        <v>3595</v>
      </c>
      <c r="G105" s="135" t="s">
        <v>3596</v>
      </c>
      <c r="H105" s="136">
        <v>1</v>
      </c>
      <c r="I105" s="137"/>
      <c r="J105" s="138">
        <f>ROUND(I105*H105,2)</f>
        <v>0</v>
      </c>
      <c r="K105" s="134" t="s">
        <v>19</v>
      </c>
      <c r="L105" s="33"/>
      <c r="M105" s="139" t="s">
        <v>19</v>
      </c>
      <c r="N105" s="140" t="s">
        <v>46</v>
      </c>
      <c r="P105" s="141">
        <f>O105*H105</f>
        <v>0</v>
      </c>
      <c r="Q105" s="141">
        <v>0</v>
      </c>
      <c r="R105" s="141">
        <f>Q105*H105</f>
        <v>0</v>
      </c>
      <c r="S105" s="141">
        <v>0</v>
      </c>
      <c r="T105" s="142">
        <f>S105*H105</f>
        <v>0</v>
      </c>
      <c r="AR105" s="143" t="s">
        <v>287</v>
      </c>
      <c r="AT105" s="143" t="s">
        <v>186</v>
      </c>
      <c r="AU105" s="143" t="s">
        <v>82</v>
      </c>
      <c r="AY105" s="18" t="s">
        <v>184</v>
      </c>
      <c r="BE105" s="144">
        <f>IF(N105="základní",J105,0)</f>
        <v>0</v>
      </c>
      <c r="BF105" s="144">
        <f>IF(N105="snížená",J105,0)</f>
        <v>0</v>
      </c>
      <c r="BG105" s="144">
        <f>IF(N105="zákl. přenesená",J105,0)</f>
        <v>0</v>
      </c>
      <c r="BH105" s="144">
        <f>IF(N105="sníž. přenesená",J105,0)</f>
        <v>0</v>
      </c>
      <c r="BI105" s="144">
        <f>IF(N105="nulová",J105,0)</f>
        <v>0</v>
      </c>
      <c r="BJ105" s="18" t="s">
        <v>82</v>
      </c>
      <c r="BK105" s="144">
        <f>ROUND(I105*H105,2)</f>
        <v>0</v>
      </c>
      <c r="BL105" s="18" t="s">
        <v>287</v>
      </c>
      <c r="BM105" s="143" t="s">
        <v>270</v>
      </c>
    </row>
    <row r="106" spans="2:65" s="1" customFormat="1" ht="29.25">
      <c r="B106" s="33"/>
      <c r="D106" s="150" t="s">
        <v>1000</v>
      </c>
      <c r="F106" s="191" t="s">
        <v>3597</v>
      </c>
      <c r="I106" s="147"/>
      <c r="L106" s="33"/>
      <c r="M106" s="148"/>
      <c r="T106" s="54"/>
      <c r="AT106" s="18" t="s">
        <v>1000</v>
      </c>
      <c r="AU106" s="18" t="s">
        <v>82</v>
      </c>
    </row>
    <row r="107" spans="2:65" s="11" customFormat="1" ht="25.9" customHeight="1">
      <c r="B107" s="120"/>
      <c r="D107" s="121" t="s">
        <v>74</v>
      </c>
      <c r="E107" s="122" t="s">
        <v>2696</v>
      </c>
      <c r="F107" s="122" t="s">
        <v>3598</v>
      </c>
      <c r="I107" s="123"/>
      <c r="J107" s="124">
        <f>BK107</f>
        <v>0</v>
      </c>
      <c r="L107" s="120"/>
      <c r="M107" s="125"/>
      <c r="P107" s="126">
        <f>SUM(P108:P115)</f>
        <v>0</v>
      </c>
      <c r="R107" s="126">
        <f>SUM(R108:R115)</f>
        <v>0</v>
      </c>
      <c r="T107" s="127">
        <f>SUM(T108:T115)</f>
        <v>0</v>
      </c>
      <c r="AR107" s="121" t="s">
        <v>82</v>
      </c>
      <c r="AT107" s="128" t="s">
        <v>74</v>
      </c>
      <c r="AU107" s="128" t="s">
        <v>75</v>
      </c>
      <c r="AY107" s="121" t="s">
        <v>184</v>
      </c>
      <c r="BK107" s="129">
        <f>SUM(BK108:BK115)</f>
        <v>0</v>
      </c>
    </row>
    <row r="108" spans="2:65" s="1" customFormat="1" ht="16.5" customHeight="1">
      <c r="B108" s="33"/>
      <c r="C108" s="132" t="s">
        <v>231</v>
      </c>
      <c r="D108" s="132" t="s">
        <v>186</v>
      </c>
      <c r="E108" s="133" t="s">
        <v>3599</v>
      </c>
      <c r="F108" s="134" t="s">
        <v>3600</v>
      </c>
      <c r="G108" s="135" t="s">
        <v>1993</v>
      </c>
      <c r="H108" s="136">
        <v>1</v>
      </c>
      <c r="I108" s="137"/>
      <c r="J108" s="138">
        <f>ROUND(I108*H108,2)</f>
        <v>0</v>
      </c>
      <c r="K108" s="134" t="s">
        <v>19</v>
      </c>
      <c r="L108" s="33"/>
      <c r="M108" s="139" t="s">
        <v>19</v>
      </c>
      <c r="N108" s="140" t="s">
        <v>46</v>
      </c>
      <c r="P108" s="141">
        <f>O108*H108</f>
        <v>0</v>
      </c>
      <c r="Q108" s="141">
        <v>0</v>
      </c>
      <c r="R108" s="141">
        <f>Q108*H108</f>
        <v>0</v>
      </c>
      <c r="S108" s="141">
        <v>0</v>
      </c>
      <c r="T108" s="142">
        <f>S108*H108</f>
        <v>0</v>
      </c>
      <c r="AR108" s="143" t="s">
        <v>287</v>
      </c>
      <c r="AT108" s="143" t="s">
        <v>186</v>
      </c>
      <c r="AU108" s="143" t="s">
        <v>82</v>
      </c>
      <c r="AY108" s="18" t="s">
        <v>184</v>
      </c>
      <c r="BE108" s="144">
        <f>IF(N108="základní",J108,0)</f>
        <v>0</v>
      </c>
      <c r="BF108" s="144">
        <f>IF(N108="snížená",J108,0)</f>
        <v>0</v>
      </c>
      <c r="BG108" s="144">
        <f>IF(N108="zákl. přenesená",J108,0)</f>
        <v>0</v>
      </c>
      <c r="BH108" s="144">
        <f>IF(N108="sníž. přenesená",J108,0)</f>
        <v>0</v>
      </c>
      <c r="BI108" s="144">
        <f>IF(N108="nulová",J108,0)</f>
        <v>0</v>
      </c>
      <c r="BJ108" s="18" t="s">
        <v>82</v>
      </c>
      <c r="BK108" s="144">
        <f>ROUND(I108*H108,2)</f>
        <v>0</v>
      </c>
      <c r="BL108" s="18" t="s">
        <v>287</v>
      </c>
      <c r="BM108" s="143" t="s">
        <v>287</v>
      </c>
    </row>
    <row r="109" spans="2:65" s="1" customFormat="1" ht="97.5">
      <c r="B109" s="33"/>
      <c r="D109" s="150" t="s">
        <v>1000</v>
      </c>
      <c r="F109" s="191" t="s">
        <v>3601</v>
      </c>
      <c r="I109" s="147"/>
      <c r="L109" s="33"/>
      <c r="M109" s="148"/>
      <c r="T109" s="54"/>
      <c r="AT109" s="18" t="s">
        <v>1000</v>
      </c>
      <c r="AU109" s="18" t="s">
        <v>82</v>
      </c>
    </row>
    <row r="110" spans="2:65" s="1" customFormat="1" ht="16.5" customHeight="1">
      <c r="B110" s="33"/>
      <c r="C110" s="132" t="s">
        <v>237</v>
      </c>
      <c r="D110" s="132" t="s">
        <v>186</v>
      </c>
      <c r="E110" s="133" t="s">
        <v>3602</v>
      </c>
      <c r="F110" s="134" t="s">
        <v>3603</v>
      </c>
      <c r="G110" s="135" t="s">
        <v>1993</v>
      </c>
      <c r="H110" s="136">
        <v>1</v>
      </c>
      <c r="I110" s="137"/>
      <c r="J110" s="138">
        <f>ROUND(I110*H110,2)</f>
        <v>0</v>
      </c>
      <c r="K110" s="134" t="s">
        <v>19</v>
      </c>
      <c r="L110" s="33"/>
      <c r="M110" s="139" t="s">
        <v>19</v>
      </c>
      <c r="N110" s="140" t="s">
        <v>46</v>
      </c>
      <c r="P110" s="141">
        <f>O110*H110</f>
        <v>0</v>
      </c>
      <c r="Q110" s="141">
        <v>0</v>
      </c>
      <c r="R110" s="141">
        <f>Q110*H110</f>
        <v>0</v>
      </c>
      <c r="S110" s="141">
        <v>0</v>
      </c>
      <c r="T110" s="142">
        <f>S110*H110</f>
        <v>0</v>
      </c>
      <c r="AR110" s="143" t="s">
        <v>287</v>
      </c>
      <c r="AT110" s="143" t="s">
        <v>186</v>
      </c>
      <c r="AU110" s="143" t="s">
        <v>82</v>
      </c>
      <c r="AY110" s="18" t="s">
        <v>184</v>
      </c>
      <c r="BE110" s="144">
        <f>IF(N110="základní",J110,0)</f>
        <v>0</v>
      </c>
      <c r="BF110" s="144">
        <f>IF(N110="snížená",J110,0)</f>
        <v>0</v>
      </c>
      <c r="BG110" s="144">
        <f>IF(N110="zákl. přenesená",J110,0)</f>
        <v>0</v>
      </c>
      <c r="BH110" s="144">
        <f>IF(N110="sníž. přenesená",J110,0)</f>
        <v>0</v>
      </c>
      <c r="BI110" s="144">
        <f>IF(N110="nulová",J110,0)</f>
        <v>0</v>
      </c>
      <c r="BJ110" s="18" t="s">
        <v>82</v>
      </c>
      <c r="BK110" s="144">
        <f>ROUND(I110*H110,2)</f>
        <v>0</v>
      </c>
      <c r="BL110" s="18" t="s">
        <v>287</v>
      </c>
      <c r="BM110" s="143" t="s">
        <v>304</v>
      </c>
    </row>
    <row r="111" spans="2:65" s="1" customFormat="1" ht="48.75">
      <c r="B111" s="33"/>
      <c r="D111" s="150" t="s">
        <v>1000</v>
      </c>
      <c r="F111" s="191" t="s">
        <v>3604</v>
      </c>
      <c r="I111" s="147"/>
      <c r="L111" s="33"/>
      <c r="M111" s="148"/>
      <c r="T111" s="54"/>
      <c r="AT111" s="18" t="s">
        <v>1000</v>
      </c>
      <c r="AU111" s="18" t="s">
        <v>82</v>
      </c>
    </row>
    <row r="112" spans="2:65" s="1" customFormat="1" ht="16.5" customHeight="1">
      <c r="B112" s="33"/>
      <c r="C112" s="132" t="s">
        <v>243</v>
      </c>
      <c r="D112" s="132" t="s">
        <v>186</v>
      </c>
      <c r="E112" s="133" t="s">
        <v>3605</v>
      </c>
      <c r="F112" s="134" t="s">
        <v>3606</v>
      </c>
      <c r="G112" s="135" t="s">
        <v>1993</v>
      </c>
      <c r="H112" s="136">
        <v>1</v>
      </c>
      <c r="I112" s="137"/>
      <c r="J112" s="138">
        <f>ROUND(I112*H112,2)</f>
        <v>0</v>
      </c>
      <c r="K112" s="134" t="s">
        <v>19</v>
      </c>
      <c r="L112" s="33"/>
      <c r="M112" s="139" t="s">
        <v>19</v>
      </c>
      <c r="N112" s="140" t="s">
        <v>46</v>
      </c>
      <c r="P112" s="141">
        <f>O112*H112</f>
        <v>0</v>
      </c>
      <c r="Q112" s="141">
        <v>0</v>
      </c>
      <c r="R112" s="141">
        <f>Q112*H112</f>
        <v>0</v>
      </c>
      <c r="S112" s="141">
        <v>0</v>
      </c>
      <c r="T112" s="142">
        <f>S112*H112</f>
        <v>0</v>
      </c>
      <c r="AR112" s="143" t="s">
        <v>287</v>
      </c>
      <c r="AT112" s="143" t="s">
        <v>186</v>
      </c>
      <c r="AU112" s="143" t="s">
        <v>82</v>
      </c>
      <c r="AY112" s="18" t="s">
        <v>184</v>
      </c>
      <c r="BE112" s="144">
        <f>IF(N112="základní",J112,0)</f>
        <v>0</v>
      </c>
      <c r="BF112" s="144">
        <f>IF(N112="snížená",J112,0)</f>
        <v>0</v>
      </c>
      <c r="BG112" s="144">
        <f>IF(N112="zákl. přenesená",J112,0)</f>
        <v>0</v>
      </c>
      <c r="BH112" s="144">
        <f>IF(N112="sníž. přenesená",J112,0)</f>
        <v>0</v>
      </c>
      <c r="BI112" s="144">
        <f>IF(N112="nulová",J112,0)</f>
        <v>0</v>
      </c>
      <c r="BJ112" s="18" t="s">
        <v>82</v>
      </c>
      <c r="BK112" s="144">
        <f>ROUND(I112*H112,2)</f>
        <v>0</v>
      </c>
      <c r="BL112" s="18" t="s">
        <v>287</v>
      </c>
      <c r="BM112" s="143" t="s">
        <v>328</v>
      </c>
    </row>
    <row r="113" spans="2:65" s="1" customFormat="1" ht="29.25">
      <c r="B113" s="33"/>
      <c r="D113" s="150" t="s">
        <v>1000</v>
      </c>
      <c r="F113" s="191" t="s">
        <v>3607</v>
      </c>
      <c r="I113" s="147"/>
      <c r="L113" s="33"/>
      <c r="M113" s="148"/>
      <c r="T113" s="54"/>
      <c r="AT113" s="18" t="s">
        <v>1000</v>
      </c>
      <c r="AU113" s="18" t="s">
        <v>82</v>
      </c>
    </row>
    <row r="114" spans="2:65" s="1" customFormat="1" ht="16.5" customHeight="1">
      <c r="B114" s="33"/>
      <c r="C114" s="132" t="s">
        <v>251</v>
      </c>
      <c r="D114" s="132" t="s">
        <v>186</v>
      </c>
      <c r="E114" s="133" t="s">
        <v>3608</v>
      </c>
      <c r="F114" s="134" t="s">
        <v>3609</v>
      </c>
      <c r="G114" s="135" t="s">
        <v>3576</v>
      </c>
      <c r="H114" s="136">
        <v>1</v>
      </c>
      <c r="I114" s="137"/>
      <c r="J114" s="138">
        <f>ROUND(I114*H114,2)</f>
        <v>0</v>
      </c>
      <c r="K114" s="134" t="s">
        <v>19</v>
      </c>
      <c r="L114" s="33"/>
      <c r="M114" s="139" t="s">
        <v>19</v>
      </c>
      <c r="N114" s="140" t="s">
        <v>46</v>
      </c>
      <c r="P114" s="141">
        <f>O114*H114</f>
        <v>0</v>
      </c>
      <c r="Q114" s="141">
        <v>0</v>
      </c>
      <c r="R114" s="141">
        <f>Q114*H114</f>
        <v>0</v>
      </c>
      <c r="S114" s="141">
        <v>0</v>
      </c>
      <c r="T114" s="142">
        <f>S114*H114</f>
        <v>0</v>
      </c>
      <c r="AR114" s="143" t="s">
        <v>287</v>
      </c>
      <c r="AT114" s="143" t="s">
        <v>186</v>
      </c>
      <c r="AU114" s="143" t="s">
        <v>82</v>
      </c>
      <c r="AY114" s="18" t="s">
        <v>184</v>
      </c>
      <c r="BE114" s="144">
        <f>IF(N114="základní",J114,0)</f>
        <v>0</v>
      </c>
      <c r="BF114" s="144">
        <f>IF(N114="snížená",J114,0)</f>
        <v>0</v>
      </c>
      <c r="BG114" s="144">
        <f>IF(N114="zákl. přenesená",J114,0)</f>
        <v>0</v>
      </c>
      <c r="BH114" s="144">
        <f>IF(N114="sníž. přenesená",J114,0)</f>
        <v>0</v>
      </c>
      <c r="BI114" s="144">
        <f>IF(N114="nulová",J114,0)</f>
        <v>0</v>
      </c>
      <c r="BJ114" s="18" t="s">
        <v>82</v>
      </c>
      <c r="BK114" s="144">
        <f>ROUND(I114*H114,2)</f>
        <v>0</v>
      </c>
      <c r="BL114" s="18" t="s">
        <v>287</v>
      </c>
      <c r="BM114" s="143" t="s">
        <v>341</v>
      </c>
    </row>
    <row r="115" spans="2:65" s="1" customFormat="1" ht="19.5">
      <c r="B115" s="33"/>
      <c r="D115" s="150" t="s">
        <v>1000</v>
      </c>
      <c r="F115" s="191" t="s">
        <v>3610</v>
      </c>
      <c r="I115" s="147"/>
      <c r="L115" s="33"/>
      <c r="M115" s="148"/>
      <c r="T115" s="54"/>
      <c r="AT115" s="18" t="s">
        <v>1000</v>
      </c>
      <c r="AU115" s="18" t="s">
        <v>82</v>
      </c>
    </row>
    <row r="116" spans="2:65" s="11" customFormat="1" ht="25.9" customHeight="1">
      <c r="B116" s="120"/>
      <c r="D116" s="121" t="s">
        <v>74</v>
      </c>
      <c r="E116" s="122" t="s">
        <v>2736</v>
      </c>
      <c r="F116" s="122" t="s">
        <v>3611</v>
      </c>
      <c r="I116" s="123"/>
      <c r="J116" s="124">
        <f>BK116</f>
        <v>0</v>
      </c>
      <c r="L116" s="120"/>
      <c r="M116" s="125"/>
      <c r="P116" s="126">
        <f>SUM(P117:P124)</f>
        <v>0</v>
      </c>
      <c r="R116" s="126">
        <f>SUM(R117:R124)</f>
        <v>0</v>
      </c>
      <c r="T116" s="127">
        <f>SUM(T117:T124)</f>
        <v>0</v>
      </c>
      <c r="AR116" s="121" t="s">
        <v>82</v>
      </c>
      <c r="AT116" s="128" t="s">
        <v>74</v>
      </c>
      <c r="AU116" s="128" t="s">
        <v>75</v>
      </c>
      <c r="AY116" s="121" t="s">
        <v>184</v>
      </c>
      <c r="BK116" s="129">
        <f>SUM(BK117:BK124)</f>
        <v>0</v>
      </c>
    </row>
    <row r="117" spans="2:65" s="1" customFormat="1" ht="16.5" customHeight="1">
      <c r="B117" s="33"/>
      <c r="C117" s="132" t="s">
        <v>8</v>
      </c>
      <c r="D117" s="132" t="s">
        <v>186</v>
      </c>
      <c r="E117" s="133" t="s">
        <v>3612</v>
      </c>
      <c r="F117" s="134" t="s">
        <v>3613</v>
      </c>
      <c r="G117" s="135" t="s">
        <v>246</v>
      </c>
      <c r="H117" s="136">
        <v>5</v>
      </c>
      <c r="I117" s="137"/>
      <c r="J117" s="138">
        <f>ROUND(I117*H117,2)</f>
        <v>0</v>
      </c>
      <c r="K117" s="134" t="s">
        <v>19</v>
      </c>
      <c r="L117" s="33"/>
      <c r="M117" s="139" t="s">
        <v>19</v>
      </c>
      <c r="N117" s="140" t="s">
        <v>46</v>
      </c>
      <c r="P117" s="141">
        <f>O117*H117</f>
        <v>0</v>
      </c>
      <c r="Q117" s="141">
        <v>0</v>
      </c>
      <c r="R117" s="141">
        <f>Q117*H117</f>
        <v>0</v>
      </c>
      <c r="S117" s="141">
        <v>0</v>
      </c>
      <c r="T117" s="142">
        <f>S117*H117</f>
        <v>0</v>
      </c>
      <c r="AR117" s="143" t="s">
        <v>287</v>
      </c>
      <c r="AT117" s="143" t="s">
        <v>186</v>
      </c>
      <c r="AU117" s="143" t="s">
        <v>82</v>
      </c>
      <c r="AY117" s="18" t="s">
        <v>184</v>
      </c>
      <c r="BE117" s="144">
        <f>IF(N117="základní",J117,0)</f>
        <v>0</v>
      </c>
      <c r="BF117" s="144">
        <f>IF(N117="snížená",J117,0)</f>
        <v>0</v>
      </c>
      <c r="BG117" s="144">
        <f>IF(N117="zákl. přenesená",J117,0)</f>
        <v>0</v>
      </c>
      <c r="BH117" s="144">
        <f>IF(N117="sníž. přenesená",J117,0)</f>
        <v>0</v>
      </c>
      <c r="BI117" s="144">
        <f>IF(N117="nulová",J117,0)</f>
        <v>0</v>
      </c>
      <c r="BJ117" s="18" t="s">
        <v>82</v>
      </c>
      <c r="BK117" s="144">
        <f>ROUND(I117*H117,2)</f>
        <v>0</v>
      </c>
      <c r="BL117" s="18" t="s">
        <v>287</v>
      </c>
      <c r="BM117" s="143" t="s">
        <v>353</v>
      </c>
    </row>
    <row r="118" spans="2:65" s="1" customFormat="1" ht="87.75">
      <c r="B118" s="33"/>
      <c r="D118" s="150" t="s">
        <v>1000</v>
      </c>
      <c r="F118" s="191" t="s">
        <v>3614</v>
      </c>
      <c r="I118" s="147"/>
      <c r="L118" s="33"/>
      <c r="M118" s="148"/>
      <c r="T118" s="54"/>
      <c r="AT118" s="18" t="s">
        <v>1000</v>
      </c>
      <c r="AU118" s="18" t="s">
        <v>82</v>
      </c>
    </row>
    <row r="119" spans="2:65" s="1" customFormat="1" ht="16.5" customHeight="1">
      <c r="B119" s="33"/>
      <c r="C119" s="132" t="s">
        <v>263</v>
      </c>
      <c r="D119" s="132" t="s">
        <v>186</v>
      </c>
      <c r="E119" s="133" t="s">
        <v>3615</v>
      </c>
      <c r="F119" s="134" t="s">
        <v>3616</v>
      </c>
      <c r="G119" s="135" t="s">
        <v>1993</v>
      </c>
      <c r="H119" s="136">
        <v>2</v>
      </c>
      <c r="I119" s="137"/>
      <c r="J119" s="138">
        <f>ROUND(I119*H119,2)</f>
        <v>0</v>
      </c>
      <c r="K119" s="134" t="s">
        <v>19</v>
      </c>
      <c r="L119" s="33"/>
      <c r="M119" s="139" t="s">
        <v>19</v>
      </c>
      <c r="N119" s="140" t="s">
        <v>46</v>
      </c>
      <c r="P119" s="141">
        <f>O119*H119</f>
        <v>0</v>
      </c>
      <c r="Q119" s="141">
        <v>0</v>
      </c>
      <c r="R119" s="141">
        <f>Q119*H119</f>
        <v>0</v>
      </c>
      <c r="S119" s="141">
        <v>0</v>
      </c>
      <c r="T119" s="142">
        <f>S119*H119</f>
        <v>0</v>
      </c>
      <c r="AR119" s="143" t="s">
        <v>287</v>
      </c>
      <c r="AT119" s="143" t="s">
        <v>186</v>
      </c>
      <c r="AU119" s="143" t="s">
        <v>82</v>
      </c>
      <c r="AY119" s="18" t="s">
        <v>184</v>
      </c>
      <c r="BE119" s="144">
        <f>IF(N119="základní",J119,0)</f>
        <v>0</v>
      </c>
      <c r="BF119" s="144">
        <f>IF(N119="snížená",J119,0)</f>
        <v>0</v>
      </c>
      <c r="BG119" s="144">
        <f>IF(N119="zákl. přenesená",J119,0)</f>
        <v>0</v>
      </c>
      <c r="BH119" s="144">
        <f>IF(N119="sníž. přenesená",J119,0)</f>
        <v>0</v>
      </c>
      <c r="BI119" s="144">
        <f>IF(N119="nulová",J119,0)</f>
        <v>0</v>
      </c>
      <c r="BJ119" s="18" t="s">
        <v>82</v>
      </c>
      <c r="BK119" s="144">
        <f>ROUND(I119*H119,2)</f>
        <v>0</v>
      </c>
      <c r="BL119" s="18" t="s">
        <v>287</v>
      </c>
      <c r="BM119" s="143" t="s">
        <v>365</v>
      </c>
    </row>
    <row r="120" spans="2:65" s="1" customFormat="1" ht="107.25">
      <c r="B120" s="33"/>
      <c r="D120" s="150" t="s">
        <v>1000</v>
      </c>
      <c r="F120" s="191" t="s">
        <v>3617</v>
      </c>
      <c r="I120" s="147"/>
      <c r="L120" s="33"/>
      <c r="M120" s="148"/>
      <c r="T120" s="54"/>
      <c r="AT120" s="18" t="s">
        <v>1000</v>
      </c>
      <c r="AU120" s="18" t="s">
        <v>82</v>
      </c>
    </row>
    <row r="121" spans="2:65" s="1" customFormat="1" ht="16.5" customHeight="1">
      <c r="B121" s="33"/>
      <c r="C121" s="132" t="s">
        <v>270</v>
      </c>
      <c r="D121" s="132" t="s">
        <v>186</v>
      </c>
      <c r="E121" s="133" t="s">
        <v>3618</v>
      </c>
      <c r="F121" s="134" t="s">
        <v>3619</v>
      </c>
      <c r="G121" s="135" t="s">
        <v>1993</v>
      </c>
      <c r="H121" s="136">
        <v>1</v>
      </c>
      <c r="I121" s="137"/>
      <c r="J121" s="138">
        <f>ROUND(I121*H121,2)</f>
        <v>0</v>
      </c>
      <c r="K121" s="134" t="s">
        <v>19</v>
      </c>
      <c r="L121" s="33"/>
      <c r="M121" s="139" t="s">
        <v>19</v>
      </c>
      <c r="N121" s="140" t="s">
        <v>46</v>
      </c>
      <c r="P121" s="141">
        <f>O121*H121</f>
        <v>0</v>
      </c>
      <c r="Q121" s="141">
        <v>0</v>
      </c>
      <c r="R121" s="141">
        <f>Q121*H121</f>
        <v>0</v>
      </c>
      <c r="S121" s="141">
        <v>0</v>
      </c>
      <c r="T121" s="142">
        <f>S121*H121</f>
        <v>0</v>
      </c>
      <c r="AR121" s="143" t="s">
        <v>287</v>
      </c>
      <c r="AT121" s="143" t="s">
        <v>186</v>
      </c>
      <c r="AU121" s="143" t="s">
        <v>82</v>
      </c>
      <c r="AY121" s="18" t="s">
        <v>184</v>
      </c>
      <c r="BE121" s="144">
        <f>IF(N121="základní",J121,0)</f>
        <v>0</v>
      </c>
      <c r="BF121" s="144">
        <f>IF(N121="snížená",J121,0)</f>
        <v>0</v>
      </c>
      <c r="BG121" s="144">
        <f>IF(N121="zákl. přenesená",J121,0)</f>
        <v>0</v>
      </c>
      <c r="BH121" s="144">
        <f>IF(N121="sníž. přenesená",J121,0)</f>
        <v>0</v>
      </c>
      <c r="BI121" s="144">
        <f>IF(N121="nulová",J121,0)</f>
        <v>0</v>
      </c>
      <c r="BJ121" s="18" t="s">
        <v>82</v>
      </c>
      <c r="BK121" s="144">
        <f>ROUND(I121*H121,2)</f>
        <v>0</v>
      </c>
      <c r="BL121" s="18" t="s">
        <v>287</v>
      </c>
      <c r="BM121" s="143" t="s">
        <v>381</v>
      </c>
    </row>
    <row r="122" spans="2:65" s="1" customFormat="1" ht="29.25">
      <c r="B122" s="33"/>
      <c r="D122" s="150" t="s">
        <v>1000</v>
      </c>
      <c r="F122" s="191" t="s">
        <v>3620</v>
      </c>
      <c r="I122" s="147"/>
      <c r="L122" s="33"/>
      <c r="M122" s="148"/>
      <c r="T122" s="54"/>
      <c r="AT122" s="18" t="s">
        <v>1000</v>
      </c>
      <c r="AU122" s="18" t="s">
        <v>82</v>
      </c>
    </row>
    <row r="123" spans="2:65" s="1" customFormat="1" ht="16.5" customHeight="1">
      <c r="B123" s="33"/>
      <c r="C123" s="132" t="s">
        <v>281</v>
      </c>
      <c r="D123" s="132" t="s">
        <v>186</v>
      </c>
      <c r="E123" s="133" t="s">
        <v>3621</v>
      </c>
      <c r="F123" s="134" t="s">
        <v>3622</v>
      </c>
      <c r="G123" s="135" t="s">
        <v>1993</v>
      </c>
      <c r="H123" s="136">
        <v>1</v>
      </c>
      <c r="I123" s="137"/>
      <c r="J123" s="138">
        <f>ROUND(I123*H123,2)</f>
        <v>0</v>
      </c>
      <c r="K123" s="134" t="s">
        <v>19</v>
      </c>
      <c r="L123" s="33"/>
      <c r="M123" s="139" t="s">
        <v>19</v>
      </c>
      <c r="N123" s="140" t="s">
        <v>46</v>
      </c>
      <c r="P123" s="141">
        <f>O123*H123</f>
        <v>0</v>
      </c>
      <c r="Q123" s="141">
        <v>0</v>
      </c>
      <c r="R123" s="141">
        <f>Q123*H123</f>
        <v>0</v>
      </c>
      <c r="S123" s="141">
        <v>0</v>
      </c>
      <c r="T123" s="142">
        <f>S123*H123</f>
        <v>0</v>
      </c>
      <c r="AR123" s="143" t="s">
        <v>287</v>
      </c>
      <c r="AT123" s="143" t="s">
        <v>186</v>
      </c>
      <c r="AU123" s="143" t="s">
        <v>82</v>
      </c>
      <c r="AY123" s="18" t="s">
        <v>184</v>
      </c>
      <c r="BE123" s="144">
        <f>IF(N123="základní",J123,0)</f>
        <v>0</v>
      </c>
      <c r="BF123" s="144">
        <f>IF(N123="snížená",J123,0)</f>
        <v>0</v>
      </c>
      <c r="BG123" s="144">
        <f>IF(N123="zákl. přenesená",J123,0)</f>
        <v>0</v>
      </c>
      <c r="BH123" s="144">
        <f>IF(N123="sníž. přenesená",J123,0)</f>
        <v>0</v>
      </c>
      <c r="BI123" s="144">
        <f>IF(N123="nulová",J123,0)</f>
        <v>0</v>
      </c>
      <c r="BJ123" s="18" t="s">
        <v>82</v>
      </c>
      <c r="BK123" s="144">
        <f>ROUND(I123*H123,2)</f>
        <v>0</v>
      </c>
      <c r="BL123" s="18" t="s">
        <v>287</v>
      </c>
      <c r="BM123" s="143" t="s">
        <v>395</v>
      </c>
    </row>
    <row r="124" spans="2:65" s="1" customFormat="1" ht="58.5">
      <c r="B124" s="33"/>
      <c r="D124" s="150" t="s">
        <v>1000</v>
      </c>
      <c r="F124" s="191" t="s">
        <v>3623</v>
      </c>
      <c r="I124" s="147"/>
      <c r="L124" s="33"/>
      <c r="M124" s="148"/>
      <c r="T124" s="54"/>
      <c r="AT124" s="18" t="s">
        <v>1000</v>
      </c>
      <c r="AU124" s="18" t="s">
        <v>82</v>
      </c>
    </row>
    <row r="125" spans="2:65" s="11" customFormat="1" ht="25.9" customHeight="1">
      <c r="B125" s="120"/>
      <c r="D125" s="121" t="s">
        <v>74</v>
      </c>
      <c r="E125" s="122" t="s">
        <v>2912</v>
      </c>
      <c r="F125" s="122" t="s">
        <v>3624</v>
      </c>
      <c r="I125" s="123"/>
      <c r="J125" s="124">
        <f>BK125</f>
        <v>0</v>
      </c>
      <c r="L125" s="120"/>
      <c r="M125" s="125"/>
      <c r="P125" s="126">
        <f>SUM(P126:P127)</f>
        <v>0</v>
      </c>
      <c r="R125" s="126">
        <f>SUM(R126:R127)</f>
        <v>0</v>
      </c>
      <c r="T125" s="127">
        <f>SUM(T126:T127)</f>
        <v>0</v>
      </c>
      <c r="AR125" s="121" t="s">
        <v>82</v>
      </c>
      <c r="AT125" s="128" t="s">
        <v>74</v>
      </c>
      <c r="AU125" s="128" t="s">
        <v>75</v>
      </c>
      <c r="AY125" s="121" t="s">
        <v>184</v>
      </c>
      <c r="BK125" s="129">
        <f>SUM(BK126:BK127)</f>
        <v>0</v>
      </c>
    </row>
    <row r="126" spans="2:65" s="1" customFormat="1" ht="16.5" customHeight="1">
      <c r="B126" s="33"/>
      <c r="C126" s="132" t="s">
        <v>287</v>
      </c>
      <c r="D126" s="132" t="s">
        <v>186</v>
      </c>
      <c r="E126" s="133" t="s">
        <v>3625</v>
      </c>
      <c r="F126" s="134" t="s">
        <v>3626</v>
      </c>
      <c r="G126" s="135" t="s">
        <v>1993</v>
      </c>
      <c r="H126" s="136">
        <v>1</v>
      </c>
      <c r="I126" s="137"/>
      <c r="J126" s="138">
        <f>ROUND(I126*H126,2)</f>
        <v>0</v>
      </c>
      <c r="K126" s="134" t="s">
        <v>19</v>
      </c>
      <c r="L126" s="33"/>
      <c r="M126" s="139" t="s">
        <v>19</v>
      </c>
      <c r="N126" s="140" t="s">
        <v>46</v>
      </c>
      <c r="P126" s="141">
        <f>O126*H126</f>
        <v>0</v>
      </c>
      <c r="Q126" s="141">
        <v>0</v>
      </c>
      <c r="R126" s="141">
        <f>Q126*H126</f>
        <v>0</v>
      </c>
      <c r="S126" s="141">
        <v>0</v>
      </c>
      <c r="T126" s="142">
        <f>S126*H126</f>
        <v>0</v>
      </c>
      <c r="AR126" s="143" t="s">
        <v>287</v>
      </c>
      <c r="AT126" s="143" t="s">
        <v>186</v>
      </c>
      <c r="AU126" s="143" t="s">
        <v>82</v>
      </c>
      <c r="AY126" s="18" t="s">
        <v>184</v>
      </c>
      <c r="BE126" s="144">
        <f>IF(N126="základní",J126,0)</f>
        <v>0</v>
      </c>
      <c r="BF126" s="144">
        <f>IF(N126="snížená",J126,0)</f>
        <v>0</v>
      </c>
      <c r="BG126" s="144">
        <f>IF(N126="zákl. přenesená",J126,0)</f>
        <v>0</v>
      </c>
      <c r="BH126" s="144">
        <f>IF(N126="sníž. přenesená",J126,0)</f>
        <v>0</v>
      </c>
      <c r="BI126" s="144">
        <f>IF(N126="nulová",J126,0)</f>
        <v>0</v>
      </c>
      <c r="BJ126" s="18" t="s">
        <v>82</v>
      </c>
      <c r="BK126" s="144">
        <f>ROUND(I126*H126,2)</f>
        <v>0</v>
      </c>
      <c r="BL126" s="18" t="s">
        <v>287</v>
      </c>
      <c r="BM126" s="143" t="s">
        <v>409</v>
      </c>
    </row>
    <row r="127" spans="2:65" s="1" customFormat="1" ht="68.25">
      <c r="B127" s="33"/>
      <c r="D127" s="150" t="s">
        <v>1000</v>
      </c>
      <c r="F127" s="191" t="s">
        <v>3627</v>
      </c>
      <c r="I127" s="147"/>
      <c r="L127" s="33"/>
      <c r="M127" s="198"/>
      <c r="N127" s="194"/>
      <c r="O127" s="194"/>
      <c r="P127" s="194"/>
      <c r="Q127" s="194"/>
      <c r="R127" s="194"/>
      <c r="S127" s="194"/>
      <c r="T127" s="199"/>
      <c r="AT127" s="18" t="s">
        <v>1000</v>
      </c>
      <c r="AU127" s="18" t="s">
        <v>82</v>
      </c>
    </row>
    <row r="128" spans="2:65" s="1" customFormat="1" ht="6.95" customHeight="1">
      <c r="B128" s="42"/>
      <c r="C128" s="43"/>
      <c r="D128" s="43"/>
      <c r="E128" s="43"/>
      <c r="F128" s="43"/>
      <c r="G128" s="43"/>
      <c r="H128" s="43"/>
      <c r="I128" s="43"/>
      <c r="J128" s="43"/>
      <c r="K128" s="43"/>
      <c r="L128" s="33"/>
    </row>
  </sheetData>
  <sheetProtection algorithmName="SHA-512" hashValue="PwyrkKIn4unMzNJZhCGLacLHZ5uNIi9hvJ2Wbr9JfxSjtg7BrBmW3921Z0O/VLzFYDDzGTOhLxn/NCAAnZm/RA==" saltValue="a5GnkEcpb1x9jttH01VTVsH1E7/mQkAheIOoi3PJW6bMWrJKvGhYOkn1Fmg6bPyK2pSDKyQOur0dRlTJSMmTyA==" spinCount="100000" sheet="1" objects="1" scenarios="1" formatColumns="0" formatRows="0" autoFilter="0"/>
  <autoFilter ref="C89:K127" xr:uid="{00000000-0009-0000-0000-00000E000000}"/>
  <mergeCells count="12">
    <mergeCell ref="E82:H82"/>
    <mergeCell ref="L2:V2"/>
    <mergeCell ref="E50:H50"/>
    <mergeCell ref="E52:H52"/>
    <mergeCell ref="E54:H54"/>
    <mergeCell ref="E78:H78"/>
    <mergeCell ref="E80:H8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9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8"/>
      <c r="M2" s="308"/>
      <c r="N2" s="308"/>
      <c r="O2" s="308"/>
      <c r="P2" s="308"/>
      <c r="Q2" s="308"/>
      <c r="R2" s="308"/>
      <c r="S2" s="308"/>
      <c r="T2" s="308"/>
      <c r="U2" s="308"/>
      <c r="V2" s="308"/>
      <c r="AT2" s="18" t="s">
        <v>138</v>
      </c>
    </row>
    <row r="3" spans="2:46" ht="6.95" customHeight="1">
      <c r="B3" s="19"/>
      <c r="C3" s="20"/>
      <c r="D3" s="20"/>
      <c r="E3" s="20"/>
      <c r="F3" s="20"/>
      <c r="G3" s="20"/>
      <c r="H3" s="20"/>
      <c r="I3" s="20"/>
      <c r="J3" s="20"/>
      <c r="K3" s="20"/>
      <c r="L3" s="21"/>
      <c r="AT3" s="18" t="s">
        <v>84</v>
      </c>
    </row>
    <row r="4" spans="2:46" ht="24.95" customHeight="1">
      <c r="B4" s="21"/>
      <c r="D4" s="22" t="s">
        <v>139</v>
      </c>
      <c r="L4" s="21"/>
      <c r="M4" s="91" t="s">
        <v>10</v>
      </c>
      <c r="AT4" s="18" t="s">
        <v>4</v>
      </c>
    </row>
    <row r="5" spans="2:46" ht="6.95" customHeight="1">
      <c r="B5" s="21"/>
      <c r="L5" s="21"/>
    </row>
    <row r="6" spans="2:46" ht="12" customHeight="1">
      <c r="B6" s="21"/>
      <c r="D6" s="28" t="s">
        <v>16</v>
      </c>
      <c r="L6" s="21"/>
    </row>
    <row r="7" spans="2:46" ht="16.5" customHeight="1">
      <c r="B7" s="21"/>
      <c r="E7" s="338" t="str">
        <f>'Rekapitulace stavby'!K6</f>
        <v>AREÁL KLÍŠE, ÚSTÍ NAD LABEM – WELLNESS A FITNESS - BEZ VENKOVNÍ ODPOČÍVÁRNY</v>
      </c>
      <c r="F7" s="339"/>
      <c r="G7" s="339"/>
      <c r="H7" s="339"/>
      <c r="L7" s="21"/>
    </row>
    <row r="8" spans="2:46" s="1" customFormat="1" ht="12" customHeight="1">
      <c r="B8" s="33"/>
      <c r="D8" s="28" t="s">
        <v>140</v>
      </c>
      <c r="L8" s="33"/>
    </row>
    <row r="9" spans="2:46" s="1" customFormat="1" ht="16.5" customHeight="1">
      <c r="B9" s="33"/>
      <c r="E9" s="301" t="s">
        <v>3628</v>
      </c>
      <c r="F9" s="340"/>
      <c r="G9" s="340"/>
      <c r="H9" s="340"/>
      <c r="L9" s="33"/>
    </row>
    <row r="10" spans="2:46" s="1" customFormat="1" ht="11.25">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10. 7. 2024</v>
      </c>
      <c r="L12" s="33"/>
    </row>
    <row r="13" spans="2:46" s="1" customFormat="1" ht="10.9" customHeight="1">
      <c r="B13" s="33"/>
      <c r="L13" s="33"/>
    </row>
    <row r="14" spans="2:46" s="1" customFormat="1" ht="12" customHeight="1">
      <c r="B14" s="33"/>
      <c r="D14" s="28" t="s">
        <v>25</v>
      </c>
      <c r="I14" s="28" t="s">
        <v>26</v>
      </c>
      <c r="J14" s="26" t="s">
        <v>27</v>
      </c>
      <c r="L14" s="33"/>
    </row>
    <row r="15" spans="2:46" s="1" customFormat="1" ht="18" customHeight="1">
      <c r="B15" s="33"/>
      <c r="E15" s="26" t="s">
        <v>28</v>
      </c>
      <c r="I15" s="28" t="s">
        <v>29</v>
      </c>
      <c r="J15" s="26" t="s">
        <v>30</v>
      </c>
      <c r="L15" s="33"/>
    </row>
    <row r="16" spans="2:46" s="1" customFormat="1" ht="6.95" customHeight="1">
      <c r="B16" s="33"/>
      <c r="L16" s="33"/>
    </row>
    <row r="17" spans="2:12" s="1" customFormat="1" ht="12" customHeight="1">
      <c r="B17" s="33"/>
      <c r="D17" s="28" t="s">
        <v>31</v>
      </c>
      <c r="I17" s="28" t="s">
        <v>26</v>
      </c>
      <c r="J17" s="29" t="str">
        <f>'Rekapitulace stavby'!AN13</f>
        <v>Vyplň údaj</v>
      </c>
      <c r="L17" s="33"/>
    </row>
    <row r="18" spans="2:12" s="1" customFormat="1" ht="18" customHeight="1">
      <c r="B18" s="33"/>
      <c r="E18" s="341" t="str">
        <f>'Rekapitulace stavby'!E14</f>
        <v>Vyplň údaj</v>
      </c>
      <c r="F18" s="307"/>
      <c r="G18" s="307"/>
      <c r="H18" s="307"/>
      <c r="I18" s="28" t="s">
        <v>29</v>
      </c>
      <c r="J18" s="29" t="str">
        <f>'Rekapitulace stavby'!AN14</f>
        <v>Vyplň údaj</v>
      </c>
      <c r="L18" s="33"/>
    </row>
    <row r="19" spans="2:12" s="1" customFormat="1" ht="6.95" customHeight="1">
      <c r="B19" s="33"/>
      <c r="L19" s="33"/>
    </row>
    <row r="20" spans="2:12" s="1" customFormat="1" ht="12" customHeight="1">
      <c r="B20" s="33"/>
      <c r="D20" s="28" t="s">
        <v>33</v>
      </c>
      <c r="I20" s="28" t="s">
        <v>26</v>
      </c>
      <c r="J20" s="26" t="s">
        <v>34</v>
      </c>
      <c r="L20" s="33"/>
    </row>
    <row r="21" spans="2:12" s="1" customFormat="1" ht="18" customHeight="1">
      <c r="B21" s="33"/>
      <c r="E21" s="26" t="s">
        <v>35</v>
      </c>
      <c r="I21" s="28" t="s">
        <v>29</v>
      </c>
      <c r="J21" s="26" t="s">
        <v>36</v>
      </c>
      <c r="L21" s="33"/>
    </row>
    <row r="22" spans="2:12" s="1" customFormat="1" ht="6.95" customHeight="1">
      <c r="B22" s="33"/>
      <c r="L22" s="33"/>
    </row>
    <row r="23" spans="2:12" s="1" customFormat="1" ht="12" customHeight="1">
      <c r="B23" s="33"/>
      <c r="D23" s="28" t="s">
        <v>38</v>
      </c>
      <c r="I23" s="28" t="s">
        <v>26</v>
      </c>
      <c r="J23" s="26" t="s">
        <v>34</v>
      </c>
      <c r="L23" s="33"/>
    </row>
    <row r="24" spans="2:12" s="1" customFormat="1" ht="18" customHeight="1">
      <c r="B24" s="33"/>
      <c r="E24" s="26" t="s">
        <v>35</v>
      </c>
      <c r="I24" s="28" t="s">
        <v>29</v>
      </c>
      <c r="J24" s="26" t="s">
        <v>36</v>
      </c>
      <c r="L24" s="33"/>
    </row>
    <row r="25" spans="2:12" s="1" customFormat="1" ht="6.95" customHeight="1">
      <c r="B25" s="33"/>
      <c r="L25" s="33"/>
    </row>
    <row r="26" spans="2:12" s="1" customFormat="1" ht="12" customHeight="1">
      <c r="B26" s="33"/>
      <c r="D26" s="28" t="s">
        <v>39</v>
      </c>
      <c r="L26" s="33"/>
    </row>
    <row r="27" spans="2:12" s="7" customFormat="1" ht="16.5" customHeight="1">
      <c r="B27" s="92"/>
      <c r="E27" s="312" t="s">
        <v>19</v>
      </c>
      <c r="F27" s="312"/>
      <c r="G27" s="312"/>
      <c r="H27" s="312"/>
      <c r="L27" s="92"/>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93" t="s">
        <v>41</v>
      </c>
      <c r="J30" s="64">
        <f>ROUND(J84, 2)</f>
        <v>0</v>
      </c>
      <c r="L30" s="33"/>
    </row>
    <row r="31" spans="2:12" s="1" customFormat="1" ht="6.95" customHeight="1">
      <c r="B31" s="33"/>
      <c r="D31" s="51"/>
      <c r="E31" s="51"/>
      <c r="F31" s="51"/>
      <c r="G31" s="51"/>
      <c r="H31" s="51"/>
      <c r="I31" s="51"/>
      <c r="J31" s="51"/>
      <c r="K31" s="51"/>
      <c r="L31" s="33"/>
    </row>
    <row r="32" spans="2:12" s="1" customFormat="1" ht="14.45" customHeight="1">
      <c r="B32" s="33"/>
      <c r="F32" s="36" t="s">
        <v>43</v>
      </c>
      <c r="I32" s="36" t="s">
        <v>42</v>
      </c>
      <c r="J32" s="36" t="s">
        <v>44</v>
      </c>
      <c r="L32" s="33"/>
    </row>
    <row r="33" spans="2:12" s="1" customFormat="1" ht="14.45" customHeight="1">
      <c r="B33" s="33"/>
      <c r="D33" s="53" t="s">
        <v>45</v>
      </c>
      <c r="E33" s="28" t="s">
        <v>46</v>
      </c>
      <c r="F33" s="83">
        <f>ROUND((SUM(BE84:BE97)),  2)</f>
        <v>0</v>
      </c>
      <c r="I33" s="94">
        <v>0.21</v>
      </c>
      <c r="J33" s="83">
        <f>ROUND(((SUM(BE84:BE97))*I33),  2)</f>
        <v>0</v>
      </c>
      <c r="L33" s="33"/>
    </row>
    <row r="34" spans="2:12" s="1" customFormat="1" ht="14.45" customHeight="1">
      <c r="B34" s="33"/>
      <c r="E34" s="28" t="s">
        <v>47</v>
      </c>
      <c r="F34" s="83">
        <f>ROUND((SUM(BF84:BF97)),  2)</f>
        <v>0</v>
      </c>
      <c r="I34" s="94">
        <v>0.12</v>
      </c>
      <c r="J34" s="83">
        <f>ROUND(((SUM(BF84:BF97))*I34),  2)</f>
        <v>0</v>
      </c>
      <c r="L34" s="33"/>
    </row>
    <row r="35" spans="2:12" s="1" customFormat="1" ht="14.45" hidden="1" customHeight="1">
      <c r="B35" s="33"/>
      <c r="E35" s="28" t="s">
        <v>48</v>
      </c>
      <c r="F35" s="83">
        <f>ROUND((SUM(BG84:BG97)),  2)</f>
        <v>0</v>
      </c>
      <c r="I35" s="94">
        <v>0.21</v>
      </c>
      <c r="J35" s="83">
        <f>0</f>
        <v>0</v>
      </c>
      <c r="L35" s="33"/>
    </row>
    <row r="36" spans="2:12" s="1" customFormat="1" ht="14.45" hidden="1" customHeight="1">
      <c r="B36" s="33"/>
      <c r="E36" s="28" t="s">
        <v>49</v>
      </c>
      <c r="F36" s="83">
        <f>ROUND((SUM(BH84:BH97)),  2)</f>
        <v>0</v>
      </c>
      <c r="I36" s="94">
        <v>0.12</v>
      </c>
      <c r="J36" s="83">
        <f>0</f>
        <v>0</v>
      </c>
      <c r="L36" s="33"/>
    </row>
    <row r="37" spans="2:12" s="1" customFormat="1" ht="14.45" hidden="1" customHeight="1">
      <c r="B37" s="33"/>
      <c r="E37" s="28" t="s">
        <v>50</v>
      </c>
      <c r="F37" s="83">
        <f>ROUND((SUM(BI84:BI97)),  2)</f>
        <v>0</v>
      </c>
      <c r="I37" s="94">
        <v>0</v>
      </c>
      <c r="J37" s="83">
        <f>0</f>
        <v>0</v>
      </c>
      <c r="L37" s="33"/>
    </row>
    <row r="38" spans="2:12" s="1" customFormat="1" ht="6.95" customHeight="1">
      <c r="B38" s="33"/>
      <c r="L38" s="33"/>
    </row>
    <row r="39" spans="2:12" s="1" customFormat="1" ht="25.35" customHeight="1">
      <c r="B39" s="33"/>
      <c r="C39" s="95"/>
      <c r="D39" s="96" t="s">
        <v>51</v>
      </c>
      <c r="E39" s="55"/>
      <c r="F39" s="55"/>
      <c r="G39" s="97" t="s">
        <v>52</v>
      </c>
      <c r="H39" s="98" t="s">
        <v>53</v>
      </c>
      <c r="I39" s="55"/>
      <c r="J39" s="99">
        <f>SUM(J30:J37)</f>
        <v>0</v>
      </c>
      <c r="K39" s="100"/>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146</v>
      </c>
      <c r="L45" s="33"/>
    </row>
    <row r="46" spans="2:12" s="1" customFormat="1" ht="6.95" customHeight="1">
      <c r="B46" s="33"/>
      <c r="L46" s="33"/>
    </row>
    <row r="47" spans="2:12" s="1" customFormat="1" ht="12" customHeight="1">
      <c r="B47" s="33"/>
      <c r="C47" s="28" t="s">
        <v>16</v>
      </c>
      <c r="L47" s="33"/>
    </row>
    <row r="48" spans="2:12" s="1" customFormat="1" ht="16.5" customHeight="1">
      <c r="B48" s="33"/>
      <c r="E48" s="338" t="str">
        <f>E7</f>
        <v>AREÁL KLÍŠE, ÚSTÍ NAD LABEM – WELLNESS A FITNESS - BEZ VENKOVNÍ ODPOČÍVÁRNY</v>
      </c>
      <c r="F48" s="339"/>
      <c r="G48" s="339"/>
      <c r="H48" s="339"/>
      <c r="L48" s="33"/>
    </row>
    <row r="49" spans="2:47" s="1" customFormat="1" ht="12" customHeight="1">
      <c r="B49" s="33"/>
      <c r="C49" s="28" t="s">
        <v>140</v>
      </c>
      <c r="L49" s="33"/>
    </row>
    <row r="50" spans="2:47" s="1" customFormat="1" ht="16.5" customHeight="1">
      <c r="B50" s="33"/>
      <c r="E50" s="301" t="str">
        <f>E9</f>
        <v>99 - Vedlejší a ostatní náklady</v>
      </c>
      <c r="F50" s="340"/>
      <c r="G50" s="340"/>
      <c r="H50" s="340"/>
      <c r="L50" s="33"/>
    </row>
    <row r="51" spans="2:47" s="1" customFormat="1" ht="6.95" customHeight="1">
      <c r="B51" s="33"/>
      <c r="L51" s="33"/>
    </row>
    <row r="52" spans="2:47" s="1" customFormat="1" ht="12" customHeight="1">
      <c r="B52" s="33"/>
      <c r="C52" s="28" t="s">
        <v>21</v>
      </c>
      <c r="F52" s="26" t="str">
        <f>F12</f>
        <v>ÚSTÍ NAD LABEM</v>
      </c>
      <c r="I52" s="28" t="s">
        <v>23</v>
      </c>
      <c r="J52" s="50" t="str">
        <f>IF(J12="","",J12)</f>
        <v>10. 7. 2024</v>
      </c>
      <c r="L52" s="33"/>
    </row>
    <row r="53" spans="2:47" s="1" customFormat="1" ht="6.95" customHeight="1">
      <c r="B53" s="33"/>
      <c r="L53" s="33"/>
    </row>
    <row r="54" spans="2:47" s="1" customFormat="1" ht="15.2" customHeight="1">
      <c r="B54" s="33"/>
      <c r="C54" s="28" t="s">
        <v>25</v>
      </c>
      <c r="F54" s="26" t="str">
        <f>E15</f>
        <v>Městské služby Ústí nad Labem p.o.</v>
      </c>
      <c r="I54" s="28" t="s">
        <v>33</v>
      </c>
      <c r="J54" s="31" t="str">
        <f>E21</f>
        <v>Specta s.r.o.</v>
      </c>
      <c r="L54" s="33"/>
    </row>
    <row r="55" spans="2:47" s="1" customFormat="1" ht="15.2" customHeight="1">
      <c r="B55" s="33"/>
      <c r="C55" s="28" t="s">
        <v>31</v>
      </c>
      <c r="F55" s="26" t="str">
        <f>IF(E18="","",E18)</f>
        <v>Vyplň údaj</v>
      </c>
      <c r="I55" s="28" t="s">
        <v>38</v>
      </c>
      <c r="J55" s="31" t="str">
        <f>E24</f>
        <v>Specta s.r.o.</v>
      </c>
      <c r="L55" s="33"/>
    </row>
    <row r="56" spans="2:47" s="1" customFormat="1" ht="10.35" customHeight="1">
      <c r="B56" s="33"/>
      <c r="L56" s="33"/>
    </row>
    <row r="57" spans="2:47" s="1" customFormat="1" ht="29.25" customHeight="1">
      <c r="B57" s="33"/>
      <c r="C57" s="101" t="s">
        <v>147</v>
      </c>
      <c r="D57" s="95"/>
      <c r="E57" s="95"/>
      <c r="F57" s="95"/>
      <c r="G57" s="95"/>
      <c r="H57" s="95"/>
      <c r="I57" s="95"/>
      <c r="J57" s="102" t="s">
        <v>148</v>
      </c>
      <c r="K57" s="95"/>
      <c r="L57" s="33"/>
    </row>
    <row r="58" spans="2:47" s="1" customFormat="1" ht="10.35" customHeight="1">
      <c r="B58" s="33"/>
      <c r="L58" s="33"/>
    </row>
    <row r="59" spans="2:47" s="1" customFormat="1" ht="22.9" customHeight="1">
      <c r="B59" s="33"/>
      <c r="C59" s="103" t="s">
        <v>73</v>
      </c>
      <c r="J59" s="64">
        <f>J84</f>
        <v>0</v>
      </c>
      <c r="L59" s="33"/>
      <c r="AU59" s="18" t="s">
        <v>149</v>
      </c>
    </row>
    <row r="60" spans="2:47" s="8" customFormat="1" ht="24.95" customHeight="1">
      <c r="B60" s="104"/>
      <c r="D60" s="105" t="s">
        <v>3629</v>
      </c>
      <c r="E60" s="106"/>
      <c r="F60" s="106"/>
      <c r="G60" s="106"/>
      <c r="H60" s="106"/>
      <c r="I60" s="106"/>
      <c r="J60" s="107">
        <f>J85</f>
        <v>0</v>
      </c>
      <c r="L60" s="104"/>
    </row>
    <row r="61" spans="2:47" s="9" customFormat="1" ht="19.899999999999999" customHeight="1">
      <c r="B61" s="108"/>
      <c r="D61" s="109" t="s">
        <v>3630</v>
      </c>
      <c r="E61" s="110"/>
      <c r="F61" s="110"/>
      <c r="G61" s="110"/>
      <c r="H61" s="110"/>
      <c r="I61" s="110"/>
      <c r="J61" s="111">
        <f>J86</f>
        <v>0</v>
      </c>
      <c r="L61" s="108"/>
    </row>
    <row r="62" spans="2:47" s="8" customFormat="1" ht="24.95" customHeight="1">
      <c r="B62" s="104"/>
      <c r="D62" s="105" t="s">
        <v>3631</v>
      </c>
      <c r="E62" s="106"/>
      <c r="F62" s="106"/>
      <c r="G62" s="106"/>
      <c r="H62" s="106"/>
      <c r="I62" s="106"/>
      <c r="J62" s="107">
        <f>J89</f>
        <v>0</v>
      </c>
      <c r="L62" s="104"/>
    </row>
    <row r="63" spans="2:47" s="9" customFormat="1" ht="19.899999999999999" customHeight="1">
      <c r="B63" s="108"/>
      <c r="D63" s="109" t="s">
        <v>3632</v>
      </c>
      <c r="E63" s="110"/>
      <c r="F63" s="110"/>
      <c r="G63" s="110"/>
      <c r="H63" s="110"/>
      <c r="I63" s="110"/>
      <c r="J63" s="111">
        <f>J90</f>
        <v>0</v>
      </c>
      <c r="L63" s="108"/>
    </row>
    <row r="64" spans="2:47" s="9" customFormat="1" ht="19.899999999999999" customHeight="1">
      <c r="B64" s="108"/>
      <c r="D64" s="109" t="s">
        <v>3633</v>
      </c>
      <c r="E64" s="110"/>
      <c r="F64" s="110"/>
      <c r="G64" s="110"/>
      <c r="H64" s="110"/>
      <c r="I64" s="110"/>
      <c r="J64" s="111">
        <f>J95</f>
        <v>0</v>
      </c>
      <c r="L64" s="108"/>
    </row>
    <row r="65" spans="2:12" s="1" customFormat="1" ht="21.75" customHeight="1">
      <c r="B65" s="33"/>
      <c r="L65" s="33"/>
    </row>
    <row r="66" spans="2:12" s="1" customFormat="1" ht="6.95" customHeight="1">
      <c r="B66" s="42"/>
      <c r="C66" s="43"/>
      <c r="D66" s="43"/>
      <c r="E66" s="43"/>
      <c r="F66" s="43"/>
      <c r="G66" s="43"/>
      <c r="H66" s="43"/>
      <c r="I66" s="43"/>
      <c r="J66" s="43"/>
      <c r="K66" s="43"/>
      <c r="L66" s="33"/>
    </row>
    <row r="70" spans="2:12" s="1" customFormat="1" ht="6.95" customHeight="1">
      <c r="B70" s="44"/>
      <c r="C70" s="45"/>
      <c r="D70" s="45"/>
      <c r="E70" s="45"/>
      <c r="F70" s="45"/>
      <c r="G70" s="45"/>
      <c r="H70" s="45"/>
      <c r="I70" s="45"/>
      <c r="J70" s="45"/>
      <c r="K70" s="45"/>
      <c r="L70" s="33"/>
    </row>
    <row r="71" spans="2:12" s="1" customFormat="1" ht="24.95" customHeight="1">
      <c r="B71" s="33"/>
      <c r="C71" s="22" t="s">
        <v>169</v>
      </c>
      <c r="L71" s="33"/>
    </row>
    <row r="72" spans="2:12" s="1" customFormat="1" ht="6.95" customHeight="1">
      <c r="B72" s="33"/>
      <c r="L72" s="33"/>
    </row>
    <row r="73" spans="2:12" s="1" customFormat="1" ht="12" customHeight="1">
      <c r="B73" s="33"/>
      <c r="C73" s="28" t="s">
        <v>16</v>
      </c>
      <c r="L73" s="33"/>
    </row>
    <row r="74" spans="2:12" s="1" customFormat="1" ht="16.5" customHeight="1">
      <c r="B74" s="33"/>
      <c r="E74" s="338" t="str">
        <f>E7</f>
        <v>AREÁL KLÍŠE, ÚSTÍ NAD LABEM – WELLNESS A FITNESS - BEZ VENKOVNÍ ODPOČÍVÁRNY</v>
      </c>
      <c r="F74" s="339"/>
      <c r="G74" s="339"/>
      <c r="H74" s="339"/>
      <c r="L74" s="33"/>
    </row>
    <row r="75" spans="2:12" s="1" customFormat="1" ht="12" customHeight="1">
      <c r="B75" s="33"/>
      <c r="C75" s="28" t="s">
        <v>140</v>
      </c>
      <c r="L75" s="33"/>
    </row>
    <row r="76" spans="2:12" s="1" customFormat="1" ht="16.5" customHeight="1">
      <c r="B76" s="33"/>
      <c r="E76" s="301" t="str">
        <f>E9</f>
        <v>99 - Vedlejší a ostatní náklady</v>
      </c>
      <c r="F76" s="340"/>
      <c r="G76" s="340"/>
      <c r="H76" s="340"/>
      <c r="L76" s="33"/>
    </row>
    <row r="77" spans="2:12" s="1" customFormat="1" ht="6.95" customHeight="1">
      <c r="B77" s="33"/>
      <c r="L77" s="33"/>
    </row>
    <row r="78" spans="2:12" s="1" customFormat="1" ht="12" customHeight="1">
      <c r="B78" s="33"/>
      <c r="C78" s="28" t="s">
        <v>21</v>
      </c>
      <c r="F78" s="26" t="str">
        <f>F12</f>
        <v>ÚSTÍ NAD LABEM</v>
      </c>
      <c r="I78" s="28" t="s">
        <v>23</v>
      </c>
      <c r="J78" s="50" t="str">
        <f>IF(J12="","",J12)</f>
        <v>10. 7. 2024</v>
      </c>
      <c r="L78" s="33"/>
    </row>
    <row r="79" spans="2:12" s="1" customFormat="1" ht="6.95" customHeight="1">
      <c r="B79" s="33"/>
      <c r="L79" s="33"/>
    </row>
    <row r="80" spans="2:12" s="1" customFormat="1" ht="15.2" customHeight="1">
      <c r="B80" s="33"/>
      <c r="C80" s="28" t="s">
        <v>25</v>
      </c>
      <c r="F80" s="26" t="str">
        <f>E15</f>
        <v>Městské služby Ústí nad Labem p.o.</v>
      </c>
      <c r="I80" s="28" t="s">
        <v>33</v>
      </c>
      <c r="J80" s="31" t="str">
        <f>E21</f>
        <v>Specta s.r.o.</v>
      </c>
      <c r="L80" s="33"/>
    </row>
    <row r="81" spans="2:65" s="1" customFormat="1" ht="15.2" customHeight="1">
      <c r="B81" s="33"/>
      <c r="C81" s="28" t="s">
        <v>31</v>
      </c>
      <c r="F81" s="26" t="str">
        <f>IF(E18="","",E18)</f>
        <v>Vyplň údaj</v>
      </c>
      <c r="I81" s="28" t="s">
        <v>38</v>
      </c>
      <c r="J81" s="31" t="str">
        <f>E24</f>
        <v>Specta s.r.o.</v>
      </c>
      <c r="L81" s="33"/>
    </row>
    <row r="82" spans="2:65" s="1" customFormat="1" ht="10.35" customHeight="1">
      <c r="B82" s="33"/>
      <c r="L82" s="33"/>
    </row>
    <row r="83" spans="2:65" s="10" customFormat="1" ht="29.25" customHeight="1">
      <c r="B83" s="112"/>
      <c r="C83" s="113" t="s">
        <v>170</v>
      </c>
      <c r="D83" s="114" t="s">
        <v>60</v>
      </c>
      <c r="E83" s="114" t="s">
        <v>56</v>
      </c>
      <c r="F83" s="114" t="s">
        <v>57</v>
      </c>
      <c r="G83" s="114" t="s">
        <v>171</v>
      </c>
      <c r="H83" s="114" t="s">
        <v>172</v>
      </c>
      <c r="I83" s="114" t="s">
        <v>173</v>
      </c>
      <c r="J83" s="114" t="s">
        <v>148</v>
      </c>
      <c r="K83" s="115" t="s">
        <v>174</v>
      </c>
      <c r="L83" s="112"/>
      <c r="M83" s="57" t="s">
        <v>19</v>
      </c>
      <c r="N83" s="58" t="s">
        <v>45</v>
      </c>
      <c r="O83" s="58" t="s">
        <v>175</v>
      </c>
      <c r="P83" s="58" t="s">
        <v>176</v>
      </c>
      <c r="Q83" s="58" t="s">
        <v>177</v>
      </c>
      <c r="R83" s="58" t="s">
        <v>178</v>
      </c>
      <c r="S83" s="58" t="s">
        <v>179</v>
      </c>
      <c r="T83" s="59" t="s">
        <v>180</v>
      </c>
    </row>
    <row r="84" spans="2:65" s="1" customFormat="1" ht="22.9" customHeight="1">
      <c r="B84" s="33"/>
      <c r="C84" s="62" t="s">
        <v>181</v>
      </c>
      <c r="J84" s="116">
        <f>BK84</f>
        <v>0</v>
      </c>
      <c r="L84" s="33"/>
      <c r="M84" s="60"/>
      <c r="N84" s="51"/>
      <c r="O84" s="51"/>
      <c r="P84" s="117">
        <f>P85+P89</f>
        <v>0</v>
      </c>
      <c r="Q84" s="51"/>
      <c r="R84" s="117">
        <f>R85+R89</f>
        <v>0</v>
      </c>
      <c r="S84" s="51"/>
      <c r="T84" s="118">
        <f>T85+T89</f>
        <v>0</v>
      </c>
      <c r="AT84" s="18" t="s">
        <v>74</v>
      </c>
      <c r="AU84" s="18" t="s">
        <v>149</v>
      </c>
      <c r="BK84" s="119">
        <f>BK85+BK89</f>
        <v>0</v>
      </c>
    </row>
    <row r="85" spans="2:65" s="11" customFormat="1" ht="25.9" customHeight="1">
      <c r="B85" s="120"/>
      <c r="D85" s="121" t="s">
        <v>74</v>
      </c>
      <c r="E85" s="122" t="s">
        <v>2930</v>
      </c>
      <c r="F85" s="122" t="s">
        <v>2930</v>
      </c>
      <c r="I85" s="123"/>
      <c r="J85" s="124">
        <f>BK85</f>
        <v>0</v>
      </c>
      <c r="L85" s="120"/>
      <c r="M85" s="125"/>
      <c r="P85" s="126">
        <f>P86</f>
        <v>0</v>
      </c>
      <c r="R85" s="126">
        <f>R86</f>
        <v>0</v>
      </c>
      <c r="T85" s="127">
        <f>T86</f>
        <v>0</v>
      </c>
      <c r="AR85" s="121" t="s">
        <v>127</v>
      </c>
      <c r="AT85" s="128" t="s">
        <v>74</v>
      </c>
      <c r="AU85" s="128" t="s">
        <v>75</v>
      </c>
      <c r="AY85" s="121" t="s">
        <v>184</v>
      </c>
      <c r="BK85" s="129">
        <f>BK86</f>
        <v>0</v>
      </c>
    </row>
    <row r="86" spans="2:65" s="11" customFormat="1" ht="22.9" customHeight="1">
      <c r="B86" s="120"/>
      <c r="D86" s="121" t="s">
        <v>74</v>
      </c>
      <c r="E86" s="130" t="s">
        <v>3634</v>
      </c>
      <c r="F86" s="130" t="s">
        <v>3635</v>
      </c>
      <c r="I86" s="123"/>
      <c r="J86" s="131">
        <f>BK86</f>
        <v>0</v>
      </c>
      <c r="L86" s="120"/>
      <c r="M86" s="125"/>
      <c r="P86" s="126">
        <f>SUM(P87:P88)</f>
        <v>0</v>
      </c>
      <c r="R86" s="126">
        <f>SUM(R87:R88)</f>
        <v>0</v>
      </c>
      <c r="T86" s="127">
        <f>SUM(T87:T88)</f>
        <v>0</v>
      </c>
      <c r="AR86" s="121" t="s">
        <v>127</v>
      </c>
      <c r="AT86" s="128" t="s">
        <v>74</v>
      </c>
      <c r="AU86" s="128" t="s">
        <v>82</v>
      </c>
      <c r="AY86" s="121" t="s">
        <v>184</v>
      </c>
      <c r="BK86" s="129">
        <f>SUM(BK87:BK88)</f>
        <v>0</v>
      </c>
    </row>
    <row r="87" spans="2:65" s="1" customFormat="1" ht="16.5" customHeight="1">
      <c r="B87" s="33"/>
      <c r="C87" s="132" t="s">
        <v>82</v>
      </c>
      <c r="D87" s="132" t="s">
        <v>186</v>
      </c>
      <c r="E87" s="133" t="s">
        <v>3636</v>
      </c>
      <c r="F87" s="134" t="s">
        <v>3637</v>
      </c>
      <c r="G87" s="135" t="s">
        <v>520</v>
      </c>
      <c r="H87" s="136">
        <v>1</v>
      </c>
      <c r="I87" s="137"/>
      <c r="J87" s="138">
        <f>ROUND(I87*H87,2)</f>
        <v>0</v>
      </c>
      <c r="K87" s="134" t="s">
        <v>19</v>
      </c>
      <c r="L87" s="33"/>
      <c r="M87" s="139" t="s">
        <v>19</v>
      </c>
      <c r="N87" s="140" t="s">
        <v>46</v>
      </c>
      <c r="P87" s="141">
        <f>O87*H87</f>
        <v>0</v>
      </c>
      <c r="Q87" s="141">
        <v>0</v>
      </c>
      <c r="R87" s="141">
        <f>Q87*H87</f>
        <v>0</v>
      </c>
      <c r="S87" s="141">
        <v>0</v>
      </c>
      <c r="T87" s="142">
        <f>S87*H87</f>
        <v>0</v>
      </c>
      <c r="AR87" s="143" t="s">
        <v>3638</v>
      </c>
      <c r="AT87" s="143" t="s">
        <v>186</v>
      </c>
      <c r="AU87" s="143" t="s">
        <v>84</v>
      </c>
      <c r="AY87" s="18" t="s">
        <v>184</v>
      </c>
      <c r="BE87" s="144">
        <f>IF(N87="základní",J87,0)</f>
        <v>0</v>
      </c>
      <c r="BF87" s="144">
        <f>IF(N87="snížená",J87,0)</f>
        <v>0</v>
      </c>
      <c r="BG87" s="144">
        <f>IF(N87="zákl. přenesená",J87,0)</f>
        <v>0</v>
      </c>
      <c r="BH87" s="144">
        <f>IF(N87="sníž. přenesená",J87,0)</f>
        <v>0</v>
      </c>
      <c r="BI87" s="144">
        <f>IF(N87="nulová",J87,0)</f>
        <v>0</v>
      </c>
      <c r="BJ87" s="18" t="s">
        <v>82</v>
      </c>
      <c r="BK87" s="144">
        <f>ROUND(I87*H87,2)</f>
        <v>0</v>
      </c>
      <c r="BL87" s="18" t="s">
        <v>3638</v>
      </c>
      <c r="BM87" s="143" t="s">
        <v>3639</v>
      </c>
    </row>
    <row r="88" spans="2:65" s="1" customFormat="1" ht="16.5" customHeight="1">
      <c r="B88" s="33"/>
      <c r="C88" s="132" t="s">
        <v>84</v>
      </c>
      <c r="D88" s="132" t="s">
        <v>186</v>
      </c>
      <c r="E88" s="133" t="s">
        <v>3640</v>
      </c>
      <c r="F88" s="134" t="s">
        <v>3641</v>
      </c>
      <c r="G88" s="135" t="s">
        <v>520</v>
      </c>
      <c r="H88" s="136">
        <v>1</v>
      </c>
      <c r="I88" s="137"/>
      <c r="J88" s="138">
        <f>ROUND(I88*H88,2)</f>
        <v>0</v>
      </c>
      <c r="K88" s="134" t="s">
        <v>19</v>
      </c>
      <c r="L88" s="33"/>
      <c r="M88" s="139" t="s">
        <v>19</v>
      </c>
      <c r="N88" s="140" t="s">
        <v>46</v>
      </c>
      <c r="P88" s="141">
        <f>O88*H88</f>
        <v>0</v>
      </c>
      <c r="Q88" s="141">
        <v>0</v>
      </c>
      <c r="R88" s="141">
        <f>Q88*H88</f>
        <v>0</v>
      </c>
      <c r="S88" s="141">
        <v>0</v>
      </c>
      <c r="T88" s="142">
        <f>S88*H88</f>
        <v>0</v>
      </c>
      <c r="AR88" s="143" t="s">
        <v>3638</v>
      </c>
      <c r="AT88" s="143" t="s">
        <v>186</v>
      </c>
      <c r="AU88" s="143" t="s">
        <v>84</v>
      </c>
      <c r="AY88" s="18" t="s">
        <v>184</v>
      </c>
      <c r="BE88" s="144">
        <f>IF(N88="základní",J88,0)</f>
        <v>0</v>
      </c>
      <c r="BF88" s="144">
        <f>IF(N88="snížená",J88,0)</f>
        <v>0</v>
      </c>
      <c r="BG88" s="144">
        <f>IF(N88="zákl. přenesená",J88,0)</f>
        <v>0</v>
      </c>
      <c r="BH88" s="144">
        <f>IF(N88="sníž. přenesená",J88,0)</f>
        <v>0</v>
      </c>
      <c r="BI88" s="144">
        <f>IF(N88="nulová",J88,0)</f>
        <v>0</v>
      </c>
      <c r="BJ88" s="18" t="s">
        <v>82</v>
      </c>
      <c r="BK88" s="144">
        <f>ROUND(I88*H88,2)</f>
        <v>0</v>
      </c>
      <c r="BL88" s="18" t="s">
        <v>3638</v>
      </c>
      <c r="BM88" s="143" t="s">
        <v>3642</v>
      </c>
    </row>
    <row r="89" spans="2:65" s="11" customFormat="1" ht="25.9" customHeight="1">
      <c r="B89" s="120"/>
      <c r="D89" s="121" t="s">
        <v>74</v>
      </c>
      <c r="E89" s="122" t="s">
        <v>3643</v>
      </c>
      <c r="F89" s="122" t="s">
        <v>3644</v>
      </c>
      <c r="I89" s="123"/>
      <c r="J89" s="124">
        <f>BK89</f>
        <v>0</v>
      </c>
      <c r="L89" s="120"/>
      <c r="M89" s="125"/>
      <c r="P89" s="126">
        <f>P90+P95</f>
        <v>0</v>
      </c>
      <c r="R89" s="126">
        <f>R90+R95</f>
        <v>0</v>
      </c>
      <c r="T89" s="127">
        <f>T90+T95</f>
        <v>0</v>
      </c>
      <c r="AR89" s="121" t="s">
        <v>130</v>
      </c>
      <c r="AT89" s="128" t="s">
        <v>74</v>
      </c>
      <c r="AU89" s="128" t="s">
        <v>75</v>
      </c>
      <c r="AY89" s="121" t="s">
        <v>184</v>
      </c>
      <c r="BK89" s="129">
        <f>BK90+BK95</f>
        <v>0</v>
      </c>
    </row>
    <row r="90" spans="2:65" s="11" customFormat="1" ht="22.9" customHeight="1">
      <c r="B90" s="120"/>
      <c r="D90" s="121" t="s">
        <v>74</v>
      </c>
      <c r="E90" s="130" t="s">
        <v>3645</v>
      </c>
      <c r="F90" s="130" t="s">
        <v>3646</v>
      </c>
      <c r="I90" s="123"/>
      <c r="J90" s="131">
        <f>BK90</f>
        <v>0</v>
      </c>
      <c r="L90" s="120"/>
      <c r="M90" s="125"/>
      <c r="P90" s="126">
        <f>SUM(P91:P94)</f>
        <v>0</v>
      </c>
      <c r="R90" s="126">
        <f>SUM(R91:R94)</f>
        <v>0</v>
      </c>
      <c r="T90" s="127">
        <f>SUM(T91:T94)</f>
        <v>0</v>
      </c>
      <c r="AR90" s="121" t="s">
        <v>130</v>
      </c>
      <c r="AT90" s="128" t="s">
        <v>74</v>
      </c>
      <c r="AU90" s="128" t="s">
        <v>82</v>
      </c>
      <c r="AY90" s="121" t="s">
        <v>184</v>
      </c>
      <c r="BK90" s="129">
        <f>SUM(BK91:BK94)</f>
        <v>0</v>
      </c>
    </row>
    <row r="91" spans="2:65" s="1" customFormat="1" ht="16.5" customHeight="1">
      <c r="B91" s="33"/>
      <c r="C91" s="132" t="s">
        <v>92</v>
      </c>
      <c r="D91" s="132" t="s">
        <v>186</v>
      </c>
      <c r="E91" s="133" t="s">
        <v>3647</v>
      </c>
      <c r="F91" s="134" t="s">
        <v>3646</v>
      </c>
      <c r="G91" s="135" t="s">
        <v>3648</v>
      </c>
      <c r="H91" s="136">
        <v>0.03</v>
      </c>
      <c r="I91" s="137"/>
      <c r="J91" s="138">
        <f>ROUND(I91*H91,2)</f>
        <v>0</v>
      </c>
      <c r="K91" s="134" t="s">
        <v>1208</v>
      </c>
      <c r="L91" s="33"/>
      <c r="M91" s="139" t="s">
        <v>19</v>
      </c>
      <c r="N91" s="140" t="s">
        <v>46</v>
      </c>
      <c r="P91" s="141">
        <f>O91*H91</f>
        <v>0</v>
      </c>
      <c r="Q91" s="141">
        <v>0</v>
      </c>
      <c r="R91" s="141">
        <f>Q91*H91</f>
        <v>0</v>
      </c>
      <c r="S91" s="141">
        <v>0</v>
      </c>
      <c r="T91" s="142">
        <f>S91*H91</f>
        <v>0</v>
      </c>
      <c r="AR91" s="143" t="s">
        <v>3649</v>
      </c>
      <c r="AT91" s="143" t="s">
        <v>186</v>
      </c>
      <c r="AU91" s="143" t="s">
        <v>84</v>
      </c>
      <c r="AY91" s="18" t="s">
        <v>184</v>
      </c>
      <c r="BE91" s="144">
        <f>IF(N91="základní",J91,0)</f>
        <v>0</v>
      </c>
      <c r="BF91" s="144">
        <f>IF(N91="snížená",J91,0)</f>
        <v>0</v>
      </c>
      <c r="BG91" s="144">
        <f>IF(N91="zákl. přenesená",J91,0)</f>
        <v>0</v>
      </c>
      <c r="BH91" s="144">
        <f>IF(N91="sníž. přenesená",J91,0)</f>
        <v>0</v>
      </c>
      <c r="BI91" s="144">
        <f>IF(N91="nulová",J91,0)</f>
        <v>0</v>
      </c>
      <c r="BJ91" s="18" t="s">
        <v>82</v>
      </c>
      <c r="BK91" s="144">
        <f>ROUND(I91*H91,2)</f>
        <v>0</v>
      </c>
      <c r="BL91" s="18" t="s">
        <v>3649</v>
      </c>
      <c r="BM91" s="143" t="s">
        <v>3650</v>
      </c>
    </row>
    <row r="92" spans="2:65" s="1" customFormat="1" ht="11.25">
      <c r="B92" s="33"/>
      <c r="D92" s="145" t="s">
        <v>192</v>
      </c>
      <c r="F92" s="146" t="s">
        <v>3651</v>
      </c>
      <c r="I92" s="147"/>
      <c r="L92" s="33"/>
      <c r="M92" s="148"/>
      <c r="T92" s="54"/>
      <c r="AT92" s="18" t="s">
        <v>192</v>
      </c>
      <c r="AU92" s="18" t="s">
        <v>84</v>
      </c>
    </row>
    <row r="93" spans="2:65" s="1" customFormat="1" ht="29.25">
      <c r="B93" s="33"/>
      <c r="D93" s="150" t="s">
        <v>1000</v>
      </c>
      <c r="F93" s="191" t="s">
        <v>3652</v>
      </c>
      <c r="I93" s="147"/>
      <c r="L93" s="33"/>
      <c r="M93" s="148"/>
      <c r="T93" s="54"/>
      <c r="AT93" s="18" t="s">
        <v>1000</v>
      </c>
      <c r="AU93" s="18" t="s">
        <v>84</v>
      </c>
    </row>
    <row r="94" spans="2:65" s="1" customFormat="1" ht="16.5" customHeight="1">
      <c r="B94" s="33"/>
      <c r="C94" s="132" t="s">
        <v>127</v>
      </c>
      <c r="D94" s="132" t="s">
        <v>186</v>
      </c>
      <c r="E94" s="133" t="s">
        <v>3653</v>
      </c>
      <c r="F94" s="134" t="s">
        <v>3654</v>
      </c>
      <c r="G94" s="135" t="s">
        <v>1007</v>
      </c>
      <c r="H94" s="136">
        <v>1</v>
      </c>
      <c r="I94" s="137"/>
      <c r="J94" s="138">
        <f>ROUND(I94*H94,2)</f>
        <v>0</v>
      </c>
      <c r="K94" s="134" t="s">
        <v>19</v>
      </c>
      <c r="L94" s="33"/>
      <c r="M94" s="139" t="s">
        <v>19</v>
      </c>
      <c r="N94" s="140" t="s">
        <v>46</v>
      </c>
      <c r="P94" s="141">
        <f>O94*H94</f>
        <v>0</v>
      </c>
      <c r="Q94" s="141">
        <v>0</v>
      </c>
      <c r="R94" s="141">
        <f>Q94*H94</f>
        <v>0</v>
      </c>
      <c r="S94" s="141">
        <v>0</v>
      </c>
      <c r="T94" s="142">
        <f>S94*H94</f>
        <v>0</v>
      </c>
      <c r="AR94" s="143" t="s">
        <v>3649</v>
      </c>
      <c r="AT94" s="143" t="s">
        <v>186</v>
      </c>
      <c r="AU94" s="143" t="s">
        <v>84</v>
      </c>
      <c r="AY94" s="18" t="s">
        <v>184</v>
      </c>
      <c r="BE94" s="144">
        <f>IF(N94="základní",J94,0)</f>
        <v>0</v>
      </c>
      <c r="BF94" s="144">
        <f>IF(N94="snížená",J94,0)</f>
        <v>0</v>
      </c>
      <c r="BG94" s="144">
        <f>IF(N94="zákl. přenesená",J94,0)</f>
        <v>0</v>
      </c>
      <c r="BH94" s="144">
        <f>IF(N94="sníž. přenesená",J94,0)</f>
        <v>0</v>
      </c>
      <c r="BI94" s="144">
        <f>IF(N94="nulová",J94,0)</f>
        <v>0</v>
      </c>
      <c r="BJ94" s="18" t="s">
        <v>82</v>
      </c>
      <c r="BK94" s="144">
        <f>ROUND(I94*H94,2)</f>
        <v>0</v>
      </c>
      <c r="BL94" s="18" t="s">
        <v>3649</v>
      </c>
      <c r="BM94" s="143" t="s">
        <v>3655</v>
      </c>
    </row>
    <row r="95" spans="2:65" s="11" customFormat="1" ht="22.9" customHeight="1">
      <c r="B95" s="120"/>
      <c r="D95" s="121" t="s">
        <v>74</v>
      </c>
      <c r="E95" s="130" t="s">
        <v>3656</v>
      </c>
      <c r="F95" s="130" t="s">
        <v>3657</v>
      </c>
      <c r="I95" s="123"/>
      <c r="J95" s="131">
        <f>BK95</f>
        <v>0</v>
      </c>
      <c r="L95" s="120"/>
      <c r="M95" s="125"/>
      <c r="P95" s="126">
        <f>SUM(P96:P97)</f>
        <v>0</v>
      </c>
      <c r="R95" s="126">
        <f>SUM(R96:R97)</f>
        <v>0</v>
      </c>
      <c r="T95" s="127">
        <f>SUM(T96:T97)</f>
        <v>0</v>
      </c>
      <c r="AR95" s="121" t="s">
        <v>130</v>
      </c>
      <c r="AT95" s="128" t="s">
        <v>74</v>
      </c>
      <c r="AU95" s="128" t="s">
        <v>82</v>
      </c>
      <c r="AY95" s="121" t="s">
        <v>184</v>
      </c>
      <c r="BK95" s="129">
        <f>SUM(BK96:BK97)</f>
        <v>0</v>
      </c>
    </row>
    <row r="96" spans="2:65" s="1" customFormat="1" ht="16.5" customHeight="1">
      <c r="B96" s="33"/>
      <c r="C96" s="132" t="s">
        <v>130</v>
      </c>
      <c r="D96" s="132" t="s">
        <v>186</v>
      </c>
      <c r="E96" s="133" t="s">
        <v>3658</v>
      </c>
      <c r="F96" s="134" t="s">
        <v>3657</v>
      </c>
      <c r="G96" s="135" t="s">
        <v>3659</v>
      </c>
      <c r="H96" s="136">
        <v>2.5000000000000001E-2</v>
      </c>
      <c r="I96" s="137"/>
      <c r="J96" s="138">
        <f>ROUND(I96*H96,2)</f>
        <v>0</v>
      </c>
      <c r="K96" s="134" t="s">
        <v>1208</v>
      </c>
      <c r="L96" s="33"/>
      <c r="M96" s="139" t="s">
        <v>19</v>
      </c>
      <c r="N96" s="140" t="s">
        <v>46</v>
      </c>
      <c r="P96" s="141">
        <f>O96*H96</f>
        <v>0</v>
      </c>
      <c r="Q96" s="141">
        <v>0</v>
      </c>
      <c r="R96" s="141">
        <f>Q96*H96</f>
        <v>0</v>
      </c>
      <c r="S96" s="141">
        <v>0</v>
      </c>
      <c r="T96" s="142">
        <f>S96*H96</f>
        <v>0</v>
      </c>
      <c r="AR96" s="143" t="s">
        <v>3649</v>
      </c>
      <c r="AT96" s="143" t="s">
        <v>186</v>
      </c>
      <c r="AU96" s="143" t="s">
        <v>84</v>
      </c>
      <c r="AY96" s="18" t="s">
        <v>184</v>
      </c>
      <c r="BE96" s="144">
        <f>IF(N96="základní",J96,0)</f>
        <v>0</v>
      </c>
      <c r="BF96" s="144">
        <f>IF(N96="snížená",J96,0)</f>
        <v>0</v>
      </c>
      <c r="BG96" s="144">
        <f>IF(N96="zákl. přenesená",J96,0)</f>
        <v>0</v>
      </c>
      <c r="BH96" s="144">
        <f>IF(N96="sníž. přenesená",J96,0)</f>
        <v>0</v>
      </c>
      <c r="BI96" s="144">
        <f>IF(N96="nulová",J96,0)</f>
        <v>0</v>
      </c>
      <c r="BJ96" s="18" t="s">
        <v>82</v>
      </c>
      <c r="BK96" s="144">
        <f>ROUND(I96*H96,2)</f>
        <v>0</v>
      </c>
      <c r="BL96" s="18" t="s">
        <v>3649</v>
      </c>
      <c r="BM96" s="143" t="s">
        <v>3660</v>
      </c>
    </row>
    <row r="97" spans="2:47" s="1" customFormat="1" ht="11.25">
      <c r="B97" s="33"/>
      <c r="D97" s="145" t="s">
        <v>192</v>
      </c>
      <c r="F97" s="146" t="s">
        <v>3661</v>
      </c>
      <c r="I97" s="147"/>
      <c r="L97" s="33"/>
      <c r="M97" s="198"/>
      <c r="N97" s="194"/>
      <c r="O97" s="194"/>
      <c r="P97" s="194"/>
      <c r="Q97" s="194"/>
      <c r="R97" s="194"/>
      <c r="S97" s="194"/>
      <c r="T97" s="199"/>
      <c r="AT97" s="18" t="s">
        <v>192</v>
      </c>
      <c r="AU97" s="18" t="s">
        <v>84</v>
      </c>
    </row>
    <row r="98" spans="2:47" s="1" customFormat="1" ht="6.95" customHeight="1">
      <c r="B98" s="42"/>
      <c r="C98" s="43"/>
      <c r="D98" s="43"/>
      <c r="E98" s="43"/>
      <c r="F98" s="43"/>
      <c r="G98" s="43"/>
      <c r="H98" s="43"/>
      <c r="I98" s="43"/>
      <c r="J98" s="43"/>
      <c r="K98" s="43"/>
      <c r="L98" s="33"/>
    </row>
  </sheetData>
  <sheetProtection algorithmName="SHA-512" hashValue="KywDvY7dj5pD08hm64bSUOSB+kkBio0B/8N2zKvvFxQg4geiCECC46RtQB52QKdN0MXMEwAPAbN/JiTIsezidg==" saltValue="YPIhvyGFMrgFcxbJ9+ksry0cNVNFjOW5Z+RTJmlCENgS7avVCM0QPmUOKhfgrvVUPZ/ziKn6HVfPGTAjL4hfcA==" spinCount="100000" sheet="1" objects="1" scenarios="1" formatColumns="0" formatRows="0" autoFilter="0"/>
  <autoFilter ref="C83:K97" xr:uid="{00000000-0009-0000-0000-00000F000000}"/>
  <mergeCells count="9">
    <mergeCell ref="E50:H50"/>
    <mergeCell ref="E74:H74"/>
    <mergeCell ref="E76:H76"/>
    <mergeCell ref="L2:V2"/>
    <mergeCell ref="E7:H7"/>
    <mergeCell ref="E9:H9"/>
    <mergeCell ref="E18:H18"/>
    <mergeCell ref="E27:H27"/>
    <mergeCell ref="E48:H48"/>
  </mergeCells>
  <hyperlinks>
    <hyperlink ref="F92" r:id="rId1" xr:uid="{00000000-0004-0000-0F00-000000000000}"/>
    <hyperlink ref="F97" r:id="rId2" xr:uid="{00000000-0004-0000-0F00-000001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H243"/>
  <sheetViews>
    <sheetView showGridLines="0" workbookViewId="0"/>
  </sheetViews>
  <sheetFormatPr defaultRowHeight="15"/>
  <cols>
    <col min="1" max="1" width="8.33203125" customWidth="1"/>
    <col min="2" max="2" width="1.6640625" customWidth="1"/>
    <col min="3" max="3" width="25" customWidth="1"/>
    <col min="4" max="4" width="130.83203125" customWidth="1"/>
    <col min="5" max="5" width="13.33203125" customWidth="1"/>
    <col min="6" max="6" width="20" customWidth="1"/>
    <col min="7" max="7" width="1.6640625" customWidth="1"/>
    <col min="8" max="8" width="8.33203125" customWidth="1"/>
  </cols>
  <sheetData>
    <row r="1" spans="2:8" ht="11.25" customHeight="1"/>
    <row r="2" spans="2:8" ht="36.950000000000003" customHeight="1"/>
    <row r="3" spans="2:8" ht="6.95" customHeight="1">
      <c r="B3" s="19"/>
      <c r="C3" s="20"/>
      <c r="D3" s="20"/>
      <c r="E3" s="20"/>
      <c r="F3" s="20"/>
      <c r="G3" s="20"/>
      <c r="H3" s="21"/>
    </row>
    <row r="4" spans="2:8" ht="24.95" customHeight="1">
      <c r="B4" s="21"/>
      <c r="C4" s="22" t="s">
        <v>3662</v>
      </c>
      <c r="H4" s="21"/>
    </row>
    <row r="5" spans="2:8" ht="12" customHeight="1">
      <c r="B5" s="21"/>
      <c r="C5" s="25" t="s">
        <v>13</v>
      </c>
      <c r="D5" s="312" t="s">
        <v>14</v>
      </c>
      <c r="E5" s="308"/>
      <c r="F5" s="308"/>
      <c r="H5" s="21"/>
    </row>
    <row r="6" spans="2:8" ht="36.950000000000003" customHeight="1">
      <c r="B6" s="21"/>
      <c r="C6" s="27" t="s">
        <v>16</v>
      </c>
      <c r="D6" s="309" t="s">
        <v>17</v>
      </c>
      <c r="E6" s="308"/>
      <c r="F6" s="308"/>
      <c r="H6" s="21"/>
    </row>
    <row r="7" spans="2:8" ht="16.5" customHeight="1">
      <c r="B7" s="21"/>
      <c r="C7" s="28" t="s">
        <v>23</v>
      </c>
      <c r="D7" s="50" t="str">
        <f>'Rekapitulace stavby'!AN8</f>
        <v>10. 7. 2024</v>
      </c>
      <c r="H7" s="21"/>
    </row>
    <row r="8" spans="2:8" s="1" customFormat="1" ht="10.9" customHeight="1">
      <c r="B8" s="33"/>
      <c r="H8" s="33"/>
    </row>
    <row r="9" spans="2:8" s="10" customFormat="1" ht="29.25" customHeight="1">
      <c r="B9" s="112"/>
      <c r="C9" s="113" t="s">
        <v>56</v>
      </c>
      <c r="D9" s="114" t="s">
        <v>57</v>
      </c>
      <c r="E9" s="114" t="s">
        <v>171</v>
      </c>
      <c r="F9" s="115" t="s">
        <v>3663</v>
      </c>
      <c r="H9" s="112"/>
    </row>
    <row r="10" spans="2:8" s="1" customFormat="1" ht="26.45" customHeight="1">
      <c r="B10" s="33"/>
      <c r="C10" s="203" t="s">
        <v>3664</v>
      </c>
      <c r="D10" s="203" t="s">
        <v>95</v>
      </c>
      <c r="H10" s="33"/>
    </row>
    <row r="11" spans="2:8" s="1" customFormat="1" ht="16.899999999999999" customHeight="1">
      <c r="B11" s="33"/>
      <c r="C11" s="204" t="s">
        <v>694</v>
      </c>
      <c r="D11" s="205" t="s">
        <v>695</v>
      </c>
      <c r="E11" s="206" t="s">
        <v>19</v>
      </c>
      <c r="F11" s="207">
        <v>53.847000000000001</v>
      </c>
      <c r="H11" s="33"/>
    </row>
    <row r="12" spans="2:8" s="1" customFormat="1" ht="16.899999999999999" customHeight="1">
      <c r="B12" s="33"/>
      <c r="C12" s="208" t="s">
        <v>19</v>
      </c>
      <c r="D12" s="208" t="s">
        <v>249</v>
      </c>
      <c r="E12" s="18" t="s">
        <v>19</v>
      </c>
      <c r="F12" s="209">
        <v>0</v>
      </c>
      <c r="H12" s="33"/>
    </row>
    <row r="13" spans="2:8" s="1" customFormat="1" ht="16.899999999999999" customHeight="1">
      <c r="B13" s="33"/>
      <c r="C13" s="208" t="s">
        <v>19</v>
      </c>
      <c r="D13" s="208" t="s">
        <v>847</v>
      </c>
      <c r="E13" s="18" t="s">
        <v>19</v>
      </c>
      <c r="F13" s="209">
        <v>17.515000000000001</v>
      </c>
      <c r="H13" s="33"/>
    </row>
    <row r="14" spans="2:8" s="1" customFormat="1" ht="16.899999999999999" customHeight="1">
      <c r="B14" s="33"/>
      <c r="C14" s="208" t="s">
        <v>19</v>
      </c>
      <c r="D14" s="208" t="s">
        <v>848</v>
      </c>
      <c r="E14" s="18" t="s">
        <v>19</v>
      </c>
      <c r="F14" s="209">
        <v>16.492000000000001</v>
      </c>
      <c r="H14" s="33"/>
    </row>
    <row r="15" spans="2:8" s="1" customFormat="1" ht="16.899999999999999" customHeight="1">
      <c r="B15" s="33"/>
      <c r="C15" s="208" t="s">
        <v>19</v>
      </c>
      <c r="D15" s="208" t="s">
        <v>849</v>
      </c>
      <c r="E15" s="18" t="s">
        <v>19</v>
      </c>
      <c r="F15" s="209">
        <v>16.739999999999998</v>
      </c>
      <c r="H15" s="33"/>
    </row>
    <row r="16" spans="2:8" s="1" customFormat="1" ht="16.899999999999999" customHeight="1">
      <c r="B16" s="33"/>
      <c r="C16" s="208" t="s">
        <v>19</v>
      </c>
      <c r="D16" s="208" t="s">
        <v>850</v>
      </c>
      <c r="E16" s="18" t="s">
        <v>19</v>
      </c>
      <c r="F16" s="209">
        <v>3.1</v>
      </c>
      <c r="H16" s="33"/>
    </row>
    <row r="17" spans="2:8" s="1" customFormat="1" ht="16.899999999999999" customHeight="1">
      <c r="B17" s="33"/>
      <c r="C17" s="208" t="s">
        <v>694</v>
      </c>
      <c r="D17" s="208" t="s">
        <v>198</v>
      </c>
      <c r="E17" s="18" t="s">
        <v>19</v>
      </c>
      <c r="F17" s="209">
        <v>53.847000000000001</v>
      </c>
      <c r="H17" s="33"/>
    </row>
    <row r="18" spans="2:8" s="1" customFormat="1" ht="16.899999999999999" customHeight="1">
      <c r="B18" s="33"/>
      <c r="C18" s="210" t="s">
        <v>3665</v>
      </c>
      <c r="H18" s="33"/>
    </row>
    <row r="19" spans="2:8" s="1" customFormat="1" ht="16.899999999999999" customHeight="1">
      <c r="B19" s="33"/>
      <c r="C19" s="208" t="s">
        <v>843</v>
      </c>
      <c r="D19" s="208" t="s">
        <v>3666</v>
      </c>
      <c r="E19" s="18" t="s">
        <v>217</v>
      </c>
      <c r="F19" s="209">
        <v>53.847000000000001</v>
      </c>
      <c r="H19" s="33"/>
    </row>
    <row r="20" spans="2:8" s="1" customFormat="1" ht="16.899999999999999" customHeight="1">
      <c r="B20" s="33"/>
      <c r="C20" s="208" t="s">
        <v>876</v>
      </c>
      <c r="D20" s="208" t="s">
        <v>3667</v>
      </c>
      <c r="E20" s="18" t="s">
        <v>217</v>
      </c>
      <c r="F20" s="209">
        <v>418.154</v>
      </c>
      <c r="H20" s="33"/>
    </row>
    <row r="21" spans="2:8" s="1" customFormat="1" ht="16.899999999999999" customHeight="1">
      <c r="B21" s="33"/>
      <c r="C21" s="204" t="s">
        <v>697</v>
      </c>
      <c r="D21" s="205" t="s">
        <v>698</v>
      </c>
      <c r="E21" s="206" t="s">
        <v>19</v>
      </c>
      <c r="F21" s="207">
        <v>151.59399999999999</v>
      </c>
      <c r="H21" s="33"/>
    </row>
    <row r="22" spans="2:8" s="1" customFormat="1" ht="16.899999999999999" customHeight="1">
      <c r="B22" s="33"/>
      <c r="C22" s="208" t="s">
        <v>19</v>
      </c>
      <c r="D22" s="208" t="s">
        <v>249</v>
      </c>
      <c r="E22" s="18" t="s">
        <v>19</v>
      </c>
      <c r="F22" s="209">
        <v>0</v>
      </c>
      <c r="H22" s="33"/>
    </row>
    <row r="23" spans="2:8" s="1" customFormat="1" ht="16.899999999999999" customHeight="1">
      <c r="B23" s="33"/>
      <c r="C23" s="208" t="s">
        <v>19</v>
      </c>
      <c r="D23" s="208" t="s">
        <v>855</v>
      </c>
      <c r="E23" s="18" t="s">
        <v>19</v>
      </c>
      <c r="F23" s="209">
        <v>5.27</v>
      </c>
      <c r="H23" s="33"/>
    </row>
    <row r="24" spans="2:8" s="1" customFormat="1" ht="16.899999999999999" customHeight="1">
      <c r="B24" s="33"/>
      <c r="C24" s="208" t="s">
        <v>19</v>
      </c>
      <c r="D24" s="208" t="s">
        <v>856</v>
      </c>
      <c r="E24" s="18" t="s">
        <v>19</v>
      </c>
      <c r="F24" s="209">
        <v>21.370999999999999</v>
      </c>
      <c r="H24" s="33"/>
    </row>
    <row r="25" spans="2:8" s="1" customFormat="1" ht="16.899999999999999" customHeight="1">
      <c r="B25" s="33"/>
      <c r="C25" s="208" t="s">
        <v>19</v>
      </c>
      <c r="D25" s="208" t="s">
        <v>857</v>
      </c>
      <c r="E25" s="18" t="s">
        <v>19</v>
      </c>
      <c r="F25" s="209">
        <v>25.92</v>
      </c>
      <c r="H25" s="33"/>
    </row>
    <row r="26" spans="2:8" s="1" customFormat="1" ht="16.899999999999999" customHeight="1">
      <c r="B26" s="33"/>
      <c r="C26" s="208" t="s">
        <v>19</v>
      </c>
      <c r="D26" s="208" t="s">
        <v>858</v>
      </c>
      <c r="E26" s="18" t="s">
        <v>19</v>
      </c>
      <c r="F26" s="209">
        <v>17.515000000000001</v>
      </c>
      <c r="H26" s="33"/>
    </row>
    <row r="27" spans="2:8" s="1" customFormat="1" ht="16.899999999999999" customHeight="1">
      <c r="B27" s="33"/>
      <c r="C27" s="208" t="s">
        <v>19</v>
      </c>
      <c r="D27" s="208" t="s">
        <v>859</v>
      </c>
      <c r="E27" s="18" t="s">
        <v>19</v>
      </c>
      <c r="F27" s="209">
        <v>11.625</v>
      </c>
      <c r="H27" s="33"/>
    </row>
    <row r="28" spans="2:8" s="1" customFormat="1" ht="16.899999999999999" customHeight="1">
      <c r="B28" s="33"/>
      <c r="C28" s="208" t="s">
        <v>19</v>
      </c>
      <c r="D28" s="208" t="s">
        <v>860</v>
      </c>
      <c r="E28" s="18" t="s">
        <v>19</v>
      </c>
      <c r="F28" s="209">
        <v>32.561999999999998</v>
      </c>
      <c r="H28" s="33"/>
    </row>
    <row r="29" spans="2:8" s="1" customFormat="1" ht="16.899999999999999" customHeight="1">
      <c r="B29" s="33"/>
      <c r="C29" s="208" t="s">
        <v>19</v>
      </c>
      <c r="D29" s="208" t="s">
        <v>861</v>
      </c>
      <c r="E29" s="18" t="s">
        <v>19</v>
      </c>
      <c r="F29" s="209">
        <v>37.331000000000003</v>
      </c>
      <c r="H29" s="33"/>
    </row>
    <row r="30" spans="2:8" s="1" customFormat="1" ht="16.899999999999999" customHeight="1">
      <c r="B30" s="33"/>
      <c r="C30" s="208" t="s">
        <v>697</v>
      </c>
      <c r="D30" s="208" t="s">
        <v>198</v>
      </c>
      <c r="E30" s="18" t="s">
        <v>19</v>
      </c>
      <c r="F30" s="209">
        <v>151.59399999999999</v>
      </c>
      <c r="H30" s="33"/>
    </row>
    <row r="31" spans="2:8" s="1" customFormat="1" ht="16.899999999999999" customHeight="1">
      <c r="B31" s="33"/>
      <c r="C31" s="210" t="s">
        <v>3665</v>
      </c>
      <c r="H31" s="33"/>
    </row>
    <row r="32" spans="2:8" s="1" customFormat="1" ht="16.899999999999999" customHeight="1">
      <c r="B32" s="33"/>
      <c r="C32" s="208" t="s">
        <v>851</v>
      </c>
      <c r="D32" s="208" t="s">
        <v>3668</v>
      </c>
      <c r="E32" s="18" t="s">
        <v>217</v>
      </c>
      <c r="F32" s="209">
        <v>151.59399999999999</v>
      </c>
      <c r="H32" s="33"/>
    </row>
    <row r="33" spans="2:8" s="1" customFormat="1" ht="16.899999999999999" customHeight="1">
      <c r="B33" s="33"/>
      <c r="C33" s="208" t="s">
        <v>876</v>
      </c>
      <c r="D33" s="208" t="s">
        <v>3667</v>
      </c>
      <c r="E33" s="18" t="s">
        <v>217</v>
      </c>
      <c r="F33" s="209">
        <v>418.154</v>
      </c>
      <c r="H33" s="33"/>
    </row>
    <row r="34" spans="2:8" s="1" customFormat="1" ht="16.899999999999999" customHeight="1">
      <c r="B34" s="33"/>
      <c r="C34" s="204" t="s">
        <v>700</v>
      </c>
      <c r="D34" s="205" t="s">
        <v>701</v>
      </c>
      <c r="E34" s="206" t="s">
        <v>19</v>
      </c>
      <c r="F34" s="207">
        <v>3.6360000000000001</v>
      </c>
      <c r="H34" s="33"/>
    </row>
    <row r="35" spans="2:8" s="1" customFormat="1" ht="16.899999999999999" customHeight="1">
      <c r="B35" s="33"/>
      <c r="C35" s="208" t="s">
        <v>19</v>
      </c>
      <c r="D35" s="208" t="s">
        <v>249</v>
      </c>
      <c r="E35" s="18" t="s">
        <v>19</v>
      </c>
      <c r="F35" s="209">
        <v>0</v>
      </c>
      <c r="H35" s="33"/>
    </row>
    <row r="36" spans="2:8" s="1" customFormat="1" ht="16.899999999999999" customHeight="1">
      <c r="B36" s="33"/>
      <c r="C36" s="208" t="s">
        <v>19</v>
      </c>
      <c r="D36" s="208" t="s">
        <v>841</v>
      </c>
      <c r="E36" s="18" t="s">
        <v>19</v>
      </c>
      <c r="F36" s="209">
        <v>1.8180000000000001</v>
      </c>
      <c r="H36" s="33"/>
    </row>
    <row r="37" spans="2:8" s="1" customFormat="1" ht="16.899999999999999" customHeight="1">
      <c r="B37" s="33"/>
      <c r="C37" s="208" t="s">
        <v>19</v>
      </c>
      <c r="D37" s="208" t="s">
        <v>842</v>
      </c>
      <c r="E37" s="18" t="s">
        <v>19</v>
      </c>
      <c r="F37" s="209">
        <v>1.8180000000000001</v>
      </c>
      <c r="H37" s="33"/>
    </row>
    <row r="38" spans="2:8" s="1" customFormat="1" ht="16.899999999999999" customHeight="1">
      <c r="B38" s="33"/>
      <c r="C38" s="208" t="s">
        <v>700</v>
      </c>
      <c r="D38" s="208" t="s">
        <v>198</v>
      </c>
      <c r="E38" s="18" t="s">
        <v>19</v>
      </c>
      <c r="F38" s="209">
        <v>3.6360000000000001</v>
      </c>
      <c r="H38" s="33"/>
    </row>
    <row r="39" spans="2:8" s="1" customFormat="1" ht="16.899999999999999" customHeight="1">
      <c r="B39" s="33"/>
      <c r="C39" s="210" t="s">
        <v>3665</v>
      </c>
      <c r="H39" s="33"/>
    </row>
    <row r="40" spans="2:8" s="1" customFormat="1" ht="16.899999999999999" customHeight="1">
      <c r="B40" s="33"/>
      <c r="C40" s="208" t="s">
        <v>837</v>
      </c>
      <c r="D40" s="208" t="s">
        <v>3669</v>
      </c>
      <c r="E40" s="18" t="s">
        <v>217</v>
      </c>
      <c r="F40" s="209">
        <v>3.6360000000000001</v>
      </c>
      <c r="H40" s="33"/>
    </row>
    <row r="41" spans="2:8" s="1" customFormat="1" ht="16.899999999999999" customHeight="1">
      <c r="B41" s="33"/>
      <c r="C41" s="208" t="s">
        <v>876</v>
      </c>
      <c r="D41" s="208" t="s">
        <v>3667</v>
      </c>
      <c r="E41" s="18" t="s">
        <v>217</v>
      </c>
      <c r="F41" s="209">
        <v>418.154</v>
      </c>
      <c r="H41" s="33"/>
    </row>
    <row r="42" spans="2:8" s="1" customFormat="1" ht="16.899999999999999" customHeight="1">
      <c r="B42" s="33"/>
      <c r="C42" s="208" t="s">
        <v>881</v>
      </c>
      <c r="D42" s="208" t="s">
        <v>3670</v>
      </c>
      <c r="E42" s="18" t="s">
        <v>217</v>
      </c>
      <c r="F42" s="209">
        <v>7.2720000000000002</v>
      </c>
      <c r="H42" s="33"/>
    </row>
    <row r="43" spans="2:8" s="1" customFormat="1" ht="16.899999999999999" customHeight="1">
      <c r="B43" s="33"/>
      <c r="C43" s="204" t="s">
        <v>703</v>
      </c>
      <c r="D43" s="205" t="s">
        <v>704</v>
      </c>
      <c r="E43" s="206" t="s">
        <v>19</v>
      </c>
      <c r="F43" s="207">
        <v>300.36</v>
      </c>
      <c r="H43" s="33"/>
    </row>
    <row r="44" spans="2:8" s="1" customFormat="1" ht="16.899999999999999" customHeight="1">
      <c r="B44" s="33"/>
      <c r="C44" s="208" t="s">
        <v>19</v>
      </c>
      <c r="D44" s="208" t="s">
        <v>249</v>
      </c>
      <c r="E44" s="18" t="s">
        <v>19</v>
      </c>
      <c r="F44" s="209">
        <v>0</v>
      </c>
      <c r="H44" s="33"/>
    </row>
    <row r="45" spans="2:8" s="1" customFormat="1" ht="16.899999999999999" customHeight="1">
      <c r="B45" s="33"/>
      <c r="C45" s="208" t="s">
        <v>19</v>
      </c>
      <c r="D45" s="208" t="s">
        <v>1199</v>
      </c>
      <c r="E45" s="18" t="s">
        <v>19</v>
      </c>
      <c r="F45" s="209">
        <v>14.8</v>
      </c>
      <c r="H45" s="33"/>
    </row>
    <row r="46" spans="2:8" s="1" customFormat="1" ht="16.899999999999999" customHeight="1">
      <c r="B46" s="33"/>
      <c r="C46" s="208" t="s">
        <v>19</v>
      </c>
      <c r="D46" s="208" t="s">
        <v>1200</v>
      </c>
      <c r="E46" s="18" t="s">
        <v>19</v>
      </c>
      <c r="F46" s="209">
        <v>66.36</v>
      </c>
      <c r="H46" s="33"/>
    </row>
    <row r="47" spans="2:8" s="1" customFormat="1" ht="16.899999999999999" customHeight="1">
      <c r="B47" s="33"/>
      <c r="C47" s="208" t="s">
        <v>19</v>
      </c>
      <c r="D47" s="208" t="s">
        <v>1201</v>
      </c>
      <c r="E47" s="18" t="s">
        <v>19</v>
      </c>
      <c r="F47" s="209">
        <v>77.27</v>
      </c>
      <c r="H47" s="33"/>
    </row>
    <row r="48" spans="2:8" s="1" customFormat="1" ht="16.899999999999999" customHeight="1">
      <c r="B48" s="33"/>
      <c r="C48" s="208" t="s">
        <v>19</v>
      </c>
      <c r="D48" s="208" t="s">
        <v>1202</v>
      </c>
      <c r="E48" s="18" t="s">
        <v>19</v>
      </c>
      <c r="F48" s="209">
        <v>35.81</v>
      </c>
      <c r="H48" s="33"/>
    </row>
    <row r="49" spans="2:8" s="1" customFormat="1" ht="16.899999999999999" customHeight="1">
      <c r="B49" s="33"/>
      <c r="C49" s="208" t="s">
        <v>19</v>
      </c>
      <c r="D49" s="208" t="s">
        <v>1203</v>
      </c>
      <c r="E49" s="18" t="s">
        <v>19</v>
      </c>
      <c r="F49" s="209">
        <v>41.78</v>
      </c>
      <c r="H49" s="33"/>
    </row>
    <row r="50" spans="2:8" s="1" customFormat="1" ht="16.899999999999999" customHeight="1">
      <c r="B50" s="33"/>
      <c r="C50" s="208" t="s">
        <v>19</v>
      </c>
      <c r="D50" s="208" t="s">
        <v>1204</v>
      </c>
      <c r="E50" s="18" t="s">
        <v>19</v>
      </c>
      <c r="F50" s="209">
        <v>64.34</v>
      </c>
      <c r="H50" s="33"/>
    </row>
    <row r="51" spans="2:8" s="1" customFormat="1" ht="16.899999999999999" customHeight="1">
      <c r="B51" s="33"/>
      <c r="C51" s="208" t="s">
        <v>703</v>
      </c>
      <c r="D51" s="208" t="s">
        <v>198</v>
      </c>
      <c r="E51" s="18" t="s">
        <v>19</v>
      </c>
      <c r="F51" s="209">
        <v>300.36</v>
      </c>
      <c r="H51" s="33"/>
    </row>
    <row r="52" spans="2:8" s="1" customFormat="1" ht="16.899999999999999" customHeight="1">
      <c r="B52" s="33"/>
      <c r="C52" s="210" t="s">
        <v>3665</v>
      </c>
      <c r="H52" s="33"/>
    </row>
    <row r="53" spans="2:8" s="1" customFormat="1" ht="16.899999999999999" customHeight="1">
      <c r="B53" s="33"/>
      <c r="C53" s="208" t="s">
        <v>1195</v>
      </c>
      <c r="D53" s="208" t="s">
        <v>3671</v>
      </c>
      <c r="E53" s="18" t="s">
        <v>217</v>
      </c>
      <c r="F53" s="209">
        <v>300.36</v>
      </c>
      <c r="H53" s="33"/>
    </row>
    <row r="54" spans="2:8" s="1" customFormat="1" ht="16.899999999999999" customHeight="1">
      <c r="B54" s="33"/>
      <c r="C54" s="208" t="s">
        <v>1221</v>
      </c>
      <c r="D54" s="208" t="s">
        <v>3672</v>
      </c>
      <c r="E54" s="18" t="s">
        <v>217</v>
      </c>
      <c r="F54" s="209">
        <v>373.22</v>
      </c>
      <c r="H54" s="33"/>
    </row>
    <row r="55" spans="2:8" s="1" customFormat="1" ht="16.899999999999999" customHeight="1">
      <c r="B55" s="33"/>
      <c r="C55" s="208" t="s">
        <v>1959</v>
      </c>
      <c r="D55" s="208" t="s">
        <v>3673</v>
      </c>
      <c r="E55" s="18" t="s">
        <v>217</v>
      </c>
      <c r="F55" s="209">
        <v>681.44500000000005</v>
      </c>
      <c r="H55" s="33"/>
    </row>
    <row r="56" spans="2:8" s="1" customFormat="1" ht="16.899999999999999" customHeight="1">
      <c r="B56" s="33"/>
      <c r="C56" s="204" t="s">
        <v>706</v>
      </c>
      <c r="D56" s="205" t="s">
        <v>707</v>
      </c>
      <c r="E56" s="206" t="s">
        <v>19</v>
      </c>
      <c r="F56" s="207">
        <v>52.52</v>
      </c>
      <c r="H56" s="33"/>
    </row>
    <row r="57" spans="2:8" s="1" customFormat="1" ht="16.899999999999999" customHeight="1">
      <c r="B57" s="33"/>
      <c r="C57" s="208" t="s">
        <v>19</v>
      </c>
      <c r="D57" s="208" t="s">
        <v>249</v>
      </c>
      <c r="E57" s="18" t="s">
        <v>19</v>
      </c>
      <c r="F57" s="209">
        <v>0</v>
      </c>
      <c r="H57" s="33"/>
    </row>
    <row r="58" spans="2:8" s="1" customFormat="1" ht="16.899999999999999" customHeight="1">
      <c r="B58" s="33"/>
      <c r="C58" s="208" t="s">
        <v>19</v>
      </c>
      <c r="D58" s="208" t="s">
        <v>1216</v>
      </c>
      <c r="E58" s="18" t="s">
        <v>19</v>
      </c>
      <c r="F58" s="209">
        <v>29.16</v>
      </c>
      <c r="H58" s="33"/>
    </row>
    <row r="59" spans="2:8" s="1" customFormat="1" ht="16.899999999999999" customHeight="1">
      <c r="B59" s="33"/>
      <c r="C59" s="208" t="s">
        <v>19</v>
      </c>
      <c r="D59" s="208" t="s">
        <v>1217</v>
      </c>
      <c r="E59" s="18" t="s">
        <v>19</v>
      </c>
      <c r="F59" s="209">
        <v>7.86</v>
      </c>
      <c r="H59" s="33"/>
    </row>
    <row r="60" spans="2:8" s="1" customFormat="1" ht="16.899999999999999" customHeight="1">
      <c r="B60" s="33"/>
      <c r="C60" s="208" t="s">
        <v>19</v>
      </c>
      <c r="D60" s="208" t="s">
        <v>1218</v>
      </c>
      <c r="E60" s="18" t="s">
        <v>19</v>
      </c>
      <c r="F60" s="209">
        <v>10.38</v>
      </c>
      <c r="H60" s="33"/>
    </row>
    <row r="61" spans="2:8" s="1" customFormat="1" ht="16.899999999999999" customHeight="1">
      <c r="B61" s="33"/>
      <c r="C61" s="208" t="s">
        <v>19</v>
      </c>
      <c r="D61" s="208" t="s">
        <v>1219</v>
      </c>
      <c r="E61" s="18" t="s">
        <v>19</v>
      </c>
      <c r="F61" s="209">
        <v>5.12</v>
      </c>
      <c r="H61" s="33"/>
    </row>
    <row r="62" spans="2:8" s="1" customFormat="1" ht="16.899999999999999" customHeight="1">
      <c r="B62" s="33"/>
      <c r="C62" s="208" t="s">
        <v>706</v>
      </c>
      <c r="D62" s="208" t="s">
        <v>198</v>
      </c>
      <c r="E62" s="18" t="s">
        <v>19</v>
      </c>
      <c r="F62" s="209">
        <v>52.52</v>
      </c>
      <c r="H62" s="33"/>
    </row>
    <row r="63" spans="2:8" s="1" customFormat="1" ht="16.899999999999999" customHeight="1">
      <c r="B63" s="33"/>
      <c r="C63" s="210" t="s">
        <v>3665</v>
      </c>
      <c r="H63" s="33"/>
    </row>
    <row r="64" spans="2:8" s="1" customFormat="1" ht="16.899999999999999" customHeight="1">
      <c r="B64" s="33"/>
      <c r="C64" s="208" t="s">
        <v>1212</v>
      </c>
      <c r="D64" s="208" t="s">
        <v>3674</v>
      </c>
      <c r="E64" s="18" t="s">
        <v>217</v>
      </c>
      <c r="F64" s="209">
        <v>52.52</v>
      </c>
      <c r="H64" s="33"/>
    </row>
    <row r="65" spans="2:8" s="1" customFormat="1" ht="16.899999999999999" customHeight="1">
      <c r="B65" s="33"/>
      <c r="C65" s="208" t="s">
        <v>1221</v>
      </c>
      <c r="D65" s="208" t="s">
        <v>3672</v>
      </c>
      <c r="E65" s="18" t="s">
        <v>217</v>
      </c>
      <c r="F65" s="209">
        <v>373.22</v>
      </c>
      <c r="H65" s="33"/>
    </row>
    <row r="66" spans="2:8" s="1" customFormat="1" ht="16.899999999999999" customHeight="1">
      <c r="B66" s="33"/>
      <c r="C66" s="208" t="s">
        <v>1232</v>
      </c>
      <c r="D66" s="208" t="s">
        <v>3675</v>
      </c>
      <c r="E66" s="18" t="s">
        <v>217</v>
      </c>
      <c r="F66" s="209">
        <v>52.52</v>
      </c>
      <c r="H66" s="33"/>
    </row>
    <row r="67" spans="2:8" s="1" customFormat="1" ht="16.899999999999999" customHeight="1">
      <c r="B67" s="33"/>
      <c r="C67" s="208" t="s">
        <v>1942</v>
      </c>
      <c r="D67" s="208" t="s">
        <v>3676</v>
      </c>
      <c r="E67" s="18" t="s">
        <v>217</v>
      </c>
      <c r="F67" s="209">
        <v>191.90899999999999</v>
      </c>
      <c r="H67" s="33"/>
    </row>
    <row r="68" spans="2:8" s="1" customFormat="1" ht="16.899999999999999" customHeight="1">
      <c r="B68" s="33"/>
      <c r="C68" s="204" t="s">
        <v>709</v>
      </c>
      <c r="D68" s="205" t="s">
        <v>710</v>
      </c>
      <c r="E68" s="206" t="s">
        <v>19</v>
      </c>
      <c r="F68" s="207">
        <v>23.28</v>
      </c>
      <c r="H68" s="33"/>
    </row>
    <row r="69" spans="2:8" s="1" customFormat="1" ht="16.899999999999999" customHeight="1">
      <c r="B69" s="33"/>
      <c r="C69" s="208" t="s">
        <v>19</v>
      </c>
      <c r="D69" s="208" t="s">
        <v>249</v>
      </c>
      <c r="E69" s="18" t="s">
        <v>19</v>
      </c>
      <c r="F69" s="209">
        <v>0</v>
      </c>
      <c r="H69" s="33"/>
    </row>
    <row r="70" spans="2:8" s="1" customFormat="1" ht="16.899999999999999" customHeight="1">
      <c r="B70" s="33"/>
      <c r="C70" s="208" t="s">
        <v>19</v>
      </c>
      <c r="D70" s="208" t="s">
        <v>1266</v>
      </c>
      <c r="E70" s="18" t="s">
        <v>19</v>
      </c>
      <c r="F70" s="209">
        <v>10</v>
      </c>
      <c r="H70" s="33"/>
    </row>
    <row r="71" spans="2:8" s="1" customFormat="1" ht="16.899999999999999" customHeight="1">
      <c r="B71" s="33"/>
      <c r="C71" s="208" t="s">
        <v>19</v>
      </c>
      <c r="D71" s="208" t="s">
        <v>1267</v>
      </c>
      <c r="E71" s="18" t="s">
        <v>19</v>
      </c>
      <c r="F71" s="209">
        <v>5.48</v>
      </c>
      <c r="H71" s="33"/>
    </row>
    <row r="72" spans="2:8" s="1" customFormat="1" ht="16.899999999999999" customHeight="1">
      <c r="B72" s="33"/>
      <c r="C72" s="208" t="s">
        <v>19</v>
      </c>
      <c r="D72" s="208" t="s">
        <v>1268</v>
      </c>
      <c r="E72" s="18" t="s">
        <v>19</v>
      </c>
      <c r="F72" s="209">
        <v>5.32</v>
      </c>
      <c r="H72" s="33"/>
    </row>
    <row r="73" spans="2:8" s="1" customFormat="1" ht="16.899999999999999" customHeight="1">
      <c r="B73" s="33"/>
      <c r="C73" s="208" t="s">
        <v>19</v>
      </c>
      <c r="D73" s="208" t="s">
        <v>1269</v>
      </c>
      <c r="E73" s="18" t="s">
        <v>19</v>
      </c>
      <c r="F73" s="209">
        <v>2.48</v>
      </c>
      <c r="H73" s="33"/>
    </row>
    <row r="74" spans="2:8" s="1" customFormat="1" ht="16.899999999999999" customHeight="1">
      <c r="B74" s="33"/>
      <c r="C74" s="208" t="s">
        <v>709</v>
      </c>
      <c r="D74" s="208" t="s">
        <v>198</v>
      </c>
      <c r="E74" s="18" t="s">
        <v>19</v>
      </c>
      <c r="F74" s="209">
        <v>23.28</v>
      </c>
      <c r="H74" s="33"/>
    </row>
    <row r="75" spans="2:8" s="1" customFormat="1" ht="16.899999999999999" customHeight="1">
      <c r="B75" s="33"/>
      <c r="C75" s="210" t="s">
        <v>3665</v>
      </c>
      <c r="H75" s="33"/>
    </row>
    <row r="76" spans="2:8" s="1" customFormat="1" ht="16.899999999999999" customHeight="1">
      <c r="B76" s="33"/>
      <c r="C76" s="208" t="s">
        <v>1262</v>
      </c>
      <c r="D76" s="208" t="s">
        <v>3677</v>
      </c>
      <c r="E76" s="18" t="s">
        <v>217</v>
      </c>
      <c r="F76" s="209">
        <v>23.28</v>
      </c>
      <c r="H76" s="33"/>
    </row>
    <row r="77" spans="2:8" s="1" customFormat="1" ht="16.899999999999999" customHeight="1">
      <c r="B77" s="33"/>
      <c r="C77" s="208" t="s">
        <v>1276</v>
      </c>
      <c r="D77" s="208" t="s">
        <v>3678</v>
      </c>
      <c r="E77" s="18" t="s">
        <v>217</v>
      </c>
      <c r="F77" s="209">
        <v>23.28</v>
      </c>
      <c r="H77" s="33"/>
    </row>
    <row r="78" spans="2:8" s="1" customFormat="1" ht="16.899999999999999" customHeight="1">
      <c r="B78" s="33"/>
      <c r="C78" s="208" t="s">
        <v>1271</v>
      </c>
      <c r="D78" s="208" t="s">
        <v>1272</v>
      </c>
      <c r="E78" s="18" t="s">
        <v>217</v>
      </c>
      <c r="F78" s="209">
        <v>24.443999999999999</v>
      </c>
      <c r="H78" s="33"/>
    </row>
    <row r="79" spans="2:8" s="1" customFormat="1" ht="16.899999999999999" customHeight="1">
      <c r="B79" s="33"/>
      <c r="C79" s="204" t="s">
        <v>712</v>
      </c>
      <c r="D79" s="205" t="s">
        <v>713</v>
      </c>
      <c r="E79" s="206" t="s">
        <v>19</v>
      </c>
      <c r="F79" s="207">
        <v>352.17</v>
      </c>
      <c r="H79" s="33"/>
    </row>
    <row r="80" spans="2:8" s="1" customFormat="1" ht="16.899999999999999" customHeight="1">
      <c r="B80" s="33"/>
      <c r="C80" s="208" t="s">
        <v>19</v>
      </c>
      <c r="D80" s="208" t="s">
        <v>249</v>
      </c>
      <c r="E80" s="18" t="s">
        <v>19</v>
      </c>
      <c r="F80" s="209">
        <v>0</v>
      </c>
      <c r="H80" s="33"/>
    </row>
    <row r="81" spans="2:8" s="1" customFormat="1" ht="16.899999999999999" customHeight="1">
      <c r="B81" s="33"/>
      <c r="C81" s="208" t="s">
        <v>19</v>
      </c>
      <c r="D81" s="208" t="s">
        <v>1488</v>
      </c>
      <c r="E81" s="18" t="s">
        <v>19</v>
      </c>
      <c r="F81" s="209">
        <v>14.8</v>
      </c>
      <c r="H81" s="33"/>
    </row>
    <row r="82" spans="2:8" s="1" customFormat="1" ht="16.899999999999999" customHeight="1">
      <c r="B82" s="33"/>
      <c r="C82" s="208" t="s">
        <v>19</v>
      </c>
      <c r="D82" s="208" t="s">
        <v>1200</v>
      </c>
      <c r="E82" s="18" t="s">
        <v>19</v>
      </c>
      <c r="F82" s="209">
        <v>66.36</v>
      </c>
      <c r="H82" s="33"/>
    </row>
    <row r="83" spans="2:8" s="1" customFormat="1" ht="16.899999999999999" customHeight="1">
      <c r="B83" s="33"/>
      <c r="C83" s="208" t="s">
        <v>19</v>
      </c>
      <c r="D83" s="208" t="s">
        <v>1489</v>
      </c>
      <c r="E83" s="18" t="s">
        <v>19</v>
      </c>
      <c r="F83" s="209">
        <v>77.27</v>
      </c>
      <c r="H83" s="33"/>
    </row>
    <row r="84" spans="2:8" s="1" customFormat="1" ht="16.899999999999999" customHeight="1">
      <c r="B84" s="33"/>
      <c r="C84" s="208" t="s">
        <v>19</v>
      </c>
      <c r="D84" s="208" t="s">
        <v>1490</v>
      </c>
      <c r="E84" s="18" t="s">
        <v>19</v>
      </c>
      <c r="F84" s="209">
        <v>35.81</v>
      </c>
      <c r="H84" s="33"/>
    </row>
    <row r="85" spans="2:8" s="1" customFormat="1" ht="16.899999999999999" customHeight="1">
      <c r="B85" s="33"/>
      <c r="C85" s="208" t="s">
        <v>19</v>
      </c>
      <c r="D85" s="208" t="s">
        <v>1491</v>
      </c>
      <c r="E85" s="18" t="s">
        <v>19</v>
      </c>
      <c r="F85" s="209">
        <v>3.61</v>
      </c>
      <c r="H85" s="33"/>
    </row>
    <row r="86" spans="2:8" s="1" customFormat="1" ht="16.899999999999999" customHeight="1">
      <c r="B86" s="33"/>
      <c r="C86" s="208" t="s">
        <v>19</v>
      </c>
      <c r="D86" s="208" t="s">
        <v>1492</v>
      </c>
      <c r="E86" s="18" t="s">
        <v>19</v>
      </c>
      <c r="F86" s="209">
        <v>41.78</v>
      </c>
      <c r="H86" s="33"/>
    </row>
    <row r="87" spans="2:8" s="1" customFormat="1" ht="16.899999999999999" customHeight="1">
      <c r="B87" s="33"/>
      <c r="C87" s="208" t="s">
        <v>19</v>
      </c>
      <c r="D87" s="208" t="s">
        <v>1216</v>
      </c>
      <c r="E87" s="18" t="s">
        <v>19</v>
      </c>
      <c r="F87" s="209">
        <v>29.16</v>
      </c>
      <c r="H87" s="33"/>
    </row>
    <row r="88" spans="2:8" s="1" customFormat="1" ht="16.899999999999999" customHeight="1">
      <c r="B88" s="33"/>
      <c r="C88" s="208" t="s">
        <v>19</v>
      </c>
      <c r="D88" s="208" t="s">
        <v>1217</v>
      </c>
      <c r="E88" s="18" t="s">
        <v>19</v>
      </c>
      <c r="F88" s="209">
        <v>7.86</v>
      </c>
      <c r="H88" s="33"/>
    </row>
    <row r="89" spans="2:8" s="1" customFormat="1" ht="16.899999999999999" customHeight="1">
      <c r="B89" s="33"/>
      <c r="C89" s="208" t="s">
        <v>19</v>
      </c>
      <c r="D89" s="208" t="s">
        <v>1218</v>
      </c>
      <c r="E89" s="18" t="s">
        <v>19</v>
      </c>
      <c r="F89" s="209">
        <v>10.38</v>
      </c>
      <c r="H89" s="33"/>
    </row>
    <row r="90" spans="2:8" s="1" customFormat="1" ht="16.899999999999999" customHeight="1">
      <c r="B90" s="33"/>
      <c r="C90" s="208" t="s">
        <v>19</v>
      </c>
      <c r="D90" s="208" t="s">
        <v>1513</v>
      </c>
      <c r="E90" s="18" t="s">
        <v>19</v>
      </c>
      <c r="F90" s="209">
        <v>0.8</v>
      </c>
      <c r="H90" s="33"/>
    </row>
    <row r="91" spans="2:8" s="1" customFormat="1" ht="16.899999999999999" customHeight="1">
      <c r="B91" s="33"/>
      <c r="C91" s="208" t="s">
        <v>19</v>
      </c>
      <c r="D91" s="208" t="s">
        <v>1493</v>
      </c>
      <c r="E91" s="18" t="s">
        <v>19</v>
      </c>
      <c r="F91" s="209">
        <v>64.34</v>
      </c>
      <c r="H91" s="33"/>
    </row>
    <row r="92" spans="2:8" s="1" customFormat="1" ht="16.899999999999999" customHeight="1">
      <c r="B92" s="33"/>
      <c r="C92" s="208" t="s">
        <v>712</v>
      </c>
      <c r="D92" s="208" t="s">
        <v>198</v>
      </c>
      <c r="E92" s="18" t="s">
        <v>19</v>
      </c>
      <c r="F92" s="209">
        <v>352.17</v>
      </c>
      <c r="H92" s="33"/>
    </row>
    <row r="93" spans="2:8" s="1" customFormat="1" ht="16.899999999999999" customHeight="1">
      <c r="B93" s="33"/>
      <c r="C93" s="210" t="s">
        <v>3665</v>
      </c>
      <c r="H93" s="33"/>
    </row>
    <row r="94" spans="2:8" s="1" customFormat="1" ht="16.899999999999999" customHeight="1">
      <c r="B94" s="33"/>
      <c r="C94" s="208" t="s">
        <v>1509</v>
      </c>
      <c r="D94" s="208" t="s">
        <v>3679</v>
      </c>
      <c r="E94" s="18" t="s">
        <v>217</v>
      </c>
      <c r="F94" s="209">
        <v>352.17</v>
      </c>
      <c r="H94" s="33"/>
    </row>
    <row r="95" spans="2:8" s="1" customFormat="1" ht="16.899999999999999" customHeight="1">
      <c r="B95" s="33"/>
      <c r="C95" s="208" t="s">
        <v>1473</v>
      </c>
      <c r="D95" s="208" t="s">
        <v>3680</v>
      </c>
      <c r="E95" s="18" t="s">
        <v>217</v>
      </c>
      <c r="F95" s="209">
        <v>418.517</v>
      </c>
      <c r="H95" s="33"/>
    </row>
    <row r="96" spans="2:8" s="1" customFormat="1" ht="16.899999999999999" customHeight="1">
      <c r="B96" s="33"/>
      <c r="C96" s="208" t="s">
        <v>1479</v>
      </c>
      <c r="D96" s="208" t="s">
        <v>3681</v>
      </c>
      <c r="E96" s="18" t="s">
        <v>217</v>
      </c>
      <c r="F96" s="209">
        <v>418.517</v>
      </c>
      <c r="H96" s="33"/>
    </row>
    <row r="97" spans="2:8" s="1" customFormat="1" ht="16.899999999999999" customHeight="1">
      <c r="B97" s="33"/>
      <c r="C97" s="208" t="s">
        <v>1634</v>
      </c>
      <c r="D97" s="208" t="s">
        <v>3682</v>
      </c>
      <c r="E97" s="18" t="s">
        <v>217</v>
      </c>
      <c r="F97" s="209">
        <v>418.517</v>
      </c>
      <c r="H97" s="33"/>
    </row>
    <row r="98" spans="2:8" s="1" customFormat="1" ht="16.899999999999999" customHeight="1">
      <c r="B98" s="33"/>
      <c r="C98" s="208" t="s">
        <v>1515</v>
      </c>
      <c r="D98" s="208" t="s">
        <v>3683</v>
      </c>
      <c r="E98" s="18" t="s">
        <v>217</v>
      </c>
      <c r="F98" s="209">
        <v>404.99599999999998</v>
      </c>
      <c r="H98" s="33"/>
    </row>
    <row r="99" spans="2:8" s="1" customFormat="1" ht="16.899999999999999" customHeight="1">
      <c r="B99" s="33"/>
      <c r="C99" s="204" t="s">
        <v>715</v>
      </c>
      <c r="D99" s="205" t="s">
        <v>716</v>
      </c>
      <c r="E99" s="206" t="s">
        <v>19</v>
      </c>
      <c r="F99" s="207">
        <v>54.015000000000001</v>
      </c>
      <c r="H99" s="33"/>
    </row>
    <row r="100" spans="2:8" s="1" customFormat="1" ht="16.899999999999999" customHeight="1">
      <c r="B100" s="33"/>
      <c r="C100" s="208" t="s">
        <v>19</v>
      </c>
      <c r="D100" s="208" t="s">
        <v>249</v>
      </c>
      <c r="E100" s="18" t="s">
        <v>19</v>
      </c>
      <c r="F100" s="209">
        <v>0</v>
      </c>
      <c r="H100" s="33"/>
    </row>
    <row r="101" spans="2:8" s="1" customFormat="1" ht="16.899999999999999" customHeight="1">
      <c r="B101" s="33"/>
      <c r="C101" s="208" t="s">
        <v>19</v>
      </c>
      <c r="D101" s="208" t="s">
        <v>1525</v>
      </c>
      <c r="E101" s="18" t="s">
        <v>19</v>
      </c>
      <c r="F101" s="209">
        <v>28.16</v>
      </c>
      <c r="H101" s="33"/>
    </row>
    <row r="102" spans="2:8" s="1" customFormat="1" ht="16.899999999999999" customHeight="1">
      <c r="B102" s="33"/>
      <c r="C102" s="208" t="s">
        <v>19</v>
      </c>
      <c r="D102" s="208" t="s">
        <v>1526</v>
      </c>
      <c r="E102" s="18" t="s">
        <v>19</v>
      </c>
      <c r="F102" s="209">
        <v>12.09</v>
      </c>
      <c r="H102" s="33"/>
    </row>
    <row r="103" spans="2:8" s="1" customFormat="1" ht="16.899999999999999" customHeight="1">
      <c r="B103" s="33"/>
      <c r="C103" s="208" t="s">
        <v>19</v>
      </c>
      <c r="D103" s="208" t="s">
        <v>1527</v>
      </c>
      <c r="E103" s="18" t="s">
        <v>19</v>
      </c>
      <c r="F103" s="209">
        <v>7.46</v>
      </c>
      <c r="H103" s="33"/>
    </row>
    <row r="104" spans="2:8" s="1" customFormat="1" ht="16.899999999999999" customHeight="1">
      <c r="B104" s="33"/>
      <c r="C104" s="208" t="s">
        <v>19</v>
      </c>
      <c r="D104" s="208" t="s">
        <v>1269</v>
      </c>
      <c r="E104" s="18" t="s">
        <v>19</v>
      </c>
      <c r="F104" s="209">
        <v>2.48</v>
      </c>
      <c r="H104" s="33"/>
    </row>
    <row r="105" spans="2:8" s="1" customFormat="1" ht="16.899999999999999" customHeight="1">
      <c r="B105" s="33"/>
      <c r="C105" s="208" t="s">
        <v>19</v>
      </c>
      <c r="D105" s="208" t="s">
        <v>1528</v>
      </c>
      <c r="E105" s="18" t="s">
        <v>19</v>
      </c>
      <c r="F105" s="209">
        <v>2.02</v>
      </c>
      <c r="H105" s="33"/>
    </row>
    <row r="106" spans="2:8" s="1" customFormat="1" ht="16.899999999999999" customHeight="1">
      <c r="B106" s="33"/>
      <c r="C106" s="208" t="s">
        <v>19</v>
      </c>
      <c r="D106" s="208" t="s">
        <v>1529</v>
      </c>
      <c r="E106" s="18" t="s">
        <v>19</v>
      </c>
      <c r="F106" s="209">
        <v>1.4</v>
      </c>
      <c r="H106" s="33"/>
    </row>
    <row r="107" spans="2:8" s="1" customFormat="1" ht="16.899999999999999" customHeight="1">
      <c r="B107" s="33"/>
      <c r="C107" s="208" t="s">
        <v>19</v>
      </c>
      <c r="D107" s="208" t="s">
        <v>1530</v>
      </c>
      <c r="E107" s="18" t="s">
        <v>19</v>
      </c>
      <c r="F107" s="209">
        <v>0.40500000000000003</v>
      </c>
      <c r="H107" s="33"/>
    </row>
    <row r="108" spans="2:8" s="1" customFormat="1" ht="16.899999999999999" customHeight="1">
      <c r="B108" s="33"/>
      <c r="C108" s="208" t="s">
        <v>715</v>
      </c>
      <c r="D108" s="208" t="s">
        <v>198</v>
      </c>
      <c r="E108" s="18" t="s">
        <v>19</v>
      </c>
      <c r="F108" s="209">
        <v>54.015000000000001</v>
      </c>
      <c r="H108" s="33"/>
    </row>
    <row r="109" spans="2:8" s="1" customFormat="1" ht="16.899999999999999" customHeight="1">
      <c r="B109" s="33"/>
      <c r="C109" s="210" t="s">
        <v>3665</v>
      </c>
      <c r="H109" s="33"/>
    </row>
    <row r="110" spans="2:8" s="1" customFormat="1" ht="16.899999999999999" customHeight="1">
      <c r="B110" s="33"/>
      <c r="C110" s="208" t="s">
        <v>1521</v>
      </c>
      <c r="D110" s="208" t="s">
        <v>3684</v>
      </c>
      <c r="E110" s="18" t="s">
        <v>217</v>
      </c>
      <c r="F110" s="209">
        <v>54.015000000000001</v>
      </c>
      <c r="H110" s="33"/>
    </row>
    <row r="111" spans="2:8" s="1" customFormat="1" ht="16.899999999999999" customHeight="1">
      <c r="B111" s="33"/>
      <c r="C111" s="208" t="s">
        <v>1473</v>
      </c>
      <c r="D111" s="208" t="s">
        <v>3680</v>
      </c>
      <c r="E111" s="18" t="s">
        <v>217</v>
      </c>
      <c r="F111" s="209">
        <v>418.517</v>
      </c>
      <c r="H111" s="33"/>
    </row>
    <row r="112" spans="2:8" s="1" customFormat="1" ht="16.899999999999999" customHeight="1">
      <c r="B112" s="33"/>
      <c r="C112" s="208" t="s">
        <v>1479</v>
      </c>
      <c r="D112" s="208" t="s">
        <v>3681</v>
      </c>
      <c r="E112" s="18" t="s">
        <v>217</v>
      </c>
      <c r="F112" s="209">
        <v>418.517</v>
      </c>
      <c r="H112" s="33"/>
    </row>
    <row r="113" spans="2:8" s="1" customFormat="1" ht="16.899999999999999" customHeight="1">
      <c r="B113" s="33"/>
      <c r="C113" s="208" t="s">
        <v>1634</v>
      </c>
      <c r="D113" s="208" t="s">
        <v>3682</v>
      </c>
      <c r="E113" s="18" t="s">
        <v>217</v>
      </c>
      <c r="F113" s="209">
        <v>418.517</v>
      </c>
      <c r="H113" s="33"/>
    </row>
    <row r="114" spans="2:8" s="1" customFormat="1" ht="16.899999999999999" customHeight="1">
      <c r="B114" s="33"/>
      <c r="C114" s="208" t="s">
        <v>1532</v>
      </c>
      <c r="D114" s="208" t="s">
        <v>1533</v>
      </c>
      <c r="E114" s="18" t="s">
        <v>217</v>
      </c>
      <c r="F114" s="209">
        <v>59.417000000000002</v>
      </c>
      <c r="H114" s="33"/>
    </row>
    <row r="115" spans="2:8" s="1" customFormat="1" ht="16.899999999999999" customHeight="1">
      <c r="B115" s="33"/>
      <c r="C115" s="204" t="s">
        <v>718</v>
      </c>
      <c r="D115" s="205" t="s">
        <v>719</v>
      </c>
      <c r="E115" s="206" t="s">
        <v>19</v>
      </c>
      <c r="F115" s="207">
        <v>12.332000000000001</v>
      </c>
      <c r="H115" s="33"/>
    </row>
    <row r="116" spans="2:8" s="1" customFormat="1" ht="16.899999999999999" customHeight="1">
      <c r="B116" s="33"/>
      <c r="C116" s="208" t="s">
        <v>19</v>
      </c>
      <c r="D116" s="208" t="s">
        <v>249</v>
      </c>
      <c r="E116" s="18" t="s">
        <v>19</v>
      </c>
      <c r="F116" s="209">
        <v>0</v>
      </c>
      <c r="H116" s="33"/>
    </row>
    <row r="117" spans="2:8" s="1" customFormat="1" ht="16.899999999999999" customHeight="1">
      <c r="B117" s="33"/>
      <c r="C117" s="208" t="s">
        <v>19</v>
      </c>
      <c r="D117" s="208" t="s">
        <v>1542</v>
      </c>
      <c r="E117" s="18" t="s">
        <v>19</v>
      </c>
      <c r="F117" s="209">
        <v>2.1019999999999999</v>
      </c>
      <c r="H117" s="33"/>
    </row>
    <row r="118" spans="2:8" s="1" customFormat="1" ht="16.899999999999999" customHeight="1">
      <c r="B118" s="33"/>
      <c r="C118" s="208" t="s">
        <v>19</v>
      </c>
      <c r="D118" s="208" t="s">
        <v>1543</v>
      </c>
      <c r="E118" s="18" t="s">
        <v>19</v>
      </c>
      <c r="F118" s="209">
        <v>3.15</v>
      </c>
      <c r="H118" s="33"/>
    </row>
    <row r="119" spans="2:8" s="1" customFormat="1" ht="16.899999999999999" customHeight="1">
      <c r="B119" s="33"/>
      <c r="C119" s="208" t="s">
        <v>19</v>
      </c>
      <c r="D119" s="208" t="s">
        <v>1544</v>
      </c>
      <c r="E119" s="18" t="s">
        <v>19</v>
      </c>
      <c r="F119" s="209">
        <v>3.78</v>
      </c>
      <c r="H119" s="33"/>
    </row>
    <row r="120" spans="2:8" s="1" customFormat="1" ht="16.899999999999999" customHeight="1">
      <c r="B120" s="33"/>
      <c r="C120" s="208" t="s">
        <v>19</v>
      </c>
      <c r="D120" s="208" t="s">
        <v>1545</v>
      </c>
      <c r="E120" s="18" t="s">
        <v>19</v>
      </c>
      <c r="F120" s="209">
        <v>3.3</v>
      </c>
      <c r="H120" s="33"/>
    </row>
    <row r="121" spans="2:8" s="1" customFormat="1" ht="16.899999999999999" customHeight="1">
      <c r="B121" s="33"/>
      <c r="C121" s="208" t="s">
        <v>718</v>
      </c>
      <c r="D121" s="208" t="s">
        <v>198</v>
      </c>
      <c r="E121" s="18" t="s">
        <v>19</v>
      </c>
      <c r="F121" s="209">
        <v>12.332000000000001</v>
      </c>
      <c r="H121" s="33"/>
    </row>
    <row r="122" spans="2:8" s="1" customFormat="1" ht="16.899999999999999" customHeight="1">
      <c r="B122" s="33"/>
      <c r="C122" s="210" t="s">
        <v>3665</v>
      </c>
      <c r="H122" s="33"/>
    </row>
    <row r="123" spans="2:8" s="1" customFormat="1" ht="16.899999999999999" customHeight="1">
      <c r="B123" s="33"/>
      <c r="C123" s="208" t="s">
        <v>1538</v>
      </c>
      <c r="D123" s="208" t="s">
        <v>3685</v>
      </c>
      <c r="E123" s="18" t="s">
        <v>217</v>
      </c>
      <c r="F123" s="209">
        <v>12.332000000000001</v>
      </c>
      <c r="H123" s="33"/>
    </row>
    <row r="124" spans="2:8" s="1" customFormat="1" ht="16.899999999999999" customHeight="1">
      <c r="B124" s="33"/>
      <c r="C124" s="208" t="s">
        <v>1473</v>
      </c>
      <c r="D124" s="208" t="s">
        <v>3680</v>
      </c>
      <c r="E124" s="18" t="s">
        <v>217</v>
      </c>
      <c r="F124" s="209">
        <v>418.517</v>
      </c>
      <c r="H124" s="33"/>
    </row>
    <row r="125" spans="2:8" s="1" customFormat="1" ht="16.899999999999999" customHeight="1">
      <c r="B125" s="33"/>
      <c r="C125" s="208" t="s">
        <v>1479</v>
      </c>
      <c r="D125" s="208" t="s">
        <v>3681</v>
      </c>
      <c r="E125" s="18" t="s">
        <v>217</v>
      </c>
      <c r="F125" s="209">
        <v>418.517</v>
      </c>
      <c r="H125" s="33"/>
    </row>
    <row r="126" spans="2:8" s="1" customFormat="1" ht="16.899999999999999" customHeight="1">
      <c r="B126" s="33"/>
      <c r="C126" s="208" t="s">
        <v>1634</v>
      </c>
      <c r="D126" s="208" t="s">
        <v>3682</v>
      </c>
      <c r="E126" s="18" t="s">
        <v>217</v>
      </c>
      <c r="F126" s="209">
        <v>418.517</v>
      </c>
      <c r="H126" s="33"/>
    </row>
    <row r="127" spans="2:8" s="1" customFormat="1" ht="16.899999999999999" customHeight="1">
      <c r="B127" s="33"/>
      <c r="C127" s="208" t="s">
        <v>1547</v>
      </c>
      <c r="D127" s="208" t="s">
        <v>1548</v>
      </c>
      <c r="E127" s="18" t="s">
        <v>217</v>
      </c>
      <c r="F127" s="209">
        <v>13.565</v>
      </c>
      <c r="H127" s="33"/>
    </row>
    <row r="128" spans="2:8" s="1" customFormat="1" ht="16.899999999999999" customHeight="1">
      <c r="B128" s="33"/>
      <c r="C128" s="204" t="s">
        <v>721</v>
      </c>
      <c r="D128" s="205" t="s">
        <v>722</v>
      </c>
      <c r="E128" s="206" t="s">
        <v>19</v>
      </c>
      <c r="F128" s="207">
        <v>24.41</v>
      </c>
      <c r="H128" s="33"/>
    </row>
    <row r="129" spans="2:8" s="1" customFormat="1" ht="16.899999999999999" customHeight="1">
      <c r="B129" s="33"/>
      <c r="C129" s="208" t="s">
        <v>19</v>
      </c>
      <c r="D129" s="208" t="s">
        <v>249</v>
      </c>
      <c r="E129" s="18" t="s">
        <v>19</v>
      </c>
      <c r="F129" s="209">
        <v>0</v>
      </c>
      <c r="H129" s="33"/>
    </row>
    <row r="130" spans="2:8" s="1" customFormat="1" ht="16.899999999999999" customHeight="1">
      <c r="B130" s="33"/>
      <c r="C130" s="208" t="s">
        <v>19</v>
      </c>
      <c r="D130" s="208" t="s">
        <v>1681</v>
      </c>
      <c r="E130" s="18" t="s">
        <v>19</v>
      </c>
      <c r="F130" s="209">
        <v>10</v>
      </c>
      <c r="H130" s="33"/>
    </row>
    <row r="131" spans="2:8" s="1" customFormat="1" ht="16.899999999999999" customHeight="1">
      <c r="B131" s="33"/>
      <c r="C131" s="208" t="s">
        <v>19</v>
      </c>
      <c r="D131" s="208" t="s">
        <v>1682</v>
      </c>
      <c r="E131" s="18" t="s">
        <v>19</v>
      </c>
      <c r="F131" s="209">
        <v>5.48</v>
      </c>
      <c r="H131" s="33"/>
    </row>
    <row r="132" spans="2:8" s="1" customFormat="1" ht="16.899999999999999" customHeight="1">
      <c r="B132" s="33"/>
      <c r="C132" s="208" t="s">
        <v>19</v>
      </c>
      <c r="D132" s="208" t="s">
        <v>1683</v>
      </c>
      <c r="E132" s="18" t="s">
        <v>19</v>
      </c>
      <c r="F132" s="209">
        <v>5.32</v>
      </c>
      <c r="H132" s="33"/>
    </row>
    <row r="133" spans="2:8" s="1" customFormat="1" ht="16.899999999999999" customHeight="1">
      <c r="B133" s="33"/>
      <c r="C133" s="208" t="s">
        <v>19</v>
      </c>
      <c r="D133" s="208" t="s">
        <v>664</v>
      </c>
      <c r="E133" s="18" t="s">
        <v>19</v>
      </c>
      <c r="F133" s="209">
        <v>3.61</v>
      </c>
      <c r="H133" s="33"/>
    </row>
    <row r="134" spans="2:8" s="1" customFormat="1" ht="16.899999999999999" customHeight="1">
      <c r="B134" s="33"/>
      <c r="C134" s="208" t="s">
        <v>721</v>
      </c>
      <c r="D134" s="208" t="s">
        <v>198</v>
      </c>
      <c r="E134" s="18" t="s">
        <v>19</v>
      </c>
      <c r="F134" s="209">
        <v>24.41</v>
      </c>
      <c r="H134" s="33"/>
    </row>
    <row r="135" spans="2:8" s="1" customFormat="1" ht="16.899999999999999" customHeight="1">
      <c r="B135" s="33"/>
      <c r="C135" s="210" t="s">
        <v>3665</v>
      </c>
      <c r="H135" s="33"/>
    </row>
    <row r="136" spans="2:8" s="1" customFormat="1" ht="16.899999999999999" customHeight="1">
      <c r="B136" s="33"/>
      <c r="C136" s="208" t="s">
        <v>1677</v>
      </c>
      <c r="D136" s="208" t="s">
        <v>3686</v>
      </c>
      <c r="E136" s="18" t="s">
        <v>217</v>
      </c>
      <c r="F136" s="209">
        <v>24.41</v>
      </c>
      <c r="H136" s="33"/>
    </row>
    <row r="137" spans="2:8" s="1" customFormat="1" ht="16.899999999999999" customHeight="1">
      <c r="B137" s="33"/>
      <c r="C137" s="208" t="s">
        <v>1662</v>
      </c>
      <c r="D137" s="208" t="s">
        <v>3687</v>
      </c>
      <c r="E137" s="18" t="s">
        <v>217</v>
      </c>
      <c r="F137" s="209">
        <v>24.41</v>
      </c>
      <c r="H137" s="33"/>
    </row>
    <row r="138" spans="2:8" s="1" customFormat="1" ht="16.899999999999999" customHeight="1">
      <c r="B138" s="33"/>
      <c r="C138" s="208" t="s">
        <v>1667</v>
      </c>
      <c r="D138" s="208" t="s">
        <v>3688</v>
      </c>
      <c r="E138" s="18" t="s">
        <v>217</v>
      </c>
      <c r="F138" s="209">
        <v>24.41</v>
      </c>
      <c r="H138" s="33"/>
    </row>
    <row r="139" spans="2:8" s="1" customFormat="1" ht="16.899999999999999" customHeight="1">
      <c r="B139" s="33"/>
      <c r="C139" s="208" t="s">
        <v>1672</v>
      </c>
      <c r="D139" s="208" t="s">
        <v>3689</v>
      </c>
      <c r="E139" s="18" t="s">
        <v>217</v>
      </c>
      <c r="F139" s="209">
        <v>24.41</v>
      </c>
      <c r="H139" s="33"/>
    </row>
    <row r="140" spans="2:8" s="1" customFormat="1" ht="22.5">
      <c r="B140" s="33"/>
      <c r="C140" s="208" t="s">
        <v>1685</v>
      </c>
      <c r="D140" s="208" t="s">
        <v>1686</v>
      </c>
      <c r="E140" s="18" t="s">
        <v>217</v>
      </c>
      <c r="F140" s="209">
        <v>30.215</v>
      </c>
      <c r="H140" s="33"/>
    </row>
    <row r="141" spans="2:8" s="1" customFormat="1" ht="16.899999999999999" customHeight="1">
      <c r="B141" s="33"/>
      <c r="C141" s="204" t="s">
        <v>724</v>
      </c>
      <c r="D141" s="205" t="s">
        <v>725</v>
      </c>
      <c r="E141" s="206" t="s">
        <v>19</v>
      </c>
      <c r="F141" s="207">
        <v>30.58</v>
      </c>
      <c r="H141" s="33"/>
    </row>
    <row r="142" spans="2:8" s="1" customFormat="1" ht="16.899999999999999" customHeight="1">
      <c r="B142" s="33"/>
      <c r="C142" s="208" t="s">
        <v>19</v>
      </c>
      <c r="D142" s="208" t="s">
        <v>249</v>
      </c>
      <c r="E142" s="18" t="s">
        <v>19</v>
      </c>
      <c r="F142" s="209">
        <v>0</v>
      </c>
      <c r="H142" s="33"/>
    </row>
    <row r="143" spans="2:8" s="1" customFormat="1" ht="16.899999999999999" customHeight="1">
      <c r="B143" s="33"/>
      <c r="C143" s="208" t="s">
        <v>19</v>
      </c>
      <c r="D143" s="208" t="s">
        <v>1695</v>
      </c>
      <c r="E143" s="18" t="s">
        <v>19</v>
      </c>
      <c r="F143" s="209">
        <v>8.8000000000000007</v>
      </c>
      <c r="H143" s="33"/>
    </row>
    <row r="144" spans="2:8" s="1" customFormat="1" ht="16.899999999999999" customHeight="1">
      <c r="B144" s="33"/>
      <c r="C144" s="208" t="s">
        <v>19</v>
      </c>
      <c r="D144" s="208" t="s">
        <v>1696</v>
      </c>
      <c r="E144" s="18" t="s">
        <v>19</v>
      </c>
      <c r="F144" s="209">
        <v>8.6199999999999992</v>
      </c>
      <c r="H144" s="33"/>
    </row>
    <row r="145" spans="2:8" s="1" customFormat="1" ht="16.899999999999999" customHeight="1">
      <c r="B145" s="33"/>
      <c r="C145" s="208" t="s">
        <v>19</v>
      </c>
      <c r="D145" s="208" t="s">
        <v>1697</v>
      </c>
      <c r="E145" s="18" t="s">
        <v>19</v>
      </c>
      <c r="F145" s="209">
        <v>8.36</v>
      </c>
      <c r="H145" s="33"/>
    </row>
    <row r="146" spans="2:8" s="1" customFormat="1" ht="16.899999999999999" customHeight="1">
      <c r="B146" s="33"/>
      <c r="C146" s="208" t="s">
        <v>19</v>
      </c>
      <c r="D146" s="208" t="s">
        <v>1698</v>
      </c>
      <c r="E146" s="18" t="s">
        <v>19</v>
      </c>
      <c r="F146" s="209">
        <v>4.8</v>
      </c>
      <c r="H146" s="33"/>
    </row>
    <row r="147" spans="2:8" s="1" customFormat="1" ht="16.899999999999999" customHeight="1">
      <c r="B147" s="33"/>
      <c r="C147" s="208" t="s">
        <v>724</v>
      </c>
      <c r="D147" s="208" t="s">
        <v>198</v>
      </c>
      <c r="E147" s="18" t="s">
        <v>19</v>
      </c>
      <c r="F147" s="209">
        <v>30.58</v>
      </c>
      <c r="H147" s="33"/>
    </row>
    <row r="148" spans="2:8" s="1" customFormat="1" ht="16.899999999999999" customHeight="1">
      <c r="B148" s="33"/>
      <c r="C148" s="210" t="s">
        <v>3665</v>
      </c>
      <c r="H148" s="33"/>
    </row>
    <row r="149" spans="2:8" s="1" customFormat="1" ht="16.899999999999999" customHeight="1">
      <c r="B149" s="33"/>
      <c r="C149" s="208" t="s">
        <v>1691</v>
      </c>
      <c r="D149" s="208" t="s">
        <v>3690</v>
      </c>
      <c r="E149" s="18" t="s">
        <v>246</v>
      </c>
      <c r="F149" s="209">
        <v>30.58</v>
      </c>
      <c r="H149" s="33"/>
    </row>
    <row r="150" spans="2:8" s="1" customFormat="1" ht="22.5">
      <c r="B150" s="33"/>
      <c r="C150" s="208" t="s">
        <v>1685</v>
      </c>
      <c r="D150" s="208" t="s">
        <v>1686</v>
      </c>
      <c r="E150" s="18" t="s">
        <v>217</v>
      </c>
      <c r="F150" s="209">
        <v>30.215</v>
      </c>
      <c r="H150" s="33"/>
    </row>
    <row r="151" spans="2:8" s="1" customFormat="1" ht="16.899999999999999" customHeight="1">
      <c r="B151" s="33"/>
      <c r="C151" s="204" t="s">
        <v>728</v>
      </c>
      <c r="D151" s="205" t="s">
        <v>729</v>
      </c>
      <c r="E151" s="206" t="s">
        <v>19</v>
      </c>
      <c r="F151" s="207">
        <v>34.268000000000001</v>
      </c>
      <c r="H151" s="33"/>
    </row>
    <row r="152" spans="2:8" s="1" customFormat="1" ht="16.899999999999999" customHeight="1">
      <c r="B152" s="33"/>
      <c r="C152" s="208" t="s">
        <v>19</v>
      </c>
      <c r="D152" s="208" t="s">
        <v>1759</v>
      </c>
      <c r="E152" s="18" t="s">
        <v>19</v>
      </c>
      <c r="F152" s="209">
        <v>10.907999999999999</v>
      </c>
      <c r="H152" s="33"/>
    </row>
    <row r="153" spans="2:8" s="1" customFormat="1" ht="16.899999999999999" customHeight="1">
      <c r="B153" s="33"/>
      <c r="C153" s="208" t="s">
        <v>19</v>
      </c>
      <c r="D153" s="208" t="s">
        <v>1708</v>
      </c>
      <c r="E153" s="18" t="s">
        <v>19</v>
      </c>
      <c r="F153" s="209">
        <v>5.04</v>
      </c>
      <c r="H153" s="33"/>
    </row>
    <row r="154" spans="2:8" s="1" customFormat="1" ht="16.899999999999999" customHeight="1">
      <c r="B154" s="33"/>
      <c r="C154" s="208" t="s">
        <v>19</v>
      </c>
      <c r="D154" s="208" t="s">
        <v>1735</v>
      </c>
      <c r="E154" s="18" t="s">
        <v>19</v>
      </c>
      <c r="F154" s="209">
        <v>8.48</v>
      </c>
      <c r="H154" s="33"/>
    </row>
    <row r="155" spans="2:8" s="1" customFormat="1" ht="16.899999999999999" customHeight="1">
      <c r="B155" s="33"/>
      <c r="C155" s="208" t="s">
        <v>19</v>
      </c>
      <c r="D155" s="208" t="s">
        <v>1760</v>
      </c>
      <c r="E155" s="18" t="s">
        <v>19</v>
      </c>
      <c r="F155" s="209">
        <v>9.84</v>
      </c>
      <c r="H155" s="33"/>
    </row>
    <row r="156" spans="2:8" s="1" customFormat="1" ht="16.899999999999999" customHeight="1">
      <c r="B156" s="33"/>
      <c r="C156" s="208" t="s">
        <v>728</v>
      </c>
      <c r="D156" s="208" t="s">
        <v>198</v>
      </c>
      <c r="E156" s="18" t="s">
        <v>19</v>
      </c>
      <c r="F156" s="209">
        <v>34.268000000000001</v>
      </c>
      <c r="H156" s="33"/>
    </row>
    <row r="157" spans="2:8" s="1" customFormat="1" ht="16.899999999999999" customHeight="1">
      <c r="B157" s="33"/>
      <c r="C157" s="210" t="s">
        <v>3665</v>
      </c>
      <c r="H157" s="33"/>
    </row>
    <row r="158" spans="2:8" s="1" customFormat="1" ht="16.899999999999999" customHeight="1">
      <c r="B158" s="33"/>
      <c r="C158" s="208" t="s">
        <v>1755</v>
      </c>
      <c r="D158" s="208" t="s">
        <v>3691</v>
      </c>
      <c r="E158" s="18" t="s">
        <v>217</v>
      </c>
      <c r="F158" s="209">
        <v>34.268000000000001</v>
      </c>
      <c r="H158" s="33"/>
    </row>
    <row r="159" spans="2:8" s="1" customFormat="1" ht="16.899999999999999" customHeight="1">
      <c r="B159" s="33"/>
      <c r="C159" s="208" t="s">
        <v>1724</v>
      </c>
      <c r="D159" s="208" t="s">
        <v>3692</v>
      </c>
      <c r="E159" s="18" t="s">
        <v>217</v>
      </c>
      <c r="F159" s="209">
        <v>266.08100000000002</v>
      </c>
      <c r="H159" s="33"/>
    </row>
    <row r="160" spans="2:8" s="1" customFormat="1" ht="16.899999999999999" customHeight="1">
      <c r="B160" s="33"/>
      <c r="C160" s="208" t="s">
        <v>1848</v>
      </c>
      <c r="D160" s="208" t="s">
        <v>3693</v>
      </c>
      <c r="E160" s="18" t="s">
        <v>217</v>
      </c>
      <c r="F160" s="209">
        <v>298.56099999999998</v>
      </c>
      <c r="H160" s="33"/>
    </row>
    <row r="161" spans="2:8" s="1" customFormat="1" ht="16.899999999999999" customHeight="1">
      <c r="B161" s="33"/>
      <c r="C161" s="208" t="s">
        <v>1762</v>
      </c>
      <c r="D161" s="208" t="s">
        <v>1763</v>
      </c>
      <c r="E161" s="18" t="s">
        <v>217</v>
      </c>
      <c r="F161" s="209">
        <v>37.695</v>
      </c>
      <c r="H161" s="33"/>
    </row>
    <row r="162" spans="2:8" s="1" customFormat="1" ht="16.899999999999999" customHeight="1">
      <c r="B162" s="33"/>
      <c r="C162" s="204" t="s">
        <v>731</v>
      </c>
      <c r="D162" s="205" t="s">
        <v>732</v>
      </c>
      <c r="E162" s="206" t="s">
        <v>19</v>
      </c>
      <c r="F162" s="207">
        <v>60.414999999999999</v>
      </c>
      <c r="H162" s="33"/>
    </row>
    <row r="163" spans="2:8" s="1" customFormat="1" ht="16.899999999999999" customHeight="1">
      <c r="B163" s="33"/>
      <c r="C163" s="208" t="s">
        <v>19</v>
      </c>
      <c r="D163" s="208" t="s">
        <v>1772</v>
      </c>
      <c r="E163" s="18" t="s">
        <v>19</v>
      </c>
      <c r="F163" s="209">
        <v>30.344999999999999</v>
      </c>
      <c r="H163" s="33"/>
    </row>
    <row r="164" spans="2:8" s="1" customFormat="1" ht="16.899999999999999" customHeight="1">
      <c r="B164" s="33"/>
      <c r="C164" s="208" t="s">
        <v>19</v>
      </c>
      <c r="D164" s="208" t="s">
        <v>1734</v>
      </c>
      <c r="E164" s="18" t="s">
        <v>19</v>
      </c>
      <c r="F164" s="209">
        <v>16.600000000000001</v>
      </c>
      <c r="H164" s="33"/>
    </row>
    <row r="165" spans="2:8" s="1" customFormat="1" ht="16.899999999999999" customHeight="1">
      <c r="B165" s="33"/>
      <c r="C165" s="208" t="s">
        <v>19</v>
      </c>
      <c r="D165" s="208" t="s">
        <v>1773</v>
      </c>
      <c r="E165" s="18" t="s">
        <v>19</v>
      </c>
      <c r="F165" s="209">
        <v>13.47</v>
      </c>
      <c r="H165" s="33"/>
    </row>
    <row r="166" spans="2:8" s="1" customFormat="1" ht="16.899999999999999" customHeight="1">
      <c r="B166" s="33"/>
      <c r="C166" s="208" t="s">
        <v>731</v>
      </c>
      <c r="D166" s="208" t="s">
        <v>198</v>
      </c>
      <c r="E166" s="18" t="s">
        <v>19</v>
      </c>
      <c r="F166" s="209">
        <v>60.414999999999999</v>
      </c>
      <c r="H166" s="33"/>
    </row>
    <row r="167" spans="2:8" s="1" customFormat="1" ht="16.899999999999999" customHeight="1">
      <c r="B167" s="33"/>
      <c r="C167" s="210" t="s">
        <v>3665</v>
      </c>
      <c r="H167" s="33"/>
    </row>
    <row r="168" spans="2:8" s="1" customFormat="1" ht="16.899999999999999" customHeight="1">
      <c r="B168" s="33"/>
      <c r="C168" s="208" t="s">
        <v>1768</v>
      </c>
      <c r="D168" s="208" t="s">
        <v>3694</v>
      </c>
      <c r="E168" s="18" t="s">
        <v>217</v>
      </c>
      <c r="F168" s="209">
        <v>60.414999999999999</v>
      </c>
      <c r="H168" s="33"/>
    </row>
    <row r="169" spans="2:8" s="1" customFormat="1" ht="16.899999999999999" customHeight="1">
      <c r="B169" s="33"/>
      <c r="C169" s="208" t="s">
        <v>1724</v>
      </c>
      <c r="D169" s="208" t="s">
        <v>3692</v>
      </c>
      <c r="E169" s="18" t="s">
        <v>217</v>
      </c>
      <c r="F169" s="209">
        <v>266.08100000000002</v>
      </c>
      <c r="H169" s="33"/>
    </row>
    <row r="170" spans="2:8" s="1" customFormat="1" ht="16.899999999999999" customHeight="1">
      <c r="B170" s="33"/>
      <c r="C170" s="208" t="s">
        <v>1848</v>
      </c>
      <c r="D170" s="208" t="s">
        <v>3693</v>
      </c>
      <c r="E170" s="18" t="s">
        <v>217</v>
      </c>
      <c r="F170" s="209">
        <v>298.56099999999998</v>
      </c>
      <c r="H170" s="33"/>
    </row>
    <row r="171" spans="2:8" s="1" customFormat="1" ht="16.899999999999999" customHeight="1">
      <c r="B171" s="33"/>
      <c r="C171" s="208" t="s">
        <v>1775</v>
      </c>
      <c r="D171" s="208" t="s">
        <v>1776</v>
      </c>
      <c r="E171" s="18" t="s">
        <v>217</v>
      </c>
      <c r="F171" s="209">
        <v>69.477000000000004</v>
      </c>
      <c r="H171" s="33"/>
    </row>
    <row r="172" spans="2:8" s="1" customFormat="1" ht="16.899999999999999" customHeight="1">
      <c r="B172" s="33"/>
      <c r="C172" s="204" t="s">
        <v>734</v>
      </c>
      <c r="D172" s="205" t="s">
        <v>735</v>
      </c>
      <c r="E172" s="206" t="s">
        <v>19</v>
      </c>
      <c r="F172" s="207">
        <v>171.398</v>
      </c>
      <c r="H172" s="33"/>
    </row>
    <row r="173" spans="2:8" s="1" customFormat="1" ht="16.899999999999999" customHeight="1">
      <c r="B173" s="33"/>
      <c r="C173" s="208" t="s">
        <v>19</v>
      </c>
      <c r="D173" s="208" t="s">
        <v>1737</v>
      </c>
      <c r="E173" s="18" t="s">
        <v>19</v>
      </c>
      <c r="F173" s="209">
        <v>49.093000000000004</v>
      </c>
      <c r="H173" s="33"/>
    </row>
    <row r="174" spans="2:8" s="1" customFormat="1" ht="16.899999999999999" customHeight="1">
      <c r="B174" s="33"/>
      <c r="C174" s="208" t="s">
        <v>19</v>
      </c>
      <c r="D174" s="208" t="s">
        <v>1785</v>
      </c>
      <c r="E174" s="18" t="s">
        <v>19</v>
      </c>
      <c r="F174" s="209">
        <v>24.707999999999998</v>
      </c>
      <c r="H174" s="33"/>
    </row>
    <row r="175" spans="2:8" s="1" customFormat="1" ht="16.899999999999999" customHeight="1">
      <c r="B175" s="33"/>
      <c r="C175" s="208" t="s">
        <v>19</v>
      </c>
      <c r="D175" s="208" t="s">
        <v>1738</v>
      </c>
      <c r="E175" s="18" t="s">
        <v>19</v>
      </c>
      <c r="F175" s="209">
        <v>38.052</v>
      </c>
      <c r="H175" s="33"/>
    </row>
    <row r="176" spans="2:8" s="1" customFormat="1" ht="16.899999999999999" customHeight="1">
      <c r="B176" s="33"/>
      <c r="C176" s="208" t="s">
        <v>19</v>
      </c>
      <c r="D176" s="208" t="s">
        <v>1739</v>
      </c>
      <c r="E176" s="18" t="s">
        <v>19</v>
      </c>
      <c r="F176" s="209">
        <v>44.100999999999999</v>
      </c>
      <c r="H176" s="33"/>
    </row>
    <row r="177" spans="2:8" s="1" customFormat="1" ht="16.899999999999999" customHeight="1">
      <c r="B177" s="33"/>
      <c r="C177" s="208" t="s">
        <v>19</v>
      </c>
      <c r="D177" s="208" t="s">
        <v>1740</v>
      </c>
      <c r="E177" s="18" t="s">
        <v>19</v>
      </c>
      <c r="F177" s="209">
        <v>15.444000000000001</v>
      </c>
      <c r="H177" s="33"/>
    </row>
    <row r="178" spans="2:8" s="1" customFormat="1" ht="16.899999999999999" customHeight="1">
      <c r="B178" s="33"/>
      <c r="C178" s="208" t="s">
        <v>734</v>
      </c>
      <c r="D178" s="208" t="s">
        <v>198</v>
      </c>
      <c r="E178" s="18" t="s">
        <v>19</v>
      </c>
      <c r="F178" s="209">
        <v>171.398</v>
      </c>
      <c r="H178" s="33"/>
    </row>
    <row r="179" spans="2:8" s="1" customFormat="1" ht="16.899999999999999" customHeight="1">
      <c r="B179" s="33"/>
      <c r="C179" s="210" t="s">
        <v>3665</v>
      </c>
      <c r="H179" s="33"/>
    </row>
    <row r="180" spans="2:8" s="1" customFormat="1" ht="16.899999999999999" customHeight="1">
      <c r="B180" s="33"/>
      <c r="C180" s="208" t="s">
        <v>1781</v>
      </c>
      <c r="D180" s="208" t="s">
        <v>3695</v>
      </c>
      <c r="E180" s="18" t="s">
        <v>217</v>
      </c>
      <c r="F180" s="209">
        <v>171.398</v>
      </c>
      <c r="H180" s="33"/>
    </row>
    <row r="181" spans="2:8" s="1" customFormat="1" ht="16.899999999999999" customHeight="1">
      <c r="B181" s="33"/>
      <c r="C181" s="208" t="s">
        <v>1724</v>
      </c>
      <c r="D181" s="208" t="s">
        <v>3692</v>
      </c>
      <c r="E181" s="18" t="s">
        <v>217</v>
      </c>
      <c r="F181" s="209">
        <v>266.08100000000002</v>
      </c>
      <c r="H181" s="33"/>
    </row>
    <row r="182" spans="2:8" s="1" customFormat="1" ht="16.899999999999999" customHeight="1">
      <c r="B182" s="33"/>
      <c r="C182" s="208" t="s">
        <v>1848</v>
      </c>
      <c r="D182" s="208" t="s">
        <v>3693</v>
      </c>
      <c r="E182" s="18" t="s">
        <v>217</v>
      </c>
      <c r="F182" s="209">
        <v>298.56099999999998</v>
      </c>
      <c r="H182" s="33"/>
    </row>
    <row r="183" spans="2:8" s="1" customFormat="1" ht="16.899999999999999" customHeight="1">
      <c r="B183" s="33"/>
      <c r="C183" s="208" t="s">
        <v>1787</v>
      </c>
      <c r="D183" s="208" t="s">
        <v>1788</v>
      </c>
      <c r="E183" s="18" t="s">
        <v>217</v>
      </c>
      <c r="F183" s="209">
        <v>197.108</v>
      </c>
      <c r="H183" s="33"/>
    </row>
    <row r="184" spans="2:8" s="1" customFormat="1" ht="16.899999999999999" customHeight="1">
      <c r="B184" s="33"/>
      <c r="C184" s="204" t="s">
        <v>737</v>
      </c>
      <c r="D184" s="205" t="s">
        <v>738</v>
      </c>
      <c r="E184" s="206" t="s">
        <v>19</v>
      </c>
      <c r="F184" s="207">
        <v>32.479999999999997</v>
      </c>
      <c r="H184" s="33"/>
    </row>
    <row r="185" spans="2:8" s="1" customFormat="1" ht="16.899999999999999" customHeight="1">
      <c r="B185" s="33"/>
      <c r="C185" s="208" t="s">
        <v>19</v>
      </c>
      <c r="D185" s="208" t="s">
        <v>249</v>
      </c>
      <c r="E185" s="18" t="s">
        <v>19</v>
      </c>
      <c r="F185" s="209">
        <v>0</v>
      </c>
      <c r="H185" s="33"/>
    </row>
    <row r="186" spans="2:8" s="1" customFormat="1" ht="16.899999999999999" customHeight="1">
      <c r="B186" s="33"/>
      <c r="C186" s="208" t="s">
        <v>737</v>
      </c>
      <c r="D186" s="208" t="s">
        <v>1721</v>
      </c>
      <c r="E186" s="18" t="s">
        <v>19</v>
      </c>
      <c r="F186" s="209">
        <v>32.479999999999997</v>
      </c>
      <c r="H186" s="33"/>
    </row>
    <row r="187" spans="2:8" s="1" customFormat="1" ht="16.899999999999999" customHeight="1">
      <c r="B187" s="33"/>
      <c r="C187" s="210" t="s">
        <v>3665</v>
      </c>
      <c r="H187" s="33"/>
    </row>
    <row r="188" spans="2:8" s="1" customFormat="1" ht="16.899999999999999" customHeight="1">
      <c r="B188" s="33"/>
      <c r="C188" s="208" t="s">
        <v>1793</v>
      </c>
      <c r="D188" s="208" t="s">
        <v>3696</v>
      </c>
      <c r="E188" s="18" t="s">
        <v>217</v>
      </c>
      <c r="F188" s="209">
        <v>32.479999999999997</v>
      </c>
      <c r="H188" s="33"/>
    </row>
    <row r="189" spans="2:8" s="1" customFormat="1" ht="16.899999999999999" customHeight="1">
      <c r="B189" s="33"/>
      <c r="C189" s="208" t="s">
        <v>1848</v>
      </c>
      <c r="D189" s="208" t="s">
        <v>3693</v>
      </c>
      <c r="E189" s="18" t="s">
        <v>217</v>
      </c>
      <c r="F189" s="209">
        <v>298.56099999999998</v>
      </c>
      <c r="H189" s="33"/>
    </row>
    <row r="190" spans="2:8" s="1" customFormat="1" ht="16.899999999999999" customHeight="1">
      <c r="B190" s="33"/>
      <c r="C190" s="204" t="s">
        <v>3697</v>
      </c>
      <c r="D190" s="205" t="s">
        <v>3698</v>
      </c>
      <c r="E190" s="206" t="s">
        <v>19</v>
      </c>
      <c r="F190" s="207">
        <v>51.831000000000003</v>
      </c>
      <c r="H190" s="33"/>
    </row>
    <row r="191" spans="2:8" s="1" customFormat="1" ht="16.899999999999999" customHeight="1">
      <c r="B191" s="33"/>
      <c r="C191" s="208" t="s">
        <v>19</v>
      </c>
      <c r="D191" s="208" t="s">
        <v>3699</v>
      </c>
      <c r="E191" s="18" t="s">
        <v>19</v>
      </c>
      <c r="F191" s="209">
        <v>8.7840000000000007</v>
      </c>
      <c r="H191" s="33"/>
    </row>
    <row r="192" spans="2:8" s="1" customFormat="1" ht="16.899999999999999" customHeight="1">
      <c r="B192" s="33"/>
      <c r="C192" s="208" t="s">
        <v>19</v>
      </c>
      <c r="D192" s="208" t="s">
        <v>3700</v>
      </c>
      <c r="E192" s="18" t="s">
        <v>19</v>
      </c>
      <c r="F192" s="209">
        <v>43.046999999999997</v>
      </c>
      <c r="H192" s="33"/>
    </row>
    <row r="193" spans="2:8" s="1" customFormat="1" ht="16.899999999999999" customHeight="1">
      <c r="B193" s="33"/>
      <c r="C193" s="208" t="s">
        <v>3697</v>
      </c>
      <c r="D193" s="208" t="s">
        <v>198</v>
      </c>
      <c r="E193" s="18" t="s">
        <v>19</v>
      </c>
      <c r="F193" s="209">
        <v>51.831000000000003</v>
      </c>
      <c r="H193" s="33"/>
    </row>
    <row r="194" spans="2:8" s="1" customFormat="1" ht="16.899999999999999" customHeight="1">
      <c r="B194" s="33"/>
      <c r="C194" s="204" t="s">
        <v>740</v>
      </c>
      <c r="D194" s="205" t="s">
        <v>741</v>
      </c>
      <c r="E194" s="206" t="s">
        <v>19</v>
      </c>
      <c r="F194" s="207">
        <v>681.44500000000005</v>
      </c>
      <c r="H194" s="33"/>
    </row>
    <row r="195" spans="2:8" s="1" customFormat="1" ht="16.899999999999999" customHeight="1">
      <c r="B195" s="33"/>
      <c r="C195" s="208" t="s">
        <v>19</v>
      </c>
      <c r="D195" s="208" t="s">
        <v>1963</v>
      </c>
      <c r="E195" s="18" t="s">
        <v>19</v>
      </c>
      <c r="F195" s="209">
        <v>152.84800000000001</v>
      </c>
      <c r="H195" s="33"/>
    </row>
    <row r="196" spans="2:8" s="1" customFormat="1" ht="16.899999999999999" customHeight="1">
      <c r="B196" s="33"/>
      <c r="C196" s="208" t="s">
        <v>19</v>
      </c>
      <c r="D196" s="208" t="s">
        <v>1955</v>
      </c>
      <c r="E196" s="18" t="s">
        <v>19</v>
      </c>
      <c r="F196" s="209">
        <v>28.56</v>
      </c>
      <c r="H196" s="33"/>
    </row>
    <row r="197" spans="2:8" s="1" customFormat="1" ht="16.899999999999999" customHeight="1">
      <c r="B197" s="33"/>
      <c r="C197" s="208" t="s">
        <v>19</v>
      </c>
      <c r="D197" s="208" t="s">
        <v>1956</v>
      </c>
      <c r="E197" s="18" t="s">
        <v>19</v>
      </c>
      <c r="F197" s="209">
        <v>23.4</v>
      </c>
      <c r="H197" s="33"/>
    </row>
    <row r="198" spans="2:8" s="1" customFormat="1" ht="16.899999999999999" customHeight="1">
      <c r="B198" s="33"/>
      <c r="C198" s="208" t="s">
        <v>19</v>
      </c>
      <c r="D198" s="208" t="s">
        <v>1964</v>
      </c>
      <c r="E198" s="18" t="s">
        <v>19</v>
      </c>
      <c r="F198" s="209">
        <v>20.88</v>
      </c>
      <c r="H198" s="33"/>
    </row>
    <row r="199" spans="2:8" s="1" customFormat="1" ht="16.899999999999999" customHeight="1">
      <c r="B199" s="33"/>
      <c r="C199" s="208" t="s">
        <v>19</v>
      </c>
      <c r="D199" s="208" t="s">
        <v>1957</v>
      </c>
      <c r="E199" s="18" t="s">
        <v>19</v>
      </c>
      <c r="F199" s="209">
        <v>42.470999999999997</v>
      </c>
      <c r="H199" s="33"/>
    </row>
    <row r="200" spans="2:8" s="1" customFormat="1" ht="16.899999999999999" customHeight="1">
      <c r="B200" s="33"/>
      <c r="C200" s="208" t="s">
        <v>19</v>
      </c>
      <c r="D200" s="208" t="s">
        <v>1965</v>
      </c>
      <c r="E200" s="18" t="s">
        <v>19</v>
      </c>
      <c r="F200" s="209">
        <v>413.286</v>
      </c>
      <c r="H200" s="33"/>
    </row>
    <row r="201" spans="2:8" s="1" customFormat="1" ht="16.899999999999999" customHeight="1">
      <c r="B201" s="33"/>
      <c r="C201" s="208" t="s">
        <v>740</v>
      </c>
      <c r="D201" s="208" t="s">
        <v>198</v>
      </c>
      <c r="E201" s="18" t="s">
        <v>19</v>
      </c>
      <c r="F201" s="209">
        <v>681.44500000000005</v>
      </c>
      <c r="H201" s="33"/>
    </row>
    <row r="202" spans="2:8" s="1" customFormat="1" ht="16.899999999999999" customHeight="1">
      <c r="B202" s="33"/>
      <c r="C202" s="210" t="s">
        <v>3665</v>
      </c>
      <c r="H202" s="33"/>
    </row>
    <row r="203" spans="2:8" s="1" customFormat="1" ht="16.899999999999999" customHeight="1">
      <c r="B203" s="33"/>
      <c r="C203" s="208" t="s">
        <v>1959</v>
      </c>
      <c r="D203" s="208" t="s">
        <v>3673</v>
      </c>
      <c r="E203" s="18" t="s">
        <v>217</v>
      </c>
      <c r="F203" s="209">
        <v>681.44500000000005</v>
      </c>
      <c r="H203" s="33"/>
    </row>
    <row r="204" spans="2:8" s="1" customFormat="1" ht="16.899999999999999" customHeight="1">
      <c r="B204" s="33"/>
      <c r="C204" s="208" t="s">
        <v>1925</v>
      </c>
      <c r="D204" s="208" t="s">
        <v>3701</v>
      </c>
      <c r="E204" s="18" t="s">
        <v>217</v>
      </c>
      <c r="F204" s="209">
        <v>893.69399999999996</v>
      </c>
      <c r="H204" s="33"/>
    </row>
    <row r="205" spans="2:8" s="1" customFormat="1" ht="16.899999999999999" customHeight="1">
      <c r="B205" s="33"/>
      <c r="C205" s="208" t="s">
        <v>1931</v>
      </c>
      <c r="D205" s="208" t="s">
        <v>3702</v>
      </c>
      <c r="E205" s="18" t="s">
        <v>217</v>
      </c>
      <c r="F205" s="209">
        <v>893.69399999999996</v>
      </c>
      <c r="H205" s="33"/>
    </row>
    <row r="206" spans="2:8" s="1" customFormat="1" ht="16.899999999999999" customHeight="1">
      <c r="B206" s="33"/>
      <c r="C206" s="204" t="s">
        <v>743</v>
      </c>
      <c r="D206" s="205" t="s">
        <v>744</v>
      </c>
      <c r="E206" s="206" t="s">
        <v>19</v>
      </c>
      <c r="F206" s="207">
        <v>191.90899999999999</v>
      </c>
      <c r="H206" s="33"/>
    </row>
    <row r="207" spans="2:8" s="1" customFormat="1" ht="16.899999999999999" customHeight="1">
      <c r="B207" s="33"/>
      <c r="C207" s="208" t="s">
        <v>19</v>
      </c>
      <c r="D207" s="208" t="s">
        <v>1946</v>
      </c>
      <c r="E207" s="18" t="s">
        <v>19</v>
      </c>
      <c r="F207" s="209">
        <v>35.802</v>
      </c>
      <c r="H207" s="33"/>
    </row>
    <row r="208" spans="2:8" s="1" customFormat="1" ht="16.899999999999999" customHeight="1">
      <c r="B208" s="33"/>
      <c r="C208" s="208" t="s">
        <v>19</v>
      </c>
      <c r="D208" s="208" t="s">
        <v>1947</v>
      </c>
      <c r="E208" s="18" t="s">
        <v>19</v>
      </c>
      <c r="F208" s="209">
        <v>54.521999999999998</v>
      </c>
      <c r="H208" s="33"/>
    </row>
    <row r="209" spans="2:8" s="1" customFormat="1" ht="16.899999999999999" customHeight="1">
      <c r="B209" s="33"/>
      <c r="C209" s="208" t="s">
        <v>19</v>
      </c>
      <c r="D209" s="208" t="s">
        <v>1948</v>
      </c>
      <c r="E209" s="18" t="s">
        <v>19</v>
      </c>
      <c r="F209" s="209">
        <v>28.725000000000001</v>
      </c>
      <c r="H209" s="33"/>
    </row>
    <row r="210" spans="2:8" s="1" customFormat="1" ht="16.899999999999999" customHeight="1">
      <c r="B210" s="33"/>
      <c r="C210" s="208" t="s">
        <v>19</v>
      </c>
      <c r="D210" s="208" t="s">
        <v>706</v>
      </c>
      <c r="E210" s="18" t="s">
        <v>19</v>
      </c>
      <c r="F210" s="209">
        <v>52.52</v>
      </c>
      <c r="H210" s="33"/>
    </row>
    <row r="211" spans="2:8" s="1" customFormat="1" ht="16.899999999999999" customHeight="1">
      <c r="B211" s="33"/>
      <c r="C211" s="208" t="s">
        <v>19</v>
      </c>
      <c r="D211" s="208" t="s">
        <v>1949</v>
      </c>
      <c r="E211" s="18" t="s">
        <v>19</v>
      </c>
      <c r="F211" s="209">
        <v>0</v>
      </c>
      <c r="H211" s="33"/>
    </row>
    <row r="212" spans="2:8" s="1" customFormat="1" ht="16.899999999999999" customHeight="1">
      <c r="B212" s="33"/>
      <c r="C212" s="208" t="s">
        <v>19</v>
      </c>
      <c r="D212" s="208" t="s">
        <v>593</v>
      </c>
      <c r="E212" s="18" t="s">
        <v>19</v>
      </c>
      <c r="F212" s="209">
        <v>3.52</v>
      </c>
      <c r="H212" s="33"/>
    </row>
    <row r="213" spans="2:8" s="1" customFormat="1" ht="16.899999999999999" customHeight="1">
      <c r="B213" s="33"/>
      <c r="C213" s="208" t="s">
        <v>19</v>
      </c>
      <c r="D213" s="208" t="s">
        <v>594</v>
      </c>
      <c r="E213" s="18" t="s">
        <v>19</v>
      </c>
      <c r="F213" s="209">
        <v>3.32</v>
      </c>
      <c r="H213" s="33"/>
    </row>
    <row r="214" spans="2:8" s="1" customFormat="1" ht="16.899999999999999" customHeight="1">
      <c r="B214" s="33"/>
      <c r="C214" s="208" t="s">
        <v>19</v>
      </c>
      <c r="D214" s="208" t="s">
        <v>595</v>
      </c>
      <c r="E214" s="18" t="s">
        <v>19</v>
      </c>
      <c r="F214" s="209">
        <v>1.57</v>
      </c>
      <c r="H214" s="33"/>
    </row>
    <row r="215" spans="2:8" s="1" customFormat="1" ht="16.899999999999999" customHeight="1">
      <c r="B215" s="33"/>
      <c r="C215" s="208" t="s">
        <v>19</v>
      </c>
      <c r="D215" s="208" t="s">
        <v>596</v>
      </c>
      <c r="E215" s="18" t="s">
        <v>19</v>
      </c>
      <c r="F215" s="209">
        <v>1.71</v>
      </c>
      <c r="H215" s="33"/>
    </row>
    <row r="216" spans="2:8" s="1" customFormat="1" ht="16.899999999999999" customHeight="1">
      <c r="B216" s="33"/>
      <c r="C216" s="208" t="s">
        <v>19</v>
      </c>
      <c r="D216" s="208" t="s">
        <v>597</v>
      </c>
      <c r="E216" s="18" t="s">
        <v>19</v>
      </c>
      <c r="F216" s="209">
        <v>1.69</v>
      </c>
      <c r="H216" s="33"/>
    </row>
    <row r="217" spans="2:8" s="1" customFormat="1" ht="16.899999999999999" customHeight="1">
      <c r="B217" s="33"/>
      <c r="C217" s="208" t="s">
        <v>19</v>
      </c>
      <c r="D217" s="208" t="s">
        <v>598</v>
      </c>
      <c r="E217" s="18" t="s">
        <v>19</v>
      </c>
      <c r="F217" s="209">
        <v>3.21</v>
      </c>
      <c r="H217" s="33"/>
    </row>
    <row r="218" spans="2:8" s="1" customFormat="1" ht="16.899999999999999" customHeight="1">
      <c r="B218" s="33"/>
      <c r="C218" s="208" t="s">
        <v>19</v>
      </c>
      <c r="D218" s="208" t="s">
        <v>599</v>
      </c>
      <c r="E218" s="18" t="s">
        <v>19</v>
      </c>
      <c r="F218" s="209">
        <v>1.71</v>
      </c>
      <c r="H218" s="33"/>
    </row>
    <row r="219" spans="2:8" s="1" customFormat="1" ht="16.899999999999999" customHeight="1">
      <c r="B219" s="33"/>
      <c r="C219" s="208" t="s">
        <v>19</v>
      </c>
      <c r="D219" s="208" t="s">
        <v>600</v>
      </c>
      <c r="E219" s="18" t="s">
        <v>19</v>
      </c>
      <c r="F219" s="209">
        <v>3.61</v>
      </c>
      <c r="H219" s="33"/>
    </row>
    <row r="220" spans="2:8" s="1" customFormat="1" ht="16.899999999999999" customHeight="1">
      <c r="B220" s="33"/>
      <c r="C220" s="208" t="s">
        <v>743</v>
      </c>
      <c r="D220" s="208" t="s">
        <v>198</v>
      </c>
      <c r="E220" s="18" t="s">
        <v>19</v>
      </c>
      <c r="F220" s="209">
        <v>191.90899999999999</v>
      </c>
      <c r="H220" s="33"/>
    </row>
    <row r="221" spans="2:8" s="1" customFormat="1" ht="16.899999999999999" customHeight="1">
      <c r="B221" s="33"/>
      <c r="C221" s="210" t="s">
        <v>3665</v>
      </c>
      <c r="H221" s="33"/>
    </row>
    <row r="222" spans="2:8" s="1" customFormat="1" ht="16.899999999999999" customHeight="1">
      <c r="B222" s="33"/>
      <c r="C222" s="208" t="s">
        <v>1942</v>
      </c>
      <c r="D222" s="208" t="s">
        <v>3676</v>
      </c>
      <c r="E222" s="18" t="s">
        <v>217</v>
      </c>
      <c r="F222" s="209">
        <v>191.90899999999999</v>
      </c>
      <c r="H222" s="33"/>
    </row>
    <row r="223" spans="2:8" s="1" customFormat="1" ht="16.899999999999999" customHeight="1">
      <c r="B223" s="33"/>
      <c r="C223" s="208" t="s">
        <v>1925</v>
      </c>
      <c r="D223" s="208" t="s">
        <v>3701</v>
      </c>
      <c r="E223" s="18" t="s">
        <v>217</v>
      </c>
      <c r="F223" s="209">
        <v>893.69399999999996</v>
      </c>
      <c r="H223" s="33"/>
    </row>
    <row r="224" spans="2:8" s="1" customFormat="1" ht="16.899999999999999" customHeight="1">
      <c r="B224" s="33"/>
      <c r="C224" s="208" t="s">
        <v>1931</v>
      </c>
      <c r="D224" s="208" t="s">
        <v>3702</v>
      </c>
      <c r="E224" s="18" t="s">
        <v>217</v>
      </c>
      <c r="F224" s="209">
        <v>893.69399999999996</v>
      </c>
      <c r="H224" s="33"/>
    </row>
    <row r="225" spans="2:8" s="1" customFormat="1" ht="16.899999999999999" customHeight="1">
      <c r="B225" s="33"/>
      <c r="C225" s="204" t="s">
        <v>746</v>
      </c>
      <c r="D225" s="205" t="s">
        <v>747</v>
      </c>
      <c r="E225" s="206" t="s">
        <v>19</v>
      </c>
      <c r="F225" s="207">
        <v>56.463000000000001</v>
      </c>
      <c r="H225" s="33"/>
    </row>
    <row r="226" spans="2:8" s="1" customFormat="1" ht="16.899999999999999" customHeight="1">
      <c r="B226" s="33"/>
      <c r="C226" s="208" t="s">
        <v>19</v>
      </c>
      <c r="D226" s="208" t="s">
        <v>249</v>
      </c>
      <c r="E226" s="18" t="s">
        <v>19</v>
      </c>
      <c r="F226" s="209">
        <v>0</v>
      </c>
      <c r="H226" s="33"/>
    </row>
    <row r="227" spans="2:8" s="1" customFormat="1" ht="16.899999999999999" customHeight="1">
      <c r="B227" s="33"/>
      <c r="C227" s="208" t="s">
        <v>19</v>
      </c>
      <c r="D227" s="208" t="s">
        <v>1168</v>
      </c>
      <c r="E227" s="18" t="s">
        <v>19</v>
      </c>
      <c r="F227" s="209">
        <v>11.8</v>
      </c>
      <c r="H227" s="33"/>
    </row>
    <row r="228" spans="2:8" s="1" customFormat="1" ht="16.899999999999999" customHeight="1">
      <c r="B228" s="33"/>
      <c r="C228" s="208" t="s">
        <v>19</v>
      </c>
      <c r="D228" s="208" t="s">
        <v>1169</v>
      </c>
      <c r="E228" s="18" t="s">
        <v>19</v>
      </c>
      <c r="F228" s="209">
        <v>7.3159999999999998</v>
      </c>
      <c r="H228" s="33"/>
    </row>
    <row r="229" spans="2:8" s="1" customFormat="1" ht="16.899999999999999" customHeight="1">
      <c r="B229" s="33"/>
      <c r="C229" s="208" t="s">
        <v>19</v>
      </c>
      <c r="D229" s="208" t="s">
        <v>1170</v>
      </c>
      <c r="E229" s="18" t="s">
        <v>19</v>
      </c>
      <c r="F229" s="209">
        <v>14.632</v>
      </c>
      <c r="H229" s="33"/>
    </row>
    <row r="230" spans="2:8" s="1" customFormat="1" ht="16.899999999999999" customHeight="1">
      <c r="B230" s="33"/>
      <c r="C230" s="208" t="s">
        <v>19</v>
      </c>
      <c r="D230" s="208" t="s">
        <v>1171</v>
      </c>
      <c r="E230" s="18" t="s">
        <v>19</v>
      </c>
      <c r="F230" s="209">
        <v>22.715</v>
      </c>
      <c r="H230" s="33"/>
    </row>
    <row r="231" spans="2:8" s="1" customFormat="1" ht="16.899999999999999" customHeight="1">
      <c r="B231" s="33"/>
      <c r="C231" s="208" t="s">
        <v>746</v>
      </c>
      <c r="D231" s="208" t="s">
        <v>198</v>
      </c>
      <c r="E231" s="18" t="s">
        <v>19</v>
      </c>
      <c r="F231" s="209">
        <v>56.463000000000001</v>
      </c>
      <c r="H231" s="33"/>
    </row>
    <row r="232" spans="2:8" s="1" customFormat="1" ht="16.899999999999999" customHeight="1">
      <c r="B232" s="33"/>
      <c r="C232" s="210" t="s">
        <v>3665</v>
      </c>
      <c r="H232" s="33"/>
    </row>
    <row r="233" spans="2:8" s="1" customFormat="1" ht="16.899999999999999" customHeight="1">
      <c r="B233" s="33"/>
      <c r="C233" s="208" t="s">
        <v>1164</v>
      </c>
      <c r="D233" s="208" t="s">
        <v>3703</v>
      </c>
      <c r="E233" s="18" t="s">
        <v>217</v>
      </c>
      <c r="F233" s="209">
        <v>56.463000000000001</v>
      </c>
      <c r="H233" s="33"/>
    </row>
    <row r="234" spans="2:8" s="1" customFormat="1" ht="16.899999999999999" customHeight="1">
      <c r="B234" s="33"/>
      <c r="C234" s="208" t="s">
        <v>1959</v>
      </c>
      <c r="D234" s="208" t="s">
        <v>3673</v>
      </c>
      <c r="E234" s="18" t="s">
        <v>217</v>
      </c>
      <c r="F234" s="209">
        <v>681.44500000000005</v>
      </c>
      <c r="H234" s="33"/>
    </row>
    <row r="235" spans="2:8" s="1" customFormat="1" ht="16.899999999999999" customHeight="1">
      <c r="B235" s="33"/>
      <c r="C235" s="204" t="s">
        <v>749</v>
      </c>
      <c r="D235" s="205" t="s">
        <v>750</v>
      </c>
      <c r="E235" s="206" t="s">
        <v>19</v>
      </c>
      <c r="F235" s="207">
        <v>0.72799999999999998</v>
      </c>
      <c r="H235" s="33"/>
    </row>
    <row r="236" spans="2:8" s="1" customFormat="1" ht="16.899999999999999" customHeight="1">
      <c r="B236" s="33"/>
      <c r="C236" s="208" t="s">
        <v>19</v>
      </c>
      <c r="D236" s="208" t="s">
        <v>942</v>
      </c>
      <c r="E236" s="18" t="s">
        <v>19</v>
      </c>
      <c r="F236" s="209">
        <v>0.55500000000000005</v>
      </c>
      <c r="H236" s="33"/>
    </row>
    <row r="237" spans="2:8" s="1" customFormat="1" ht="16.899999999999999" customHeight="1">
      <c r="B237" s="33"/>
      <c r="C237" s="208" t="s">
        <v>19</v>
      </c>
      <c r="D237" s="208" t="s">
        <v>943</v>
      </c>
      <c r="E237" s="18" t="s">
        <v>19</v>
      </c>
      <c r="F237" s="209">
        <v>0.17299999999999999</v>
      </c>
      <c r="H237" s="33"/>
    </row>
    <row r="238" spans="2:8" s="1" customFormat="1" ht="16.899999999999999" customHeight="1">
      <c r="B238" s="33"/>
      <c r="C238" s="208" t="s">
        <v>749</v>
      </c>
      <c r="D238" s="208" t="s">
        <v>777</v>
      </c>
      <c r="E238" s="18" t="s">
        <v>19</v>
      </c>
      <c r="F238" s="209">
        <v>0.72799999999999998</v>
      </c>
      <c r="H238" s="33"/>
    </row>
    <row r="239" spans="2:8" s="1" customFormat="1" ht="16.899999999999999" customHeight="1">
      <c r="B239" s="33"/>
      <c r="C239" s="210" t="s">
        <v>3665</v>
      </c>
      <c r="H239" s="33"/>
    </row>
    <row r="240" spans="2:8" s="1" customFormat="1" ht="16.899999999999999" customHeight="1">
      <c r="B240" s="33"/>
      <c r="C240" s="208" t="s">
        <v>936</v>
      </c>
      <c r="D240" s="208" t="s">
        <v>3704</v>
      </c>
      <c r="E240" s="18" t="s">
        <v>189</v>
      </c>
      <c r="F240" s="209">
        <v>3.915</v>
      </c>
      <c r="H240" s="33"/>
    </row>
    <row r="241" spans="2:8" s="1" customFormat="1" ht="16.899999999999999" customHeight="1">
      <c r="B241" s="33"/>
      <c r="C241" s="208" t="s">
        <v>979</v>
      </c>
      <c r="D241" s="208" t="s">
        <v>3705</v>
      </c>
      <c r="E241" s="18" t="s">
        <v>217</v>
      </c>
      <c r="F241" s="209">
        <v>24.584</v>
      </c>
      <c r="H241" s="33"/>
    </row>
    <row r="242" spans="2:8" s="1" customFormat="1" ht="7.35" customHeight="1">
      <c r="B242" s="42"/>
      <c r="C242" s="43"/>
      <c r="D242" s="43"/>
      <c r="E242" s="43"/>
      <c r="F242" s="43"/>
      <c r="G242" s="43"/>
      <c r="H242" s="33"/>
    </row>
    <row r="243" spans="2:8" s="1" customFormat="1" ht="11.25"/>
  </sheetData>
  <sheetProtection algorithmName="SHA-512" hashValue="kCS+KpMcIaxGLb9dSDtCIZOmDZMr+Xu1OtpCplbqmpukCdVsSrDJPrj5oo97+RaZdvlvesp7JrLrVT5bOOv3cw==" saltValue="r9lOJiuzXWsD6Rj5pcZncf2sxp8V/30C94t5wiehHaHuBRUYfa9xAg0iHX8DrtThM2VtrhrzVqRZcM+C0prB5g==" spinCount="100000" sheet="1" objects="1" scenarios="1" formatColumns="0" formatRows="0"/>
  <mergeCells count="2">
    <mergeCell ref="D5:F5"/>
    <mergeCell ref="D6:F6"/>
  </mergeCells>
  <pageMargins left="0.7" right="0.7" top="0.78740157499999996" bottom="0.78740157499999996" header="0.3" footer="0.3"/>
  <pageSetup paperSize="9" fitToHeight="100" orientation="landscape"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K219"/>
  <sheetViews>
    <sheetView showGridLines="0" topLeftCell="A58" zoomScale="110" zoomScaleNormal="110" workbookViewId="0"/>
  </sheetViews>
  <sheetFormatPr defaultRowHeight="15"/>
  <cols>
    <col min="1" max="1" width="8.33203125" style="211" customWidth="1"/>
    <col min="2" max="2" width="1.6640625" style="211" customWidth="1"/>
    <col min="3" max="4" width="5" style="211" customWidth="1"/>
    <col min="5" max="5" width="11.6640625" style="211" customWidth="1"/>
    <col min="6" max="6" width="9.1640625" style="211" customWidth="1"/>
    <col min="7" max="7" width="5" style="211" customWidth="1"/>
    <col min="8" max="8" width="77.83203125" style="211" customWidth="1"/>
    <col min="9" max="10" width="20" style="211" customWidth="1"/>
    <col min="11" max="11" width="1.6640625" style="211" customWidth="1"/>
  </cols>
  <sheetData>
    <row r="1" spans="2:11" customFormat="1" ht="37.5" customHeight="1"/>
    <row r="2" spans="2:11" customFormat="1" ht="7.5" customHeight="1">
      <c r="B2" s="212"/>
      <c r="C2" s="213"/>
      <c r="D2" s="213"/>
      <c r="E2" s="213"/>
      <c r="F2" s="213"/>
      <c r="G2" s="213"/>
      <c r="H2" s="213"/>
      <c r="I2" s="213"/>
      <c r="J2" s="213"/>
      <c r="K2" s="214"/>
    </row>
    <row r="3" spans="2:11" s="16" customFormat="1" ht="45" customHeight="1">
      <c r="B3" s="215"/>
      <c r="C3" s="344" t="s">
        <v>3706</v>
      </c>
      <c r="D3" s="344"/>
      <c r="E3" s="344"/>
      <c r="F3" s="344"/>
      <c r="G3" s="344"/>
      <c r="H3" s="344"/>
      <c r="I3" s="344"/>
      <c r="J3" s="344"/>
      <c r="K3" s="216"/>
    </row>
    <row r="4" spans="2:11" customFormat="1" ht="25.5" customHeight="1">
      <c r="B4" s="217"/>
      <c r="C4" s="343" t="s">
        <v>3707</v>
      </c>
      <c r="D4" s="343"/>
      <c r="E4" s="343"/>
      <c r="F4" s="343"/>
      <c r="G4" s="343"/>
      <c r="H4" s="343"/>
      <c r="I4" s="343"/>
      <c r="J4" s="343"/>
      <c r="K4" s="218"/>
    </row>
    <row r="5" spans="2:11" customFormat="1" ht="5.25" customHeight="1">
      <c r="B5" s="217"/>
      <c r="C5" s="219"/>
      <c r="D5" s="219"/>
      <c r="E5" s="219"/>
      <c r="F5" s="219"/>
      <c r="G5" s="219"/>
      <c r="H5" s="219"/>
      <c r="I5" s="219"/>
      <c r="J5" s="219"/>
      <c r="K5" s="218"/>
    </row>
    <row r="6" spans="2:11" customFormat="1" ht="15" customHeight="1">
      <c r="B6" s="217"/>
      <c r="C6" s="342" t="s">
        <v>3708</v>
      </c>
      <c r="D6" s="342"/>
      <c r="E6" s="342"/>
      <c r="F6" s="342"/>
      <c r="G6" s="342"/>
      <c r="H6" s="342"/>
      <c r="I6" s="342"/>
      <c r="J6" s="342"/>
      <c r="K6" s="218"/>
    </row>
    <row r="7" spans="2:11" customFormat="1" ht="15" customHeight="1">
      <c r="B7" s="221"/>
      <c r="C7" s="342" t="s">
        <v>3709</v>
      </c>
      <c r="D7" s="342"/>
      <c r="E7" s="342"/>
      <c r="F7" s="342"/>
      <c r="G7" s="342"/>
      <c r="H7" s="342"/>
      <c r="I7" s="342"/>
      <c r="J7" s="342"/>
      <c r="K7" s="218"/>
    </row>
    <row r="8" spans="2:11" customFormat="1" ht="12.75" customHeight="1">
      <c r="B8" s="221"/>
      <c r="C8" s="220"/>
      <c r="D8" s="220"/>
      <c r="E8" s="220"/>
      <c r="F8" s="220"/>
      <c r="G8" s="220"/>
      <c r="H8" s="220"/>
      <c r="I8" s="220"/>
      <c r="J8" s="220"/>
      <c r="K8" s="218"/>
    </row>
    <row r="9" spans="2:11" customFormat="1" ht="15" customHeight="1">
      <c r="B9" s="221"/>
      <c r="C9" s="342" t="s">
        <v>3710</v>
      </c>
      <c r="D9" s="342"/>
      <c r="E9" s="342"/>
      <c r="F9" s="342"/>
      <c r="G9" s="342"/>
      <c r="H9" s="342"/>
      <c r="I9" s="342"/>
      <c r="J9" s="342"/>
      <c r="K9" s="218"/>
    </row>
    <row r="10" spans="2:11" customFormat="1" ht="15" customHeight="1">
      <c r="B10" s="221"/>
      <c r="C10" s="220"/>
      <c r="D10" s="342" t="s">
        <v>3711</v>
      </c>
      <c r="E10" s="342"/>
      <c r="F10" s="342"/>
      <c r="G10" s="342"/>
      <c r="H10" s="342"/>
      <c r="I10" s="342"/>
      <c r="J10" s="342"/>
      <c r="K10" s="218"/>
    </row>
    <row r="11" spans="2:11" customFormat="1" ht="15" customHeight="1">
      <c r="B11" s="221"/>
      <c r="C11" s="222"/>
      <c r="D11" s="342" t="s">
        <v>3712</v>
      </c>
      <c r="E11" s="342"/>
      <c r="F11" s="342"/>
      <c r="G11" s="342"/>
      <c r="H11" s="342"/>
      <c r="I11" s="342"/>
      <c r="J11" s="342"/>
      <c r="K11" s="218"/>
    </row>
    <row r="12" spans="2:11" customFormat="1" ht="15" customHeight="1">
      <c r="B12" s="221"/>
      <c r="C12" s="222"/>
      <c r="D12" s="220"/>
      <c r="E12" s="220"/>
      <c r="F12" s="220"/>
      <c r="G12" s="220"/>
      <c r="H12" s="220"/>
      <c r="I12" s="220"/>
      <c r="J12" s="220"/>
      <c r="K12" s="218"/>
    </row>
    <row r="13" spans="2:11" customFormat="1" ht="15" customHeight="1">
      <c r="B13" s="221"/>
      <c r="C13" s="222"/>
      <c r="D13" s="223" t="s">
        <v>3713</v>
      </c>
      <c r="E13" s="220"/>
      <c r="F13" s="220"/>
      <c r="G13" s="220"/>
      <c r="H13" s="220"/>
      <c r="I13" s="220"/>
      <c r="J13" s="220"/>
      <c r="K13" s="218"/>
    </row>
    <row r="14" spans="2:11" customFormat="1" ht="12.75" customHeight="1">
      <c r="B14" s="221"/>
      <c r="C14" s="222"/>
      <c r="D14" s="222"/>
      <c r="E14" s="222"/>
      <c r="F14" s="222"/>
      <c r="G14" s="222"/>
      <c r="H14" s="222"/>
      <c r="I14" s="222"/>
      <c r="J14" s="222"/>
      <c r="K14" s="218"/>
    </row>
    <row r="15" spans="2:11" customFormat="1" ht="15" customHeight="1">
      <c r="B15" s="221"/>
      <c r="C15" s="222"/>
      <c r="D15" s="342" t="s">
        <v>3714</v>
      </c>
      <c r="E15" s="342"/>
      <c r="F15" s="342"/>
      <c r="G15" s="342"/>
      <c r="H15" s="342"/>
      <c r="I15" s="342"/>
      <c r="J15" s="342"/>
      <c r="K15" s="218"/>
    </row>
    <row r="16" spans="2:11" customFormat="1" ht="15" customHeight="1">
      <c r="B16" s="221"/>
      <c r="C16" s="222"/>
      <c r="D16" s="342" t="s">
        <v>3715</v>
      </c>
      <c r="E16" s="342"/>
      <c r="F16" s="342"/>
      <c r="G16" s="342"/>
      <c r="H16" s="342"/>
      <c r="I16" s="342"/>
      <c r="J16" s="342"/>
      <c r="K16" s="218"/>
    </row>
    <row r="17" spans="2:11" customFormat="1" ht="15" customHeight="1">
      <c r="B17" s="221"/>
      <c r="C17" s="222"/>
      <c r="D17" s="342" t="s">
        <v>3716</v>
      </c>
      <c r="E17" s="342"/>
      <c r="F17" s="342"/>
      <c r="G17" s="342"/>
      <c r="H17" s="342"/>
      <c r="I17" s="342"/>
      <c r="J17" s="342"/>
      <c r="K17" s="218"/>
    </row>
    <row r="18" spans="2:11" customFormat="1" ht="15" customHeight="1">
      <c r="B18" s="221"/>
      <c r="C18" s="222"/>
      <c r="D18" s="222"/>
      <c r="E18" s="224" t="s">
        <v>81</v>
      </c>
      <c r="F18" s="342" t="s">
        <v>3717</v>
      </c>
      <c r="G18" s="342"/>
      <c r="H18" s="342"/>
      <c r="I18" s="342"/>
      <c r="J18" s="342"/>
      <c r="K18" s="218"/>
    </row>
    <row r="19" spans="2:11" customFormat="1" ht="15" customHeight="1">
      <c r="B19" s="221"/>
      <c r="C19" s="222"/>
      <c r="D19" s="222"/>
      <c r="E19" s="224" t="s">
        <v>3718</v>
      </c>
      <c r="F19" s="342" t="s">
        <v>3719</v>
      </c>
      <c r="G19" s="342"/>
      <c r="H19" s="342"/>
      <c r="I19" s="342"/>
      <c r="J19" s="342"/>
      <c r="K19" s="218"/>
    </row>
    <row r="20" spans="2:11" customFormat="1" ht="15" customHeight="1">
      <c r="B20" s="221"/>
      <c r="C20" s="222"/>
      <c r="D20" s="222"/>
      <c r="E20" s="224" t="s">
        <v>3720</v>
      </c>
      <c r="F20" s="342" t="s">
        <v>3721</v>
      </c>
      <c r="G20" s="342"/>
      <c r="H20" s="342"/>
      <c r="I20" s="342"/>
      <c r="J20" s="342"/>
      <c r="K20" s="218"/>
    </row>
    <row r="21" spans="2:11" customFormat="1" ht="15" customHeight="1">
      <c r="B21" s="221"/>
      <c r="C21" s="222"/>
      <c r="D21" s="222"/>
      <c r="E21" s="224" t="s">
        <v>3722</v>
      </c>
      <c r="F21" s="342" t="s">
        <v>137</v>
      </c>
      <c r="G21" s="342"/>
      <c r="H21" s="342"/>
      <c r="I21" s="342"/>
      <c r="J21" s="342"/>
      <c r="K21" s="218"/>
    </row>
    <row r="22" spans="2:11" customFormat="1" ht="15" customHeight="1">
      <c r="B22" s="221"/>
      <c r="C22" s="222"/>
      <c r="D22" s="222"/>
      <c r="E22" s="224" t="s">
        <v>3723</v>
      </c>
      <c r="F22" s="342" t="s">
        <v>2930</v>
      </c>
      <c r="G22" s="342"/>
      <c r="H22" s="342"/>
      <c r="I22" s="342"/>
      <c r="J22" s="342"/>
      <c r="K22" s="218"/>
    </row>
    <row r="23" spans="2:11" customFormat="1" ht="15" customHeight="1">
      <c r="B23" s="221"/>
      <c r="C23" s="222"/>
      <c r="D23" s="222"/>
      <c r="E23" s="224" t="s">
        <v>87</v>
      </c>
      <c r="F23" s="342" t="s">
        <v>3724</v>
      </c>
      <c r="G23" s="342"/>
      <c r="H23" s="342"/>
      <c r="I23" s="342"/>
      <c r="J23" s="342"/>
      <c r="K23" s="218"/>
    </row>
    <row r="24" spans="2:11" customFormat="1" ht="12.75" customHeight="1">
      <c r="B24" s="221"/>
      <c r="C24" s="222"/>
      <c r="D24" s="222"/>
      <c r="E24" s="222"/>
      <c r="F24" s="222"/>
      <c r="G24" s="222"/>
      <c r="H24" s="222"/>
      <c r="I24" s="222"/>
      <c r="J24" s="222"/>
      <c r="K24" s="218"/>
    </row>
    <row r="25" spans="2:11" customFormat="1" ht="15" customHeight="1">
      <c r="B25" s="221"/>
      <c r="C25" s="342" t="s">
        <v>3725</v>
      </c>
      <c r="D25" s="342"/>
      <c r="E25" s="342"/>
      <c r="F25" s="342"/>
      <c r="G25" s="342"/>
      <c r="H25" s="342"/>
      <c r="I25" s="342"/>
      <c r="J25" s="342"/>
      <c r="K25" s="218"/>
    </row>
    <row r="26" spans="2:11" customFormat="1" ht="15" customHeight="1">
      <c r="B26" s="221"/>
      <c r="C26" s="342" t="s">
        <v>3726</v>
      </c>
      <c r="D26" s="342"/>
      <c r="E26" s="342"/>
      <c r="F26" s="342"/>
      <c r="G26" s="342"/>
      <c r="H26" s="342"/>
      <c r="I26" s="342"/>
      <c r="J26" s="342"/>
      <c r="K26" s="218"/>
    </row>
    <row r="27" spans="2:11" customFormat="1" ht="15" customHeight="1">
      <c r="B27" s="221"/>
      <c r="C27" s="220"/>
      <c r="D27" s="342" t="s">
        <v>3727</v>
      </c>
      <c r="E27" s="342"/>
      <c r="F27" s="342"/>
      <c r="G27" s="342"/>
      <c r="H27" s="342"/>
      <c r="I27" s="342"/>
      <c r="J27" s="342"/>
      <c r="K27" s="218"/>
    </row>
    <row r="28" spans="2:11" customFormat="1" ht="15" customHeight="1">
      <c r="B28" s="221"/>
      <c r="C28" s="222"/>
      <c r="D28" s="342" t="s">
        <v>3728</v>
      </c>
      <c r="E28" s="342"/>
      <c r="F28" s="342"/>
      <c r="G28" s="342"/>
      <c r="H28" s="342"/>
      <c r="I28" s="342"/>
      <c r="J28" s="342"/>
      <c r="K28" s="218"/>
    </row>
    <row r="29" spans="2:11" customFormat="1" ht="12.75" customHeight="1">
      <c r="B29" s="221"/>
      <c r="C29" s="222"/>
      <c r="D29" s="222"/>
      <c r="E29" s="222"/>
      <c r="F29" s="222"/>
      <c r="G29" s="222"/>
      <c r="H29" s="222"/>
      <c r="I29" s="222"/>
      <c r="J29" s="222"/>
      <c r="K29" s="218"/>
    </row>
    <row r="30" spans="2:11" customFormat="1" ht="15" customHeight="1">
      <c r="B30" s="221"/>
      <c r="C30" s="222"/>
      <c r="D30" s="342" t="s">
        <v>3729</v>
      </c>
      <c r="E30" s="342"/>
      <c r="F30" s="342"/>
      <c r="G30" s="342"/>
      <c r="H30" s="342"/>
      <c r="I30" s="342"/>
      <c r="J30" s="342"/>
      <c r="K30" s="218"/>
    </row>
    <row r="31" spans="2:11" customFormat="1" ht="15" customHeight="1">
      <c r="B31" s="221"/>
      <c r="C31" s="222"/>
      <c r="D31" s="342" t="s">
        <v>3730</v>
      </c>
      <c r="E31" s="342"/>
      <c r="F31" s="342"/>
      <c r="G31" s="342"/>
      <c r="H31" s="342"/>
      <c r="I31" s="342"/>
      <c r="J31" s="342"/>
      <c r="K31" s="218"/>
    </row>
    <row r="32" spans="2:11" customFormat="1" ht="12.75" customHeight="1">
      <c r="B32" s="221"/>
      <c r="C32" s="222"/>
      <c r="D32" s="222"/>
      <c r="E32" s="222"/>
      <c r="F32" s="222"/>
      <c r="G32" s="222"/>
      <c r="H32" s="222"/>
      <c r="I32" s="222"/>
      <c r="J32" s="222"/>
      <c r="K32" s="218"/>
    </row>
    <row r="33" spans="2:11" customFormat="1" ht="15" customHeight="1">
      <c r="B33" s="221"/>
      <c r="C33" s="222"/>
      <c r="D33" s="342" t="s">
        <v>3731</v>
      </c>
      <c r="E33" s="342"/>
      <c r="F33" s="342"/>
      <c r="G33" s="342"/>
      <c r="H33" s="342"/>
      <c r="I33" s="342"/>
      <c r="J33" s="342"/>
      <c r="K33" s="218"/>
    </row>
    <row r="34" spans="2:11" customFormat="1" ht="15" customHeight="1">
      <c r="B34" s="221"/>
      <c r="C34" s="222"/>
      <c r="D34" s="342" t="s">
        <v>3732</v>
      </c>
      <c r="E34" s="342"/>
      <c r="F34" s="342"/>
      <c r="G34" s="342"/>
      <c r="H34" s="342"/>
      <c r="I34" s="342"/>
      <c r="J34" s="342"/>
      <c r="K34" s="218"/>
    </row>
    <row r="35" spans="2:11" customFormat="1" ht="15" customHeight="1">
      <c r="B35" s="221"/>
      <c r="C35" s="222"/>
      <c r="D35" s="342" t="s">
        <v>3733</v>
      </c>
      <c r="E35" s="342"/>
      <c r="F35" s="342"/>
      <c r="G35" s="342"/>
      <c r="H35" s="342"/>
      <c r="I35" s="342"/>
      <c r="J35" s="342"/>
      <c r="K35" s="218"/>
    </row>
    <row r="36" spans="2:11" customFormat="1" ht="15" customHeight="1">
      <c r="B36" s="221"/>
      <c r="C36" s="222"/>
      <c r="D36" s="220"/>
      <c r="E36" s="223" t="s">
        <v>170</v>
      </c>
      <c r="F36" s="220"/>
      <c r="G36" s="342" t="s">
        <v>3734</v>
      </c>
      <c r="H36" s="342"/>
      <c r="I36" s="342"/>
      <c r="J36" s="342"/>
      <c r="K36" s="218"/>
    </row>
    <row r="37" spans="2:11" customFormat="1" ht="30.75" customHeight="1">
      <c r="B37" s="221"/>
      <c r="C37" s="222"/>
      <c r="D37" s="220"/>
      <c r="E37" s="223" t="s">
        <v>3735</v>
      </c>
      <c r="F37" s="220"/>
      <c r="G37" s="342" t="s">
        <v>3736</v>
      </c>
      <c r="H37" s="342"/>
      <c r="I37" s="342"/>
      <c r="J37" s="342"/>
      <c r="K37" s="218"/>
    </row>
    <row r="38" spans="2:11" customFormat="1" ht="15" customHeight="1">
      <c r="B38" s="221"/>
      <c r="C38" s="222"/>
      <c r="D38" s="220"/>
      <c r="E38" s="223" t="s">
        <v>56</v>
      </c>
      <c r="F38" s="220"/>
      <c r="G38" s="342" t="s">
        <v>3737</v>
      </c>
      <c r="H38" s="342"/>
      <c r="I38" s="342"/>
      <c r="J38" s="342"/>
      <c r="K38" s="218"/>
    </row>
    <row r="39" spans="2:11" customFormat="1" ht="15" customHeight="1">
      <c r="B39" s="221"/>
      <c r="C39" s="222"/>
      <c r="D39" s="220"/>
      <c r="E39" s="223" t="s">
        <v>57</v>
      </c>
      <c r="F39" s="220"/>
      <c r="G39" s="342" t="s">
        <v>3738</v>
      </c>
      <c r="H39" s="342"/>
      <c r="I39" s="342"/>
      <c r="J39" s="342"/>
      <c r="K39" s="218"/>
    </row>
    <row r="40" spans="2:11" customFormat="1" ht="15" customHeight="1">
      <c r="B40" s="221"/>
      <c r="C40" s="222"/>
      <c r="D40" s="220"/>
      <c r="E40" s="223" t="s">
        <v>171</v>
      </c>
      <c r="F40" s="220"/>
      <c r="G40" s="342" t="s">
        <v>3739</v>
      </c>
      <c r="H40" s="342"/>
      <c r="I40" s="342"/>
      <c r="J40" s="342"/>
      <c r="K40" s="218"/>
    </row>
    <row r="41" spans="2:11" customFormat="1" ht="15" customHeight="1">
      <c r="B41" s="221"/>
      <c r="C41" s="222"/>
      <c r="D41" s="220"/>
      <c r="E41" s="223" t="s">
        <v>172</v>
      </c>
      <c r="F41" s="220"/>
      <c r="G41" s="342" t="s">
        <v>3740</v>
      </c>
      <c r="H41" s="342"/>
      <c r="I41" s="342"/>
      <c r="J41" s="342"/>
      <c r="K41" s="218"/>
    </row>
    <row r="42" spans="2:11" customFormat="1" ht="15" customHeight="1">
      <c r="B42" s="221"/>
      <c r="C42" s="222"/>
      <c r="D42" s="220"/>
      <c r="E42" s="223" t="s">
        <v>3741</v>
      </c>
      <c r="F42" s="220"/>
      <c r="G42" s="342" t="s">
        <v>3742</v>
      </c>
      <c r="H42" s="342"/>
      <c r="I42" s="342"/>
      <c r="J42" s="342"/>
      <c r="K42" s="218"/>
    </row>
    <row r="43" spans="2:11" customFormat="1" ht="15" customHeight="1">
      <c r="B43" s="221"/>
      <c r="C43" s="222"/>
      <c r="D43" s="220"/>
      <c r="E43" s="223"/>
      <c r="F43" s="220"/>
      <c r="G43" s="342" t="s">
        <v>3743</v>
      </c>
      <c r="H43" s="342"/>
      <c r="I43" s="342"/>
      <c r="J43" s="342"/>
      <c r="K43" s="218"/>
    </row>
    <row r="44" spans="2:11" customFormat="1" ht="15" customHeight="1">
      <c r="B44" s="221"/>
      <c r="C44" s="222"/>
      <c r="D44" s="220"/>
      <c r="E44" s="223" t="s">
        <v>3744</v>
      </c>
      <c r="F44" s="220"/>
      <c r="G44" s="342" t="s">
        <v>3745</v>
      </c>
      <c r="H44" s="342"/>
      <c r="I44" s="342"/>
      <c r="J44" s="342"/>
      <c r="K44" s="218"/>
    </row>
    <row r="45" spans="2:11" customFormat="1" ht="15" customHeight="1">
      <c r="B45" s="221"/>
      <c r="C45" s="222"/>
      <c r="D45" s="220"/>
      <c r="E45" s="223" t="s">
        <v>174</v>
      </c>
      <c r="F45" s="220"/>
      <c r="G45" s="342" t="s">
        <v>3746</v>
      </c>
      <c r="H45" s="342"/>
      <c r="I45" s="342"/>
      <c r="J45" s="342"/>
      <c r="K45" s="218"/>
    </row>
    <row r="46" spans="2:11" customFormat="1" ht="12.75" customHeight="1">
      <c r="B46" s="221"/>
      <c r="C46" s="222"/>
      <c r="D46" s="220"/>
      <c r="E46" s="220"/>
      <c r="F46" s="220"/>
      <c r="G46" s="220"/>
      <c r="H46" s="220"/>
      <c r="I46" s="220"/>
      <c r="J46" s="220"/>
      <c r="K46" s="218"/>
    </row>
    <row r="47" spans="2:11" customFormat="1" ht="15" customHeight="1">
      <c r="B47" s="221"/>
      <c r="C47" s="222"/>
      <c r="D47" s="342" t="s">
        <v>3747</v>
      </c>
      <c r="E47" s="342"/>
      <c r="F47" s="342"/>
      <c r="G47" s="342"/>
      <c r="H47" s="342"/>
      <c r="I47" s="342"/>
      <c r="J47" s="342"/>
      <c r="K47" s="218"/>
    </row>
    <row r="48" spans="2:11" customFormat="1" ht="15" customHeight="1">
      <c r="B48" s="221"/>
      <c r="C48" s="222"/>
      <c r="D48" s="222"/>
      <c r="E48" s="342" t="s">
        <v>3748</v>
      </c>
      <c r="F48" s="342"/>
      <c r="G48" s="342"/>
      <c r="H48" s="342"/>
      <c r="I48" s="342"/>
      <c r="J48" s="342"/>
      <c r="K48" s="218"/>
    </row>
    <row r="49" spans="2:11" customFormat="1" ht="15" customHeight="1">
      <c r="B49" s="221"/>
      <c r="C49" s="222"/>
      <c r="D49" s="222"/>
      <c r="E49" s="342" t="s">
        <v>3749</v>
      </c>
      <c r="F49" s="342"/>
      <c r="G49" s="342"/>
      <c r="H49" s="342"/>
      <c r="I49" s="342"/>
      <c r="J49" s="342"/>
      <c r="K49" s="218"/>
    </row>
    <row r="50" spans="2:11" customFormat="1" ht="15" customHeight="1">
      <c r="B50" s="221"/>
      <c r="C50" s="222"/>
      <c r="D50" s="222"/>
      <c r="E50" s="342" t="s">
        <v>3750</v>
      </c>
      <c r="F50" s="342"/>
      <c r="G50" s="342"/>
      <c r="H50" s="342"/>
      <c r="I50" s="342"/>
      <c r="J50" s="342"/>
      <c r="K50" s="218"/>
    </row>
    <row r="51" spans="2:11" customFormat="1" ht="15" customHeight="1">
      <c r="B51" s="221"/>
      <c r="C51" s="222"/>
      <c r="D51" s="342" t="s">
        <v>3751</v>
      </c>
      <c r="E51" s="342"/>
      <c r="F51" s="342"/>
      <c r="G51" s="342"/>
      <c r="H51" s="342"/>
      <c r="I51" s="342"/>
      <c r="J51" s="342"/>
      <c r="K51" s="218"/>
    </row>
    <row r="52" spans="2:11" customFormat="1" ht="25.5" customHeight="1">
      <c r="B52" s="217"/>
      <c r="C52" s="343" t="s">
        <v>3752</v>
      </c>
      <c r="D52" s="343"/>
      <c r="E52" s="343"/>
      <c r="F52" s="343"/>
      <c r="G52" s="343"/>
      <c r="H52" s="343"/>
      <c r="I52" s="343"/>
      <c r="J52" s="343"/>
      <c r="K52" s="218"/>
    </row>
    <row r="53" spans="2:11" customFormat="1" ht="5.25" customHeight="1">
      <c r="B53" s="217"/>
      <c r="C53" s="219"/>
      <c r="D53" s="219"/>
      <c r="E53" s="219"/>
      <c r="F53" s="219"/>
      <c r="G53" s="219"/>
      <c r="H53" s="219"/>
      <c r="I53" s="219"/>
      <c r="J53" s="219"/>
      <c r="K53" s="218"/>
    </row>
    <row r="54" spans="2:11" customFormat="1" ht="15" customHeight="1">
      <c r="B54" s="217"/>
      <c r="C54" s="342" t="s">
        <v>3753</v>
      </c>
      <c r="D54" s="342"/>
      <c r="E54" s="342"/>
      <c r="F54" s="342"/>
      <c r="G54" s="342"/>
      <c r="H54" s="342"/>
      <c r="I54" s="342"/>
      <c r="J54" s="342"/>
      <c r="K54" s="218"/>
    </row>
    <row r="55" spans="2:11" customFormat="1" ht="15" customHeight="1">
      <c r="B55" s="217"/>
      <c r="C55" s="342" t="s">
        <v>3754</v>
      </c>
      <c r="D55" s="342"/>
      <c r="E55" s="342"/>
      <c r="F55" s="342"/>
      <c r="G55" s="342"/>
      <c r="H55" s="342"/>
      <c r="I55" s="342"/>
      <c r="J55" s="342"/>
      <c r="K55" s="218"/>
    </row>
    <row r="56" spans="2:11" customFormat="1" ht="12.75" customHeight="1">
      <c r="B56" s="217"/>
      <c r="C56" s="220"/>
      <c r="D56" s="220"/>
      <c r="E56" s="220"/>
      <c r="F56" s="220"/>
      <c r="G56" s="220"/>
      <c r="H56" s="220"/>
      <c r="I56" s="220"/>
      <c r="J56" s="220"/>
      <c r="K56" s="218"/>
    </row>
    <row r="57" spans="2:11" customFormat="1" ht="15" customHeight="1">
      <c r="B57" s="217"/>
      <c r="C57" s="342" t="s">
        <v>3755</v>
      </c>
      <c r="D57" s="342"/>
      <c r="E57" s="342"/>
      <c r="F57" s="342"/>
      <c r="G57" s="342"/>
      <c r="H57" s="342"/>
      <c r="I57" s="342"/>
      <c r="J57" s="342"/>
      <c r="K57" s="218"/>
    </row>
    <row r="58" spans="2:11" customFormat="1" ht="15" customHeight="1">
      <c r="B58" s="217"/>
      <c r="C58" s="222"/>
      <c r="D58" s="342" t="s">
        <v>3756</v>
      </c>
      <c r="E58" s="342"/>
      <c r="F58" s="342"/>
      <c r="G58" s="342"/>
      <c r="H58" s="342"/>
      <c r="I58" s="342"/>
      <c r="J58" s="342"/>
      <c r="K58" s="218"/>
    </row>
    <row r="59" spans="2:11" customFormat="1" ht="15" customHeight="1">
      <c r="B59" s="217"/>
      <c r="C59" s="222"/>
      <c r="D59" s="342" t="s">
        <v>3757</v>
      </c>
      <c r="E59" s="342"/>
      <c r="F59" s="342"/>
      <c r="G59" s="342"/>
      <c r="H59" s="342"/>
      <c r="I59" s="342"/>
      <c r="J59" s="342"/>
      <c r="K59" s="218"/>
    </row>
    <row r="60" spans="2:11" customFormat="1" ht="15" customHeight="1">
      <c r="B60" s="217"/>
      <c r="C60" s="222"/>
      <c r="D60" s="342" t="s">
        <v>3758</v>
      </c>
      <c r="E60" s="342"/>
      <c r="F60" s="342"/>
      <c r="G60" s="342"/>
      <c r="H60" s="342"/>
      <c r="I60" s="342"/>
      <c r="J60" s="342"/>
      <c r="K60" s="218"/>
    </row>
    <row r="61" spans="2:11" customFormat="1" ht="15" customHeight="1">
      <c r="B61" s="217"/>
      <c r="C61" s="222"/>
      <c r="D61" s="342" t="s">
        <v>3759</v>
      </c>
      <c r="E61" s="342"/>
      <c r="F61" s="342"/>
      <c r="G61" s="342"/>
      <c r="H61" s="342"/>
      <c r="I61" s="342"/>
      <c r="J61" s="342"/>
      <c r="K61" s="218"/>
    </row>
    <row r="62" spans="2:11" customFormat="1" ht="15" customHeight="1">
      <c r="B62" s="217"/>
      <c r="C62" s="222"/>
      <c r="D62" s="345" t="s">
        <v>3760</v>
      </c>
      <c r="E62" s="345"/>
      <c r="F62" s="345"/>
      <c r="G62" s="345"/>
      <c r="H62" s="345"/>
      <c r="I62" s="345"/>
      <c r="J62" s="345"/>
      <c r="K62" s="218"/>
    </row>
    <row r="63" spans="2:11" customFormat="1" ht="15" customHeight="1">
      <c r="B63" s="217"/>
      <c r="C63" s="222"/>
      <c r="D63" s="342" t="s">
        <v>3761</v>
      </c>
      <c r="E63" s="342"/>
      <c r="F63" s="342"/>
      <c r="G63" s="342"/>
      <c r="H63" s="342"/>
      <c r="I63" s="342"/>
      <c r="J63" s="342"/>
      <c r="K63" s="218"/>
    </row>
    <row r="64" spans="2:11" customFormat="1" ht="12.75" customHeight="1">
      <c r="B64" s="217"/>
      <c r="C64" s="222"/>
      <c r="D64" s="222"/>
      <c r="E64" s="225"/>
      <c r="F64" s="222"/>
      <c r="G64" s="222"/>
      <c r="H64" s="222"/>
      <c r="I64" s="222"/>
      <c r="J64" s="222"/>
      <c r="K64" s="218"/>
    </row>
    <row r="65" spans="2:11" customFormat="1" ht="15" customHeight="1">
      <c r="B65" s="217"/>
      <c r="C65" s="222"/>
      <c r="D65" s="342" t="s">
        <v>3762</v>
      </c>
      <c r="E65" s="342"/>
      <c r="F65" s="342"/>
      <c r="G65" s="342"/>
      <c r="H65" s="342"/>
      <c r="I65" s="342"/>
      <c r="J65" s="342"/>
      <c r="K65" s="218"/>
    </row>
    <row r="66" spans="2:11" customFormat="1" ht="15" customHeight="1">
      <c r="B66" s="217"/>
      <c r="C66" s="222"/>
      <c r="D66" s="345" t="s">
        <v>3763</v>
      </c>
      <c r="E66" s="345"/>
      <c r="F66" s="345"/>
      <c r="G66" s="345"/>
      <c r="H66" s="345"/>
      <c r="I66" s="345"/>
      <c r="J66" s="345"/>
      <c r="K66" s="218"/>
    </row>
    <row r="67" spans="2:11" customFormat="1" ht="15" customHeight="1">
      <c r="B67" s="217"/>
      <c r="C67" s="222"/>
      <c r="D67" s="342" t="s">
        <v>3764</v>
      </c>
      <c r="E67" s="342"/>
      <c r="F67" s="342"/>
      <c r="G67" s="342"/>
      <c r="H67" s="342"/>
      <c r="I67" s="342"/>
      <c r="J67" s="342"/>
      <c r="K67" s="218"/>
    </row>
    <row r="68" spans="2:11" customFormat="1" ht="15" customHeight="1">
      <c r="B68" s="217"/>
      <c r="C68" s="222"/>
      <c r="D68" s="342" t="s">
        <v>3765</v>
      </c>
      <c r="E68" s="342"/>
      <c r="F68" s="342"/>
      <c r="G68" s="342"/>
      <c r="H68" s="342"/>
      <c r="I68" s="342"/>
      <c r="J68" s="342"/>
      <c r="K68" s="218"/>
    </row>
    <row r="69" spans="2:11" customFormat="1" ht="15" customHeight="1">
      <c r="B69" s="217"/>
      <c r="C69" s="222"/>
      <c r="D69" s="342" t="s">
        <v>3766</v>
      </c>
      <c r="E69" s="342"/>
      <c r="F69" s="342"/>
      <c r="G69" s="342"/>
      <c r="H69" s="342"/>
      <c r="I69" s="342"/>
      <c r="J69" s="342"/>
      <c r="K69" s="218"/>
    </row>
    <row r="70" spans="2:11" customFormat="1" ht="15" customHeight="1">
      <c r="B70" s="217"/>
      <c r="C70" s="222"/>
      <c r="D70" s="342" t="s">
        <v>3767</v>
      </c>
      <c r="E70" s="342"/>
      <c r="F70" s="342"/>
      <c r="G70" s="342"/>
      <c r="H70" s="342"/>
      <c r="I70" s="342"/>
      <c r="J70" s="342"/>
      <c r="K70" s="218"/>
    </row>
    <row r="71" spans="2:11" customFormat="1" ht="12.75" customHeight="1">
      <c r="B71" s="226"/>
      <c r="C71" s="227"/>
      <c r="D71" s="227"/>
      <c r="E71" s="227"/>
      <c r="F71" s="227"/>
      <c r="G71" s="227"/>
      <c r="H71" s="227"/>
      <c r="I71" s="227"/>
      <c r="J71" s="227"/>
      <c r="K71" s="228"/>
    </row>
    <row r="72" spans="2:11" customFormat="1" ht="18.75" customHeight="1">
      <c r="B72" s="229"/>
      <c r="C72" s="229"/>
      <c r="D72" s="229"/>
      <c r="E72" s="229"/>
      <c r="F72" s="229"/>
      <c r="G72" s="229"/>
      <c r="H72" s="229"/>
      <c r="I72" s="229"/>
      <c r="J72" s="229"/>
      <c r="K72" s="230"/>
    </row>
    <row r="73" spans="2:11" customFormat="1" ht="18.75" customHeight="1">
      <c r="B73" s="230"/>
      <c r="C73" s="230"/>
      <c r="D73" s="230"/>
      <c r="E73" s="230"/>
      <c r="F73" s="230"/>
      <c r="G73" s="230"/>
      <c r="H73" s="230"/>
      <c r="I73" s="230"/>
      <c r="J73" s="230"/>
      <c r="K73" s="230"/>
    </row>
    <row r="74" spans="2:11" customFormat="1" ht="7.5" customHeight="1">
      <c r="B74" s="231"/>
      <c r="C74" s="232"/>
      <c r="D74" s="232"/>
      <c r="E74" s="232"/>
      <c r="F74" s="232"/>
      <c r="G74" s="232"/>
      <c r="H74" s="232"/>
      <c r="I74" s="232"/>
      <c r="J74" s="232"/>
      <c r="K74" s="233"/>
    </row>
    <row r="75" spans="2:11" customFormat="1" ht="45" customHeight="1">
      <c r="B75" s="234"/>
      <c r="C75" s="346" t="s">
        <v>3768</v>
      </c>
      <c r="D75" s="346"/>
      <c r="E75" s="346"/>
      <c r="F75" s="346"/>
      <c r="G75" s="346"/>
      <c r="H75" s="346"/>
      <c r="I75" s="346"/>
      <c r="J75" s="346"/>
      <c r="K75" s="235"/>
    </row>
    <row r="76" spans="2:11" customFormat="1" ht="17.25" customHeight="1">
      <c r="B76" s="234"/>
      <c r="C76" s="236" t="s">
        <v>3769</v>
      </c>
      <c r="D76" s="236"/>
      <c r="E76" s="236"/>
      <c r="F76" s="236" t="s">
        <v>3770</v>
      </c>
      <c r="G76" s="237"/>
      <c r="H76" s="236" t="s">
        <v>57</v>
      </c>
      <c r="I76" s="236" t="s">
        <v>60</v>
      </c>
      <c r="J76" s="236" t="s">
        <v>3771</v>
      </c>
      <c r="K76" s="235"/>
    </row>
    <row r="77" spans="2:11" customFormat="1" ht="17.25" customHeight="1">
      <c r="B77" s="234"/>
      <c r="C77" s="238" t="s">
        <v>3772</v>
      </c>
      <c r="D77" s="238"/>
      <c r="E77" s="238"/>
      <c r="F77" s="239" t="s">
        <v>3773</v>
      </c>
      <c r="G77" s="240"/>
      <c r="H77" s="238"/>
      <c r="I77" s="238"/>
      <c r="J77" s="238" t="s">
        <v>3774</v>
      </c>
      <c r="K77" s="235"/>
    </row>
    <row r="78" spans="2:11" customFormat="1" ht="5.25" customHeight="1">
      <c r="B78" s="234"/>
      <c r="C78" s="241"/>
      <c r="D78" s="241"/>
      <c r="E78" s="241"/>
      <c r="F78" s="241"/>
      <c r="G78" s="242"/>
      <c r="H78" s="241"/>
      <c r="I78" s="241"/>
      <c r="J78" s="241"/>
      <c r="K78" s="235"/>
    </row>
    <row r="79" spans="2:11" customFormat="1" ht="15" customHeight="1">
      <c r="B79" s="234"/>
      <c r="C79" s="223" t="s">
        <v>56</v>
      </c>
      <c r="D79" s="243"/>
      <c r="E79" s="243"/>
      <c r="F79" s="244" t="s">
        <v>3775</v>
      </c>
      <c r="G79" s="245"/>
      <c r="H79" s="223" t="s">
        <v>3776</v>
      </c>
      <c r="I79" s="223" t="s">
        <v>3777</v>
      </c>
      <c r="J79" s="223">
        <v>20</v>
      </c>
      <c r="K79" s="235"/>
    </row>
    <row r="80" spans="2:11" customFormat="1" ht="15" customHeight="1">
      <c r="B80" s="234"/>
      <c r="C80" s="223" t="s">
        <v>3778</v>
      </c>
      <c r="D80" s="223"/>
      <c r="E80" s="223"/>
      <c r="F80" s="244" t="s">
        <v>3775</v>
      </c>
      <c r="G80" s="245"/>
      <c r="H80" s="223" t="s">
        <v>3779</v>
      </c>
      <c r="I80" s="223" t="s">
        <v>3777</v>
      </c>
      <c r="J80" s="223">
        <v>120</v>
      </c>
      <c r="K80" s="235"/>
    </row>
    <row r="81" spans="2:11" customFormat="1" ht="15" customHeight="1">
      <c r="B81" s="246"/>
      <c r="C81" s="223" t="s">
        <v>3780</v>
      </c>
      <c r="D81" s="223"/>
      <c r="E81" s="223"/>
      <c r="F81" s="244" t="s">
        <v>3781</v>
      </c>
      <c r="G81" s="245"/>
      <c r="H81" s="223" t="s">
        <v>3782</v>
      </c>
      <c r="I81" s="223" t="s">
        <v>3777</v>
      </c>
      <c r="J81" s="223">
        <v>50</v>
      </c>
      <c r="K81" s="235"/>
    </row>
    <row r="82" spans="2:11" customFormat="1" ht="15" customHeight="1">
      <c r="B82" s="246"/>
      <c r="C82" s="223" t="s">
        <v>3783</v>
      </c>
      <c r="D82" s="223"/>
      <c r="E82" s="223"/>
      <c r="F82" s="244" t="s">
        <v>3775</v>
      </c>
      <c r="G82" s="245"/>
      <c r="H82" s="223" t="s">
        <v>3784</v>
      </c>
      <c r="I82" s="223" t="s">
        <v>3785</v>
      </c>
      <c r="J82" s="223"/>
      <c r="K82" s="235"/>
    </row>
    <row r="83" spans="2:11" customFormat="1" ht="15" customHeight="1">
      <c r="B83" s="246"/>
      <c r="C83" s="223" t="s">
        <v>3786</v>
      </c>
      <c r="D83" s="223"/>
      <c r="E83" s="223"/>
      <c r="F83" s="244" t="s">
        <v>3781</v>
      </c>
      <c r="G83" s="223"/>
      <c r="H83" s="223" t="s">
        <v>3787</v>
      </c>
      <c r="I83" s="223" t="s">
        <v>3777</v>
      </c>
      <c r="J83" s="223">
        <v>15</v>
      </c>
      <c r="K83" s="235"/>
    </row>
    <row r="84" spans="2:11" customFormat="1" ht="15" customHeight="1">
      <c r="B84" s="246"/>
      <c r="C84" s="223" t="s">
        <v>3788</v>
      </c>
      <c r="D84" s="223"/>
      <c r="E84" s="223"/>
      <c r="F84" s="244" t="s">
        <v>3781</v>
      </c>
      <c r="G84" s="223"/>
      <c r="H84" s="223" t="s">
        <v>3789</v>
      </c>
      <c r="I84" s="223" t="s">
        <v>3777</v>
      </c>
      <c r="J84" s="223">
        <v>15</v>
      </c>
      <c r="K84" s="235"/>
    </row>
    <row r="85" spans="2:11" customFormat="1" ht="15" customHeight="1">
      <c r="B85" s="246"/>
      <c r="C85" s="223" t="s">
        <v>3790</v>
      </c>
      <c r="D85" s="223"/>
      <c r="E85" s="223"/>
      <c r="F85" s="244" t="s">
        <v>3781</v>
      </c>
      <c r="G85" s="223"/>
      <c r="H85" s="223" t="s">
        <v>3791</v>
      </c>
      <c r="I85" s="223" t="s">
        <v>3777</v>
      </c>
      <c r="J85" s="223">
        <v>20</v>
      </c>
      <c r="K85" s="235"/>
    </row>
    <row r="86" spans="2:11" customFormat="1" ht="15" customHeight="1">
      <c r="B86" s="246"/>
      <c r="C86" s="223" t="s">
        <v>3792</v>
      </c>
      <c r="D86" s="223"/>
      <c r="E86" s="223"/>
      <c r="F86" s="244" t="s">
        <v>3781</v>
      </c>
      <c r="G86" s="223"/>
      <c r="H86" s="223" t="s">
        <v>3793</v>
      </c>
      <c r="I86" s="223" t="s">
        <v>3777</v>
      </c>
      <c r="J86" s="223">
        <v>20</v>
      </c>
      <c r="K86" s="235"/>
    </row>
    <row r="87" spans="2:11" customFormat="1" ht="15" customHeight="1">
      <c r="B87" s="246"/>
      <c r="C87" s="223" t="s">
        <v>3794</v>
      </c>
      <c r="D87" s="223"/>
      <c r="E87" s="223"/>
      <c r="F87" s="244" t="s">
        <v>3781</v>
      </c>
      <c r="G87" s="245"/>
      <c r="H87" s="223" t="s">
        <v>3795</v>
      </c>
      <c r="I87" s="223" t="s">
        <v>3777</v>
      </c>
      <c r="J87" s="223">
        <v>50</v>
      </c>
      <c r="K87" s="235"/>
    </row>
    <row r="88" spans="2:11" customFormat="1" ht="15" customHeight="1">
      <c r="B88" s="246"/>
      <c r="C88" s="223" t="s">
        <v>3796</v>
      </c>
      <c r="D88" s="223"/>
      <c r="E88" s="223"/>
      <c r="F88" s="244" t="s">
        <v>3781</v>
      </c>
      <c r="G88" s="245"/>
      <c r="H88" s="223" t="s">
        <v>3797</v>
      </c>
      <c r="I88" s="223" t="s">
        <v>3777</v>
      </c>
      <c r="J88" s="223">
        <v>20</v>
      </c>
      <c r="K88" s="235"/>
    </row>
    <row r="89" spans="2:11" customFormat="1" ht="15" customHeight="1">
      <c r="B89" s="246"/>
      <c r="C89" s="223" t="s">
        <v>3798</v>
      </c>
      <c r="D89" s="223"/>
      <c r="E89" s="223"/>
      <c r="F89" s="244" t="s">
        <v>3781</v>
      </c>
      <c r="G89" s="245"/>
      <c r="H89" s="223" t="s">
        <v>3799</v>
      </c>
      <c r="I89" s="223" t="s">
        <v>3777</v>
      </c>
      <c r="J89" s="223">
        <v>20</v>
      </c>
      <c r="K89" s="235"/>
    </row>
    <row r="90" spans="2:11" customFormat="1" ht="15" customHeight="1">
      <c r="B90" s="246"/>
      <c r="C90" s="223" t="s">
        <v>3800</v>
      </c>
      <c r="D90" s="223"/>
      <c r="E90" s="223"/>
      <c r="F90" s="244" t="s">
        <v>3781</v>
      </c>
      <c r="G90" s="245"/>
      <c r="H90" s="223" t="s">
        <v>3801</v>
      </c>
      <c r="I90" s="223" t="s">
        <v>3777</v>
      </c>
      <c r="J90" s="223">
        <v>50</v>
      </c>
      <c r="K90" s="235"/>
    </row>
    <row r="91" spans="2:11" customFormat="1" ht="15" customHeight="1">
      <c r="B91" s="246"/>
      <c r="C91" s="223" t="s">
        <v>3802</v>
      </c>
      <c r="D91" s="223"/>
      <c r="E91" s="223"/>
      <c r="F91" s="244" t="s">
        <v>3781</v>
      </c>
      <c r="G91" s="245"/>
      <c r="H91" s="223" t="s">
        <v>3802</v>
      </c>
      <c r="I91" s="223" t="s">
        <v>3777</v>
      </c>
      <c r="J91" s="223">
        <v>50</v>
      </c>
      <c r="K91" s="235"/>
    </row>
    <row r="92" spans="2:11" customFormat="1" ht="15" customHeight="1">
      <c r="B92" s="246"/>
      <c r="C92" s="223" t="s">
        <v>3803</v>
      </c>
      <c r="D92" s="223"/>
      <c r="E92" s="223"/>
      <c r="F92" s="244" t="s">
        <v>3781</v>
      </c>
      <c r="G92" s="245"/>
      <c r="H92" s="223" t="s">
        <v>3804</v>
      </c>
      <c r="I92" s="223" t="s">
        <v>3777</v>
      </c>
      <c r="J92" s="223">
        <v>255</v>
      </c>
      <c r="K92" s="235"/>
    </row>
    <row r="93" spans="2:11" customFormat="1" ht="15" customHeight="1">
      <c r="B93" s="246"/>
      <c r="C93" s="223" t="s">
        <v>3805</v>
      </c>
      <c r="D93" s="223"/>
      <c r="E93" s="223"/>
      <c r="F93" s="244" t="s">
        <v>3775</v>
      </c>
      <c r="G93" s="245"/>
      <c r="H93" s="223" t="s">
        <v>3806</v>
      </c>
      <c r="I93" s="223" t="s">
        <v>3807</v>
      </c>
      <c r="J93" s="223"/>
      <c r="K93" s="235"/>
    </row>
    <row r="94" spans="2:11" customFormat="1" ht="15" customHeight="1">
      <c r="B94" s="246"/>
      <c r="C94" s="223" t="s">
        <v>3808</v>
      </c>
      <c r="D94" s="223"/>
      <c r="E94" s="223"/>
      <c r="F94" s="244" t="s">
        <v>3775</v>
      </c>
      <c r="G94" s="245"/>
      <c r="H94" s="223" t="s">
        <v>3809</v>
      </c>
      <c r="I94" s="223" t="s">
        <v>3810</v>
      </c>
      <c r="J94" s="223"/>
      <c r="K94" s="235"/>
    </row>
    <row r="95" spans="2:11" customFormat="1" ht="15" customHeight="1">
      <c r="B95" s="246"/>
      <c r="C95" s="223" t="s">
        <v>3811</v>
      </c>
      <c r="D95" s="223"/>
      <c r="E95" s="223"/>
      <c r="F95" s="244" t="s">
        <v>3775</v>
      </c>
      <c r="G95" s="245"/>
      <c r="H95" s="223" t="s">
        <v>3811</v>
      </c>
      <c r="I95" s="223" t="s">
        <v>3810</v>
      </c>
      <c r="J95" s="223"/>
      <c r="K95" s="235"/>
    </row>
    <row r="96" spans="2:11" customFormat="1" ht="15" customHeight="1">
      <c r="B96" s="246"/>
      <c r="C96" s="223" t="s">
        <v>41</v>
      </c>
      <c r="D96" s="223"/>
      <c r="E96" s="223"/>
      <c r="F96" s="244" t="s">
        <v>3775</v>
      </c>
      <c r="G96" s="245"/>
      <c r="H96" s="223" t="s">
        <v>3812</v>
      </c>
      <c r="I96" s="223" t="s">
        <v>3810</v>
      </c>
      <c r="J96" s="223"/>
      <c r="K96" s="235"/>
    </row>
    <row r="97" spans="2:11" customFormat="1" ht="15" customHeight="1">
      <c r="B97" s="246"/>
      <c r="C97" s="223" t="s">
        <v>51</v>
      </c>
      <c r="D97" s="223"/>
      <c r="E97" s="223"/>
      <c r="F97" s="244" t="s">
        <v>3775</v>
      </c>
      <c r="G97" s="245"/>
      <c r="H97" s="223" t="s">
        <v>3813</v>
      </c>
      <c r="I97" s="223" t="s">
        <v>3810</v>
      </c>
      <c r="J97" s="223"/>
      <c r="K97" s="235"/>
    </row>
    <row r="98" spans="2:11" customFormat="1" ht="15" customHeight="1">
      <c r="B98" s="247"/>
      <c r="C98" s="248"/>
      <c r="D98" s="248"/>
      <c r="E98" s="248"/>
      <c r="F98" s="248"/>
      <c r="G98" s="248"/>
      <c r="H98" s="248"/>
      <c r="I98" s="248"/>
      <c r="J98" s="248"/>
      <c r="K98" s="249"/>
    </row>
    <row r="99" spans="2:11" customFormat="1" ht="18.75" customHeight="1">
      <c r="B99" s="250"/>
      <c r="C99" s="251"/>
      <c r="D99" s="251"/>
      <c r="E99" s="251"/>
      <c r="F99" s="251"/>
      <c r="G99" s="251"/>
      <c r="H99" s="251"/>
      <c r="I99" s="251"/>
      <c r="J99" s="251"/>
      <c r="K99" s="250"/>
    </row>
    <row r="100" spans="2:11" customFormat="1" ht="18.75" customHeight="1">
      <c r="B100" s="230"/>
      <c r="C100" s="230"/>
      <c r="D100" s="230"/>
      <c r="E100" s="230"/>
      <c r="F100" s="230"/>
      <c r="G100" s="230"/>
      <c r="H100" s="230"/>
      <c r="I100" s="230"/>
      <c r="J100" s="230"/>
      <c r="K100" s="230"/>
    </row>
    <row r="101" spans="2:11" customFormat="1" ht="7.5" customHeight="1">
      <c r="B101" s="231"/>
      <c r="C101" s="232"/>
      <c r="D101" s="232"/>
      <c r="E101" s="232"/>
      <c r="F101" s="232"/>
      <c r="G101" s="232"/>
      <c r="H101" s="232"/>
      <c r="I101" s="232"/>
      <c r="J101" s="232"/>
      <c r="K101" s="233"/>
    </row>
    <row r="102" spans="2:11" customFormat="1" ht="45" customHeight="1">
      <c r="B102" s="234"/>
      <c r="C102" s="346" t="s">
        <v>3814</v>
      </c>
      <c r="D102" s="346"/>
      <c r="E102" s="346"/>
      <c r="F102" s="346"/>
      <c r="G102" s="346"/>
      <c r="H102" s="346"/>
      <c r="I102" s="346"/>
      <c r="J102" s="346"/>
      <c r="K102" s="235"/>
    </row>
    <row r="103" spans="2:11" customFormat="1" ht="17.25" customHeight="1">
      <c r="B103" s="234"/>
      <c r="C103" s="236" t="s">
        <v>3769</v>
      </c>
      <c r="D103" s="236"/>
      <c r="E103" s="236"/>
      <c r="F103" s="236" t="s">
        <v>3770</v>
      </c>
      <c r="G103" s="237"/>
      <c r="H103" s="236" t="s">
        <v>57</v>
      </c>
      <c r="I103" s="236" t="s">
        <v>60</v>
      </c>
      <c r="J103" s="236" t="s">
        <v>3771</v>
      </c>
      <c r="K103" s="235"/>
    </row>
    <row r="104" spans="2:11" customFormat="1" ht="17.25" customHeight="1">
      <c r="B104" s="234"/>
      <c r="C104" s="238" t="s">
        <v>3772</v>
      </c>
      <c r="D104" s="238"/>
      <c r="E104" s="238"/>
      <c r="F104" s="239" t="s">
        <v>3773</v>
      </c>
      <c r="G104" s="240"/>
      <c r="H104" s="238"/>
      <c r="I104" s="238"/>
      <c r="J104" s="238" t="s">
        <v>3774</v>
      </c>
      <c r="K104" s="235"/>
    </row>
    <row r="105" spans="2:11" customFormat="1" ht="5.25" customHeight="1">
      <c r="B105" s="234"/>
      <c r="C105" s="236"/>
      <c r="D105" s="236"/>
      <c r="E105" s="236"/>
      <c r="F105" s="236"/>
      <c r="G105" s="252"/>
      <c r="H105" s="236"/>
      <c r="I105" s="236"/>
      <c r="J105" s="236"/>
      <c r="K105" s="235"/>
    </row>
    <row r="106" spans="2:11" customFormat="1" ht="15" customHeight="1">
      <c r="B106" s="234"/>
      <c r="C106" s="223" t="s">
        <v>56</v>
      </c>
      <c r="D106" s="243"/>
      <c r="E106" s="243"/>
      <c r="F106" s="244" t="s">
        <v>3775</v>
      </c>
      <c r="G106" s="223"/>
      <c r="H106" s="223" t="s">
        <v>3815</v>
      </c>
      <c r="I106" s="223" t="s">
        <v>3777</v>
      </c>
      <c r="J106" s="223">
        <v>20</v>
      </c>
      <c r="K106" s="235"/>
    </row>
    <row r="107" spans="2:11" customFormat="1" ht="15" customHeight="1">
      <c r="B107" s="234"/>
      <c r="C107" s="223" t="s">
        <v>3778</v>
      </c>
      <c r="D107" s="223"/>
      <c r="E107" s="223"/>
      <c r="F107" s="244" t="s">
        <v>3775</v>
      </c>
      <c r="G107" s="223"/>
      <c r="H107" s="223" t="s">
        <v>3815</v>
      </c>
      <c r="I107" s="223" t="s">
        <v>3777</v>
      </c>
      <c r="J107" s="223">
        <v>120</v>
      </c>
      <c r="K107" s="235"/>
    </row>
    <row r="108" spans="2:11" customFormat="1" ht="15" customHeight="1">
      <c r="B108" s="246"/>
      <c r="C108" s="223" t="s">
        <v>3780</v>
      </c>
      <c r="D108" s="223"/>
      <c r="E108" s="223"/>
      <c r="F108" s="244" t="s">
        <v>3781</v>
      </c>
      <c r="G108" s="223"/>
      <c r="H108" s="223" t="s">
        <v>3815</v>
      </c>
      <c r="I108" s="223" t="s">
        <v>3777</v>
      </c>
      <c r="J108" s="223">
        <v>50</v>
      </c>
      <c r="K108" s="235"/>
    </row>
    <row r="109" spans="2:11" customFormat="1" ht="15" customHeight="1">
      <c r="B109" s="246"/>
      <c r="C109" s="223" t="s">
        <v>3783</v>
      </c>
      <c r="D109" s="223"/>
      <c r="E109" s="223"/>
      <c r="F109" s="244" t="s">
        <v>3775</v>
      </c>
      <c r="G109" s="223"/>
      <c r="H109" s="223" t="s">
        <v>3815</v>
      </c>
      <c r="I109" s="223" t="s">
        <v>3785</v>
      </c>
      <c r="J109" s="223"/>
      <c r="K109" s="235"/>
    </row>
    <row r="110" spans="2:11" customFormat="1" ht="15" customHeight="1">
      <c r="B110" s="246"/>
      <c r="C110" s="223" t="s">
        <v>3794</v>
      </c>
      <c r="D110" s="223"/>
      <c r="E110" s="223"/>
      <c r="F110" s="244" t="s">
        <v>3781</v>
      </c>
      <c r="G110" s="223"/>
      <c r="H110" s="223" t="s">
        <v>3815</v>
      </c>
      <c r="I110" s="223" t="s">
        <v>3777</v>
      </c>
      <c r="J110" s="223">
        <v>50</v>
      </c>
      <c r="K110" s="235"/>
    </row>
    <row r="111" spans="2:11" customFormat="1" ht="15" customHeight="1">
      <c r="B111" s="246"/>
      <c r="C111" s="223" t="s">
        <v>3802</v>
      </c>
      <c r="D111" s="223"/>
      <c r="E111" s="223"/>
      <c r="F111" s="244" t="s">
        <v>3781</v>
      </c>
      <c r="G111" s="223"/>
      <c r="H111" s="223" t="s">
        <v>3815</v>
      </c>
      <c r="I111" s="223" t="s">
        <v>3777</v>
      </c>
      <c r="J111" s="223">
        <v>50</v>
      </c>
      <c r="K111" s="235"/>
    </row>
    <row r="112" spans="2:11" customFormat="1" ht="15" customHeight="1">
      <c r="B112" s="246"/>
      <c r="C112" s="223" t="s">
        <v>3800</v>
      </c>
      <c r="D112" s="223"/>
      <c r="E112" s="223"/>
      <c r="F112" s="244" t="s">
        <v>3781</v>
      </c>
      <c r="G112" s="223"/>
      <c r="H112" s="223" t="s">
        <v>3815</v>
      </c>
      <c r="I112" s="223" t="s">
        <v>3777</v>
      </c>
      <c r="J112" s="223">
        <v>50</v>
      </c>
      <c r="K112" s="235"/>
    </row>
    <row r="113" spans="2:11" customFormat="1" ht="15" customHeight="1">
      <c r="B113" s="246"/>
      <c r="C113" s="223" t="s">
        <v>56</v>
      </c>
      <c r="D113" s="223"/>
      <c r="E113" s="223"/>
      <c r="F113" s="244" t="s">
        <v>3775</v>
      </c>
      <c r="G113" s="223"/>
      <c r="H113" s="223" t="s">
        <v>3816</v>
      </c>
      <c r="I113" s="223" t="s">
        <v>3777</v>
      </c>
      <c r="J113" s="223">
        <v>20</v>
      </c>
      <c r="K113" s="235"/>
    </row>
    <row r="114" spans="2:11" customFormat="1" ht="15" customHeight="1">
      <c r="B114" s="246"/>
      <c r="C114" s="223" t="s">
        <v>3817</v>
      </c>
      <c r="D114" s="223"/>
      <c r="E114" s="223"/>
      <c r="F114" s="244" t="s">
        <v>3775</v>
      </c>
      <c r="G114" s="223"/>
      <c r="H114" s="223" t="s">
        <v>3818</v>
      </c>
      <c r="I114" s="223" t="s">
        <v>3777</v>
      </c>
      <c r="J114" s="223">
        <v>120</v>
      </c>
      <c r="K114" s="235"/>
    </row>
    <row r="115" spans="2:11" customFormat="1" ht="15" customHeight="1">
      <c r="B115" s="246"/>
      <c r="C115" s="223" t="s">
        <v>41</v>
      </c>
      <c r="D115" s="223"/>
      <c r="E115" s="223"/>
      <c r="F115" s="244" t="s">
        <v>3775</v>
      </c>
      <c r="G115" s="223"/>
      <c r="H115" s="223" t="s">
        <v>3819</v>
      </c>
      <c r="I115" s="223" t="s">
        <v>3810</v>
      </c>
      <c r="J115" s="223"/>
      <c r="K115" s="235"/>
    </row>
    <row r="116" spans="2:11" customFormat="1" ht="15" customHeight="1">
      <c r="B116" s="246"/>
      <c r="C116" s="223" t="s">
        <v>51</v>
      </c>
      <c r="D116" s="223"/>
      <c r="E116" s="223"/>
      <c r="F116" s="244" t="s">
        <v>3775</v>
      </c>
      <c r="G116" s="223"/>
      <c r="H116" s="223" t="s">
        <v>3820</v>
      </c>
      <c r="I116" s="223" t="s">
        <v>3810</v>
      </c>
      <c r="J116" s="223"/>
      <c r="K116" s="235"/>
    </row>
    <row r="117" spans="2:11" customFormat="1" ht="15" customHeight="1">
      <c r="B117" s="246"/>
      <c r="C117" s="223" t="s">
        <v>60</v>
      </c>
      <c r="D117" s="223"/>
      <c r="E117" s="223"/>
      <c r="F117" s="244" t="s">
        <v>3775</v>
      </c>
      <c r="G117" s="223"/>
      <c r="H117" s="223" t="s">
        <v>3821</v>
      </c>
      <c r="I117" s="223" t="s">
        <v>3822</v>
      </c>
      <c r="J117" s="223"/>
      <c r="K117" s="235"/>
    </row>
    <row r="118" spans="2:11" customFormat="1" ht="15" customHeight="1">
      <c r="B118" s="247"/>
      <c r="C118" s="253"/>
      <c r="D118" s="253"/>
      <c r="E118" s="253"/>
      <c r="F118" s="253"/>
      <c r="G118" s="253"/>
      <c r="H118" s="253"/>
      <c r="I118" s="253"/>
      <c r="J118" s="253"/>
      <c r="K118" s="249"/>
    </row>
    <row r="119" spans="2:11" customFormat="1" ht="18.75" customHeight="1">
      <c r="B119" s="254"/>
      <c r="C119" s="255"/>
      <c r="D119" s="255"/>
      <c r="E119" s="255"/>
      <c r="F119" s="256"/>
      <c r="G119" s="255"/>
      <c r="H119" s="255"/>
      <c r="I119" s="255"/>
      <c r="J119" s="255"/>
      <c r="K119" s="254"/>
    </row>
    <row r="120" spans="2:11" customFormat="1" ht="18.75" customHeight="1">
      <c r="B120" s="230"/>
      <c r="C120" s="230"/>
      <c r="D120" s="230"/>
      <c r="E120" s="230"/>
      <c r="F120" s="230"/>
      <c r="G120" s="230"/>
      <c r="H120" s="230"/>
      <c r="I120" s="230"/>
      <c r="J120" s="230"/>
      <c r="K120" s="230"/>
    </row>
    <row r="121" spans="2:11" customFormat="1" ht="7.5" customHeight="1">
      <c r="B121" s="257"/>
      <c r="C121" s="258"/>
      <c r="D121" s="258"/>
      <c r="E121" s="258"/>
      <c r="F121" s="258"/>
      <c r="G121" s="258"/>
      <c r="H121" s="258"/>
      <c r="I121" s="258"/>
      <c r="J121" s="258"/>
      <c r="K121" s="259"/>
    </row>
    <row r="122" spans="2:11" customFormat="1" ht="45" customHeight="1">
      <c r="B122" s="260"/>
      <c r="C122" s="344" t="s">
        <v>3823</v>
      </c>
      <c r="D122" s="344"/>
      <c r="E122" s="344"/>
      <c r="F122" s="344"/>
      <c r="G122" s="344"/>
      <c r="H122" s="344"/>
      <c r="I122" s="344"/>
      <c r="J122" s="344"/>
      <c r="K122" s="261"/>
    </row>
    <row r="123" spans="2:11" customFormat="1" ht="17.25" customHeight="1">
      <c r="B123" s="262"/>
      <c r="C123" s="236" t="s">
        <v>3769</v>
      </c>
      <c r="D123" s="236"/>
      <c r="E123" s="236"/>
      <c r="F123" s="236" t="s">
        <v>3770</v>
      </c>
      <c r="G123" s="237"/>
      <c r="H123" s="236" t="s">
        <v>57</v>
      </c>
      <c r="I123" s="236" t="s">
        <v>60</v>
      </c>
      <c r="J123" s="236" t="s">
        <v>3771</v>
      </c>
      <c r="K123" s="263"/>
    </row>
    <row r="124" spans="2:11" customFormat="1" ht="17.25" customHeight="1">
      <c r="B124" s="262"/>
      <c r="C124" s="238" t="s">
        <v>3772</v>
      </c>
      <c r="D124" s="238"/>
      <c r="E124" s="238"/>
      <c r="F124" s="239" t="s">
        <v>3773</v>
      </c>
      <c r="G124" s="240"/>
      <c r="H124" s="238"/>
      <c r="I124" s="238"/>
      <c r="J124" s="238" t="s">
        <v>3774</v>
      </c>
      <c r="K124" s="263"/>
    </row>
    <row r="125" spans="2:11" customFormat="1" ht="5.25" customHeight="1">
      <c r="B125" s="264"/>
      <c r="C125" s="241"/>
      <c r="D125" s="241"/>
      <c r="E125" s="241"/>
      <c r="F125" s="241"/>
      <c r="G125" s="265"/>
      <c r="H125" s="241"/>
      <c r="I125" s="241"/>
      <c r="J125" s="241"/>
      <c r="K125" s="266"/>
    </row>
    <row r="126" spans="2:11" customFormat="1" ht="15" customHeight="1">
      <c r="B126" s="264"/>
      <c r="C126" s="223" t="s">
        <v>3778</v>
      </c>
      <c r="D126" s="243"/>
      <c r="E126" s="243"/>
      <c r="F126" s="244" t="s">
        <v>3775</v>
      </c>
      <c r="G126" s="223"/>
      <c r="H126" s="223" t="s">
        <v>3815</v>
      </c>
      <c r="I126" s="223" t="s">
        <v>3777</v>
      </c>
      <c r="J126" s="223">
        <v>120</v>
      </c>
      <c r="K126" s="267"/>
    </row>
    <row r="127" spans="2:11" customFormat="1" ht="15" customHeight="1">
      <c r="B127" s="264"/>
      <c r="C127" s="223" t="s">
        <v>3824</v>
      </c>
      <c r="D127" s="223"/>
      <c r="E127" s="223"/>
      <c r="F127" s="244" t="s">
        <v>3775</v>
      </c>
      <c r="G127" s="223"/>
      <c r="H127" s="223" t="s">
        <v>3825</v>
      </c>
      <c r="I127" s="223" t="s">
        <v>3777</v>
      </c>
      <c r="J127" s="223" t="s">
        <v>3826</v>
      </c>
      <c r="K127" s="267"/>
    </row>
    <row r="128" spans="2:11" customFormat="1" ht="15" customHeight="1">
      <c r="B128" s="264"/>
      <c r="C128" s="223" t="s">
        <v>87</v>
      </c>
      <c r="D128" s="223"/>
      <c r="E128" s="223"/>
      <c r="F128" s="244" t="s">
        <v>3775</v>
      </c>
      <c r="G128" s="223"/>
      <c r="H128" s="223" t="s">
        <v>3827</v>
      </c>
      <c r="I128" s="223" t="s">
        <v>3777</v>
      </c>
      <c r="J128" s="223" t="s">
        <v>3826</v>
      </c>
      <c r="K128" s="267"/>
    </row>
    <row r="129" spans="2:11" customFormat="1" ht="15" customHeight="1">
      <c r="B129" s="264"/>
      <c r="C129" s="223" t="s">
        <v>3786</v>
      </c>
      <c r="D129" s="223"/>
      <c r="E129" s="223"/>
      <c r="F129" s="244" t="s">
        <v>3781</v>
      </c>
      <c r="G129" s="223"/>
      <c r="H129" s="223" t="s">
        <v>3787</v>
      </c>
      <c r="I129" s="223" t="s">
        <v>3777</v>
      </c>
      <c r="J129" s="223">
        <v>15</v>
      </c>
      <c r="K129" s="267"/>
    </row>
    <row r="130" spans="2:11" customFormat="1" ht="15" customHeight="1">
      <c r="B130" s="264"/>
      <c r="C130" s="223" t="s">
        <v>3788</v>
      </c>
      <c r="D130" s="223"/>
      <c r="E130" s="223"/>
      <c r="F130" s="244" t="s">
        <v>3781</v>
      </c>
      <c r="G130" s="223"/>
      <c r="H130" s="223" t="s">
        <v>3789</v>
      </c>
      <c r="I130" s="223" t="s">
        <v>3777</v>
      </c>
      <c r="J130" s="223">
        <v>15</v>
      </c>
      <c r="K130" s="267"/>
    </row>
    <row r="131" spans="2:11" customFormat="1" ht="15" customHeight="1">
      <c r="B131" s="264"/>
      <c r="C131" s="223" t="s">
        <v>3790</v>
      </c>
      <c r="D131" s="223"/>
      <c r="E131" s="223"/>
      <c r="F131" s="244" t="s">
        <v>3781</v>
      </c>
      <c r="G131" s="223"/>
      <c r="H131" s="223" t="s">
        <v>3791</v>
      </c>
      <c r="I131" s="223" t="s">
        <v>3777</v>
      </c>
      <c r="J131" s="223">
        <v>20</v>
      </c>
      <c r="K131" s="267"/>
    </row>
    <row r="132" spans="2:11" customFormat="1" ht="15" customHeight="1">
      <c r="B132" s="264"/>
      <c r="C132" s="223" t="s">
        <v>3792</v>
      </c>
      <c r="D132" s="223"/>
      <c r="E132" s="223"/>
      <c r="F132" s="244" t="s">
        <v>3781</v>
      </c>
      <c r="G132" s="223"/>
      <c r="H132" s="223" t="s">
        <v>3793</v>
      </c>
      <c r="I132" s="223" t="s">
        <v>3777</v>
      </c>
      <c r="J132" s="223">
        <v>20</v>
      </c>
      <c r="K132" s="267"/>
    </row>
    <row r="133" spans="2:11" customFormat="1" ht="15" customHeight="1">
      <c r="B133" s="264"/>
      <c r="C133" s="223" t="s">
        <v>3780</v>
      </c>
      <c r="D133" s="223"/>
      <c r="E133" s="223"/>
      <c r="F133" s="244" t="s">
        <v>3781</v>
      </c>
      <c r="G133" s="223"/>
      <c r="H133" s="223" t="s">
        <v>3815</v>
      </c>
      <c r="I133" s="223" t="s">
        <v>3777</v>
      </c>
      <c r="J133" s="223">
        <v>50</v>
      </c>
      <c r="K133" s="267"/>
    </row>
    <row r="134" spans="2:11" customFormat="1" ht="15" customHeight="1">
      <c r="B134" s="264"/>
      <c r="C134" s="223" t="s">
        <v>3794</v>
      </c>
      <c r="D134" s="223"/>
      <c r="E134" s="223"/>
      <c r="F134" s="244" t="s">
        <v>3781</v>
      </c>
      <c r="G134" s="223"/>
      <c r="H134" s="223" t="s">
        <v>3815</v>
      </c>
      <c r="I134" s="223" t="s">
        <v>3777</v>
      </c>
      <c r="J134" s="223">
        <v>50</v>
      </c>
      <c r="K134" s="267"/>
    </row>
    <row r="135" spans="2:11" customFormat="1" ht="15" customHeight="1">
      <c r="B135" s="264"/>
      <c r="C135" s="223" t="s">
        <v>3800</v>
      </c>
      <c r="D135" s="223"/>
      <c r="E135" s="223"/>
      <c r="F135" s="244" t="s">
        <v>3781</v>
      </c>
      <c r="G135" s="223"/>
      <c r="H135" s="223" t="s">
        <v>3815</v>
      </c>
      <c r="I135" s="223" t="s">
        <v>3777</v>
      </c>
      <c r="J135" s="223">
        <v>50</v>
      </c>
      <c r="K135" s="267"/>
    </row>
    <row r="136" spans="2:11" customFormat="1" ht="15" customHeight="1">
      <c r="B136" s="264"/>
      <c r="C136" s="223" t="s">
        <v>3802</v>
      </c>
      <c r="D136" s="223"/>
      <c r="E136" s="223"/>
      <c r="F136" s="244" t="s">
        <v>3781</v>
      </c>
      <c r="G136" s="223"/>
      <c r="H136" s="223" t="s">
        <v>3815</v>
      </c>
      <c r="I136" s="223" t="s">
        <v>3777</v>
      </c>
      <c r="J136" s="223">
        <v>50</v>
      </c>
      <c r="K136" s="267"/>
    </row>
    <row r="137" spans="2:11" customFormat="1" ht="15" customHeight="1">
      <c r="B137" s="264"/>
      <c r="C137" s="223" t="s">
        <v>3803</v>
      </c>
      <c r="D137" s="223"/>
      <c r="E137" s="223"/>
      <c r="F137" s="244" t="s">
        <v>3781</v>
      </c>
      <c r="G137" s="223"/>
      <c r="H137" s="223" t="s">
        <v>3828</v>
      </c>
      <c r="I137" s="223" t="s">
        <v>3777</v>
      </c>
      <c r="J137" s="223">
        <v>255</v>
      </c>
      <c r="K137" s="267"/>
    </row>
    <row r="138" spans="2:11" customFormat="1" ht="15" customHeight="1">
      <c r="B138" s="264"/>
      <c r="C138" s="223" t="s">
        <v>3805</v>
      </c>
      <c r="D138" s="223"/>
      <c r="E138" s="223"/>
      <c r="F138" s="244" t="s">
        <v>3775</v>
      </c>
      <c r="G138" s="223"/>
      <c r="H138" s="223" t="s">
        <v>3829</v>
      </c>
      <c r="I138" s="223" t="s">
        <v>3807</v>
      </c>
      <c r="J138" s="223"/>
      <c r="K138" s="267"/>
    </row>
    <row r="139" spans="2:11" customFormat="1" ht="15" customHeight="1">
      <c r="B139" s="264"/>
      <c r="C139" s="223" t="s">
        <v>3808</v>
      </c>
      <c r="D139" s="223"/>
      <c r="E139" s="223"/>
      <c r="F139" s="244" t="s">
        <v>3775</v>
      </c>
      <c r="G139" s="223"/>
      <c r="H139" s="223" t="s">
        <v>3830</v>
      </c>
      <c r="I139" s="223" t="s">
        <v>3810</v>
      </c>
      <c r="J139" s="223"/>
      <c r="K139" s="267"/>
    </row>
    <row r="140" spans="2:11" customFormat="1" ht="15" customHeight="1">
      <c r="B140" s="264"/>
      <c r="C140" s="223" t="s">
        <v>3811</v>
      </c>
      <c r="D140" s="223"/>
      <c r="E140" s="223"/>
      <c r="F140" s="244" t="s">
        <v>3775</v>
      </c>
      <c r="G140" s="223"/>
      <c r="H140" s="223" t="s">
        <v>3811</v>
      </c>
      <c r="I140" s="223" t="s">
        <v>3810</v>
      </c>
      <c r="J140" s="223"/>
      <c r="K140" s="267"/>
    </row>
    <row r="141" spans="2:11" customFormat="1" ht="15" customHeight="1">
      <c r="B141" s="264"/>
      <c r="C141" s="223" t="s">
        <v>41</v>
      </c>
      <c r="D141" s="223"/>
      <c r="E141" s="223"/>
      <c r="F141" s="244" t="s">
        <v>3775</v>
      </c>
      <c r="G141" s="223"/>
      <c r="H141" s="223" t="s">
        <v>3831</v>
      </c>
      <c r="I141" s="223" t="s">
        <v>3810</v>
      </c>
      <c r="J141" s="223"/>
      <c r="K141" s="267"/>
    </row>
    <row r="142" spans="2:11" customFormat="1" ht="15" customHeight="1">
      <c r="B142" s="264"/>
      <c r="C142" s="223" t="s">
        <v>3832</v>
      </c>
      <c r="D142" s="223"/>
      <c r="E142" s="223"/>
      <c r="F142" s="244" t="s">
        <v>3775</v>
      </c>
      <c r="G142" s="223"/>
      <c r="H142" s="223" t="s">
        <v>3833</v>
      </c>
      <c r="I142" s="223" t="s">
        <v>3810</v>
      </c>
      <c r="J142" s="223"/>
      <c r="K142" s="267"/>
    </row>
    <row r="143" spans="2:11" customFormat="1" ht="15" customHeight="1">
      <c r="B143" s="268"/>
      <c r="C143" s="269"/>
      <c r="D143" s="269"/>
      <c r="E143" s="269"/>
      <c r="F143" s="269"/>
      <c r="G143" s="269"/>
      <c r="H143" s="269"/>
      <c r="I143" s="269"/>
      <c r="J143" s="269"/>
      <c r="K143" s="270"/>
    </row>
    <row r="144" spans="2:11" customFormat="1" ht="18.75" customHeight="1">
      <c r="B144" s="255"/>
      <c r="C144" s="255"/>
      <c r="D144" s="255"/>
      <c r="E144" s="255"/>
      <c r="F144" s="256"/>
      <c r="G144" s="255"/>
      <c r="H144" s="255"/>
      <c r="I144" s="255"/>
      <c r="J144" s="255"/>
      <c r="K144" s="255"/>
    </row>
    <row r="145" spans="2:11" customFormat="1" ht="18.75" customHeight="1">
      <c r="B145" s="230"/>
      <c r="C145" s="230"/>
      <c r="D145" s="230"/>
      <c r="E145" s="230"/>
      <c r="F145" s="230"/>
      <c r="G145" s="230"/>
      <c r="H145" s="230"/>
      <c r="I145" s="230"/>
      <c r="J145" s="230"/>
      <c r="K145" s="230"/>
    </row>
    <row r="146" spans="2:11" customFormat="1" ht="7.5" customHeight="1">
      <c r="B146" s="231"/>
      <c r="C146" s="232"/>
      <c r="D146" s="232"/>
      <c r="E146" s="232"/>
      <c r="F146" s="232"/>
      <c r="G146" s="232"/>
      <c r="H146" s="232"/>
      <c r="I146" s="232"/>
      <c r="J146" s="232"/>
      <c r="K146" s="233"/>
    </row>
    <row r="147" spans="2:11" customFormat="1" ht="45" customHeight="1">
      <c r="B147" s="234"/>
      <c r="C147" s="346" t="s">
        <v>3834</v>
      </c>
      <c r="D147" s="346"/>
      <c r="E147" s="346"/>
      <c r="F147" s="346"/>
      <c r="G147" s="346"/>
      <c r="H147" s="346"/>
      <c r="I147" s="346"/>
      <c r="J147" s="346"/>
      <c r="K147" s="235"/>
    </row>
    <row r="148" spans="2:11" customFormat="1" ht="17.25" customHeight="1">
      <c r="B148" s="234"/>
      <c r="C148" s="236" t="s">
        <v>3769</v>
      </c>
      <c r="D148" s="236"/>
      <c r="E148" s="236"/>
      <c r="F148" s="236" t="s">
        <v>3770</v>
      </c>
      <c r="G148" s="237"/>
      <c r="H148" s="236" t="s">
        <v>57</v>
      </c>
      <c r="I148" s="236" t="s">
        <v>60</v>
      </c>
      <c r="J148" s="236" t="s">
        <v>3771</v>
      </c>
      <c r="K148" s="235"/>
    </row>
    <row r="149" spans="2:11" customFormat="1" ht="17.25" customHeight="1">
      <c r="B149" s="234"/>
      <c r="C149" s="238" t="s">
        <v>3772</v>
      </c>
      <c r="D149" s="238"/>
      <c r="E149" s="238"/>
      <c r="F149" s="239" t="s">
        <v>3773</v>
      </c>
      <c r="G149" s="240"/>
      <c r="H149" s="238"/>
      <c r="I149" s="238"/>
      <c r="J149" s="238" t="s">
        <v>3774</v>
      </c>
      <c r="K149" s="235"/>
    </row>
    <row r="150" spans="2:11" customFormat="1" ht="5.25" customHeight="1">
      <c r="B150" s="246"/>
      <c r="C150" s="241"/>
      <c r="D150" s="241"/>
      <c r="E150" s="241"/>
      <c r="F150" s="241"/>
      <c r="G150" s="242"/>
      <c r="H150" s="241"/>
      <c r="I150" s="241"/>
      <c r="J150" s="241"/>
      <c r="K150" s="267"/>
    </row>
    <row r="151" spans="2:11" customFormat="1" ht="15" customHeight="1">
      <c r="B151" s="246"/>
      <c r="C151" s="271" t="s">
        <v>3778</v>
      </c>
      <c r="D151" s="223"/>
      <c r="E151" s="223"/>
      <c r="F151" s="272" t="s">
        <v>3775</v>
      </c>
      <c r="G151" s="223"/>
      <c r="H151" s="271" t="s">
        <v>3815</v>
      </c>
      <c r="I151" s="271" t="s">
        <v>3777</v>
      </c>
      <c r="J151" s="271">
        <v>120</v>
      </c>
      <c r="K151" s="267"/>
    </row>
    <row r="152" spans="2:11" customFormat="1" ht="15" customHeight="1">
      <c r="B152" s="246"/>
      <c r="C152" s="271" t="s">
        <v>3824</v>
      </c>
      <c r="D152" s="223"/>
      <c r="E152" s="223"/>
      <c r="F152" s="272" t="s">
        <v>3775</v>
      </c>
      <c r="G152" s="223"/>
      <c r="H152" s="271" t="s">
        <v>3835</v>
      </c>
      <c r="I152" s="271" t="s">
        <v>3777</v>
      </c>
      <c r="J152" s="271" t="s">
        <v>3826</v>
      </c>
      <c r="K152" s="267"/>
    </row>
    <row r="153" spans="2:11" customFormat="1" ht="15" customHeight="1">
      <c r="B153" s="246"/>
      <c r="C153" s="271" t="s">
        <v>87</v>
      </c>
      <c r="D153" s="223"/>
      <c r="E153" s="223"/>
      <c r="F153" s="272" t="s">
        <v>3775</v>
      </c>
      <c r="G153" s="223"/>
      <c r="H153" s="271" t="s">
        <v>3836</v>
      </c>
      <c r="I153" s="271" t="s">
        <v>3777</v>
      </c>
      <c r="J153" s="271" t="s">
        <v>3826</v>
      </c>
      <c r="K153" s="267"/>
    </row>
    <row r="154" spans="2:11" customFormat="1" ht="15" customHeight="1">
      <c r="B154" s="246"/>
      <c r="C154" s="271" t="s">
        <v>3780</v>
      </c>
      <c r="D154" s="223"/>
      <c r="E154" s="223"/>
      <c r="F154" s="272" t="s">
        <v>3781</v>
      </c>
      <c r="G154" s="223"/>
      <c r="H154" s="271" t="s">
        <v>3815</v>
      </c>
      <c r="I154" s="271" t="s">
        <v>3777</v>
      </c>
      <c r="J154" s="271">
        <v>50</v>
      </c>
      <c r="K154" s="267"/>
    </row>
    <row r="155" spans="2:11" customFormat="1" ht="15" customHeight="1">
      <c r="B155" s="246"/>
      <c r="C155" s="271" t="s">
        <v>3783</v>
      </c>
      <c r="D155" s="223"/>
      <c r="E155" s="223"/>
      <c r="F155" s="272" t="s">
        <v>3775</v>
      </c>
      <c r="G155" s="223"/>
      <c r="H155" s="271" t="s">
        <v>3815</v>
      </c>
      <c r="I155" s="271" t="s">
        <v>3785</v>
      </c>
      <c r="J155" s="271"/>
      <c r="K155" s="267"/>
    </row>
    <row r="156" spans="2:11" customFormat="1" ht="15" customHeight="1">
      <c r="B156" s="246"/>
      <c r="C156" s="271" t="s">
        <v>3794</v>
      </c>
      <c r="D156" s="223"/>
      <c r="E156" s="223"/>
      <c r="F156" s="272" t="s">
        <v>3781</v>
      </c>
      <c r="G156" s="223"/>
      <c r="H156" s="271" t="s">
        <v>3815</v>
      </c>
      <c r="I156" s="271" t="s">
        <v>3777</v>
      </c>
      <c r="J156" s="271">
        <v>50</v>
      </c>
      <c r="K156" s="267"/>
    </row>
    <row r="157" spans="2:11" customFormat="1" ht="15" customHeight="1">
      <c r="B157" s="246"/>
      <c r="C157" s="271" t="s">
        <v>3802</v>
      </c>
      <c r="D157" s="223"/>
      <c r="E157" s="223"/>
      <c r="F157" s="272" t="s">
        <v>3781</v>
      </c>
      <c r="G157" s="223"/>
      <c r="H157" s="271" t="s">
        <v>3815</v>
      </c>
      <c r="I157" s="271" t="s">
        <v>3777</v>
      </c>
      <c r="J157" s="271">
        <v>50</v>
      </c>
      <c r="K157" s="267"/>
    </row>
    <row r="158" spans="2:11" customFormat="1" ht="15" customHeight="1">
      <c r="B158" s="246"/>
      <c r="C158" s="271" t="s">
        <v>3800</v>
      </c>
      <c r="D158" s="223"/>
      <c r="E158" s="223"/>
      <c r="F158" s="272" t="s">
        <v>3781</v>
      </c>
      <c r="G158" s="223"/>
      <c r="H158" s="271" t="s">
        <v>3815</v>
      </c>
      <c r="I158" s="271" t="s">
        <v>3777</v>
      </c>
      <c r="J158" s="271">
        <v>50</v>
      </c>
      <c r="K158" s="267"/>
    </row>
    <row r="159" spans="2:11" customFormat="1" ht="15" customHeight="1">
      <c r="B159" s="246"/>
      <c r="C159" s="271" t="s">
        <v>147</v>
      </c>
      <c r="D159" s="223"/>
      <c r="E159" s="223"/>
      <c r="F159" s="272" t="s">
        <v>3775</v>
      </c>
      <c r="G159" s="223"/>
      <c r="H159" s="271" t="s">
        <v>3837</v>
      </c>
      <c r="I159" s="271" t="s">
        <v>3777</v>
      </c>
      <c r="J159" s="271" t="s">
        <v>3838</v>
      </c>
      <c r="K159" s="267"/>
    </row>
    <row r="160" spans="2:11" customFormat="1" ht="15" customHeight="1">
      <c r="B160" s="246"/>
      <c r="C160" s="271" t="s">
        <v>3839</v>
      </c>
      <c r="D160" s="223"/>
      <c r="E160" s="223"/>
      <c r="F160" s="272" t="s">
        <v>3775</v>
      </c>
      <c r="G160" s="223"/>
      <c r="H160" s="271" t="s">
        <v>3840</v>
      </c>
      <c r="I160" s="271" t="s">
        <v>3810</v>
      </c>
      <c r="J160" s="271"/>
      <c r="K160" s="267"/>
    </row>
    <row r="161" spans="2:11" customFormat="1" ht="15" customHeight="1">
      <c r="B161" s="273"/>
      <c r="C161" s="253"/>
      <c r="D161" s="253"/>
      <c r="E161" s="253"/>
      <c r="F161" s="253"/>
      <c r="G161" s="253"/>
      <c r="H161" s="253"/>
      <c r="I161" s="253"/>
      <c r="J161" s="253"/>
      <c r="K161" s="274"/>
    </row>
    <row r="162" spans="2:11" customFormat="1" ht="18.75" customHeight="1">
      <c r="B162" s="255"/>
      <c r="C162" s="265"/>
      <c r="D162" s="265"/>
      <c r="E162" s="265"/>
      <c r="F162" s="275"/>
      <c r="G162" s="265"/>
      <c r="H162" s="265"/>
      <c r="I162" s="265"/>
      <c r="J162" s="265"/>
      <c r="K162" s="255"/>
    </row>
    <row r="163" spans="2:11" customFormat="1" ht="18.75" customHeight="1">
      <c r="B163" s="230"/>
      <c r="C163" s="230"/>
      <c r="D163" s="230"/>
      <c r="E163" s="230"/>
      <c r="F163" s="230"/>
      <c r="G163" s="230"/>
      <c r="H163" s="230"/>
      <c r="I163" s="230"/>
      <c r="J163" s="230"/>
      <c r="K163" s="230"/>
    </row>
    <row r="164" spans="2:11" customFormat="1" ht="7.5" customHeight="1">
      <c r="B164" s="212"/>
      <c r="C164" s="213"/>
      <c r="D164" s="213"/>
      <c r="E164" s="213"/>
      <c r="F164" s="213"/>
      <c r="G164" s="213"/>
      <c r="H164" s="213"/>
      <c r="I164" s="213"/>
      <c r="J164" s="213"/>
      <c r="K164" s="214"/>
    </row>
    <row r="165" spans="2:11" customFormat="1" ht="45" customHeight="1">
      <c r="B165" s="215"/>
      <c r="C165" s="344" t="s">
        <v>3841</v>
      </c>
      <c r="D165" s="344"/>
      <c r="E165" s="344"/>
      <c r="F165" s="344"/>
      <c r="G165" s="344"/>
      <c r="H165" s="344"/>
      <c r="I165" s="344"/>
      <c r="J165" s="344"/>
      <c r="K165" s="216"/>
    </row>
    <row r="166" spans="2:11" customFormat="1" ht="17.25" customHeight="1">
      <c r="B166" s="215"/>
      <c r="C166" s="236" t="s">
        <v>3769</v>
      </c>
      <c r="D166" s="236"/>
      <c r="E166" s="236"/>
      <c r="F166" s="236" t="s">
        <v>3770</v>
      </c>
      <c r="G166" s="276"/>
      <c r="H166" s="277" t="s">
        <v>57</v>
      </c>
      <c r="I166" s="277" t="s">
        <v>60</v>
      </c>
      <c r="J166" s="236" t="s">
        <v>3771</v>
      </c>
      <c r="K166" s="216"/>
    </row>
    <row r="167" spans="2:11" customFormat="1" ht="17.25" customHeight="1">
      <c r="B167" s="217"/>
      <c r="C167" s="238" t="s">
        <v>3772</v>
      </c>
      <c r="D167" s="238"/>
      <c r="E167" s="238"/>
      <c r="F167" s="239" t="s">
        <v>3773</v>
      </c>
      <c r="G167" s="278"/>
      <c r="H167" s="279"/>
      <c r="I167" s="279"/>
      <c r="J167" s="238" t="s">
        <v>3774</v>
      </c>
      <c r="K167" s="218"/>
    </row>
    <row r="168" spans="2:11" customFormat="1" ht="5.25" customHeight="1">
      <c r="B168" s="246"/>
      <c r="C168" s="241"/>
      <c r="D168" s="241"/>
      <c r="E168" s="241"/>
      <c r="F168" s="241"/>
      <c r="G168" s="242"/>
      <c r="H168" s="241"/>
      <c r="I168" s="241"/>
      <c r="J168" s="241"/>
      <c r="K168" s="267"/>
    </row>
    <row r="169" spans="2:11" customFormat="1" ht="15" customHeight="1">
      <c r="B169" s="246"/>
      <c r="C169" s="223" t="s">
        <v>3778</v>
      </c>
      <c r="D169" s="223"/>
      <c r="E169" s="223"/>
      <c r="F169" s="244" t="s">
        <v>3775</v>
      </c>
      <c r="G169" s="223"/>
      <c r="H169" s="223" t="s">
        <v>3815</v>
      </c>
      <c r="I169" s="223" t="s">
        <v>3777</v>
      </c>
      <c r="J169" s="223">
        <v>120</v>
      </c>
      <c r="K169" s="267"/>
    </row>
    <row r="170" spans="2:11" customFormat="1" ht="15" customHeight="1">
      <c r="B170" s="246"/>
      <c r="C170" s="223" t="s">
        <v>3824</v>
      </c>
      <c r="D170" s="223"/>
      <c r="E170" s="223"/>
      <c r="F170" s="244" t="s">
        <v>3775</v>
      </c>
      <c r="G170" s="223"/>
      <c r="H170" s="223" t="s">
        <v>3825</v>
      </c>
      <c r="I170" s="223" t="s">
        <v>3777</v>
      </c>
      <c r="J170" s="223" t="s">
        <v>3826</v>
      </c>
      <c r="K170" s="267"/>
    </row>
    <row r="171" spans="2:11" customFormat="1" ht="15" customHeight="1">
      <c r="B171" s="246"/>
      <c r="C171" s="223" t="s">
        <v>87</v>
      </c>
      <c r="D171" s="223"/>
      <c r="E171" s="223"/>
      <c r="F171" s="244" t="s">
        <v>3775</v>
      </c>
      <c r="G171" s="223"/>
      <c r="H171" s="223" t="s">
        <v>3842</v>
      </c>
      <c r="I171" s="223" t="s">
        <v>3777</v>
      </c>
      <c r="J171" s="223" t="s">
        <v>3826</v>
      </c>
      <c r="K171" s="267"/>
    </row>
    <row r="172" spans="2:11" customFormat="1" ht="15" customHeight="1">
      <c r="B172" s="246"/>
      <c r="C172" s="223" t="s">
        <v>3780</v>
      </c>
      <c r="D172" s="223"/>
      <c r="E172" s="223"/>
      <c r="F172" s="244" t="s">
        <v>3781</v>
      </c>
      <c r="G172" s="223"/>
      <c r="H172" s="223" t="s">
        <v>3842</v>
      </c>
      <c r="I172" s="223" t="s">
        <v>3777</v>
      </c>
      <c r="J172" s="223">
        <v>50</v>
      </c>
      <c r="K172" s="267"/>
    </row>
    <row r="173" spans="2:11" customFormat="1" ht="15" customHeight="1">
      <c r="B173" s="246"/>
      <c r="C173" s="223" t="s">
        <v>3783</v>
      </c>
      <c r="D173" s="223"/>
      <c r="E173" s="223"/>
      <c r="F173" s="244" t="s">
        <v>3775</v>
      </c>
      <c r="G173" s="223"/>
      <c r="H173" s="223" t="s">
        <v>3842</v>
      </c>
      <c r="I173" s="223" t="s">
        <v>3785</v>
      </c>
      <c r="J173" s="223"/>
      <c r="K173" s="267"/>
    </row>
    <row r="174" spans="2:11" customFormat="1" ht="15" customHeight="1">
      <c r="B174" s="246"/>
      <c r="C174" s="223" t="s">
        <v>3794</v>
      </c>
      <c r="D174" s="223"/>
      <c r="E174" s="223"/>
      <c r="F174" s="244" t="s">
        <v>3781</v>
      </c>
      <c r="G174" s="223"/>
      <c r="H174" s="223" t="s">
        <v>3842</v>
      </c>
      <c r="I174" s="223" t="s">
        <v>3777</v>
      </c>
      <c r="J174" s="223">
        <v>50</v>
      </c>
      <c r="K174" s="267"/>
    </row>
    <row r="175" spans="2:11" customFormat="1" ht="15" customHeight="1">
      <c r="B175" s="246"/>
      <c r="C175" s="223" t="s">
        <v>3802</v>
      </c>
      <c r="D175" s="223"/>
      <c r="E175" s="223"/>
      <c r="F175" s="244" t="s">
        <v>3781</v>
      </c>
      <c r="G175" s="223"/>
      <c r="H175" s="223" t="s">
        <v>3842</v>
      </c>
      <c r="I175" s="223" t="s">
        <v>3777</v>
      </c>
      <c r="J175" s="223">
        <v>50</v>
      </c>
      <c r="K175" s="267"/>
    </row>
    <row r="176" spans="2:11" customFormat="1" ht="15" customHeight="1">
      <c r="B176" s="246"/>
      <c r="C176" s="223" t="s">
        <v>3800</v>
      </c>
      <c r="D176" s="223"/>
      <c r="E176" s="223"/>
      <c r="F176" s="244" t="s">
        <v>3781</v>
      </c>
      <c r="G176" s="223"/>
      <c r="H176" s="223" t="s">
        <v>3842</v>
      </c>
      <c r="I176" s="223" t="s">
        <v>3777</v>
      </c>
      <c r="J176" s="223">
        <v>50</v>
      </c>
      <c r="K176" s="267"/>
    </row>
    <row r="177" spans="2:11" customFormat="1" ht="15" customHeight="1">
      <c r="B177" s="246"/>
      <c r="C177" s="223" t="s">
        <v>170</v>
      </c>
      <c r="D177" s="223"/>
      <c r="E177" s="223"/>
      <c r="F177" s="244" t="s">
        <v>3775</v>
      </c>
      <c r="G177" s="223"/>
      <c r="H177" s="223" t="s">
        <v>3843</v>
      </c>
      <c r="I177" s="223" t="s">
        <v>3844</v>
      </c>
      <c r="J177" s="223"/>
      <c r="K177" s="267"/>
    </row>
    <row r="178" spans="2:11" customFormat="1" ht="15" customHeight="1">
      <c r="B178" s="246"/>
      <c r="C178" s="223" t="s">
        <v>60</v>
      </c>
      <c r="D178" s="223"/>
      <c r="E178" s="223"/>
      <c r="F178" s="244" t="s">
        <v>3775</v>
      </c>
      <c r="G178" s="223"/>
      <c r="H178" s="223" t="s">
        <v>3845</v>
      </c>
      <c r="I178" s="223" t="s">
        <v>3846</v>
      </c>
      <c r="J178" s="223">
        <v>1</v>
      </c>
      <c r="K178" s="267"/>
    </row>
    <row r="179" spans="2:11" customFormat="1" ht="15" customHeight="1">
      <c r="B179" s="246"/>
      <c r="C179" s="223" t="s">
        <v>56</v>
      </c>
      <c r="D179" s="223"/>
      <c r="E179" s="223"/>
      <c r="F179" s="244" t="s">
        <v>3775</v>
      </c>
      <c r="G179" s="223"/>
      <c r="H179" s="223" t="s">
        <v>3847</v>
      </c>
      <c r="I179" s="223" t="s">
        <v>3777</v>
      </c>
      <c r="J179" s="223">
        <v>20</v>
      </c>
      <c r="K179" s="267"/>
    </row>
    <row r="180" spans="2:11" customFormat="1" ht="15" customHeight="1">
      <c r="B180" s="246"/>
      <c r="C180" s="223" t="s">
        <v>57</v>
      </c>
      <c r="D180" s="223"/>
      <c r="E180" s="223"/>
      <c r="F180" s="244" t="s">
        <v>3775</v>
      </c>
      <c r="G180" s="223"/>
      <c r="H180" s="223" t="s">
        <v>3848</v>
      </c>
      <c r="I180" s="223" t="s">
        <v>3777</v>
      </c>
      <c r="J180" s="223">
        <v>255</v>
      </c>
      <c r="K180" s="267"/>
    </row>
    <row r="181" spans="2:11" customFormat="1" ht="15" customHeight="1">
      <c r="B181" s="246"/>
      <c r="C181" s="223" t="s">
        <v>171</v>
      </c>
      <c r="D181" s="223"/>
      <c r="E181" s="223"/>
      <c r="F181" s="244" t="s">
        <v>3775</v>
      </c>
      <c r="G181" s="223"/>
      <c r="H181" s="223" t="s">
        <v>3739</v>
      </c>
      <c r="I181" s="223" t="s">
        <v>3777</v>
      </c>
      <c r="J181" s="223">
        <v>10</v>
      </c>
      <c r="K181" s="267"/>
    </row>
    <row r="182" spans="2:11" customFormat="1" ht="15" customHeight="1">
      <c r="B182" s="246"/>
      <c r="C182" s="223" t="s">
        <v>172</v>
      </c>
      <c r="D182" s="223"/>
      <c r="E182" s="223"/>
      <c r="F182" s="244" t="s">
        <v>3775</v>
      </c>
      <c r="G182" s="223"/>
      <c r="H182" s="223" t="s">
        <v>3849</v>
      </c>
      <c r="I182" s="223" t="s">
        <v>3810</v>
      </c>
      <c r="J182" s="223"/>
      <c r="K182" s="267"/>
    </row>
    <row r="183" spans="2:11" customFormat="1" ht="15" customHeight="1">
      <c r="B183" s="246"/>
      <c r="C183" s="223" t="s">
        <v>3850</v>
      </c>
      <c r="D183" s="223"/>
      <c r="E183" s="223"/>
      <c r="F183" s="244" t="s">
        <v>3775</v>
      </c>
      <c r="G183" s="223"/>
      <c r="H183" s="223" t="s">
        <v>3851</v>
      </c>
      <c r="I183" s="223" t="s">
        <v>3810</v>
      </c>
      <c r="J183" s="223"/>
      <c r="K183" s="267"/>
    </row>
    <row r="184" spans="2:11" customFormat="1" ht="15" customHeight="1">
      <c r="B184" s="246"/>
      <c r="C184" s="223" t="s">
        <v>3839</v>
      </c>
      <c r="D184" s="223"/>
      <c r="E184" s="223"/>
      <c r="F184" s="244" t="s">
        <v>3775</v>
      </c>
      <c r="G184" s="223"/>
      <c r="H184" s="223" t="s">
        <v>3852</v>
      </c>
      <c r="I184" s="223" t="s">
        <v>3810</v>
      </c>
      <c r="J184" s="223"/>
      <c r="K184" s="267"/>
    </row>
    <row r="185" spans="2:11" customFormat="1" ht="15" customHeight="1">
      <c r="B185" s="246"/>
      <c r="C185" s="223" t="s">
        <v>174</v>
      </c>
      <c r="D185" s="223"/>
      <c r="E185" s="223"/>
      <c r="F185" s="244" t="s">
        <v>3781</v>
      </c>
      <c r="G185" s="223"/>
      <c r="H185" s="223" t="s">
        <v>3853</v>
      </c>
      <c r="I185" s="223" t="s">
        <v>3777</v>
      </c>
      <c r="J185" s="223">
        <v>50</v>
      </c>
      <c r="K185" s="267"/>
    </row>
    <row r="186" spans="2:11" customFormat="1" ht="15" customHeight="1">
      <c r="B186" s="246"/>
      <c r="C186" s="223" t="s">
        <v>3854</v>
      </c>
      <c r="D186" s="223"/>
      <c r="E186" s="223"/>
      <c r="F186" s="244" t="s">
        <v>3781</v>
      </c>
      <c r="G186" s="223"/>
      <c r="H186" s="223" t="s">
        <v>3855</v>
      </c>
      <c r="I186" s="223" t="s">
        <v>3856</v>
      </c>
      <c r="J186" s="223"/>
      <c r="K186" s="267"/>
    </row>
    <row r="187" spans="2:11" customFormat="1" ht="15" customHeight="1">
      <c r="B187" s="246"/>
      <c r="C187" s="223" t="s">
        <v>3857</v>
      </c>
      <c r="D187" s="223"/>
      <c r="E187" s="223"/>
      <c r="F187" s="244" t="s">
        <v>3781</v>
      </c>
      <c r="G187" s="223"/>
      <c r="H187" s="223" t="s">
        <v>3858</v>
      </c>
      <c r="I187" s="223" t="s">
        <v>3856</v>
      </c>
      <c r="J187" s="223"/>
      <c r="K187" s="267"/>
    </row>
    <row r="188" spans="2:11" customFormat="1" ht="15" customHeight="1">
      <c r="B188" s="246"/>
      <c r="C188" s="223" t="s">
        <v>3859</v>
      </c>
      <c r="D188" s="223"/>
      <c r="E188" s="223"/>
      <c r="F188" s="244" t="s">
        <v>3781</v>
      </c>
      <c r="G188" s="223"/>
      <c r="H188" s="223" t="s">
        <v>3860</v>
      </c>
      <c r="I188" s="223" t="s">
        <v>3856</v>
      </c>
      <c r="J188" s="223"/>
      <c r="K188" s="267"/>
    </row>
    <row r="189" spans="2:11" customFormat="1" ht="15" customHeight="1">
      <c r="B189" s="246"/>
      <c r="C189" s="280" t="s">
        <v>3861</v>
      </c>
      <c r="D189" s="223"/>
      <c r="E189" s="223"/>
      <c r="F189" s="244" t="s">
        <v>3781</v>
      </c>
      <c r="G189" s="223"/>
      <c r="H189" s="223" t="s">
        <v>3862</v>
      </c>
      <c r="I189" s="223" t="s">
        <v>3863</v>
      </c>
      <c r="J189" s="281" t="s">
        <v>3864</v>
      </c>
      <c r="K189" s="267"/>
    </row>
    <row r="190" spans="2:11" customFormat="1" ht="15" customHeight="1">
      <c r="B190" s="282"/>
      <c r="C190" s="283" t="s">
        <v>3865</v>
      </c>
      <c r="D190" s="284"/>
      <c r="E190" s="284"/>
      <c r="F190" s="285" t="s">
        <v>3781</v>
      </c>
      <c r="G190" s="284"/>
      <c r="H190" s="284" t="s">
        <v>3866</v>
      </c>
      <c r="I190" s="284" t="s">
        <v>3863</v>
      </c>
      <c r="J190" s="286" t="s">
        <v>3864</v>
      </c>
      <c r="K190" s="287"/>
    </row>
    <row r="191" spans="2:11" customFormat="1" ht="15" customHeight="1">
      <c r="B191" s="246"/>
      <c r="C191" s="280" t="s">
        <v>45</v>
      </c>
      <c r="D191" s="223"/>
      <c r="E191" s="223"/>
      <c r="F191" s="244" t="s">
        <v>3775</v>
      </c>
      <c r="G191" s="223"/>
      <c r="H191" s="220" t="s">
        <v>3867</v>
      </c>
      <c r="I191" s="223" t="s">
        <v>3868</v>
      </c>
      <c r="J191" s="223"/>
      <c r="K191" s="267"/>
    </row>
    <row r="192" spans="2:11" customFormat="1" ht="15" customHeight="1">
      <c r="B192" s="246"/>
      <c r="C192" s="280" t="s">
        <v>3869</v>
      </c>
      <c r="D192" s="223"/>
      <c r="E192" s="223"/>
      <c r="F192" s="244" t="s">
        <v>3775</v>
      </c>
      <c r="G192" s="223"/>
      <c r="H192" s="223" t="s">
        <v>3870</v>
      </c>
      <c r="I192" s="223" t="s">
        <v>3810</v>
      </c>
      <c r="J192" s="223"/>
      <c r="K192" s="267"/>
    </row>
    <row r="193" spans="2:11" customFormat="1" ht="15" customHeight="1">
      <c r="B193" s="246"/>
      <c r="C193" s="280" t="s">
        <v>3871</v>
      </c>
      <c r="D193" s="223"/>
      <c r="E193" s="223"/>
      <c r="F193" s="244" t="s">
        <v>3775</v>
      </c>
      <c r="G193" s="223"/>
      <c r="H193" s="223" t="s">
        <v>3872</v>
      </c>
      <c r="I193" s="223" t="s">
        <v>3810</v>
      </c>
      <c r="J193" s="223"/>
      <c r="K193" s="267"/>
    </row>
    <row r="194" spans="2:11" customFormat="1" ht="15" customHeight="1">
      <c r="B194" s="246"/>
      <c r="C194" s="280" t="s">
        <v>3873</v>
      </c>
      <c r="D194" s="223"/>
      <c r="E194" s="223"/>
      <c r="F194" s="244" t="s">
        <v>3781</v>
      </c>
      <c r="G194" s="223"/>
      <c r="H194" s="223" t="s">
        <v>3874</v>
      </c>
      <c r="I194" s="223" t="s">
        <v>3810</v>
      </c>
      <c r="J194" s="223"/>
      <c r="K194" s="267"/>
    </row>
    <row r="195" spans="2:11" customFormat="1" ht="15" customHeight="1">
      <c r="B195" s="273"/>
      <c r="C195" s="288"/>
      <c r="D195" s="253"/>
      <c r="E195" s="253"/>
      <c r="F195" s="253"/>
      <c r="G195" s="253"/>
      <c r="H195" s="253"/>
      <c r="I195" s="253"/>
      <c r="J195" s="253"/>
      <c r="K195" s="274"/>
    </row>
    <row r="196" spans="2:11" customFormat="1" ht="18.75" customHeight="1">
      <c r="B196" s="255"/>
      <c r="C196" s="265"/>
      <c r="D196" s="265"/>
      <c r="E196" s="265"/>
      <c r="F196" s="275"/>
      <c r="G196" s="265"/>
      <c r="H196" s="265"/>
      <c r="I196" s="265"/>
      <c r="J196" s="265"/>
      <c r="K196" s="255"/>
    </row>
    <row r="197" spans="2:11" customFormat="1" ht="18.75" customHeight="1">
      <c r="B197" s="255"/>
      <c r="C197" s="265"/>
      <c r="D197" s="265"/>
      <c r="E197" s="265"/>
      <c r="F197" s="275"/>
      <c r="G197" s="265"/>
      <c r="H197" s="265"/>
      <c r="I197" s="265"/>
      <c r="J197" s="265"/>
      <c r="K197" s="255"/>
    </row>
    <row r="198" spans="2:11" customFormat="1" ht="18.75" customHeight="1">
      <c r="B198" s="230"/>
      <c r="C198" s="230"/>
      <c r="D198" s="230"/>
      <c r="E198" s="230"/>
      <c r="F198" s="230"/>
      <c r="G198" s="230"/>
      <c r="H198" s="230"/>
      <c r="I198" s="230"/>
      <c r="J198" s="230"/>
      <c r="K198" s="230"/>
    </row>
    <row r="199" spans="2:11" customFormat="1" ht="13.5">
      <c r="B199" s="212"/>
      <c r="C199" s="213"/>
      <c r="D199" s="213"/>
      <c r="E199" s="213"/>
      <c r="F199" s="213"/>
      <c r="G199" s="213"/>
      <c r="H199" s="213"/>
      <c r="I199" s="213"/>
      <c r="J199" s="213"/>
      <c r="K199" s="214"/>
    </row>
    <row r="200" spans="2:11" customFormat="1" ht="21">
      <c r="B200" s="215"/>
      <c r="C200" s="344" t="s">
        <v>3875</v>
      </c>
      <c r="D200" s="344"/>
      <c r="E200" s="344"/>
      <c r="F200" s="344"/>
      <c r="G200" s="344"/>
      <c r="H200" s="344"/>
      <c r="I200" s="344"/>
      <c r="J200" s="344"/>
      <c r="K200" s="216"/>
    </row>
    <row r="201" spans="2:11" customFormat="1" ht="25.5" customHeight="1">
      <c r="B201" s="215"/>
      <c r="C201" s="289" t="s">
        <v>3876</v>
      </c>
      <c r="D201" s="289"/>
      <c r="E201" s="289"/>
      <c r="F201" s="289" t="s">
        <v>3877</v>
      </c>
      <c r="G201" s="290"/>
      <c r="H201" s="347" t="s">
        <v>3878</v>
      </c>
      <c r="I201" s="347"/>
      <c r="J201" s="347"/>
      <c r="K201" s="216"/>
    </row>
    <row r="202" spans="2:11" customFormat="1" ht="5.25" customHeight="1">
      <c r="B202" s="246"/>
      <c r="C202" s="241"/>
      <c r="D202" s="241"/>
      <c r="E202" s="241"/>
      <c r="F202" s="241"/>
      <c r="G202" s="265"/>
      <c r="H202" s="241"/>
      <c r="I202" s="241"/>
      <c r="J202" s="241"/>
      <c r="K202" s="267"/>
    </row>
    <row r="203" spans="2:11" customFormat="1" ht="15" customHeight="1">
      <c r="B203" s="246"/>
      <c r="C203" s="223" t="s">
        <v>3868</v>
      </c>
      <c r="D203" s="223"/>
      <c r="E203" s="223"/>
      <c r="F203" s="244" t="s">
        <v>46</v>
      </c>
      <c r="G203" s="223"/>
      <c r="H203" s="348" t="s">
        <v>3879</v>
      </c>
      <c r="I203" s="348"/>
      <c r="J203" s="348"/>
      <c r="K203" s="267"/>
    </row>
    <row r="204" spans="2:11" customFormat="1" ht="15" customHeight="1">
      <c r="B204" s="246"/>
      <c r="C204" s="223"/>
      <c r="D204" s="223"/>
      <c r="E204" s="223"/>
      <c r="F204" s="244" t="s">
        <v>47</v>
      </c>
      <c r="G204" s="223"/>
      <c r="H204" s="348" t="s">
        <v>3880</v>
      </c>
      <c r="I204" s="348"/>
      <c r="J204" s="348"/>
      <c r="K204" s="267"/>
    </row>
    <row r="205" spans="2:11" customFormat="1" ht="15" customHeight="1">
      <c r="B205" s="246"/>
      <c r="C205" s="223"/>
      <c r="D205" s="223"/>
      <c r="E205" s="223"/>
      <c r="F205" s="244" t="s">
        <v>50</v>
      </c>
      <c r="G205" s="223"/>
      <c r="H205" s="348" t="s">
        <v>3881</v>
      </c>
      <c r="I205" s="348"/>
      <c r="J205" s="348"/>
      <c r="K205" s="267"/>
    </row>
    <row r="206" spans="2:11" customFormat="1" ht="15" customHeight="1">
      <c r="B206" s="246"/>
      <c r="C206" s="223"/>
      <c r="D206" s="223"/>
      <c r="E206" s="223"/>
      <c r="F206" s="244" t="s">
        <v>48</v>
      </c>
      <c r="G206" s="223"/>
      <c r="H206" s="348" t="s">
        <v>3882</v>
      </c>
      <c r="I206" s="348"/>
      <c r="J206" s="348"/>
      <c r="K206" s="267"/>
    </row>
    <row r="207" spans="2:11" customFormat="1" ht="15" customHeight="1">
      <c r="B207" s="246"/>
      <c r="C207" s="223"/>
      <c r="D207" s="223"/>
      <c r="E207" s="223"/>
      <c r="F207" s="244" t="s">
        <v>49</v>
      </c>
      <c r="G207" s="223"/>
      <c r="H207" s="348" t="s">
        <v>3883</v>
      </c>
      <c r="I207" s="348"/>
      <c r="J207" s="348"/>
      <c r="K207" s="267"/>
    </row>
    <row r="208" spans="2:11" customFormat="1" ht="15" customHeight="1">
      <c r="B208" s="246"/>
      <c r="C208" s="223"/>
      <c r="D208" s="223"/>
      <c r="E208" s="223"/>
      <c r="F208" s="244"/>
      <c r="G208" s="223"/>
      <c r="H208" s="223"/>
      <c r="I208" s="223"/>
      <c r="J208" s="223"/>
      <c r="K208" s="267"/>
    </row>
    <row r="209" spans="2:11" customFormat="1" ht="15" customHeight="1">
      <c r="B209" s="246"/>
      <c r="C209" s="223" t="s">
        <v>3822</v>
      </c>
      <c r="D209" s="223"/>
      <c r="E209" s="223"/>
      <c r="F209" s="244" t="s">
        <v>81</v>
      </c>
      <c r="G209" s="223"/>
      <c r="H209" s="348" t="s">
        <v>3884</v>
      </c>
      <c r="I209" s="348"/>
      <c r="J209" s="348"/>
      <c r="K209" s="267"/>
    </row>
    <row r="210" spans="2:11" customFormat="1" ht="15" customHeight="1">
      <c r="B210" s="246"/>
      <c r="C210" s="223"/>
      <c r="D210" s="223"/>
      <c r="E210" s="223"/>
      <c r="F210" s="244" t="s">
        <v>3720</v>
      </c>
      <c r="G210" s="223"/>
      <c r="H210" s="348" t="s">
        <v>3721</v>
      </c>
      <c r="I210" s="348"/>
      <c r="J210" s="348"/>
      <c r="K210" s="267"/>
    </row>
    <row r="211" spans="2:11" customFormat="1" ht="15" customHeight="1">
      <c r="B211" s="246"/>
      <c r="C211" s="223"/>
      <c r="D211" s="223"/>
      <c r="E211" s="223"/>
      <c r="F211" s="244" t="s">
        <v>3718</v>
      </c>
      <c r="G211" s="223"/>
      <c r="H211" s="348" t="s">
        <v>3885</v>
      </c>
      <c r="I211" s="348"/>
      <c r="J211" s="348"/>
      <c r="K211" s="267"/>
    </row>
    <row r="212" spans="2:11" customFormat="1" ht="15" customHeight="1">
      <c r="B212" s="291"/>
      <c r="C212" s="223"/>
      <c r="D212" s="223"/>
      <c r="E212" s="223"/>
      <c r="F212" s="244" t="s">
        <v>3722</v>
      </c>
      <c r="G212" s="280"/>
      <c r="H212" s="349" t="s">
        <v>137</v>
      </c>
      <c r="I212" s="349"/>
      <c r="J212" s="349"/>
      <c r="K212" s="292"/>
    </row>
    <row r="213" spans="2:11" customFormat="1" ht="15" customHeight="1">
      <c r="B213" s="291"/>
      <c r="C213" s="223"/>
      <c r="D213" s="223"/>
      <c r="E213" s="223"/>
      <c r="F213" s="244" t="s">
        <v>3723</v>
      </c>
      <c r="G213" s="280"/>
      <c r="H213" s="349" t="s">
        <v>3635</v>
      </c>
      <c r="I213" s="349"/>
      <c r="J213" s="349"/>
      <c r="K213" s="292"/>
    </row>
    <row r="214" spans="2:11" customFormat="1" ht="15" customHeight="1">
      <c r="B214" s="291"/>
      <c r="C214" s="223"/>
      <c r="D214" s="223"/>
      <c r="E214" s="223"/>
      <c r="F214" s="244"/>
      <c r="G214" s="280"/>
      <c r="H214" s="271"/>
      <c r="I214" s="271"/>
      <c r="J214" s="271"/>
      <c r="K214" s="292"/>
    </row>
    <row r="215" spans="2:11" customFormat="1" ht="15" customHeight="1">
      <c r="B215" s="291"/>
      <c r="C215" s="223" t="s">
        <v>3846</v>
      </c>
      <c r="D215" s="223"/>
      <c r="E215" s="223"/>
      <c r="F215" s="244">
        <v>1</v>
      </c>
      <c r="G215" s="280"/>
      <c r="H215" s="349" t="s">
        <v>3886</v>
      </c>
      <c r="I215" s="349"/>
      <c r="J215" s="349"/>
      <c r="K215" s="292"/>
    </row>
    <row r="216" spans="2:11" customFormat="1" ht="15" customHeight="1">
      <c r="B216" s="291"/>
      <c r="C216" s="223"/>
      <c r="D216" s="223"/>
      <c r="E216" s="223"/>
      <c r="F216" s="244">
        <v>2</v>
      </c>
      <c r="G216" s="280"/>
      <c r="H216" s="349" t="s">
        <v>3887</v>
      </c>
      <c r="I216" s="349"/>
      <c r="J216" s="349"/>
      <c r="K216" s="292"/>
    </row>
    <row r="217" spans="2:11" customFormat="1" ht="15" customHeight="1">
      <c r="B217" s="291"/>
      <c r="C217" s="223"/>
      <c r="D217" s="223"/>
      <c r="E217" s="223"/>
      <c r="F217" s="244">
        <v>3</v>
      </c>
      <c r="G217" s="280"/>
      <c r="H217" s="349" t="s">
        <v>3888</v>
      </c>
      <c r="I217" s="349"/>
      <c r="J217" s="349"/>
      <c r="K217" s="292"/>
    </row>
    <row r="218" spans="2:11" customFormat="1" ht="15" customHeight="1">
      <c r="B218" s="291"/>
      <c r="C218" s="223"/>
      <c r="D218" s="223"/>
      <c r="E218" s="223"/>
      <c r="F218" s="244">
        <v>4</v>
      </c>
      <c r="G218" s="280"/>
      <c r="H218" s="349" t="s">
        <v>3889</v>
      </c>
      <c r="I218" s="349"/>
      <c r="J218" s="349"/>
      <c r="K218" s="292"/>
    </row>
    <row r="219" spans="2:11" customFormat="1" ht="12.75" customHeight="1">
      <c r="B219" s="293"/>
      <c r="C219" s="294"/>
      <c r="D219" s="294"/>
      <c r="E219" s="294"/>
      <c r="F219" s="294"/>
      <c r="G219" s="294"/>
      <c r="H219" s="294"/>
      <c r="I219" s="294"/>
      <c r="J219" s="294"/>
      <c r="K219" s="295"/>
    </row>
  </sheetData>
  <sheetProtection formatCells="0" formatColumns="0" formatRows="0" insertColumns="0" insertRows="0" insertHyperlinks="0" deleteColumns="0" deleteRows="0" sort="0" autoFilter="0" pivotTables="0"/>
  <mergeCells count="77">
    <mergeCell ref="H217:J217"/>
    <mergeCell ref="H218:J218"/>
    <mergeCell ref="H216:J216"/>
    <mergeCell ref="H213:J213"/>
    <mergeCell ref="H212:J212"/>
    <mergeCell ref="H206:J206"/>
    <mergeCell ref="H207:J207"/>
    <mergeCell ref="H209:J209"/>
    <mergeCell ref="H211:J211"/>
    <mergeCell ref="H215:J215"/>
    <mergeCell ref="H210:J210"/>
    <mergeCell ref="C200:J200"/>
    <mergeCell ref="H201:J201"/>
    <mergeCell ref="H203:J203"/>
    <mergeCell ref="H204:J204"/>
    <mergeCell ref="H205:J205"/>
    <mergeCell ref="C75:J75"/>
    <mergeCell ref="C102:J102"/>
    <mergeCell ref="C122:J122"/>
    <mergeCell ref="C147:J147"/>
    <mergeCell ref="C165:J165"/>
    <mergeCell ref="D66:J66"/>
    <mergeCell ref="D67:J67"/>
    <mergeCell ref="D68:J68"/>
    <mergeCell ref="D69:J69"/>
    <mergeCell ref="D70:J70"/>
    <mergeCell ref="D60:J60"/>
    <mergeCell ref="D61:J61"/>
    <mergeCell ref="D62:J62"/>
    <mergeCell ref="D63:J63"/>
    <mergeCell ref="D65:J65"/>
    <mergeCell ref="C54:J54"/>
    <mergeCell ref="C55:J55"/>
    <mergeCell ref="C57:J57"/>
    <mergeCell ref="D58:J58"/>
    <mergeCell ref="D59:J59"/>
    <mergeCell ref="F23:J23"/>
    <mergeCell ref="C25:J25"/>
    <mergeCell ref="C26:J26"/>
    <mergeCell ref="D27:J27"/>
    <mergeCell ref="D28:J28"/>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18</vt:i4>
      </vt:variant>
      <vt:variant>
        <vt:lpstr>Pojmenované oblasti</vt:lpstr>
      </vt:variant>
      <vt:variant>
        <vt:i4>35</vt:i4>
      </vt:variant>
    </vt:vector>
  </HeadingPairs>
  <TitlesOfParts>
    <vt:vector size="53" baseType="lpstr">
      <vt:lpstr>Rekapitulace stavby</vt:lpstr>
      <vt:lpstr>D.1.1a - Architektonicko ...</vt:lpstr>
      <vt:lpstr>D.1.1b - Architektonicko ...</vt:lpstr>
      <vt:lpstr>D.1-02.4.1 - Zařízení vzd...</vt:lpstr>
      <vt:lpstr>D.1-02.4.2 - Zařízení pro...</vt:lpstr>
      <vt:lpstr>D.1-02.4.3 - Zařízení zdr...</vt:lpstr>
      <vt:lpstr>D.1-02.4.4 - Zařízení sil...</vt:lpstr>
      <vt:lpstr>D.1-02.4.5 - Zařízení sla...</vt:lpstr>
      <vt:lpstr>D.1-02.5 - Vybavení inter...</vt:lpstr>
      <vt:lpstr>1 - Tropická 3,21</vt:lpstr>
      <vt:lpstr>2 - Ceremoniální 3,35</vt:lpstr>
      <vt:lpstr>3 - Pára 3,29</vt:lpstr>
      <vt:lpstr>4 - Technologie ochlazova...</vt:lpstr>
      <vt:lpstr>5 - Ledovače</vt:lpstr>
      <vt:lpstr>D.1-02.7 - Nerezový bazén</vt:lpstr>
      <vt:lpstr>99 - Vedlejší a ostatní n...</vt:lpstr>
      <vt:lpstr>Seznam figur</vt:lpstr>
      <vt:lpstr>Pokyny pro vyplnění</vt:lpstr>
      <vt:lpstr>'1 - Tropická 3,21'!Názvy_tisku</vt:lpstr>
      <vt:lpstr>'2 - Ceremoniální 3,35'!Názvy_tisku</vt:lpstr>
      <vt:lpstr>'3 - Pára 3,29'!Názvy_tisku</vt:lpstr>
      <vt:lpstr>'4 - Technologie ochlazova...'!Názvy_tisku</vt:lpstr>
      <vt:lpstr>'5 - Ledovače'!Názvy_tisku</vt:lpstr>
      <vt:lpstr>'99 - Vedlejší a ostatní n...'!Názvy_tisku</vt:lpstr>
      <vt:lpstr>'D.1.1a - Architektonicko ...'!Názvy_tisku</vt:lpstr>
      <vt:lpstr>'D.1.1b - Architektonicko ...'!Názvy_tisku</vt:lpstr>
      <vt:lpstr>'D.1-02.4.1 - Zařízení vzd...'!Názvy_tisku</vt:lpstr>
      <vt:lpstr>'D.1-02.4.2 - Zařízení pro...'!Názvy_tisku</vt:lpstr>
      <vt:lpstr>'D.1-02.4.3 - Zařízení zdr...'!Názvy_tisku</vt:lpstr>
      <vt:lpstr>'D.1-02.4.4 - Zařízení sil...'!Názvy_tisku</vt:lpstr>
      <vt:lpstr>'D.1-02.4.5 - Zařízení sla...'!Názvy_tisku</vt:lpstr>
      <vt:lpstr>'D.1-02.5 - Vybavení inter...'!Názvy_tisku</vt:lpstr>
      <vt:lpstr>'D.1-02.7 - Nerezový bazén'!Názvy_tisku</vt:lpstr>
      <vt:lpstr>'Rekapitulace stavby'!Názvy_tisku</vt:lpstr>
      <vt:lpstr>'Seznam figur'!Názvy_tisku</vt:lpstr>
      <vt:lpstr>'1 - Tropická 3,21'!Oblast_tisku</vt:lpstr>
      <vt:lpstr>'2 - Ceremoniální 3,35'!Oblast_tisku</vt:lpstr>
      <vt:lpstr>'3 - Pára 3,29'!Oblast_tisku</vt:lpstr>
      <vt:lpstr>'4 - Technologie ochlazova...'!Oblast_tisku</vt:lpstr>
      <vt:lpstr>'5 - Ledovače'!Oblast_tisku</vt:lpstr>
      <vt:lpstr>'99 - Vedlejší a ostatní n...'!Oblast_tisku</vt:lpstr>
      <vt:lpstr>'D.1.1a - Architektonicko ...'!Oblast_tisku</vt:lpstr>
      <vt:lpstr>'D.1.1b - Architektonicko ...'!Oblast_tisku</vt:lpstr>
      <vt:lpstr>'D.1-02.4.1 - Zařízení vzd...'!Oblast_tisku</vt:lpstr>
      <vt:lpstr>'D.1-02.4.2 - Zařízení pro...'!Oblast_tisku</vt:lpstr>
      <vt:lpstr>'D.1-02.4.3 - Zařízení zdr...'!Oblast_tisku</vt:lpstr>
      <vt:lpstr>'D.1-02.4.4 - Zařízení sil...'!Oblast_tisku</vt:lpstr>
      <vt:lpstr>'D.1-02.4.5 - Zařízení sla...'!Oblast_tisku</vt:lpstr>
      <vt:lpstr>'D.1-02.5 - Vybavení inter...'!Oblast_tisku</vt:lpstr>
      <vt:lpstr>'D.1-02.7 - Nerezový bazén'!Oblast_tisku</vt:lpstr>
      <vt:lpstr>'Pokyny pro vyplnění'!Oblast_tisku</vt:lpstr>
      <vt:lpstr>'Rekapitulace stavby'!Oblast_tisku</vt:lpstr>
      <vt:lpstr>'Seznam figur'!Oblast_tisku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JANA\Karel Fořt</dc:creator>
  <cp:lastModifiedBy>Antošová Kateřina, Mgr.</cp:lastModifiedBy>
  <dcterms:created xsi:type="dcterms:W3CDTF">2025-02-18T16:25:41Z</dcterms:created>
  <dcterms:modified xsi:type="dcterms:W3CDTF">2025-03-03T08:03:41Z</dcterms:modified>
</cp:coreProperties>
</file>