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rvlcek\Desktop\Odbor dopravy 2025\Veřejné zakázky\31. Sebuzín -- na Kolibov od II-261 - oprava konstrukce vozovky\"/>
    </mc:Choice>
  </mc:AlternateContent>
  <xr:revisionPtr revIDLastSave="0" documentId="13_ncr:1_{EDCBA153-F18E-4988-9D31-A6AD3A25A7AB}" xr6:coauthVersionLast="47" xr6:coauthVersionMax="47" xr10:uidLastSave="{00000000-0000-0000-0000-000000000000}"/>
  <bookViews>
    <workbookView xWindow="-120" yWindow="-120" windowWidth="24240" windowHeight="1374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7DC147B2_4614_48B7_8F22_6CC284377C82_FIGURE__">#REF!</definedName>
    <definedName name="__7DC147B2_4614_48B7_8F22_6CC284377C82_ITEM__">Zakázka!$A$9:$Q$9</definedName>
    <definedName name="__7DC147B2_4614_48B7_8F22_6CC284377C82_ITEM_GROUP1__">Zakázka!$A$6:$Q$29</definedName>
    <definedName name="__7DC147B2_4614_48B7_8F22_6CC284377C82_ITEM_GROUP1_RECAP__">Rekapitulace!$A$6:$F$8</definedName>
    <definedName name="__7DC147B2_4614_48B7_8F22_6CC284377C82_ITEM_GROUP2__">Zakázka!$A$7:$Q$28</definedName>
    <definedName name="__7DC147B2_4614_48B7_8F22_6CC284377C82_ITEM_GROUP2_RECAP__">Rekapitulace!$A$7:$F$8</definedName>
    <definedName name="__7DC147B2_4614_48B7_8F22_6CC284377C82_ITEM_GROUP3__X">Zakázka!$A$8:$Q$12</definedName>
    <definedName name="__7DC147B2_4614_48B7_8F22_6CC284377C82_ITEM_GROUP3_RECAP__">Rekapitulace!$A$8:$F$8</definedName>
    <definedName name="__7DC147B2_4614_48B7_8F22_6CC284377C82_QBILL__">Zakázka!#REF!</definedName>
    <definedName name="__7DC147B2_4614_48B7_8F22_6CC284377C82_QBILLFIG__">#REF!</definedName>
    <definedName name="__7DC147B2_4614_48B7_8F22_6CC284377C82_QINDEX__">Zakázka!#REF!</definedName>
    <definedName name="GROUP_ID">Zakázka!$B$6:$B$30</definedName>
    <definedName name="ITEM_PRICES">Zakázka!$J$6:$J$30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Rekapitulace!$B$1:$F$18</definedName>
    <definedName name="_xlnm.Print_Area" localSheetId="2">Zakázka!$C$1:$Q$30</definedName>
    <definedName name="VAT_RATES">Zakázka!$O$6:$O$30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4" l="1"/>
  <c r="N26" i="4" s="1"/>
  <c r="L27" i="4"/>
  <c r="L26" i="4" s="1"/>
  <c r="D11" i="3" s="1"/>
  <c r="J27" i="4"/>
  <c r="J26" i="4"/>
  <c r="N24" i="4"/>
  <c r="L24" i="4"/>
  <c r="J24" i="4"/>
  <c r="P24" i="4" s="1"/>
  <c r="Q24" i="4" s="1"/>
  <c r="N23" i="4"/>
  <c r="L23" i="4"/>
  <c r="J23" i="4"/>
  <c r="P23" i="4" s="1"/>
  <c r="Q23" i="4" s="1"/>
  <c r="N22" i="4"/>
  <c r="N19" i="4" s="1"/>
  <c r="L22" i="4"/>
  <c r="J22" i="4"/>
  <c r="P22" i="4" s="1"/>
  <c r="Q22" i="4" s="1"/>
  <c r="N21" i="4"/>
  <c r="L21" i="4"/>
  <c r="J21" i="4"/>
  <c r="P21" i="4" s="1"/>
  <c r="Q21" i="4" s="1"/>
  <c r="N20" i="4"/>
  <c r="L20" i="4"/>
  <c r="L19" i="4" s="1"/>
  <c r="D10" i="3" s="1"/>
  <c r="J20" i="4"/>
  <c r="P17" i="4"/>
  <c r="Q17" i="4" s="1"/>
  <c r="N17" i="4"/>
  <c r="L17" i="4"/>
  <c r="J17" i="4"/>
  <c r="N16" i="4"/>
  <c r="L16" i="4"/>
  <c r="J16" i="4"/>
  <c r="P16" i="4" s="1"/>
  <c r="Q16" i="4" s="1"/>
  <c r="N15" i="4"/>
  <c r="L15" i="4"/>
  <c r="J15" i="4"/>
  <c r="N14" i="4"/>
  <c r="N13" i="4" s="1"/>
  <c r="L14" i="4"/>
  <c r="L13" i="4" s="1"/>
  <c r="D9" i="3" s="1"/>
  <c r="J14" i="4"/>
  <c r="N11" i="4"/>
  <c r="L11" i="4"/>
  <c r="J11" i="4"/>
  <c r="N10" i="4"/>
  <c r="L10" i="4"/>
  <c r="J10" i="4"/>
  <c r="P10" i="4" s="1"/>
  <c r="N9" i="4"/>
  <c r="L9" i="4"/>
  <c r="L8" i="4" s="1"/>
  <c r="J9" i="4"/>
  <c r="N8" i="4"/>
  <c r="C11" i="3"/>
  <c r="F28" i="1"/>
  <c r="F27" i="1"/>
  <c r="L11" i="1"/>
  <c r="L10" i="1"/>
  <c r="L9" i="1"/>
  <c r="L8" i="1"/>
  <c r="A3" i="1" a="1"/>
  <c r="A3" i="1" s="1"/>
  <c r="J19" i="4" l="1"/>
  <c r="C10" i="3" s="1"/>
  <c r="C13" i="3"/>
  <c r="A6" i="1"/>
  <c r="P9" i="4"/>
  <c r="Q9" i="4" s="1"/>
  <c r="Q10" i="4"/>
  <c r="N7" i="4"/>
  <c r="N6" i="4" s="1"/>
  <c r="A4" i="1" a="1"/>
  <c r="A4" i="1" s="1"/>
  <c r="A8" i="1" s="1"/>
  <c r="A7" i="1"/>
  <c r="L7" i="4"/>
  <c r="D8" i="3"/>
  <c r="J8" i="4"/>
  <c r="P14" i="4"/>
  <c r="P20" i="4"/>
  <c r="P19" i="4" s="1"/>
  <c r="E10" i="3" s="1"/>
  <c r="P11" i="4"/>
  <c r="Q11" i="4" s="1"/>
  <c r="J13" i="4"/>
  <c r="C9" i="3" s="1"/>
  <c r="P15" i="4"/>
  <c r="Q15" i="4" s="1"/>
  <c r="P27" i="4"/>
  <c r="P26" i="4" s="1"/>
  <c r="E11" i="3" s="1"/>
  <c r="E26" i="1"/>
  <c r="Q8" i="4" l="1"/>
  <c r="Q20" i="4"/>
  <c r="Q19" i="4" s="1"/>
  <c r="F10" i="3" s="1"/>
  <c r="P8" i="4"/>
  <c r="E8" i="3"/>
  <c r="F8" i="3"/>
  <c r="D7" i="3"/>
  <c r="L6" i="4"/>
  <c r="D6" i="3" s="1"/>
  <c r="A14" i="1"/>
  <c r="A11" i="1"/>
  <c r="A13" i="1"/>
  <c r="A10" i="1"/>
  <c r="P13" i="4"/>
  <c r="E9" i="3" s="1"/>
  <c r="A5" i="1" a="1"/>
  <c r="A5" i="1" s="1"/>
  <c r="A9" i="1" s="1"/>
  <c r="C8" i="3"/>
  <c r="J7" i="4"/>
  <c r="Q14" i="4"/>
  <c r="Q13" i="4" s="1"/>
  <c r="F9" i="3" s="1"/>
  <c r="Q27" i="4"/>
  <c r="Q26" i="4" s="1"/>
  <c r="F11" i="3" s="1"/>
  <c r="C16" i="3"/>
  <c r="B15" i="3"/>
  <c r="C15" i="3"/>
  <c r="B16" i="3"/>
  <c r="C14" i="3" l="1"/>
  <c r="C17" i="3" s="1"/>
  <c r="A15" i="1"/>
  <c r="A16" i="1" s="1"/>
  <c r="A12" i="1"/>
  <c r="Q7" i="4"/>
  <c r="P7" i="4"/>
  <c r="C7" i="3"/>
  <c r="J6" i="4"/>
  <c r="C6" i="3" s="1"/>
  <c r="E27" i="1"/>
  <c r="E28" i="1" l="1"/>
  <c r="P6" i="4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<sst xmlns="http://schemas.openxmlformats.org/spreadsheetml/2006/main" count="129" uniqueCount="85">
  <si>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</si>
  <si>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</si>
  <si>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</si>
  <si>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</si>
  <si>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</si>
  <si>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</si>
  <si>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</si>
  <si>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</si>
  <si>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</si>
  <si>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</si>
  <si>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</si>
  <si>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</si>
  <si>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</si>
  <si>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</si>
  <si>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</si>
  <si>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</si>
  <si>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</si>
  <si>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Statutární město Ústí nad Labem</t>
  </si>
  <si>
    <t>Velká Hradební 2336/8</t>
  </si>
  <si>
    <t>40100  Ústí nad Labem</t>
  </si>
  <si>
    <t>CENOVÁ NABÍDKA</t>
  </si>
  <si>
    <t>www.usti-nad-labem.cz</t>
  </si>
  <si>
    <t>ZAKÁZKA</t>
  </si>
  <si>
    <t>Set Column width to</t>
  </si>
  <si>
    <t>Číslo:</t>
  </si>
  <si>
    <t>Zakázka:</t>
  </si>
  <si>
    <t>Sebuzín - na Kolibov od II/261 - oprava konstrukce vozovky</t>
  </si>
  <si>
    <t>Komentář:</t>
  </si>
  <si>
    <t>FIRMY</t>
  </si>
  <si>
    <t>REALIZAČNÍ TÝM</t>
  </si>
  <si>
    <t>Zpracovatel: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</si>
  <si>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</si>
  <si>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</si>
  <si>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</si>
  <si>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</si>
  <si>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</si>
  <si>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</si>
  <si>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</si>
  <si>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</si>
  <si>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</si>
  <si>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</si>
  <si>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</si>
  <si>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</si>
  <si>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</si>
  <si>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01/099</t>
  </si>
  <si>
    <t>099: Přesun hmot a manipulace se sutí</t>
  </si>
  <si>
    <t>S/SO 01/V03</t>
  </si>
  <si>
    <t>V03: Zařízení staveniště</t>
  </si>
  <si>
    <t>Sebuzín - na Kolibov od II/261 - oprava konstrukce vozovky - Nabídka</t>
  </si>
  <si>
    <t xml:space="preserve"> </t>
  </si>
  <si>
    <t>Stavba</t>
  </si>
  <si>
    <t>Objekt</t>
  </si>
  <si>
    <t>Oddíl</t>
  </si>
  <si>
    <t>SP</t>
  </si>
  <si>
    <t>113151111</t>
  </si>
  <si>
    <t>Rozebrání zpevněných ploch ze silničních dílců</t>
  </si>
  <si>
    <t>m2</t>
  </si>
  <si>
    <t>113154514</t>
  </si>
  <si>
    <t>Odstranění živičného krytu tl 60 mm pruh š do 0,5 m pl do 500 m2</t>
  </si>
  <si>
    <t>113107123</t>
  </si>
  <si>
    <t>Odstranění podkladu ze směsi kameniva, písku a zeminy na úroveň -34 cm pod stávající niveletu vozovky</t>
  </si>
  <si>
    <t>564861115</t>
  </si>
  <si>
    <t>Podklad ze štěrkodrtě ŠD plochy přes 100 m2 tl 240 mm se zhutněním</t>
  </si>
  <si>
    <t>564911411</t>
  </si>
  <si>
    <t>Podklad z asfaltového recyklátu plochy přes 100 m2 tl 50 mm se zhutněním</t>
  </si>
  <si>
    <t>573231112</t>
  </si>
  <si>
    <t>Postřik živičný spojovací ze silniční emulze v množství 0,80 kg/m2</t>
  </si>
  <si>
    <t>577144211</t>
  </si>
  <si>
    <t>Asfaltový beton vrstva obrusná ACO 11 (ABS) tř. II tl 50 mm š do 3 m z nemodifikovaného asfaltu</t>
  </si>
  <si>
    <t>997221611</t>
  </si>
  <si>
    <t>Nakládání suti na dopravní prostředky pro vodorovnou dopravu</t>
  </si>
  <si>
    <t>t</t>
  </si>
  <si>
    <t>997221571</t>
  </si>
  <si>
    <t>Vodorovná doprava vybouraných hmot do 15 km</t>
  </si>
  <si>
    <t>997221862</t>
  </si>
  <si>
    <t>Poplatek za uložení na recyklační skládce (skládkovné) stavebního odpadu z armovaného betonu</t>
  </si>
  <si>
    <t>997221875</t>
  </si>
  <si>
    <t>Poplatek za uložení na recyklační skládce (skládkovné) stavebního odpadu asfaltového bez obsahu dehtu</t>
  </si>
  <si>
    <t>997221873</t>
  </si>
  <si>
    <t>Poplatek za uložení na recyklační skládce (skládkovné) stavebního odpadu zeminy a kamení</t>
  </si>
  <si>
    <t>ON</t>
  </si>
  <si>
    <t>034303000</t>
  </si>
  <si>
    <t>Dopravní značení na staveništi</t>
  </si>
  <si>
    <t>kpl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</si>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</sst>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9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9" fontId="6" fillId="0" borderId="0" xfId="0" applyNumberFormat="1" applyFont="1"/>
    <xf numFmtId="169" fontId="10" fillId="0" borderId="0" xfId="0" applyNumberFormat="1" applyFont="1"/>
    <xf numFmtId="169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9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9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9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9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9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9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9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9" sqref="E9:H9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17</v>
      </c>
    </row>
    <row r="2" spans="1:12" ht="11.25" x14ac:dyDescent="0.2">
      <c r="A2" s="9">
        <v>0</v>
      </c>
      <c r="C2" s="13" t="s">
        <v>18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19</v>
      </c>
      <c r="D3" s="111" t="s">
        <v>20</v>
      </c>
      <c r="E3" s="112"/>
      <c r="F3" s="112"/>
      <c r="G3" s="112"/>
    </row>
    <row r="4" spans="1:12" ht="11.25" customHeight="1" x14ac:dyDescent="0.2">
      <c r="A4" s="9" t="e">
        <f t="array" ref="A4">INDEX(VAT_RATES,MATCH(0,COUNTIF($A$1:A3,VAT_RATES),0))</f>
        <v>#N/A</v>
      </c>
      <c r="C4" s="14" t="s">
        <v>21</v>
      </c>
      <c r="D4" s="112"/>
      <c r="E4" s="112"/>
      <c r="F4" s="112"/>
      <c r="G4" s="112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04" t="s">
        <v>22</v>
      </c>
      <c r="F7" s="104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05"/>
      <c r="F9" s="106"/>
      <c r="G9" s="106"/>
      <c r="H9" s="106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06" t="s">
        <v>26</v>
      </c>
      <c r="F10" s="106"/>
      <c r="G10" s="106"/>
      <c r="H10" s="106"/>
      <c r="J10" s="26"/>
      <c r="K10" s="26"/>
      <c r="L10" s="25" t="str">
        <f>E10</f>
        <v>Sebuzín - na Kolibov od II/261 - oprava konstrukce vozovky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27</v>
      </c>
      <c r="E11" s="105"/>
      <c r="F11" s="106"/>
      <c r="G11" s="106"/>
      <c r="H11" s="106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7" t="s">
        <v>28</v>
      </c>
      <c r="F14" s="108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84</v>
      </c>
      <c r="E16" s="109"/>
      <c r="F16" s="110"/>
      <c r="G16" s="110"/>
      <c r="H16" s="110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8"/>
      <c r="E19" s="107" t="s">
        <v>29</v>
      </c>
      <c r="F19" s="108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30</v>
      </c>
      <c r="E21" s="113"/>
      <c r="F21" s="110"/>
      <c r="G21" s="110"/>
      <c r="H21" s="110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8"/>
      <c r="E24" s="107" t="s">
        <v>31</v>
      </c>
      <c r="F24" s="108"/>
      <c r="G24" s="11"/>
      <c r="H24" s="11"/>
      <c r="J24" s="21"/>
      <c r="K24" s="21"/>
    </row>
    <row r="25" spans="1:12" x14ac:dyDescent="0.15">
      <c r="C25" s="18"/>
      <c r="D25" s="29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32</v>
      </c>
      <c r="E26" s="30">
        <f ca="1">INDIRECT("A6")</f>
        <v>0</v>
      </c>
      <c r="F26" s="5" t="s">
        <v>33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34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2.75" x14ac:dyDescent="0.2">
      <c r="C28" s="1"/>
      <c r="D28" s="24" t="s">
        <v>35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4"/>
      <c r="D29" s="34"/>
      <c r="E29" s="34"/>
      <c r="F29" s="34"/>
      <c r="G29" s="34"/>
      <c r="H29" s="34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sheetProtection algorithmName="SHA-512" hashValue="raXSZSoH57AeXeAJ7L2dbATGqjgr8BDkO7zje5qdGLZAIRfR2YoWBZTtoSdeRhwnEGdoV43U/zssUxGpzR6A7w==" saltValue="S/V0lu02qO/aCi+7RL8mbw==" spinCount="100000" sheet="1" objects="1" scenarios="1"/>
  <protectedRanges>
    <protectedRange sqref="E9:H9 E11:H11 E16:H16 E21:H21" name="Oblast1"/>
  </protectedRanges>
  <mergeCells count="10">
    <mergeCell ref="E16:H16"/>
    <mergeCell ref="D3:G4"/>
    <mergeCell ref="E19:F19"/>
    <mergeCell ref="E21:H21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26</v>
      </c>
    </row>
    <row r="2" spans="1:8" ht="15.75" x14ac:dyDescent="0.15">
      <c r="B2" s="19" t="s">
        <v>49</v>
      </c>
      <c r="C2" s="37"/>
      <c r="D2" s="39"/>
      <c r="E2" s="37"/>
      <c r="F2" s="37"/>
    </row>
    <row r="3" spans="1:8" ht="7.5" customHeight="1" x14ac:dyDescent="0.15">
      <c r="A3" s="6"/>
      <c r="B3" s="35"/>
      <c r="C3" s="37"/>
      <c r="D3" s="40"/>
      <c r="E3" s="42"/>
      <c r="F3" s="42"/>
      <c r="G3" s="8"/>
    </row>
    <row r="4" spans="1:8" ht="11.25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15">
      <c r="B5" s="35"/>
      <c r="C5" s="37"/>
      <c r="D5" s="39"/>
      <c r="E5" s="37"/>
      <c r="F5" s="37"/>
      <c r="G5" s="8"/>
    </row>
    <row r="6" spans="1:8" ht="12" x14ac:dyDescent="0.15">
      <c r="A6" s="58" t="s">
        <v>36</v>
      </c>
      <c r="B6" s="59" t="s">
        <v>37</v>
      </c>
      <c r="C6" s="60">
        <f>VLOOKUP($A6,Zakázka!$A:$Q,10,FALSE)</f>
        <v>0</v>
      </c>
      <c r="D6" s="61">
        <f>VLOOKUP($A6,Zakázka!$A:$Q,12,FALSE)</f>
        <v>3.4000000000000002E-3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38</v>
      </c>
      <c r="B7" s="63" t="s">
        <v>39</v>
      </c>
      <c r="C7" s="64">
        <f>VLOOKUP($A7,Zakázka!$A:$Q,10,FALSE)</f>
        <v>0</v>
      </c>
      <c r="D7" s="65">
        <f>VLOOKUP($A7,Zakázka!$A:$Q,12,FALSE)</f>
        <v>3.4000000000000002E-3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25" outlineLevel="2" x14ac:dyDescent="0.15">
      <c r="A8" s="66" t="s">
        <v>40</v>
      </c>
      <c r="B8" s="67" t="s">
        <v>41</v>
      </c>
      <c r="C8" s="68">
        <f>VLOOKUP($A8,Zakázka!$A:$Q,10,FALSE)</f>
        <v>0</v>
      </c>
      <c r="D8" s="69">
        <f>VLOOKUP($A8,Zakázka!$A:$Q,12,FALSE)</f>
        <v>3.4000000000000002E-3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1.25" outlineLevel="2" x14ac:dyDescent="0.15">
      <c r="A9" s="66" t="s">
        <v>42</v>
      </c>
      <c r="B9" s="67" t="s">
        <v>43</v>
      </c>
      <c r="C9" s="68">
        <f>VLOOKUP($A9,Zakázka!$A:$Q,10,FALSE)</f>
        <v>0</v>
      </c>
      <c r="D9" s="69">
        <f>VLOOKUP($A9,Zakázka!$A:$Q,12,FALSE)</f>
        <v>0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25" outlineLevel="2" x14ac:dyDescent="0.15">
      <c r="A10" s="66" t="s">
        <v>44</v>
      </c>
      <c r="B10" s="67" t="s">
        <v>45</v>
      </c>
      <c r="C10" s="68">
        <f>VLOOKUP($A10,Zakázka!$A:$Q,10,FALSE)</f>
        <v>0</v>
      </c>
      <c r="D10" s="69">
        <f>VLOOKUP($A10,Zakázka!$A:$Q,12,FALSE)</f>
        <v>0</v>
      </c>
      <c r="E10" s="68">
        <f>VLOOKUP($A10,Zakázka!$A:$Q,16,FALSE)</f>
        <v>0</v>
      </c>
      <c r="F10" s="68">
        <f>VLOOKUP($A10,Zakázka!$A:$Q,17,FALSE)</f>
        <v>0</v>
      </c>
      <c r="G10" s="6"/>
      <c r="H10" s="8"/>
    </row>
    <row r="11" spans="1:8" ht="11.25" outlineLevel="2" x14ac:dyDescent="0.15">
      <c r="A11" s="66" t="s">
        <v>46</v>
      </c>
      <c r="B11" s="67" t="s">
        <v>47</v>
      </c>
      <c r="C11" s="68">
        <f>VLOOKUP($A11,Zakázka!$A:$Q,10,FALSE)</f>
        <v>0</v>
      </c>
      <c r="D11" s="69">
        <f>VLOOKUP($A11,Zakázka!$A:$Q,12,FALSE)</f>
        <v>0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7.5" customHeight="1" x14ac:dyDescent="0.15">
      <c r="B12" s="36"/>
      <c r="C12" s="38"/>
      <c r="D12" s="41"/>
      <c r="E12" s="38"/>
      <c r="F12" s="38"/>
      <c r="G12" s="8"/>
    </row>
    <row r="13" spans="1:8" ht="12.75" x14ac:dyDescent="0.2">
      <c r="A13" s="5"/>
      <c r="B13" s="46" t="s">
        <v>1</v>
      </c>
      <c r="C13" s="47">
        <f>SUMIF(GROUP_ID,"",ITEM_PRICES)</f>
        <v>0</v>
      </c>
      <c r="D13" s="48"/>
      <c r="E13" s="49"/>
      <c r="F13" s="49"/>
      <c r="G13" s="6"/>
      <c r="H13" s="8"/>
    </row>
    <row r="14" spans="1:8" ht="12.75" x14ac:dyDescent="0.2">
      <c r="A14" s="5"/>
      <c r="B14" s="46" t="s">
        <v>2</v>
      </c>
      <c r="C14" s="47">
        <f ca="1">SUM(C15:C16)</f>
        <v>0</v>
      </c>
      <c r="D14" s="48"/>
      <c r="E14" s="49"/>
      <c r="F14" s="49"/>
      <c r="G14" s="6"/>
      <c r="H14" s="8"/>
    </row>
    <row r="15" spans="1:8" ht="12.75" x14ac:dyDescent="0.2">
      <c r="A15" s="1"/>
      <c r="B15" s="50" t="str">
        <f ca="1">INDIRECT(ADDRESS(10,1,,,"Krycí List"))</f>
        <v/>
      </c>
      <c r="C15" s="51" t="str">
        <f ca="1">INDIRECT(ADDRESS(13,1,,,"Krycí List"))</f>
        <v/>
      </c>
      <c r="D15" s="52"/>
      <c r="E15" s="53"/>
      <c r="F15" s="53"/>
      <c r="G15" s="6"/>
      <c r="H15" s="8"/>
    </row>
    <row r="16" spans="1:8" ht="12.75" x14ac:dyDescent="0.2">
      <c r="A16" s="1"/>
      <c r="B16" s="54" t="str">
        <f ca="1">INDIRECT(ADDRESS(11,1,,,"Krycí List"))</f>
        <v/>
      </c>
      <c r="C16" s="55" t="str">
        <f ca="1">INDIRECT(ADDRESS(14,1,,,"Krycí List"))</f>
        <v/>
      </c>
      <c r="D16" s="56"/>
      <c r="E16" s="57"/>
      <c r="F16" s="57"/>
      <c r="G16" s="6"/>
      <c r="H16" s="8"/>
    </row>
    <row r="17" spans="1:8" ht="12.75" x14ac:dyDescent="0.2">
      <c r="A17" s="5"/>
      <c r="B17" s="46" t="s">
        <v>0</v>
      </c>
      <c r="C17" s="47">
        <f ca="1">C13+C14</f>
        <v>0</v>
      </c>
      <c r="D17" s="48"/>
      <c r="E17" s="49"/>
      <c r="F17" s="49"/>
      <c r="G17" s="6"/>
      <c r="H17" s="8"/>
    </row>
    <row r="18" spans="1:8" x14ac:dyDescent="0.15">
      <c r="B18" s="35"/>
      <c r="C18" s="37"/>
      <c r="D18" s="39"/>
      <c r="E18" s="37"/>
      <c r="F18" s="37"/>
    </row>
    <row r="19" spans="1:8" x14ac:dyDescent="0.15">
      <c r="B19" s="6"/>
      <c r="C19" s="8"/>
      <c r="D19" s="6"/>
      <c r="E19" s="8"/>
      <c r="F19" s="8"/>
    </row>
  </sheetData>
  <sheetProtection algorithmName="SHA-512" hashValue="pSvGm84QtdH3fru6qaoejjJCgEMYmWw3tTvdz78ZA4HK7zm5LvUQ0sfba0K+iX/kmxMdaKKKwnvN+gdEa+Mtqw==" saltValue="U/VsWKoWdpxWc3J/6W/Ypg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29"/>
  <sheetViews>
    <sheetView tabSelected="1" zoomScaleNormal="100" workbookViewId="0">
      <pane ySplit="4" topLeftCell="A5" activePane="bottomLeft" state="frozen"/>
      <selection pane="bottomLeft" activeCell="F32" sqref="F32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48</v>
      </c>
    </row>
    <row r="2" spans="1:22" ht="15.75" x14ac:dyDescent="0.15">
      <c r="B2" s="70"/>
      <c r="C2" s="70"/>
      <c r="D2" s="35"/>
      <c r="E2" s="35"/>
      <c r="F2" s="19" t="s">
        <v>49</v>
      </c>
      <c r="G2" s="35"/>
      <c r="H2" s="39"/>
      <c r="I2" s="73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15">
      <c r="A3" s="6"/>
      <c r="B3" s="71"/>
      <c r="C3" s="70"/>
      <c r="D3" s="72"/>
      <c r="E3" s="35"/>
      <c r="F3" s="35"/>
      <c r="G3" s="35"/>
      <c r="H3" s="39"/>
      <c r="I3" s="73"/>
      <c r="J3" s="37"/>
      <c r="K3" s="40"/>
      <c r="L3" s="40"/>
      <c r="M3" s="40"/>
      <c r="N3" s="40"/>
      <c r="O3" s="42"/>
      <c r="P3" s="42"/>
      <c r="Q3" s="42"/>
      <c r="R3" s="8"/>
    </row>
    <row r="4" spans="1:22" ht="11.25" x14ac:dyDescent="0.2">
      <c r="A4" s="4"/>
      <c r="B4" s="74"/>
      <c r="C4" s="74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5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15">
      <c r="B5" s="70"/>
      <c r="C5" s="70"/>
      <c r="D5" s="35"/>
      <c r="E5" s="35"/>
      <c r="F5" s="35"/>
      <c r="G5" s="35"/>
      <c r="H5" s="39"/>
      <c r="I5" s="73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">
      <c r="A6" s="58" t="s">
        <v>36</v>
      </c>
      <c r="B6" s="76">
        <v>1</v>
      </c>
      <c r="C6" s="77"/>
      <c r="D6" s="78" t="s">
        <v>50</v>
      </c>
      <c r="E6" s="78"/>
      <c r="F6" s="59" t="s">
        <v>37</v>
      </c>
      <c r="G6" s="78"/>
      <c r="H6" s="79"/>
      <c r="I6" s="80"/>
      <c r="J6" s="60">
        <f>SUBTOTAL(9,J7:J29)</f>
        <v>0</v>
      </c>
      <c r="K6" s="79"/>
      <c r="L6" s="61">
        <f>SUBTOTAL(9,L7:L29)</f>
        <v>3.4000000000000002E-3</v>
      </c>
      <c r="M6" s="79"/>
      <c r="N6" s="61">
        <f>SUBTOTAL(9,N7:N29)</f>
        <v>440.11</v>
      </c>
      <c r="O6" s="81"/>
      <c r="P6" s="60">
        <f>SUBTOTAL(9,P7:P29)</f>
        <v>0</v>
      </c>
      <c r="Q6" s="60">
        <f>SUBTOTAL(9,Q7:Q29)</f>
        <v>0</v>
      </c>
      <c r="R6" s="6"/>
      <c r="S6" s="8"/>
      <c r="T6" s="8"/>
    </row>
    <row r="7" spans="1:22" ht="12" outlineLevel="1" x14ac:dyDescent="0.2">
      <c r="A7" s="62" t="s">
        <v>38</v>
      </c>
      <c r="B7" s="82">
        <v>2</v>
      </c>
      <c r="C7" s="83"/>
      <c r="D7" s="84" t="s">
        <v>51</v>
      </c>
      <c r="E7" s="84"/>
      <c r="F7" s="85" t="s">
        <v>39</v>
      </c>
      <c r="G7" s="84"/>
      <c r="H7" s="86"/>
      <c r="I7" s="87"/>
      <c r="J7" s="64">
        <f>SUBTOTAL(9,J8:J28)</f>
        <v>0</v>
      </c>
      <c r="K7" s="86"/>
      <c r="L7" s="65">
        <f>SUBTOTAL(9,L8:L28)</f>
        <v>3.4000000000000002E-3</v>
      </c>
      <c r="M7" s="86"/>
      <c r="N7" s="65">
        <f>SUBTOTAL(9,N8:N28)</f>
        <v>440.11</v>
      </c>
      <c r="O7" s="88"/>
      <c r="P7" s="64">
        <f>SUBTOTAL(9,P8:P28)</f>
        <v>0</v>
      </c>
      <c r="Q7" s="64">
        <f>SUBTOTAL(9,Q8:Q28)</f>
        <v>0</v>
      </c>
      <c r="R7" s="6"/>
      <c r="S7" s="8"/>
      <c r="T7" s="8"/>
    </row>
    <row r="8" spans="1:22" ht="11.25" outlineLevel="2" x14ac:dyDescent="0.2">
      <c r="A8" s="66" t="s">
        <v>40</v>
      </c>
      <c r="B8" s="89">
        <v>3</v>
      </c>
      <c r="C8" s="90"/>
      <c r="D8" s="91" t="s">
        <v>52</v>
      </c>
      <c r="E8" s="91"/>
      <c r="F8" s="92" t="s">
        <v>41</v>
      </c>
      <c r="G8" s="91"/>
      <c r="H8" s="93"/>
      <c r="I8" s="94"/>
      <c r="J8" s="68">
        <f>SUBTOTAL(9,J9:J12)</f>
        <v>0</v>
      </c>
      <c r="K8" s="93"/>
      <c r="L8" s="69">
        <f>SUBTOTAL(9,L9:L12)</f>
        <v>3.4000000000000002E-3</v>
      </c>
      <c r="M8" s="93"/>
      <c r="N8" s="69">
        <f>SUBTOTAL(9,N9:N12)</f>
        <v>440.11</v>
      </c>
      <c r="O8" s="95"/>
      <c r="P8" s="68">
        <f>SUBTOTAL(9,P9:P12)</f>
        <v>0</v>
      </c>
      <c r="Q8" s="68">
        <f>SUBTOTAL(9,Q9:Q12)</f>
        <v>0</v>
      </c>
      <c r="R8" s="6"/>
      <c r="S8" s="8"/>
      <c r="T8" s="8"/>
    </row>
    <row r="9" spans="1:22" ht="11.25" outlineLevel="3" x14ac:dyDescent="0.2">
      <c r="A9" s="10"/>
      <c r="B9" s="96"/>
      <c r="C9" s="97">
        <v>1</v>
      </c>
      <c r="D9" s="98" t="s">
        <v>53</v>
      </c>
      <c r="E9" s="99" t="s">
        <v>54</v>
      </c>
      <c r="F9" s="100" t="s">
        <v>55</v>
      </c>
      <c r="G9" s="98" t="s">
        <v>56</v>
      </c>
      <c r="H9" s="101">
        <v>430</v>
      </c>
      <c r="I9" s="102">
        <v>0</v>
      </c>
      <c r="J9" s="103">
        <f>H9*I9</f>
        <v>0</v>
      </c>
      <c r="K9" s="101"/>
      <c r="L9" s="101">
        <f>H9*K9</f>
        <v>0</v>
      </c>
      <c r="M9" s="101">
        <v>0.35499999999999998</v>
      </c>
      <c r="N9" s="101">
        <f>H9*M9</f>
        <v>152.65</v>
      </c>
      <c r="O9" s="103">
        <v>21</v>
      </c>
      <c r="P9" s="103">
        <f>J9*(O9/100)</f>
        <v>0</v>
      </c>
      <c r="Q9" s="103">
        <f>J9+P9</f>
        <v>0</v>
      </c>
      <c r="R9" s="8"/>
      <c r="S9" s="8"/>
      <c r="T9" s="8"/>
    </row>
    <row r="10" spans="1:22" ht="11.25" outlineLevel="3" x14ac:dyDescent="0.2">
      <c r="A10" s="10"/>
      <c r="B10" s="96"/>
      <c r="C10" s="97">
        <v>2</v>
      </c>
      <c r="D10" s="98" t="s">
        <v>53</v>
      </c>
      <c r="E10" s="99" t="s">
        <v>57</v>
      </c>
      <c r="F10" s="100" t="s">
        <v>58</v>
      </c>
      <c r="G10" s="98" t="s">
        <v>56</v>
      </c>
      <c r="H10" s="101">
        <v>170</v>
      </c>
      <c r="I10" s="102">
        <v>0</v>
      </c>
      <c r="J10" s="103">
        <f>H10*I10</f>
        <v>0</v>
      </c>
      <c r="K10" s="101">
        <v>2.0000000000000002E-5</v>
      </c>
      <c r="L10" s="101">
        <f>H10*K10</f>
        <v>3.4000000000000002E-3</v>
      </c>
      <c r="M10" s="101">
        <v>0.13800000000000001</v>
      </c>
      <c r="N10" s="101">
        <f>H10*M10</f>
        <v>23.46</v>
      </c>
      <c r="O10" s="103">
        <v>21</v>
      </c>
      <c r="P10" s="103">
        <f>J10*(O10/100)</f>
        <v>0</v>
      </c>
      <c r="Q10" s="103">
        <f>J10+P10</f>
        <v>0</v>
      </c>
      <c r="R10" s="8"/>
      <c r="S10" s="8"/>
      <c r="T10" s="8"/>
    </row>
    <row r="11" spans="1:22" ht="22.5" outlineLevel="3" x14ac:dyDescent="0.2">
      <c r="A11" s="10"/>
      <c r="B11" s="96"/>
      <c r="C11" s="97">
        <v>3</v>
      </c>
      <c r="D11" s="98" t="s">
        <v>53</v>
      </c>
      <c r="E11" s="99" t="s">
        <v>59</v>
      </c>
      <c r="F11" s="100" t="s">
        <v>60</v>
      </c>
      <c r="G11" s="98" t="s">
        <v>56</v>
      </c>
      <c r="H11" s="101">
        <v>600</v>
      </c>
      <c r="I11" s="102">
        <v>0</v>
      </c>
      <c r="J11" s="103">
        <f>H11*I11</f>
        <v>0</v>
      </c>
      <c r="K11" s="101"/>
      <c r="L11" s="101">
        <f>H11*K11</f>
        <v>0</v>
      </c>
      <c r="M11" s="101">
        <v>0.44</v>
      </c>
      <c r="N11" s="101">
        <f>H11*M11</f>
        <v>264</v>
      </c>
      <c r="O11" s="103">
        <v>21</v>
      </c>
      <c r="P11" s="103">
        <f>J11*(O11/100)</f>
        <v>0</v>
      </c>
      <c r="Q11" s="103">
        <f>J11+P11</f>
        <v>0</v>
      </c>
      <c r="R11" s="8"/>
      <c r="S11" s="8"/>
      <c r="T11" s="8"/>
    </row>
    <row r="12" spans="1:22" outlineLevel="3" x14ac:dyDescent="0.15">
      <c r="B12" s="6"/>
      <c r="C12" s="6"/>
      <c r="D12" s="6"/>
      <c r="E12" s="6"/>
      <c r="F12" s="6"/>
      <c r="G12" s="6"/>
      <c r="H12" s="6"/>
      <c r="I12" s="8"/>
      <c r="J12" s="8"/>
      <c r="K12" s="6"/>
      <c r="L12" s="6"/>
      <c r="M12" s="6"/>
      <c r="N12" s="6"/>
      <c r="O12" s="6"/>
      <c r="P12" s="8"/>
      <c r="Q12" s="8"/>
    </row>
    <row r="13" spans="1:22" ht="11.25" outlineLevel="2" x14ac:dyDescent="0.2">
      <c r="A13" s="66" t="s">
        <v>42</v>
      </c>
      <c r="B13" s="89">
        <v>3</v>
      </c>
      <c r="C13" s="90"/>
      <c r="D13" s="91" t="s">
        <v>52</v>
      </c>
      <c r="E13" s="91"/>
      <c r="F13" s="92" t="s">
        <v>43</v>
      </c>
      <c r="G13" s="91"/>
      <c r="H13" s="93"/>
      <c r="I13" s="94"/>
      <c r="J13" s="68">
        <f>SUBTOTAL(9,J14:J18)</f>
        <v>0</v>
      </c>
      <c r="K13" s="93"/>
      <c r="L13" s="69">
        <f>SUBTOTAL(9,L14:L18)</f>
        <v>0</v>
      </c>
      <c r="M13" s="93"/>
      <c r="N13" s="69">
        <f>SUBTOTAL(9,N14:N18)</f>
        <v>0</v>
      </c>
      <c r="O13" s="95"/>
      <c r="P13" s="68">
        <f>SUBTOTAL(9,P14:P18)</f>
        <v>0</v>
      </c>
      <c r="Q13" s="68">
        <f>SUBTOTAL(9,Q14:Q18)</f>
        <v>0</v>
      </c>
      <c r="R13" s="6"/>
      <c r="S13" s="8"/>
      <c r="T13" s="8"/>
    </row>
    <row r="14" spans="1:22" ht="11.25" outlineLevel="3" x14ac:dyDescent="0.2">
      <c r="A14" s="10"/>
      <c r="B14" s="96"/>
      <c r="C14" s="97">
        <v>4</v>
      </c>
      <c r="D14" s="98" t="s">
        <v>53</v>
      </c>
      <c r="E14" s="99" t="s">
        <v>61</v>
      </c>
      <c r="F14" s="100" t="s">
        <v>62</v>
      </c>
      <c r="G14" s="98" t="s">
        <v>56</v>
      </c>
      <c r="H14" s="101">
        <v>600</v>
      </c>
      <c r="I14" s="102">
        <v>0</v>
      </c>
      <c r="J14" s="103">
        <f>H14*I14</f>
        <v>0</v>
      </c>
      <c r="K14" s="101"/>
      <c r="L14" s="101">
        <f>H14*K14</f>
        <v>0</v>
      </c>
      <c r="M14" s="101"/>
      <c r="N14" s="101">
        <f>H14*M14</f>
        <v>0</v>
      </c>
      <c r="O14" s="103">
        <v>21</v>
      </c>
      <c r="P14" s="103">
        <f>J14*(O14/100)</f>
        <v>0</v>
      </c>
      <c r="Q14" s="103">
        <f>J14+P14</f>
        <v>0</v>
      </c>
      <c r="R14" s="8"/>
      <c r="S14" s="8"/>
      <c r="T14" s="8"/>
    </row>
    <row r="15" spans="1:22" ht="11.25" outlineLevel="3" x14ac:dyDescent="0.2">
      <c r="A15" s="10"/>
      <c r="B15" s="96"/>
      <c r="C15" s="97">
        <v>5</v>
      </c>
      <c r="D15" s="98" t="s">
        <v>53</v>
      </c>
      <c r="E15" s="99" t="s">
        <v>63</v>
      </c>
      <c r="F15" s="100" t="s">
        <v>64</v>
      </c>
      <c r="G15" s="98" t="s">
        <v>56</v>
      </c>
      <c r="H15" s="101">
        <v>600</v>
      </c>
      <c r="I15" s="102">
        <v>0</v>
      </c>
      <c r="J15" s="103">
        <f>H15*I15</f>
        <v>0</v>
      </c>
      <c r="K15" s="101"/>
      <c r="L15" s="101">
        <f>H15*K15</f>
        <v>0</v>
      </c>
      <c r="M15" s="101"/>
      <c r="N15" s="101">
        <f>H15*M15</f>
        <v>0</v>
      </c>
      <c r="O15" s="103">
        <v>21</v>
      </c>
      <c r="P15" s="103">
        <f>J15*(O15/100)</f>
        <v>0</v>
      </c>
      <c r="Q15" s="103">
        <f>J15+P15</f>
        <v>0</v>
      </c>
      <c r="R15" s="8"/>
      <c r="S15" s="8"/>
      <c r="T15" s="8"/>
    </row>
    <row r="16" spans="1:22" ht="11.25" outlineLevel="3" x14ac:dyDescent="0.2">
      <c r="A16" s="10"/>
      <c r="B16" s="96"/>
      <c r="C16" s="97">
        <v>6</v>
      </c>
      <c r="D16" s="98" t="s">
        <v>53</v>
      </c>
      <c r="E16" s="99" t="s">
        <v>65</v>
      </c>
      <c r="F16" s="100" t="s">
        <v>66</v>
      </c>
      <c r="G16" s="98" t="s">
        <v>56</v>
      </c>
      <c r="H16" s="101">
        <v>600</v>
      </c>
      <c r="I16" s="102">
        <v>0</v>
      </c>
      <c r="J16" s="103">
        <f>H16*I16</f>
        <v>0</v>
      </c>
      <c r="K16" s="101"/>
      <c r="L16" s="101">
        <f>H16*K16</f>
        <v>0</v>
      </c>
      <c r="M16" s="101"/>
      <c r="N16" s="101">
        <f>H16*M16</f>
        <v>0</v>
      </c>
      <c r="O16" s="103">
        <v>21</v>
      </c>
      <c r="P16" s="103">
        <f>J16*(O16/100)</f>
        <v>0</v>
      </c>
      <c r="Q16" s="103">
        <f>J16+P16</f>
        <v>0</v>
      </c>
      <c r="R16" s="8"/>
      <c r="S16" s="8"/>
      <c r="T16" s="8"/>
    </row>
    <row r="17" spans="1:20" ht="11.25" outlineLevel="3" x14ac:dyDescent="0.2">
      <c r="A17" s="10"/>
      <c r="B17" s="96"/>
      <c r="C17" s="97">
        <v>7</v>
      </c>
      <c r="D17" s="98" t="s">
        <v>53</v>
      </c>
      <c r="E17" s="99" t="s">
        <v>67</v>
      </c>
      <c r="F17" s="100" t="s">
        <v>68</v>
      </c>
      <c r="G17" s="98" t="s">
        <v>56</v>
      </c>
      <c r="H17" s="101">
        <v>600</v>
      </c>
      <c r="I17" s="102">
        <v>0</v>
      </c>
      <c r="J17" s="103">
        <f>H17*I17</f>
        <v>0</v>
      </c>
      <c r="K17" s="101"/>
      <c r="L17" s="101">
        <f>H17*K17</f>
        <v>0</v>
      </c>
      <c r="M17" s="101"/>
      <c r="N17" s="101">
        <f>H17*M17</f>
        <v>0</v>
      </c>
      <c r="O17" s="103">
        <v>21</v>
      </c>
      <c r="P17" s="103">
        <f>J17*(O17/100)</f>
        <v>0</v>
      </c>
      <c r="Q17" s="103">
        <f>J17+P17</f>
        <v>0</v>
      </c>
      <c r="R17" s="8"/>
      <c r="S17" s="8"/>
      <c r="T17" s="8"/>
    </row>
    <row r="18" spans="1:20" outlineLevel="3" x14ac:dyDescent="0.15">
      <c r="B18" s="6"/>
      <c r="C18" s="6"/>
      <c r="D18" s="6"/>
      <c r="E18" s="6"/>
      <c r="F18" s="6"/>
      <c r="G18" s="6"/>
      <c r="H18" s="6"/>
      <c r="I18" s="8"/>
      <c r="J18" s="8"/>
      <c r="K18" s="6"/>
      <c r="L18" s="6"/>
      <c r="M18" s="6"/>
      <c r="N18" s="6"/>
      <c r="O18" s="6"/>
      <c r="P18" s="8"/>
      <c r="Q18" s="8"/>
    </row>
    <row r="19" spans="1:20" ht="11.25" outlineLevel="2" x14ac:dyDescent="0.2">
      <c r="A19" s="66" t="s">
        <v>44</v>
      </c>
      <c r="B19" s="89">
        <v>3</v>
      </c>
      <c r="C19" s="90"/>
      <c r="D19" s="91" t="s">
        <v>52</v>
      </c>
      <c r="E19" s="91"/>
      <c r="F19" s="92" t="s">
        <v>45</v>
      </c>
      <c r="G19" s="91"/>
      <c r="H19" s="93"/>
      <c r="I19" s="94"/>
      <c r="J19" s="68">
        <f>SUBTOTAL(9,J20:J25)</f>
        <v>0</v>
      </c>
      <c r="K19" s="93"/>
      <c r="L19" s="69">
        <f>SUBTOTAL(9,L20:L25)</f>
        <v>0</v>
      </c>
      <c r="M19" s="93"/>
      <c r="N19" s="69">
        <f>SUBTOTAL(9,N20:N25)</f>
        <v>0</v>
      </c>
      <c r="O19" s="95"/>
      <c r="P19" s="68">
        <f>SUBTOTAL(9,P20:P25)</f>
        <v>0</v>
      </c>
      <c r="Q19" s="68">
        <f>SUBTOTAL(9,Q20:Q25)</f>
        <v>0</v>
      </c>
      <c r="R19" s="6"/>
      <c r="S19" s="8"/>
      <c r="T19" s="8"/>
    </row>
    <row r="20" spans="1:20" ht="11.25" outlineLevel="3" x14ac:dyDescent="0.2">
      <c r="A20" s="10"/>
      <c r="B20" s="96"/>
      <c r="C20" s="97">
        <v>8</v>
      </c>
      <c r="D20" s="98" t="s">
        <v>53</v>
      </c>
      <c r="E20" s="99" t="s">
        <v>69</v>
      </c>
      <c r="F20" s="100" t="s">
        <v>70</v>
      </c>
      <c r="G20" s="98" t="s">
        <v>71</v>
      </c>
      <c r="H20" s="101">
        <v>440.11</v>
      </c>
      <c r="I20" s="102">
        <v>0</v>
      </c>
      <c r="J20" s="103">
        <f>H20*I20</f>
        <v>0</v>
      </c>
      <c r="K20" s="101"/>
      <c r="L20" s="101">
        <f>H20*K20</f>
        <v>0</v>
      </c>
      <c r="M20" s="101"/>
      <c r="N20" s="101">
        <f>H20*M20</f>
        <v>0</v>
      </c>
      <c r="O20" s="103">
        <v>21</v>
      </c>
      <c r="P20" s="103">
        <f>J20*(O20/100)</f>
        <v>0</v>
      </c>
      <c r="Q20" s="103">
        <f>J20+P20</f>
        <v>0</v>
      </c>
      <c r="R20" s="8"/>
      <c r="S20" s="8"/>
      <c r="T20" s="8"/>
    </row>
    <row r="21" spans="1:20" ht="11.25" outlineLevel="3" x14ac:dyDescent="0.2">
      <c r="A21" s="10"/>
      <c r="B21" s="96"/>
      <c r="C21" s="97">
        <v>9</v>
      </c>
      <c r="D21" s="98" t="s">
        <v>53</v>
      </c>
      <c r="E21" s="99" t="s">
        <v>72</v>
      </c>
      <c r="F21" s="100" t="s">
        <v>73</v>
      </c>
      <c r="G21" s="98" t="s">
        <v>71</v>
      </c>
      <c r="H21" s="101">
        <v>440.11</v>
      </c>
      <c r="I21" s="102">
        <v>0</v>
      </c>
      <c r="J21" s="103">
        <f>H21*I21</f>
        <v>0</v>
      </c>
      <c r="K21" s="101"/>
      <c r="L21" s="101">
        <f>H21*K21</f>
        <v>0</v>
      </c>
      <c r="M21" s="101"/>
      <c r="N21" s="101">
        <f>H21*M21</f>
        <v>0</v>
      </c>
      <c r="O21" s="103">
        <v>21</v>
      </c>
      <c r="P21" s="103">
        <f>J21*(O21/100)</f>
        <v>0</v>
      </c>
      <c r="Q21" s="103">
        <f>J21+P21</f>
        <v>0</v>
      </c>
      <c r="R21" s="8"/>
      <c r="S21" s="8"/>
      <c r="T21" s="8"/>
    </row>
    <row r="22" spans="1:20" ht="11.25" outlineLevel="3" x14ac:dyDescent="0.2">
      <c r="A22" s="10"/>
      <c r="B22" s="96"/>
      <c r="C22" s="97">
        <v>10</v>
      </c>
      <c r="D22" s="98" t="s">
        <v>53</v>
      </c>
      <c r="E22" s="99" t="s">
        <v>74</v>
      </c>
      <c r="F22" s="100" t="s">
        <v>75</v>
      </c>
      <c r="G22" s="98" t="s">
        <v>71</v>
      </c>
      <c r="H22" s="101">
        <v>152.65</v>
      </c>
      <c r="I22" s="102">
        <v>0</v>
      </c>
      <c r="J22" s="103">
        <f>H22*I22</f>
        <v>0</v>
      </c>
      <c r="K22" s="101"/>
      <c r="L22" s="101">
        <f>H22*K22</f>
        <v>0</v>
      </c>
      <c r="M22" s="101"/>
      <c r="N22" s="101">
        <f>H22*M22</f>
        <v>0</v>
      </c>
      <c r="O22" s="103">
        <v>21</v>
      </c>
      <c r="P22" s="103">
        <f>J22*(O22/100)</f>
        <v>0</v>
      </c>
      <c r="Q22" s="103">
        <f>J22+P22</f>
        <v>0</v>
      </c>
      <c r="R22" s="8"/>
      <c r="S22" s="8"/>
      <c r="T22" s="8"/>
    </row>
    <row r="23" spans="1:20" ht="22.5" outlineLevel="3" x14ac:dyDescent="0.2">
      <c r="A23" s="10"/>
      <c r="B23" s="96"/>
      <c r="C23" s="97">
        <v>11</v>
      </c>
      <c r="D23" s="98" t="s">
        <v>53</v>
      </c>
      <c r="E23" s="99" t="s">
        <v>76</v>
      </c>
      <c r="F23" s="100" t="s">
        <v>77</v>
      </c>
      <c r="G23" s="98" t="s">
        <v>71</v>
      </c>
      <c r="H23" s="101">
        <v>23.46</v>
      </c>
      <c r="I23" s="102">
        <v>0</v>
      </c>
      <c r="J23" s="103">
        <f>H23*I23</f>
        <v>0</v>
      </c>
      <c r="K23" s="101"/>
      <c r="L23" s="101">
        <f>H23*K23</f>
        <v>0</v>
      </c>
      <c r="M23" s="101"/>
      <c r="N23" s="101">
        <f>H23*M23</f>
        <v>0</v>
      </c>
      <c r="O23" s="103">
        <v>21</v>
      </c>
      <c r="P23" s="103">
        <f>J23*(O23/100)</f>
        <v>0</v>
      </c>
      <c r="Q23" s="103">
        <f>J23+P23</f>
        <v>0</v>
      </c>
      <c r="R23" s="8"/>
      <c r="S23" s="8"/>
      <c r="T23" s="8"/>
    </row>
    <row r="24" spans="1:20" ht="11.25" outlineLevel="3" x14ac:dyDescent="0.2">
      <c r="A24" s="10"/>
      <c r="B24" s="96"/>
      <c r="C24" s="97">
        <v>12</v>
      </c>
      <c r="D24" s="98" t="s">
        <v>53</v>
      </c>
      <c r="E24" s="99" t="s">
        <v>78</v>
      </c>
      <c r="F24" s="100" t="s">
        <v>79</v>
      </c>
      <c r="G24" s="98" t="s">
        <v>71</v>
      </c>
      <c r="H24" s="101">
        <v>264</v>
      </c>
      <c r="I24" s="102">
        <v>0</v>
      </c>
      <c r="J24" s="103">
        <f>H24*I24</f>
        <v>0</v>
      </c>
      <c r="K24" s="101"/>
      <c r="L24" s="101">
        <f>H24*K24</f>
        <v>0</v>
      </c>
      <c r="M24" s="101"/>
      <c r="N24" s="101">
        <f>H24*M24</f>
        <v>0</v>
      </c>
      <c r="O24" s="103">
        <v>21</v>
      </c>
      <c r="P24" s="103">
        <f>J24*(O24/100)</f>
        <v>0</v>
      </c>
      <c r="Q24" s="103">
        <f>J24+P24</f>
        <v>0</v>
      </c>
      <c r="R24" s="8"/>
      <c r="S24" s="8"/>
      <c r="T24" s="8"/>
    </row>
    <row r="25" spans="1:20" outlineLevel="3" x14ac:dyDescent="0.15">
      <c r="B25" s="6"/>
      <c r="C25" s="6"/>
      <c r="D25" s="6"/>
      <c r="E25" s="6"/>
      <c r="F25" s="6"/>
      <c r="G25" s="6"/>
      <c r="H25" s="6"/>
      <c r="I25" s="8"/>
      <c r="J25" s="8"/>
      <c r="K25" s="6"/>
      <c r="L25" s="6"/>
      <c r="M25" s="6"/>
      <c r="N25" s="6"/>
      <c r="O25" s="6"/>
      <c r="P25" s="8"/>
      <c r="Q25" s="8"/>
    </row>
    <row r="26" spans="1:20" ht="11.25" outlineLevel="2" x14ac:dyDescent="0.2">
      <c r="A26" s="66" t="s">
        <v>46</v>
      </c>
      <c r="B26" s="89">
        <v>3</v>
      </c>
      <c r="C26" s="90"/>
      <c r="D26" s="91" t="s">
        <v>52</v>
      </c>
      <c r="E26" s="91"/>
      <c r="F26" s="92" t="s">
        <v>47</v>
      </c>
      <c r="G26" s="91"/>
      <c r="H26" s="93"/>
      <c r="I26" s="94"/>
      <c r="J26" s="68">
        <f>SUBTOTAL(9,J27:J28)</f>
        <v>0</v>
      </c>
      <c r="K26" s="93"/>
      <c r="L26" s="69">
        <f>SUBTOTAL(9,L27:L28)</f>
        <v>0</v>
      </c>
      <c r="M26" s="93"/>
      <c r="N26" s="69">
        <f>SUBTOTAL(9,N27:N28)</f>
        <v>0</v>
      </c>
      <c r="O26" s="95"/>
      <c r="P26" s="68">
        <f>SUBTOTAL(9,P27:P28)</f>
        <v>0</v>
      </c>
      <c r="Q26" s="68">
        <f>SUBTOTAL(9,Q27:Q28)</f>
        <v>0</v>
      </c>
      <c r="R26" s="6"/>
      <c r="S26" s="8"/>
      <c r="T26" s="8"/>
    </row>
    <row r="27" spans="1:20" ht="11.25" outlineLevel="3" x14ac:dyDescent="0.2">
      <c r="A27" s="10"/>
      <c r="B27" s="96"/>
      <c r="C27" s="97">
        <v>13</v>
      </c>
      <c r="D27" s="98" t="s">
        <v>80</v>
      </c>
      <c r="E27" s="99" t="s">
        <v>81</v>
      </c>
      <c r="F27" s="100" t="s">
        <v>82</v>
      </c>
      <c r="G27" s="98" t="s">
        <v>83</v>
      </c>
      <c r="H27" s="101">
        <v>1</v>
      </c>
      <c r="I27" s="102">
        <v>0</v>
      </c>
      <c r="J27" s="103">
        <f>H27*I27</f>
        <v>0</v>
      </c>
      <c r="K27" s="101"/>
      <c r="L27" s="101">
        <f>H27*K27</f>
        <v>0</v>
      </c>
      <c r="M27" s="101"/>
      <c r="N27" s="101">
        <f>H27*M27</f>
        <v>0</v>
      </c>
      <c r="O27" s="103">
        <v>21</v>
      </c>
      <c r="P27" s="103">
        <f>J27*(O27/100)</f>
        <v>0</v>
      </c>
      <c r="Q27" s="103">
        <f>J27+P27</f>
        <v>0</v>
      </c>
      <c r="R27" s="8"/>
      <c r="S27" s="8"/>
      <c r="T27" s="8"/>
    </row>
    <row r="28" spans="1:20" outlineLevel="3" x14ac:dyDescent="0.15">
      <c r="B28" s="6"/>
      <c r="C28" s="6"/>
      <c r="D28" s="6"/>
      <c r="E28" s="6"/>
      <c r="F28" s="6"/>
      <c r="G28" s="6"/>
      <c r="H28" s="6"/>
      <c r="I28" s="8"/>
      <c r="J28" s="8"/>
      <c r="K28" s="6"/>
      <c r="L28" s="6"/>
      <c r="M28" s="6"/>
      <c r="N28" s="6"/>
      <c r="O28" s="6"/>
      <c r="P28" s="8"/>
      <c r="Q28" s="8"/>
    </row>
    <row r="29" spans="1:20" outlineLevel="1" x14ac:dyDescent="0.15"/>
  </sheetData>
  <sheetProtection algorithmName="SHA-512" hashValue="EM7yAYIBhkrt5hDpvv277K2yOsW4fGgVXexhP2tpnLLAtNdBVKKhAiRKrJmblnpYPnJXiA12xiPWr8Q5ru7LjA==" saltValue="1uI+GKLs8kRD4J+rfpXzRw==" spinCount="100000" sheet="1" objects="1" scenarios="1"/>
  <protectedRanges>
    <protectedRange sqref="I9 I10 I11 I14 I15 I16 I17 I20 I21 I22 I23 I24 I27" name="Oblast1"/>
  </protectedRanges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Sebuzín - na Kolibov od II/261 - oprava konstrukce vozovky - Nabídka</dc:subject>
  <dc:creator>RVLCEK</dc:creator>
  <cp:lastModifiedBy>Vlček Roman</cp:lastModifiedBy>
  <dcterms:created xsi:type="dcterms:W3CDTF">2025-07-04T07:40:34Z</dcterms:created>
  <dcterms:modified xsi:type="dcterms:W3CDTF">2025-07-04T07:48:00Z</dcterms:modified>
</cp:coreProperties>
</file>