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C:\Users\rvlcek\Desktop\Odbor dopravy 2025\Veřejné zakázky\38. Myslbekova, Šafaříkovo náměstí\"/>
    </mc:Choice>
  </mc:AlternateContent>
  <xr:revisionPtr revIDLastSave="0" documentId="13_ncr:1_{8AC01ADE-CF94-424D-B819-D6CC1D691725}" xr6:coauthVersionLast="47" xr6:coauthVersionMax="47" xr10:uidLastSave="{00000000-0000-0000-0000-000000000000}"/>
  <bookViews>
    <workbookView xWindow="-120" yWindow="-120" windowWidth="24240" windowHeight="13740" activeTab="2" xr2:uid="{00000000-000D-0000-FFFF-FFFF00000000}"/>
  </bookViews>
  <sheets>
    <sheet name="Krycí List" sheetId="1" r:id="rId1"/>
    <sheet name="Rekapitulace" sheetId="3" r:id="rId2"/>
    <sheet name="Zakázka" sheetId="4" r:id="rId3"/>
  </sheets>
  <definedNames>
    <definedName name="__7DC147B2_4614_48B7_8F22_6CC284377C82_FIGURE__">#REF!</definedName>
    <definedName name="__7DC147B2_4614_48B7_8F22_6CC284377C82_ITEM__">Zakázka!$A$9:$Q$9</definedName>
    <definedName name="__7DC147B2_4614_48B7_8F22_6CC284377C82_ITEM_GROUP1__">Zakázka!$A$6:$Q$49</definedName>
    <definedName name="__7DC147B2_4614_48B7_8F22_6CC284377C82_ITEM_GROUP1_RECAP__">Rekapitulace!$A$6:$F$8</definedName>
    <definedName name="__7DC147B2_4614_48B7_8F22_6CC284377C82_ITEM_GROUP2__">Zakázka!$A$7:$Q$48</definedName>
    <definedName name="__7DC147B2_4614_48B7_8F22_6CC284377C82_ITEM_GROUP2_RECAP__">Rekapitulace!$A$7:$F$8</definedName>
    <definedName name="__7DC147B2_4614_48B7_8F22_6CC284377C82_ITEM_GROUP3__X">Zakázka!$A$8:$Q$20</definedName>
    <definedName name="__7DC147B2_4614_48B7_8F22_6CC284377C82_ITEM_GROUP3_RECAP__">Rekapitulace!$A$8:$F$8</definedName>
    <definedName name="__7DC147B2_4614_48B7_8F22_6CC284377C82_QBILL__">Zakázka!#REF!</definedName>
    <definedName name="__7DC147B2_4614_48B7_8F22_6CC284377C82_QBILLFIG__">#REF!</definedName>
    <definedName name="__7DC147B2_4614_48B7_8F22_6CC284377C82_QINDEX__">Zakázka!#REF!</definedName>
    <definedName name="GROUP_ID">Zakázka!$B$6:$B$50</definedName>
    <definedName name="ITEM_PRICES">Zakázka!$J$6:$J$50</definedName>
    <definedName name="_xlnm.Print_Titles" localSheetId="1">Rekapitulace!$4:$5</definedName>
    <definedName name="_xlnm.Print_Titles" localSheetId="2">Zakázka!$4:$5</definedName>
    <definedName name="_xlnm.Print_Area" localSheetId="0">'Krycí List'!$C$1:$H$29</definedName>
    <definedName name="_xlnm.Print_Area" localSheetId="1">Rekapitulace!$B$1:$F$19</definedName>
    <definedName name="_xlnm.Print_Area" localSheetId="2">Zakázka!$C$1:$Q$50</definedName>
    <definedName name="VAT_RATES">Zakázka!$O$6:$O$50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7" i="4" l="1"/>
  <c r="L47" i="4"/>
  <c r="J47" i="4"/>
  <c r="N46" i="4"/>
  <c r="N45" i="4" s="1"/>
  <c r="L46" i="4"/>
  <c r="J46" i="4"/>
  <c r="L45" i="4"/>
  <c r="D12" i="3" s="1"/>
  <c r="J45" i="4"/>
  <c r="C12" i="3" s="1"/>
  <c r="N43" i="4"/>
  <c r="L43" i="4"/>
  <c r="J43" i="4"/>
  <c r="P43" i="4" s="1"/>
  <c r="Q43" i="4" s="1"/>
  <c r="N42" i="4"/>
  <c r="N38" i="4" s="1"/>
  <c r="L42" i="4"/>
  <c r="J42" i="4"/>
  <c r="N41" i="4"/>
  <c r="L41" i="4"/>
  <c r="J41" i="4"/>
  <c r="N40" i="4"/>
  <c r="L40" i="4"/>
  <c r="J40" i="4"/>
  <c r="N39" i="4"/>
  <c r="L39" i="4"/>
  <c r="L38" i="4" s="1"/>
  <c r="D11" i="3" s="1"/>
  <c r="J39" i="4"/>
  <c r="P39" i="4" s="1"/>
  <c r="N36" i="4"/>
  <c r="L36" i="4"/>
  <c r="J36" i="4"/>
  <c r="N35" i="4"/>
  <c r="L35" i="4"/>
  <c r="J35" i="4"/>
  <c r="P35" i="4" s="1"/>
  <c r="Q35" i="4" s="1"/>
  <c r="N34" i="4"/>
  <c r="L34" i="4"/>
  <c r="L31" i="4" s="1"/>
  <c r="D10" i="3" s="1"/>
  <c r="J34" i="4"/>
  <c r="P33" i="4"/>
  <c r="N33" i="4"/>
  <c r="L33" i="4"/>
  <c r="J33" i="4"/>
  <c r="N32" i="4"/>
  <c r="N31" i="4" s="1"/>
  <c r="L32" i="4"/>
  <c r="J32" i="4"/>
  <c r="N29" i="4"/>
  <c r="L29" i="4"/>
  <c r="J29" i="4"/>
  <c r="P29" i="4" s="1"/>
  <c r="Q29" i="4" s="1"/>
  <c r="P28" i="4"/>
  <c r="N28" i="4"/>
  <c r="L28" i="4"/>
  <c r="J28" i="4"/>
  <c r="N27" i="4"/>
  <c r="L27" i="4"/>
  <c r="J27" i="4"/>
  <c r="N26" i="4"/>
  <c r="L26" i="4"/>
  <c r="J26" i="4"/>
  <c r="N25" i="4"/>
  <c r="L25" i="4"/>
  <c r="L21" i="4" s="1"/>
  <c r="D9" i="3" s="1"/>
  <c r="J25" i="4"/>
  <c r="P25" i="4" s="1"/>
  <c r="Q25" i="4" s="1"/>
  <c r="P24" i="4"/>
  <c r="Q24" i="4" s="1"/>
  <c r="N24" i="4"/>
  <c r="L24" i="4"/>
  <c r="J24" i="4"/>
  <c r="N23" i="4"/>
  <c r="N21" i="4" s="1"/>
  <c r="L23" i="4"/>
  <c r="J23" i="4"/>
  <c r="P23" i="4" s="1"/>
  <c r="N22" i="4"/>
  <c r="L22" i="4"/>
  <c r="J22" i="4"/>
  <c r="P22" i="4" s="1"/>
  <c r="N19" i="4"/>
  <c r="L19" i="4"/>
  <c r="J19" i="4"/>
  <c r="P18" i="4"/>
  <c r="Q18" i="4" s="1"/>
  <c r="N18" i="4"/>
  <c r="L18" i="4"/>
  <c r="J18" i="4"/>
  <c r="P17" i="4"/>
  <c r="N17" i="4"/>
  <c r="L17" i="4"/>
  <c r="J17" i="4"/>
  <c r="N16" i="4"/>
  <c r="L16" i="4"/>
  <c r="J16" i="4"/>
  <c r="P16" i="4" s="1"/>
  <c r="Q16" i="4" s="1"/>
  <c r="N15" i="4"/>
  <c r="L15" i="4"/>
  <c r="J15" i="4"/>
  <c r="N14" i="4"/>
  <c r="L14" i="4"/>
  <c r="J14" i="4"/>
  <c r="N13" i="4"/>
  <c r="L13" i="4"/>
  <c r="J13" i="4"/>
  <c r="N12" i="4"/>
  <c r="L12" i="4"/>
  <c r="L8" i="4" s="1"/>
  <c r="J12" i="4"/>
  <c r="P12" i="4" s="1"/>
  <c r="Q12" i="4" s="1"/>
  <c r="N11" i="4"/>
  <c r="L11" i="4"/>
  <c r="J11" i="4"/>
  <c r="P11" i="4" s="1"/>
  <c r="Q11" i="4" s="1"/>
  <c r="P10" i="4"/>
  <c r="N10" i="4"/>
  <c r="N8" i="4" s="1"/>
  <c r="L10" i="4"/>
  <c r="J10" i="4"/>
  <c r="N9" i="4"/>
  <c r="L9" i="4"/>
  <c r="J9" i="4"/>
  <c r="P9" i="4" s="1"/>
  <c r="F28" i="1"/>
  <c r="F27" i="1"/>
  <c r="L11" i="1"/>
  <c r="L10" i="1"/>
  <c r="L9" i="1"/>
  <c r="L8" i="1"/>
  <c r="A3" i="1" a="1"/>
  <c r="A3" i="1" s="1"/>
  <c r="P47" i="4" l="1"/>
  <c r="Q47" i="4" s="1"/>
  <c r="P46" i="4"/>
  <c r="P45" i="4" s="1"/>
  <c r="E12" i="3" s="1"/>
  <c r="P42" i="4"/>
  <c r="Q42" i="4" s="1"/>
  <c r="P41" i="4"/>
  <c r="Q41" i="4" s="1"/>
  <c r="P36" i="4"/>
  <c r="Q36" i="4" s="1"/>
  <c r="Q33" i="4"/>
  <c r="J31" i="4"/>
  <c r="C10" i="3" s="1"/>
  <c r="P32" i="4"/>
  <c r="Q32" i="4" s="1"/>
  <c r="Q28" i="4"/>
  <c r="P27" i="4"/>
  <c r="Q27" i="4" s="1"/>
  <c r="Q23" i="4"/>
  <c r="J21" i="4"/>
  <c r="C9" i="3" s="1"/>
  <c r="P19" i="4"/>
  <c r="Q19" i="4" s="1"/>
  <c r="Q17" i="4"/>
  <c r="P15" i="4"/>
  <c r="Q15" i="4" s="1"/>
  <c r="C14" i="3"/>
  <c r="J8" i="4"/>
  <c r="C8" i="3" s="1"/>
  <c r="P14" i="4"/>
  <c r="Q14" i="4"/>
  <c r="Q10" i="4"/>
  <c r="A6" i="1"/>
  <c r="Q9" i="4"/>
  <c r="L7" i="4"/>
  <c r="D8" i="3"/>
  <c r="A7" i="1"/>
  <c r="A4" i="1" a="1"/>
  <c r="A4" i="1" s="1"/>
  <c r="A8" i="1" s="1"/>
  <c r="Q39" i="4"/>
  <c r="N7" i="4"/>
  <c r="N6" i="4" s="1"/>
  <c r="Q22" i="4"/>
  <c r="P34" i="4"/>
  <c r="P31" i="4" s="1"/>
  <c r="E10" i="3" s="1"/>
  <c r="J38" i="4"/>
  <c r="C11" i="3" s="1"/>
  <c r="P13" i="4"/>
  <c r="P8" i="4" s="1"/>
  <c r="P26" i="4"/>
  <c r="P21" i="4" s="1"/>
  <c r="E9" i="3" s="1"/>
  <c r="Q34" i="4"/>
  <c r="P40" i="4"/>
  <c r="P38" i="4" s="1"/>
  <c r="E11" i="3" s="1"/>
  <c r="E26" i="1"/>
  <c r="Q46" i="4" l="1"/>
  <c r="Q45" i="4" s="1"/>
  <c r="F12" i="3" s="1"/>
  <c r="Q31" i="4"/>
  <c r="F10" i="3" s="1"/>
  <c r="Q13" i="4"/>
  <c r="P7" i="4"/>
  <c r="E8" i="3"/>
  <c r="A13" i="1"/>
  <c r="A10" i="1"/>
  <c r="A5" i="1" a="1"/>
  <c r="A5" i="1" s="1"/>
  <c r="A9" i="1" s="1"/>
  <c r="Q26" i="4"/>
  <c r="Q21" i="4" s="1"/>
  <c r="F9" i="3" s="1"/>
  <c r="A14" i="1"/>
  <c r="A11" i="1"/>
  <c r="D7" i="3"/>
  <c r="L6" i="4"/>
  <c r="D6" i="3" s="1"/>
  <c r="Q8" i="4"/>
  <c r="Q40" i="4"/>
  <c r="Q38" i="4" s="1"/>
  <c r="F11" i="3" s="1"/>
  <c r="J7" i="4"/>
  <c r="B16" i="3"/>
  <c r="C16" i="3"/>
  <c r="B17" i="3"/>
  <c r="C17" i="3"/>
  <c r="C15" i="3" l="1"/>
  <c r="C18" i="3" s="1"/>
  <c r="Q7" i="4"/>
  <c r="F8" i="3"/>
  <c r="A15" i="1"/>
  <c r="A16" i="1" s="1"/>
  <c r="A12" i="1"/>
  <c r="C7" i="3"/>
  <c r="J6" i="4"/>
  <c r="C6" i="3" s="1"/>
  <c r="E7" i="3"/>
  <c r="P6" i="4"/>
  <c r="E6" i="3" s="1"/>
  <c r="E27" i="1"/>
  <c r="E28" i="1" l="1"/>
  <c r="F7" i="3"/>
  <c r="Q6" i="4"/>
  <c r="F6" i="3" s="1"/>
</calcChain>
</file>

<file path=xl/sharedStrings.xml><?xml version="1.0" encoding="utf-8"?>
<sst xmlns="http://schemas.openxmlformats.org/spreadsheetml/2006/main" count="205" uniqueCount="126">
  <si>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</si>
  <si>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</si>
  <si>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</si>
  <si>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</si>
  <si>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</si>
  <si>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</si>
  <si>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</si>
  <si>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</si>
  <si>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</si>
  <si>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Cena</t>
  </si>
  <si>
    <t>Jedn. hmotn.</t>
  </si>
  <si>
    <t>Hmotnost</t>
  </si>
  <si>
    <t>Jedn. suť</t>
  </si>
  <si>
    <t>Suť</t>
  </si>
  <si>
    <t>Sazba DPH</t>
  </si>
  <si>
    <t>Cena s DPH</t>
  </si>
  <si>
    <t>Jedn. Cena</t>
  </si>
  <si>
    <t>Metropolnet, a.s.</t>
  </si>
  <si>
    <t>Mírové náměstí 3097/37</t>
  </si>
  <si>
    <t>40001  Ústí nad Labem-město - Ústí nad Labem-centrum</t>
  </si>
  <si>
    <t>CENOVÁ NABÍDKA</t>
  </si>
  <si>
    <t>ZAKÁZKA</t>
  </si>
  <si>
    <t>Set Column width to</t>
  </si>
  <si>
    <t>Číslo:</t>
  </si>
  <si>
    <t>Zakázka:</t>
  </si>
  <si>
    <t>Myslbekova, Šafaříkovo náměstí - velkoplošná oprava chodníku</t>
  </si>
  <si>
    <t>Komentář:</t>
  </si>
  <si>
    <t>FIRMY</t>
  </si>
  <si>
    <t>REALIZAČNÍ TÝM</t>
  </si>
  <si>
    <t>Zpracovatel:</t>
  </si>
  <si>
    <t>ROZPOČET</t>
  </si>
  <si>
    <t>Celkem (bez DPH):</t>
  </si>
  <si>
    <t>Kč</t>
  </si>
  <si>
    <t>DPH:</t>
  </si>
  <si>
    <t>Celkem včetně DPH:</t>
  </si>
  <si>
    <t>S</t>
  </si>
  <si>
    <t>S: Stavba</t>
  </si>
  <si>
    <t>S/SO 01</t>
  </si>
  <si>
    <t>SO 01: Stavební objekt 01</t>
  </si>
  <si>
    <t>S/SO 01/001</t>
  </si>
  <si>
    <t>001: Zemní práce</t>
  </si>
  <si>
    <t>S/SO 01/005</t>
  </si>
  <si>
    <t>005: Komunikace pozemní</t>
  </si>
  <si>
    <t>S/SO 01/009</t>
  </si>
  <si>
    <t>009: Ostatní konstrukce a práce, bourání</t>
  </si>
  <si>
    <t>S/SO 01/099</t>
  </si>
  <si>
    <t>099: Přesun hmot a manipulace se sutí</t>
  </si>
  <si>
    <t>S/SO 01/V03</t>
  </si>
  <si>
    <t>V03: Zařízení staveniště</t>
  </si>
  <si>
    <t>Myslbekova, Šafaříkovo náměstí - velkoplošná oprava chodníku - Nabídka</t>
  </si>
  <si>
    <t xml:space="preserve"> </t>
  </si>
  <si>
    <t>Stavba</t>
  </si>
  <si>
    <t>Objekt</t>
  </si>
  <si>
    <t>Oddíl</t>
  </si>
  <si>
    <t>SP</t>
  </si>
  <si>
    <t>113107141</t>
  </si>
  <si>
    <t>Odstranění MA8 tl 40 mm</t>
  </si>
  <si>
    <t>m2</t>
  </si>
  <si>
    <t>113106121</t>
  </si>
  <si>
    <t>Rozebrání dlažeb z betonových nebo kamenných dlaždic komunikací pro pěší ručně</t>
  </si>
  <si>
    <t>113107131</t>
  </si>
  <si>
    <t>Odstranění podkladu z betonu prostého tl přes 100 do 150 mm ručně</t>
  </si>
  <si>
    <t>113107121</t>
  </si>
  <si>
    <t>Odstranění podkladu z kameniva drceného tl do 60 mm ručně</t>
  </si>
  <si>
    <t>113201112</t>
  </si>
  <si>
    <t>Vytrhání obrub silničních ležatých</t>
  </si>
  <si>
    <t>m</t>
  </si>
  <si>
    <t>113154513</t>
  </si>
  <si>
    <t>Frézování živičného krytu tl 50 mm pruh š do 0,5 m pl do 500 m2</t>
  </si>
  <si>
    <t>122211101</t>
  </si>
  <si>
    <t>Odkopávky a prokopávky v hornině třídy těžitelnosti I, skupiny 3 ručně</t>
  </si>
  <si>
    <t>m3</t>
  </si>
  <si>
    <t>181111111</t>
  </si>
  <si>
    <t>Plošná úprava terénu do 500 m2 zemina skupiny 1 až 4 nerovnosti přes 50 do 100 mm v rovinně a svahu do 1:5</t>
  </si>
  <si>
    <t>181311103</t>
  </si>
  <si>
    <t>Rozprostření ornice tl vrstvy do 200 mm v rovině nebo ve svahu do 1:5 ručně</t>
  </si>
  <si>
    <t>181411131</t>
  </si>
  <si>
    <t>Založení parkového trávníku výsevem pl do 1000 m2 v rovině a ve svahu do 1:5</t>
  </si>
  <si>
    <t>H</t>
  </si>
  <si>
    <t>00572410</t>
  </si>
  <si>
    <t>osivo směs travní parková</t>
  </si>
  <si>
    <t>kg</t>
  </si>
  <si>
    <t>564750011</t>
  </si>
  <si>
    <t>Podklad z kameniva hrubého drceného vel. 8-16 mm plochy přes 100 m2 tl 150 mm</t>
  </si>
  <si>
    <t>564811111</t>
  </si>
  <si>
    <t>Kladecí vrstva 2/5 tl 50 mm</t>
  </si>
  <si>
    <t>596211113</t>
  </si>
  <si>
    <t>Kladení zámkové dlažby komunikací pro pěší ručně tl 60 mm skupiny A pl přes 300 m2</t>
  </si>
  <si>
    <t>BET.K06C05</t>
  </si>
  <si>
    <t>Dlažba zámková tvaru cihla/6CM ANTRACITOVÁ</t>
  </si>
  <si>
    <t>BET.K06B04</t>
  </si>
  <si>
    <t>Dlažba zámková tvaru cihla/6CM ŽLUTÁ</t>
  </si>
  <si>
    <t>599432111</t>
  </si>
  <si>
    <t>Vyplnění spár dlažby křemiřitým pískem</t>
  </si>
  <si>
    <t>573231112</t>
  </si>
  <si>
    <t>Postřik živičný spojovací ze silniční emulze v množství 0,80 kg/m2</t>
  </si>
  <si>
    <t>577144221</t>
  </si>
  <si>
    <t>Asfaltový beton vrstva obrusná ACO 11 (ABS) tř. II tl 50 mm š přes 3 m z nemodifikovaného asfaltu</t>
  </si>
  <si>
    <t>916241112</t>
  </si>
  <si>
    <t>Výšková a směrová úprava obrubníku kamenného</t>
  </si>
  <si>
    <t>916131212</t>
  </si>
  <si>
    <t>Osazení silničního obrubníku betonového stojatého bez boční opěry do lože z betonu prostého</t>
  </si>
  <si>
    <t>59217031</t>
  </si>
  <si>
    <t>obrubník silniční betonový 1000x150x250mm</t>
  </si>
  <si>
    <t>919112233</t>
  </si>
  <si>
    <t>Řezání spár pro vytvoření komůrky š 20 mm hl 40 mm pro těsnící zálivku v živičném krytu</t>
  </si>
  <si>
    <t>919121233</t>
  </si>
  <si>
    <t>Těsnění spár zálivkou za studena pro komůrky š 20 mm hl 40 mm bez těsnicího profilu</t>
  </si>
  <si>
    <t>997221611</t>
  </si>
  <si>
    <t>Nakládání suti na dopravní prostředky pro vodorovnou dopravu</t>
  </si>
  <si>
    <t>t</t>
  </si>
  <si>
    <t>997221571</t>
  </si>
  <si>
    <t>Vodorovná doprava vybouraných hmot do 15 km</t>
  </si>
  <si>
    <t>997221861</t>
  </si>
  <si>
    <t>Poplatek za uložení na recyklační skládce (skládkovné) stavebního odpadu z prostého betonu</t>
  </si>
  <si>
    <t>997221875</t>
  </si>
  <si>
    <t>Poplatek za uložení na recyklační skládce (skládkovné) stavebního odpadu asfaltového bez obsahu dehtu</t>
  </si>
  <si>
    <t>997221873</t>
  </si>
  <si>
    <t>Poplatek za uložení na recyklační skládce (skládkovné) stavebního odpadu zeminy a kamení</t>
  </si>
  <si>
    <t>ON</t>
  </si>
  <si>
    <t>034002000</t>
  </si>
  <si>
    <t>Zabezpečení staveniště</t>
  </si>
  <si>
    <t>kpl</t>
  </si>
  <si>
    <t>034303000</t>
  </si>
  <si>
    <t>Dopravní značení na staveništi</t>
  </si>
  <si>
    <t>Uchazeč: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</si>
</sst>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#,##0_);[Red]\-\ #,##0_);&quot;–&quot;??;_(@_)"/>
    <numFmt numFmtId="165" formatCode="_(#,##0.00_);[Red]\-\ #,##0.00_);&quot;–&quot;??;_(@_)"/>
    <numFmt numFmtId="169" formatCode="_(#,##0.000_);[Red]\-\ #,##0.000_);&quot;–&quot;??;_(@_)"/>
  </numFmts>
  <fonts count="22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70C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sz val="6"/>
      <color rgb="FFFF0000"/>
      <name val="Arial"/>
      <family val="2"/>
      <charset val="238"/>
    </font>
    <font>
      <sz val="12"/>
      <color rgb="FFC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DDDDDD"/>
        <bgColor auto="1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rgb="FFDB303B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6" fillId="3" borderId="0" xfId="0" applyFont="1" applyFill="1"/>
    <xf numFmtId="0" fontId="13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shrinkToFit="1"/>
    </xf>
    <xf numFmtId="0" fontId="0" fillId="0" borderId="4" xfId="0" applyBorder="1"/>
    <xf numFmtId="0" fontId="6" fillId="0" borderId="4" xfId="0" applyFont="1" applyBorder="1"/>
    <xf numFmtId="0" fontId="20" fillId="0" borderId="0" xfId="0" applyFont="1" applyAlignment="1">
      <alignment horizontal="center"/>
    </xf>
    <xf numFmtId="0" fontId="14" fillId="0" borderId="0" xfId="0" applyFont="1"/>
    <xf numFmtId="0" fontId="1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21" fillId="0" borderId="0" xfId="0" applyFont="1"/>
    <xf numFmtId="0" fontId="21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5" fillId="0" borderId="0" xfId="0" applyFont="1" applyAlignment="1">
      <alignment horizontal="right" vertical="top"/>
    </xf>
    <xf numFmtId="0" fontId="0" fillId="0" borderId="0" xfId="0" applyAlignment="1">
      <alignment vertical="top" wrapText="1"/>
    </xf>
    <xf numFmtId="0" fontId="3" fillId="0" borderId="0" xfId="0" applyFont="1"/>
    <xf numFmtId="0" fontId="14" fillId="0" borderId="1" xfId="0" applyFont="1" applyBorder="1"/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64" fontId="5" fillId="0" borderId="0" xfId="0" applyNumberFormat="1" applyFont="1" applyAlignment="1">
      <alignment vertical="top"/>
    </xf>
    <xf numFmtId="0" fontId="4" fillId="0" borderId="0" xfId="0" applyFont="1"/>
    <xf numFmtId="164" fontId="2" fillId="0" borderId="0" xfId="0" applyNumberFormat="1" applyFont="1" applyAlignment="1">
      <alignment vertical="top"/>
    </xf>
    <xf numFmtId="0" fontId="3" fillId="2" borderId="0" xfId="0" applyFont="1" applyFill="1" applyAlignment="1">
      <alignment horizontal="center"/>
    </xf>
    <xf numFmtId="0" fontId="14" fillId="0" borderId="4" xfId="0" applyFont="1" applyBorder="1"/>
    <xf numFmtId="49" fontId="6" fillId="0" borderId="0" xfId="0" applyNumberFormat="1" applyFont="1"/>
    <xf numFmtId="49" fontId="6" fillId="0" borderId="1" xfId="0" applyNumberFormat="1" applyFont="1" applyBorder="1"/>
    <xf numFmtId="164" fontId="6" fillId="0" borderId="0" xfId="0" applyNumberFormat="1" applyFont="1"/>
    <xf numFmtId="164" fontId="6" fillId="0" borderId="1" xfId="0" applyNumberFormat="1" applyFont="1" applyBorder="1"/>
    <xf numFmtId="169" fontId="6" fillId="0" borderId="0" xfId="0" applyNumberFormat="1" applyFont="1"/>
    <xf numFmtId="169" fontId="10" fillId="0" borderId="0" xfId="0" applyNumberFormat="1" applyFont="1"/>
    <xf numFmtId="169" fontId="6" fillId="0" borderId="1" xfId="0" applyNumberFormat="1" applyFont="1" applyBorder="1"/>
    <xf numFmtId="164" fontId="10" fillId="0" borderId="0" xfId="0" applyNumberFormat="1" applyFont="1"/>
    <xf numFmtId="49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9" fontId="7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left" vertical="top"/>
    </xf>
    <xf numFmtId="164" fontId="5" fillId="0" borderId="0" xfId="0" applyNumberFormat="1" applyFont="1" applyAlignment="1">
      <alignment horizontal="right" vertical="top"/>
    </xf>
    <xf numFmtId="169" fontId="5" fillId="0" borderId="0" xfId="0" applyNumberFormat="1" applyFont="1"/>
    <xf numFmtId="164" fontId="5" fillId="0" borderId="0" xfId="0" applyNumberFormat="1" applyFont="1"/>
    <xf numFmtId="49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69" fontId="2" fillId="0" borderId="0" xfId="0" applyNumberFormat="1" applyFont="1"/>
    <xf numFmtId="164" fontId="2" fillId="0" borderId="0" xfId="0" applyNumberFormat="1" applyFont="1"/>
    <xf numFmtId="49" fontId="2" fillId="0" borderId="1" xfId="0" applyNumberFormat="1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right" vertical="top"/>
    </xf>
    <xf numFmtId="169" fontId="2" fillId="0" borderId="1" xfId="0" applyNumberFormat="1" applyFont="1" applyBorder="1"/>
    <xf numFmtId="164" fontId="2" fillId="0" borderId="1" xfId="0" applyNumberFormat="1" applyFont="1" applyBorder="1"/>
    <xf numFmtId="0" fontId="12" fillId="0" borderId="0" xfId="0" applyFont="1" applyAlignment="1">
      <alignment horizontal="right" vertical="top"/>
    </xf>
    <xf numFmtId="49" fontId="12" fillId="0" borderId="0" xfId="0" applyNumberFormat="1" applyFont="1" applyAlignment="1">
      <alignment horizontal="left" vertical="top" wrapText="1"/>
    </xf>
    <xf numFmtId="164" fontId="12" fillId="0" borderId="0" xfId="0" applyNumberFormat="1" applyFont="1" applyAlignment="1">
      <alignment horizontal="right" vertical="top"/>
    </xf>
    <xf numFmtId="169" fontId="12" fillId="0" borderId="0" xfId="0" applyNumberFormat="1" applyFont="1" applyAlignment="1">
      <alignment horizontal="right" vertical="top"/>
    </xf>
    <xf numFmtId="0" fontId="11" fillId="0" borderId="0" xfId="0" applyFont="1" applyAlignment="1">
      <alignment horizontal="right" vertical="top"/>
    </xf>
    <xf numFmtId="49" fontId="11" fillId="0" borderId="0" xfId="0" applyNumberFormat="1" applyFont="1" applyAlignment="1">
      <alignment horizontal="left" vertical="top" wrapText="1" indent="1"/>
    </xf>
    <xf numFmtId="164" fontId="11" fillId="0" borderId="0" xfId="0" applyNumberFormat="1" applyFont="1" applyAlignment="1">
      <alignment horizontal="right" vertical="top"/>
    </xf>
    <xf numFmtId="169" fontId="11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right" vertical="top"/>
    </xf>
    <xf numFmtId="49" fontId="7" fillId="0" borderId="0" xfId="0" applyNumberFormat="1" applyFont="1" applyAlignment="1">
      <alignment horizontal="left" vertical="top" wrapText="1" indent="2"/>
    </xf>
    <xf numFmtId="164" fontId="7" fillId="0" borderId="0" xfId="0" applyNumberFormat="1" applyFont="1" applyAlignment="1">
      <alignment horizontal="right" vertical="top"/>
    </xf>
    <xf numFmtId="169" fontId="7" fillId="0" borderId="0" xfId="0" applyNumberFormat="1" applyFont="1" applyAlignment="1">
      <alignment horizontal="right" vertical="top"/>
    </xf>
    <xf numFmtId="1" fontId="6" fillId="0" borderId="0" xfId="0" applyNumberFormat="1" applyFont="1"/>
    <xf numFmtId="1" fontId="8" fillId="0" borderId="0" xfId="0" applyNumberFormat="1" applyFont="1"/>
    <xf numFmtId="49" fontId="10" fillId="0" borderId="0" xfId="0" applyNumberFormat="1" applyFont="1"/>
    <xf numFmtId="165" fontId="6" fillId="0" borderId="0" xfId="0" applyNumberFormat="1" applyFont="1"/>
    <xf numFmtId="1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" fontId="12" fillId="0" borderId="0" xfId="0" applyNumberFormat="1" applyFont="1" applyAlignment="1">
      <alignment horizontal="right" vertical="top"/>
    </xf>
    <xf numFmtId="1" fontId="12" fillId="0" borderId="0" xfId="0" applyNumberFormat="1" applyFont="1"/>
    <xf numFmtId="49" fontId="12" fillId="0" borderId="0" xfId="0" applyNumberFormat="1" applyFont="1"/>
    <xf numFmtId="169" fontId="12" fillId="0" borderId="0" xfId="0" applyNumberFormat="1" applyFont="1"/>
    <xf numFmtId="165" fontId="12" fillId="0" borderId="0" xfId="0" applyNumberFormat="1" applyFont="1"/>
    <xf numFmtId="164" fontId="12" fillId="0" borderId="0" xfId="0" applyNumberFormat="1" applyFont="1"/>
    <xf numFmtId="1" fontId="11" fillId="0" borderId="0" xfId="0" applyNumberFormat="1" applyFont="1" applyAlignment="1">
      <alignment horizontal="right" vertical="top"/>
    </xf>
    <xf numFmtId="1" fontId="11" fillId="0" borderId="0" xfId="0" applyNumberFormat="1" applyFont="1"/>
    <xf numFmtId="49" fontId="11" fillId="0" borderId="0" xfId="0" applyNumberFormat="1" applyFont="1"/>
    <xf numFmtId="49" fontId="11" fillId="0" borderId="0" xfId="0" applyNumberFormat="1" applyFont="1" applyAlignment="1">
      <alignment horizontal="left" vertical="top" wrapText="1"/>
    </xf>
    <xf numFmtId="169" fontId="11" fillId="0" borderId="0" xfId="0" applyNumberFormat="1" applyFont="1"/>
    <xf numFmtId="165" fontId="11" fillId="0" borderId="0" xfId="0" applyNumberFormat="1" applyFont="1"/>
    <xf numFmtId="164" fontId="11" fillId="0" borderId="0" xfId="0" applyNumberFormat="1" applyFont="1"/>
    <xf numFmtId="1" fontId="7" fillId="0" borderId="0" xfId="0" applyNumberFormat="1" applyFont="1" applyAlignment="1">
      <alignment horizontal="right" vertical="top"/>
    </xf>
    <xf numFmtId="1" fontId="7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horizontal="left" vertical="top" wrapText="1"/>
    </xf>
    <xf numFmtId="169" fontId="7" fillId="0" borderId="0" xfId="0" applyNumberFormat="1" applyFont="1"/>
    <xf numFmtId="165" fontId="7" fillId="0" borderId="0" xfId="0" applyNumberFormat="1" applyFont="1"/>
    <xf numFmtId="164" fontId="7" fillId="0" borderId="0" xfId="0" applyNumberFormat="1" applyFont="1"/>
    <xf numFmtId="1" fontId="13" fillId="0" borderId="0" xfId="0" applyNumberFormat="1" applyFont="1" applyAlignment="1">
      <alignment horizontal="right" vertical="top"/>
    </xf>
    <xf numFmtId="1" fontId="13" fillId="0" borderId="2" xfId="0" applyNumberFormat="1" applyFont="1" applyBorder="1" applyAlignment="1">
      <alignment horizontal="center" vertical="top"/>
    </xf>
    <xf numFmtId="49" fontId="13" fillId="0" borderId="3" xfId="0" applyNumberFormat="1" applyFont="1" applyBorder="1" applyAlignment="1">
      <alignment horizontal="center" vertical="top"/>
    </xf>
    <xf numFmtId="49" fontId="13" fillId="0" borderId="3" xfId="0" applyNumberFormat="1" applyFont="1" applyBorder="1" applyAlignment="1">
      <alignment horizontal="right" vertical="top"/>
    </xf>
    <xf numFmtId="49" fontId="13" fillId="0" borderId="3" xfId="0" applyNumberFormat="1" applyFont="1" applyBorder="1" applyAlignment="1">
      <alignment horizontal="left" vertical="top" wrapText="1"/>
    </xf>
    <xf numFmtId="169" fontId="13" fillId="0" borderId="3" xfId="0" applyNumberFormat="1" applyFont="1" applyBorder="1" applyAlignment="1">
      <alignment horizontal="right" vertical="top"/>
    </xf>
    <xf numFmtId="164" fontId="13" fillId="0" borderId="3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 vertical="center" shrinkToFit="1"/>
    </xf>
    <xf numFmtId="0" fontId="19" fillId="0" borderId="0" xfId="0" applyFont="1" applyAlignment="1">
      <alignment shrinkToFit="1"/>
    </xf>
    <xf numFmtId="0" fontId="2" fillId="4" borderId="0" xfId="0" applyFont="1" applyFill="1" applyAlignment="1">
      <alignment vertical="top" wrapText="1"/>
    </xf>
    <xf numFmtId="0" fontId="0" fillId="4" borderId="0" xfId="0" applyFill="1" applyAlignment="1">
      <alignment vertical="top" wrapText="1"/>
    </xf>
    <xf numFmtId="0" fontId="2" fillId="4" borderId="0" xfId="0" applyFont="1" applyFill="1" applyAlignment="1">
      <alignment vertical="top"/>
    </xf>
    <xf numFmtId="0" fontId="0" fillId="4" borderId="0" xfId="0" applyFill="1" applyAlignment="1">
      <alignment vertical="top"/>
    </xf>
    <xf numFmtId="0" fontId="2" fillId="4" borderId="0" xfId="0" applyFont="1" applyFill="1" applyAlignment="1">
      <alignment horizontal="left" vertical="top"/>
    </xf>
    <xf numFmtId="165" fontId="13" fillId="4" borderId="3" xfId="0" applyNumberFormat="1" applyFont="1" applyFill="1" applyBorder="1" applyAlignment="1" applyProtection="1">
      <alignment horizontal="right" vertical="top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438150</xdr:colOff>
      <xdr:row>1</xdr:row>
      <xdr:rowOff>9525</xdr:rowOff>
    </xdr:from>
    <xdr:to>
      <xdr:col>7</xdr:col>
      <xdr:colOff>895350</xdr:colOff>
      <xdr:row>3</xdr:row>
      <xdr:rowOff>85725</xdr:rowOff>
    </xdr:to>
    <xdr:pic>
      <xdr:nvPicPr>
        <xdr:cNvPr id="1025" name="&lt;#ecLogo&gt;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44"/>
  <sheetViews>
    <sheetView showGridLines="0" topLeftCell="B1" zoomScaleNormal="100" workbookViewId="0">
      <selection activeCell="E21" activeCellId="3" sqref="E9:H9 E11:H11 E16:H16 E21:H21"/>
    </sheetView>
  </sheetViews>
  <sheetFormatPr defaultColWidth="9.140625" defaultRowHeight="8.25" x14ac:dyDescent="0.15"/>
  <cols>
    <col min="1" max="1" width="9.140625" style="2" hidden="1" customWidth="1"/>
    <col min="2" max="2" width="4.7109375" style="2" customWidth="1"/>
    <col min="3" max="8" width="14.7109375" style="2" customWidth="1"/>
    <col min="9" max="9" width="9.140625" style="2" customWidth="1"/>
    <col min="10" max="11" width="9.140625" style="2"/>
    <col min="12" max="12" width="56" style="2" hidden="1" customWidth="1"/>
    <col min="13" max="16384" width="9.140625" style="2"/>
  </cols>
  <sheetData>
    <row r="1" spans="1:12" ht="11.25" x14ac:dyDescent="0.2">
      <c r="A1" s="7"/>
      <c r="B1" s="7"/>
      <c r="C1" s="13" t="s">
        <v>17</v>
      </c>
    </row>
    <row r="2" spans="1:12" ht="11.25" x14ac:dyDescent="0.2">
      <c r="A2" s="9">
        <v>0</v>
      </c>
      <c r="C2" s="13" t="s">
        <v>18</v>
      </c>
    </row>
    <row r="3" spans="1:12" ht="11.25" customHeight="1" x14ac:dyDescent="0.2">
      <c r="A3" s="9">
        <f t="array" ref="A3">INDEX(VAT_RATES,MATCH(0,COUNTIF($A$1:A2,VAT_RATES),0))</f>
        <v>21</v>
      </c>
      <c r="C3" s="13" t="s">
        <v>19</v>
      </c>
      <c r="D3" s="107" t="s">
        <v>20</v>
      </c>
      <c r="E3" s="108"/>
      <c r="F3" s="108"/>
      <c r="G3" s="108"/>
    </row>
    <row r="4" spans="1:12" ht="11.25" customHeight="1" x14ac:dyDescent="0.2">
      <c r="A4" s="9" t="e">
        <f t="array" ref="A4">INDEX(VAT_RATES,MATCH(0,COUNTIF($A$1:A3,VAT_RATES),0))</f>
        <v>#N/A</v>
      </c>
      <c r="C4" s="14"/>
      <c r="D4" s="108"/>
      <c r="E4" s="108"/>
      <c r="F4" s="108"/>
      <c r="G4" s="108"/>
    </row>
    <row r="5" spans="1:12" ht="12.75" x14ac:dyDescent="0.2">
      <c r="A5" s="9" t="e">
        <f t="array" ref="A5">INDEX(VAT_RATES,MATCH(0,COUNTIF($A$1:A4,VAT_RATES),0))</f>
        <v>#N/A</v>
      </c>
      <c r="C5" s="15"/>
      <c r="D5" s="16"/>
      <c r="E5" s="16"/>
      <c r="F5" s="16"/>
      <c r="G5" s="16"/>
      <c r="H5" s="16"/>
      <c r="L5" s="17"/>
    </row>
    <row r="6" spans="1:12" ht="12.75" customHeight="1" x14ac:dyDescent="0.15">
      <c r="A6" s="9">
        <f>SUMIF(GROUP_ID,"",ITEM_PRICES)</f>
        <v>0</v>
      </c>
      <c r="C6" s="18"/>
      <c r="D6" s="18"/>
      <c r="E6" s="18"/>
      <c r="F6" s="18"/>
      <c r="G6" s="18"/>
      <c r="H6" s="18"/>
      <c r="K6" s="6"/>
      <c r="L6" s="6"/>
    </row>
    <row r="7" spans="1:12" s="11" customFormat="1" ht="15.2" customHeight="1" x14ac:dyDescent="0.2">
      <c r="A7" s="11">
        <f>IF(ISNUMBER($A$3),SUMIF(VAT_RATES,$A$3,ITEM_PRICES),0)</f>
        <v>0</v>
      </c>
      <c r="C7" s="19"/>
      <c r="D7" s="20"/>
      <c r="E7" s="103" t="s">
        <v>21</v>
      </c>
      <c r="F7" s="103"/>
      <c r="G7" s="20"/>
      <c r="H7" s="20"/>
      <c r="I7" s="12"/>
      <c r="J7" s="21"/>
      <c r="K7" s="21"/>
      <c r="L7" s="22" t="s">
        <v>22</v>
      </c>
    </row>
    <row r="8" spans="1:12" x14ac:dyDescent="0.15">
      <c r="A8" s="9">
        <f>IF(ISNUMBER($A$4),SUMIF(VAT_RATES,$A$4,ITEM_PRICES),0)</f>
        <v>0</v>
      </c>
      <c r="C8" s="18"/>
      <c r="D8" s="18"/>
      <c r="E8" s="18"/>
      <c r="F8" s="18"/>
      <c r="G8" s="18"/>
      <c r="H8" s="18"/>
      <c r="K8" s="6"/>
      <c r="L8" s="23">
        <f ca="1">CELL("width",E8)+CELL("width",F8)+CELL("width",G8)+CELL("width",H8)</f>
        <v>56</v>
      </c>
    </row>
    <row r="9" spans="1:12" customFormat="1" ht="12.75" x14ac:dyDescent="0.2">
      <c r="A9">
        <f>IF(ISNUMBER($A$5),SUMIF(VAT_RATES,$A$5,ITEM_PRICES),0)</f>
        <v>0</v>
      </c>
      <c r="C9" s="1"/>
      <c r="D9" s="24" t="s">
        <v>23</v>
      </c>
      <c r="E9" s="109"/>
      <c r="F9" s="110"/>
      <c r="G9" s="110"/>
      <c r="H9" s="110"/>
      <c r="J9" s="26"/>
      <c r="K9" s="26"/>
      <c r="L9" s="25">
        <f>E9</f>
        <v>0</v>
      </c>
    </row>
    <row r="10" spans="1:12" customFormat="1" ht="12.75" x14ac:dyDescent="0.2">
      <c r="A10" t="str">
        <f>IF($A7=0,"","DPH " &amp; $A3 &amp; " % ze základny: " &amp; TEXT($A7,"# ##0"))</f>
        <v/>
      </c>
      <c r="C10" s="1"/>
      <c r="D10" s="24" t="s">
        <v>24</v>
      </c>
      <c r="E10" s="104" t="s">
        <v>25</v>
      </c>
      <c r="F10" s="104"/>
      <c r="G10" s="104"/>
      <c r="H10" s="104"/>
      <c r="J10" s="26"/>
      <c r="K10" s="26"/>
      <c r="L10" s="25" t="str">
        <f>E10</f>
        <v>Myslbekova, Šafaříkovo náměstí - velkoplošná oprava chodníku</v>
      </c>
    </row>
    <row r="11" spans="1:12" customFormat="1" ht="12.75" x14ac:dyDescent="0.2">
      <c r="A11" t="str">
        <f>IF($A8=0,"","DPH " &amp; $A4 &amp; " % ze základny: " &amp; TEXT($A8,"# ##0"))</f>
        <v/>
      </c>
      <c r="C11" s="1"/>
      <c r="D11" s="24" t="s">
        <v>26</v>
      </c>
      <c r="E11" s="109"/>
      <c r="F11" s="110"/>
      <c r="G11" s="110"/>
      <c r="H11" s="110"/>
      <c r="J11" s="26"/>
      <c r="K11" s="26"/>
      <c r="L11" s="25">
        <f>E11</f>
        <v>0</v>
      </c>
    </row>
    <row r="12" spans="1:12" x14ac:dyDescent="0.15">
      <c r="A12" s="9" t="str">
        <f>IF($A9=0,"","DPH " &amp; $A5 &amp; " % ze základny: " &amp; TEXT($A9,"# ##0"))</f>
        <v/>
      </c>
      <c r="C12" s="27"/>
      <c r="D12" s="27"/>
      <c r="E12" s="27"/>
      <c r="F12" s="27"/>
      <c r="G12" s="27"/>
      <c r="H12" s="27"/>
      <c r="J12" s="6"/>
      <c r="K12" s="6"/>
    </row>
    <row r="13" spans="1:12" x14ac:dyDescent="0.15">
      <c r="A13" s="9" t="str">
        <f>IF($A7=0,"",$A7*$A3/100)</f>
        <v/>
      </c>
      <c r="C13" s="18"/>
      <c r="D13" s="18"/>
      <c r="E13" s="18"/>
      <c r="F13" s="18"/>
      <c r="G13" s="18"/>
      <c r="H13" s="18"/>
      <c r="J13" s="6"/>
      <c r="K13" s="6"/>
    </row>
    <row r="14" spans="1:12" s="12" customFormat="1" ht="15.75" x14ac:dyDescent="0.25">
      <c r="A14" s="12" t="str">
        <f>IF($A8=0,"",$A8*$A4/100)</f>
        <v/>
      </c>
      <c r="C14" s="11"/>
      <c r="D14" s="11"/>
      <c r="E14" s="105" t="s">
        <v>27</v>
      </c>
      <c r="F14" s="106"/>
      <c r="G14" s="11"/>
      <c r="H14" s="11"/>
      <c r="J14" s="21"/>
      <c r="K14" s="21"/>
    </row>
    <row r="15" spans="1:12" x14ac:dyDescent="0.15">
      <c r="A15" s="9" t="str">
        <f>IF($A9=0,"",$A9*$A5/100)</f>
        <v/>
      </c>
      <c r="C15" s="18"/>
      <c r="D15" s="18"/>
      <c r="E15" s="18"/>
      <c r="F15" s="18"/>
      <c r="G15" s="18"/>
      <c r="H15" s="18"/>
      <c r="J15" s="6"/>
      <c r="K15" s="6"/>
    </row>
    <row r="16" spans="1:12" customFormat="1" ht="12.75" x14ac:dyDescent="0.2">
      <c r="A16">
        <f>SUM(A13:A15)</f>
        <v>0</v>
      </c>
      <c r="C16" s="1"/>
      <c r="D16" s="24" t="s">
        <v>125</v>
      </c>
      <c r="E16" s="111"/>
      <c r="F16" s="112"/>
      <c r="G16" s="112"/>
      <c r="H16" s="112"/>
      <c r="J16" s="26"/>
      <c r="K16" s="26"/>
    </row>
    <row r="17" spans="1:12" x14ac:dyDescent="0.15">
      <c r="A17" s="6"/>
      <c r="B17" s="6"/>
      <c r="C17" s="27"/>
      <c r="D17" s="27"/>
      <c r="E17" s="27"/>
      <c r="F17" s="27"/>
      <c r="G17" s="27"/>
      <c r="H17" s="27"/>
      <c r="J17" s="6"/>
      <c r="K17" s="6"/>
    </row>
    <row r="18" spans="1:12" x14ac:dyDescent="0.15">
      <c r="C18" s="18"/>
      <c r="D18" s="18"/>
      <c r="E18" s="18"/>
      <c r="F18" s="18"/>
      <c r="G18" s="18"/>
      <c r="H18" s="18"/>
      <c r="J18" s="6"/>
      <c r="K18" s="6"/>
    </row>
    <row r="19" spans="1:12" s="12" customFormat="1" ht="15.75" x14ac:dyDescent="0.25">
      <c r="C19" s="11"/>
      <c r="D19" s="28"/>
      <c r="E19" s="105" t="s">
        <v>28</v>
      </c>
      <c r="F19" s="106"/>
      <c r="G19" s="11"/>
      <c r="H19" s="11"/>
      <c r="J19" s="21"/>
      <c r="K19" s="21"/>
    </row>
    <row r="20" spans="1:12" x14ac:dyDescent="0.15">
      <c r="C20" s="18"/>
      <c r="D20" s="18"/>
      <c r="E20" s="18"/>
      <c r="F20" s="18"/>
      <c r="G20" s="18"/>
      <c r="H20" s="18"/>
      <c r="J20" s="6"/>
      <c r="K20" s="6"/>
    </row>
    <row r="21" spans="1:12" customFormat="1" ht="12.75" x14ac:dyDescent="0.2">
      <c r="C21" s="1"/>
      <c r="D21" s="24" t="s">
        <v>29</v>
      </c>
      <c r="E21" s="113"/>
      <c r="F21" s="112"/>
      <c r="G21" s="112"/>
      <c r="H21" s="112"/>
      <c r="J21" s="26"/>
      <c r="K21" s="26"/>
    </row>
    <row r="22" spans="1:12" x14ac:dyDescent="0.15">
      <c r="C22" s="27"/>
      <c r="D22" s="27"/>
      <c r="E22" s="27"/>
      <c r="F22" s="27"/>
      <c r="G22" s="27"/>
      <c r="H22" s="27"/>
      <c r="J22" s="6"/>
      <c r="K22" s="6"/>
    </row>
    <row r="23" spans="1:12" x14ac:dyDescent="0.15">
      <c r="C23" s="18"/>
      <c r="D23" s="29"/>
      <c r="E23" s="18"/>
      <c r="F23" s="18"/>
      <c r="G23" s="18"/>
      <c r="H23" s="18"/>
      <c r="J23" s="6"/>
      <c r="K23" s="6"/>
    </row>
    <row r="24" spans="1:12" s="12" customFormat="1" ht="15.75" x14ac:dyDescent="0.25">
      <c r="C24" s="11"/>
      <c r="D24" s="28"/>
      <c r="E24" s="105" t="s">
        <v>30</v>
      </c>
      <c r="F24" s="106"/>
      <c r="G24" s="11"/>
      <c r="H24" s="11"/>
      <c r="J24" s="21"/>
      <c r="K24" s="21"/>
    </row>
    <row r="25" spans="1:12" x14ac:dyDescent="0.15">
      <c r="C25" s="18"/>
      <c r="D25" s="29"/>
      <c r="E25" s="18"/>
      <c r="F25" s="18"/>
      <c r="G25" s="18"/>
      <c r="H25" s="18"/>
      <c r="J25" s="6"/>
      <c r="K25" s="6"/>
    </row>
    <row r="26" spans="1:12" customFormat="1" ht="12.75" x14ac:dyDescent="0.2">
      <c r="C26" s="1"/>
      <c r="D26" s="24" t="s">
        <v>31</v>
      </c>
      <c r="E26" s="30">
        <f ca="1">INDIRECT("A6")</f>
        <v>0</v>
      </c>
      <c r="F26" s="5" t="s">
        <v>32</v>
      </c>
      <c r="G26" s="1"/>
      <c r="H26" s="1"/>
      <c r="I26" s="31"/>
      <c r="J26" s="26"/>
      <c r="K26" s="26"/>
      <c r="L26" s="26"/>
    </row>
    <row r="27" spans="1:12" customFormat="1" ht="12.75" x14ac:dyDescent="0.2">
      <c r="C27" s="1"/>
      <c r="D27" s="24" t="s">
        <v>33</v>
      </c>
      <c r="E27" s="32">
        <f ca="1">INDIRECT("A16")</f>
        <v>0</v>
      </c>
      <c r="F27" s="1" t="str">
        <f>F26</f>
        <v>Kč</v>
      </c>
      <c r="G27" s="1"/>
      <c r="H27" s="1"/>
      <c r="I27" s="31"/>
      <c r="J27" s="26"/>
      <c r="K27" s="26"/>
      <c r="L27" s="33"/>
    </row>
    <row r="28" spans="1:12" customFormat="1" ht="12.75" x14ac:dyDescent="0.2">
      <c r="C28" s="1"/>
      <c r="D28" s="24" t="s">
        <v>34</v>
      </c>
      <c r="E28" s="32">
        <f ca="1">E26+E27</f>
        <v>0</v>
      </c>
      <c r="F28" s="1" t="str">
        <f>F26</f>
        <v>Kč</v>
      </c>
      <c r="G28" s="1"/>
      <c r="H28" s="1"/>
      <c r="I28" s="31"/>
      <c r="J28" s="26"/>
      <c r="K28" s="26"/>
      <c r="L28" s="26"/>
    </row>
    <row r="29" spans="1:12" x14ac:dyDescent="0.15">
      <c r="C29" s="34"/>
      <c r="D29" s="34"/>
      <c r="E29" s="34"/>
      <c r="F29" s="34"/>
      <c r="G29" s="34"/>
      <c r="H29" s="34"/>
    </row>
    <row r="30" spans="1:12" x14ac:dyDescent="0.15">
      <c r="C30" s="7"/>
    </row>
    <row r="31" spans="1:12" x14ac:dyDescent="0.15">
      <c r="C31" s="7"/>
    </row>
    <row r="32" spans="1:12" x14ac:dyDescent="0.15">
      <c r="C32" s="7"/>
    </row>
    <row r="33" spans="3:3" x14ac:dyDescent="0.15">
      <c r="C33" s="7"/>
    </row>
    <row r="34" spans="3:3" x14ac:dyDescent="0.15">
      <c r="C34" s="7"/>
    </row>
    <row r="35" spans="3:3" x14ac:dyDescent="0.15">
      <c r="C35" s="7"/>
    </row>
    <row r="36" spans="3:3" x14ac:dyDescent="0.15">
      <c r="C36" s="7"/>
    </row>
    <row r="37" spans="3:3" x14ac:dyDescent="0.15">
      <c r="C37" s="7"/>
    </row>
    <row r="38" spans="3:3" x14ac:dyDescent="0.15">
      <c r="C38" s="7"/>
    </row>
    <row r="39" spans="3:3" x14ac:dyDescent="0.15">
      <c r="C39" s="7"/>
    </row>
    <row r="40" spans="3:3" x14ac:dyDescent="0.15">
      <c r="C40" s="7"/>
    </row>
    <row r="41" spans="3:3" x14ac:dyDescent="0.15">
      <c r="C41" s="7"/>
    </row>
    <row r="42" spans="3:3" x14ac:dyDescent="0.15">
      <c r="C42" s="7"/>
    </row>
    <row r="43" spans="3:3" x14ac:dyDescent="0.15">
      <c r="C43" s="7"/>
    </row>
    <row r="44" spans="3:3" x14ac:dyDescent="0.15">
      <c r="C44" s="7"/>
    </row>
  </sheetData>
  <sheetProtection algorithmName="SHA-512" hashValue="B85i7N+DeqkXuRV9dPErrO1KKz4wepp96Ear6Lja47weEs9TS0JNjRxtDJcZT5p8Kn9qusUlxA3D3sXEz65QZg==" saltValue="kMfZMvtQFTaW0mSCgcDthA==" spinCount="100000" sheet="1" objects="1" scenarios="1"/>
  <protectedRanges>
    <protectedRange sqref="E9:H9 E11:H11 E16:H16 E21:H21" name="Oblast1"/>
  </protectedRanges>
  <mergeCells count="10">
    <mergeCell ref="D3:G4"/>
    <mergeCell ref="E19:F19"/>
    <mergeCell ref="E21:H21"/>
    <mergeCell ref="E24:F24"/>
    <mergeCell ref="E16:H16"/>
    <mergeCell ref="E7:F7"/>
    <mergeCell ref="E9:H9"/>
    <mergeCell ref="E10:H10"/>
    <mergeCell ref="E11:H11"/>
    <mergeCell ref="E14:F14"/>
  </mergeCells>
  <pageMargins left="0.70866141732283505" right="0.70866141732283505" top="0.78740157480314998" bottom="0.78740157480314998" header="0.31496062992126" footer="0.31496062992126"/>
  <pageSetup paperSize="9" pageOrder="overThenDown" orientation="portrait" r:id="rId1"/>
  <headerFooter>
    <oddFooter>&amp;L&amp;8Vytvořeno systémem euroCALC4&amp;C&amp;P/&amp;N&amp;R&amp;8&amp;[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20"/>
  <sheetViews>
    <sheetView zoomScaleNormal="100" workbookViewId="0">
      <pane ySplit="4" topLeftCell="A5" activePane="bottomLeft" state="frozen"/>
      <selection pane="bottomLeft" activeCell="B2" sqref="B2"/>
    </sheetView>
  </sheetViews>
  <sheetFormatPr defaultColWidth="9.140625" defaultRowHeight="8.25" outlineLevelRow="2" x14ac:dyDescent="0.15"/>
  <cols>
    <col min="1" max="1" width="34.7109375" style="2" hidden="1" customWidth="1"/>
    <col min="2" max="2" width="80.7109375" style="2" customWidth="1"/>
    <col min="3" max="3" width="15.7109375" style="2" customWidth="1"/>
    <col min="4" max="6" width="15.7109375" style="2" hidden="1" customWidth="1"/>
    <col min="7" max="7" width="41.7109375" style="2" customWidth="1"/>
    <col min="8" max="16384" width="9.140625" style="2"/>
  </cols>
  <sheetData>
    <row r="1" spans="1:8" ht="15.75" x14ac:dyDescent="0.15">
      <c r="B1" s="19" t="s">
        <v>49</v>
      </c>
    </row>
    <row r="2" spans="1:8" ht="15.75" x14ac:dyDescent="0.15">
      <c r="B2" s="19" t="s">
        <v>50</v>
      </c>
      <c r="C2" s="37"/>
      <c r="D2" s="39"/>
      <c r="E2" s="37"/>
      <c r="F2" s="37"/>
    </row>
    <row r="3" spans="1:8" ht="7.5" customHeight="1" x14ac:dyDescent="0.15">
      <c r="A3" s="6"/>
      <c r="B3" s="35"/>
      <c r="C3" s="37"/>
      <c r="D3" s="40"/>
      <c r="E3" s="42"/>
      <c r="F3" s="42"/>
      <c r="G3" s="8"/>
    </row>
    <row r="4" spans="1:8" ht="11.25" x14ac:dyDescent="0.2">
      <c r="A4" s="4"/>
      <c r="B4" s="43" t="s">
        <v>3</v>
      </c>
      <c r="C4" s="44" t="s">
        <v>9</v>
      </c>
      <c r="D4" s="45" t="s">
        <v>11</v>
      </c>
      <c r="E4" s="44" t="s">
        <v>2</v>
      </c>
      <c r="F4" s="44" t="s">
        <v>15</v>
      </c>
      <c r="G4" s="6"/>
      <c r="H4" s="8"/>
    </row>
    <row r="5" spans="1:8" ht="7.5" customHeight="1" x14ac:dyDescent="0.15">
      <c r="B5" s="35"/>
      <c r="C5" s="37"/>
      <c r="D5" s="39"/>
      <c r="E5" s="37"/>
      <c r="F5" s="37"/>
      <c r="G5" s="8"/>
    </row>
    <row r="6" spans="1:8" ht="12" x14ac:dyDescent="0.15">
      <c r="A6" s="58" t="s">
        <v>35</v>
      </c>
      <c r="B6" s="59" t="s">
        <v>36</v>
      </c>
      <c r="C6" s="60">
        <f>VLOOKUP($A6,Zakázka!$A:$Q,10,FALSE)</f>
        <v>0</v>
      </c>
      <c r="D6" s="61">
        <f>VLOOKUP($A6,Zakázka!$A:$Q,12,FALSE)</f>
        <v>103.41608999999998</v>
      </c>
      <c r="E6" s="60">
        <f>VLOOKUP($A6,Zakázka!$A:$Q,16,FALSE)</f>
        <v>0</v>
      </c>
      <c r="F6" s="60">
        <f>VLOOKUP($A6,Zakázka!$A:$Q,17,FALSE)</f>
        <v>0</v>
      </c>
      <c r="G6" s="6"/>
      <c r="H6" s="8"/>
    </row>
    <row r="7" spans="1:8" ht="12" outlineLevel="1" x14ac:dyDescent="0.15">
      <c r="A7" s="62" t="s">
        <v>37</v>
      </c>
      <c r="B7" s="63" t="s">
        <v>38</v>
      </c>
      <c r="C7" s="64">
        <f>VLOOKUP($A7,Zakázka!$A:$Q,10,FALSE)</f>
        <v>0</v>
      </c>
      <c r="D7" s="65">
        <f>VLOOKUP($A7,Zakázka!$A:$Q,12,FALSE)</f>
        <v>103.41608999999998</v>
      </c>
      <c r="E7" s="64">
        <f>VLOOKUP($A7,Zakázka!$A:$Q,16,FALSE)</f>
        <v>0</v>
      </c>
      <c r="F7" s="64">
        <f>VLOOKUP($A7,Zakázka!$A:$Q,17,FALSE)</f>
        <v>0</v>
      </c>
      <c r="G7" s="6"/>
      <c r="H7" s="8"/>
    </row>
    <row r="8" spans="1:8" ht="11.25" outlineLevel="2" x14ac:dyDescent="0.15">
      <c r="A8" s="66" t="s">
        <v>39</v>
      </c>
      <c r="B8" s="67" t="s">
        <v>40</v>
      </c>
      <c r="C8" s="68">
        <f>VLOOKUP($A8,Zakázka!$A:$Q,10,FALSE)</f>
        <v>0</v>
      </c>
      <c r="D8" s="69">
        <f>VLOOKUP($A8,Zakázka!$A:$Q,12,FALSE)</f>
        <v>4.0000000000000002E-4</v>
      </c>
      <c r="E8" s="68">
        <f>VLOOKUP($A8,Zakázka!$A:$Q,16,FALSE)</f>
        <v>0</v>
      </c>
      <c r="F8" s="68">
        <f>VLOOKUP($A8,Zakázka!$A:$Q,17,FALSE)</f>
        <v>0</v>
      </c>
      <c r="G8" s="6"/>
      <c r="H8" s="8"/>
    </row>
    <row r="9" spans="1:8" ht="11.25" outlineLevel="2" x14ac:dyDescent="0.15">
      <c r="A9" s="66" t="s">
        <v>41</v>
      </c>
      <c r="B9" s="67" t="s">
        <v>42</v>
      </c>
      <c r="C9" s="68">
        <f>VLOOKUP($A9,Zakázka!$A:$Q,10,FALSE)</f>
        <v>0</v>
      </c>
      <c r="D9" s="69">
        <f>VLOOKUP($A9,Zakázka!$A:$Q,12,FALSE)</f>
        <v>90.086700000000008</v>
      </c>
      <c r="E9" s="68">
        <f>VLOOKUP($A9,Zakázka!$A:$Q,16,FALSE)</f>
        <v>0</v>
      </c>
      <c r="F9" s="68">
        <f>VLOOKUP($A9,Zakázka!$A:$Q,17,FALSE)</f>
        <v>0</v>
      </c>
      <c r="G9" s="6"/>
      <c r="H9" s="8"/>
    </row>
    <row r="10" spans="1:8" ht="11.25" outlineLevel="2" x14ac:dyDescent="0.15">
      <c r="A10" s="66" t="s">
        <v>43</v>
      </c>
      <c r="B10" s="67" t="s">
        <v>44</v>
      </c>
      <c r="C10" s="68">
        <f>VLOOKUP($A10,Zakázka!$A:$Q,10,FALSE)</f>
        <v>0</v>
      </c>
      <c r="D10" s="69">
        <f>VLOOKUP($A10,Zakázka!$A:$Q,12,FALSE)</f>
        <v>13.328990000000001</v>
      </c>
      <c r="E10" s="68">
        <f>VLOOKUP($A10,Zakázka!$A:$Q,16,FALSE)</f>
        <v>0</v>
      </c>
      <c r="F10" s="68">
        <f>VLOOKUP($A10,Zakázka!$A:$Q,17,FALSE)</f>
        <v>0</v>
      </c>
      <c r="G10" s="6"/>
      <c r="H10" s="8"/>
    </row>
    <row r="11" spans="1:8" ht="11.25" outlineLevel="2" x14ac:dyDescent="0.15">
      <c r="A11" s="66" t="s">
        <v>45</v>
      </c>
      <c r="B11" s="67" t="s">
        <v>46</v>
      </c>
      <c r="C11" s="68">
        <f>VLOOKUP($A11,Zakázka!$A:$Q,10,FALSE)</f>
        <v>0</v>
      </c>
      <c r="D11" s="69">
        <f>VLOOKUP($A11,Zakázka!$A:$Q,12,FALSE)</f>
        <v>0</v>
      </c>
      <c r="E11" s="68">
        <f>VLOOKUP($A11,Zakázka!$A:$Q,16,FALSE)</f>
        <v>0</v>
      </c>
      <c r="F11" s="68">
        <f>VLOOKUP($A11,Zakázka!$A:$Q,17,FALSE)</f>
        <v>0</v>
      </c>
      <c r="G11" s="6"/>
      <c r="H11" s="8"/>
    </row>
    <row r="12" spans="1:8" ht="11.25" outlineLevel="2" x14ac:dyDescent="0.15">
      <c r="A12" s="66" t="s">
        <v>47</v>
      </c>
      <c r="B12" s="67" t="s">
        <v>48</v>
      </c>
      <c r="C12" s="68">
        <f>VLOOKUP($A12,Zakázka!$A:$Q,10,FALSE)</f>
        <v>0</v>
      </c>
      <c r="D12" s="69">
        <f>VLOOKUP($A12,Zakázka!$A:$Q,12,FALSE)</f>
        <v>0</v>
      </c>
      <c r="E12" s="68">
        <f>VLOOKUP($A12,Zakázka!$A:$Q,16,FALSE)</f>
        <v>0</v>
      </c>
      <c r="F12" s="68">
        <f>VLOOKUP($A12,Zakázka!$A:$Q,17,FALSE)</f>
        <v>0</v>
      </c>
      <c r="G12" s="6"/>
      <c r="H12" s="8"/>
    </row>
    <row r="13" spans="1:8" ht="7.5" customHeight="1" x14ac:dyDescent="0.15">
      <c r="B13" s="36"/>
      <c r="C13" s="38"/>
      <c r="D13" s="41"/>
      <c r="E13" s="38"/>
      <c r="F13" s="38"/>
      <c r="G13" s="8"/>
    </row>
    <row r="14" spans="1:8" ht="12.75" x14ac:dyDescent="0.2">
      <c r="A14" s="5"/>
      <c r="B14" s="46" t="s">
        <v>1</v>
      </c>
      <c r="C14" s="47">
        <f>SUMIF(GROUP_ID,"",ITEM_PRICES)</f>
        <v>0</v>
      </c>
      <c r="D14" s="48"/>
      <c r="E14" s="49"/>
      <c r="F14" s="49"/>
      <c r="G14" s="6"/>
      <c r="H14" s="8"/>
    </row>
    <row r="15" spans="1:8" ht="12.75" x14ac:dyDescent="0.2">
      <c r="A15" s="5"/>
      <c r="B15" s="46" t="s">
        <v>2</v>
      </c>
      <c r="C15" s="47">
        <f ca="1">SUM(C16:C17)</f>
        <v>0</v>
      </c>
      <c r="D15" s="48"/>
      <c r="E15" s="49"/>
      <c r="F15" s="49"/>
      <c r="G15" s="6"/>
      <c r="H15" s="8"/>
    </row>
    <row r="16" spans="1:8" ht="12.75" x14ac:dyDescent="0.2">
      <c r="A16" s="1"/>
      <c r="B16" s="50" t="str">
        <f ca="1">INDIRECT(ADDRESS(10,1,,,"Krycí List"))</f>
        <v/>
      </c>
      <c r="C16" s="51" t="str">
        <f ca="1">INDIRECT(ADDRESS(13,1,,,"Krycí List"))</f>
        <v/>
      </c>
      <c r="D16" s="52"/>
      <c r="E16" s="53"/>
      <c r="F16" s="53"/>
      <c r="G16" s="6"/>
      <c r="H16" s="8"/>
    </row>
    <row r="17" spans="1:8" ht="12.75" x14ac:dyDescent="0.2">
      <c r="A17" s="1"/>
      <c r="B17" s="54" t="str">
        <f ca="1">INDIRECT(ADDRESS(11,1,,,"Krycí List"))</f>
        <v/>
      </c>
      <c r="C17" s="55" t="str">
        <f ca="1">INDIRECT(ADDRESS(14,1,,,"Krycí List"))</f>
        <v/>
      </c>
      <c r="D17" s="56"/>
      <c r="E17" s="57"/>
      <c r="F17" s="57"/>
      <c r="G17" s="6"/>
      <c r="H17" s="8"/>
    </row>
    <row r="18" spans="1:8" ht="12.75" x14ac:dyDescent="0.2">
      <c r="A18" s="5"/>
      <c r="B18" s="46" t="s">
        <v>0</v>
      </c>
      <c r="C18" s="47">
        <f ca="1">C14+C15</f>
        <v>0</v>
      </c>
      <c r="D18" s="48"/>
      <c r="E18" s="49"/>
      <c r="F18" s="49"/>
      <c r="G18" s="6"/>
      <c r="H18" s="8"/>
    </row>
    <row r="19" spans="1:8" x14ac:dyDescent="0.15">
      <c r="B19" s="35"/>
      <c r="C19" s="37"/>
      <c r="D19" s="39"/>
      <c r="E19" s="37"/>
      <c r="F19" s="37"/>
    </row>
    <row r="20" spans="1:8" x14ac:dyDescent="0.15">
      <c r="B20" s="6"/>
      <c r="C20" s="8"/>
      <c r="D20" s="6"/>
      <c r="E20" s="8"/>
      <c r="F20" s="8"/>
    </row>
  </sheetData>
  <sheetProtection algorithmName="SHA-512" hashValue="uVoK0s/qGarW24zq3MWRvPzUU/MLi6vLNoRNJfXNAaKU2o/crEdKYmu6WckvRwWxGukk93r/rPUAJiXn83lA/A==" saltValue="kafZUBRj5+mzHxA5oUZePQ==" spinCount="100000" sheet="1" objects="1" scenarios="1"/>
  <pageMargins left="0.70866141732283505" right="0.70866141732283505" top="0.78740157480314998" bottom="0.78740157480314998" header="0.31496062992126" footer="0.31496062992126"/>
  <pageSetup paperSize="9" scale="58" fitToHeight="0" pageOrder="overThenDown" orientation="portrait" r:id="rId1"/>
  <headerFooter>
    <oddHeader>&amp;L&amp;8&amp;C&amp;8&amp;R&amp;8</oddHeader>
    <oddFooter>&amp;L&amp;8Vytvořeno systémem euroCALC4&amp;C&amp;P/&amp;N&amp;R&amp;8&amp;[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V49"/>
  <sheetViews>
    <sheetView tabSelected="1" zoomScaleNormal="100" workbookViewId="0">
      <pane ySplit="4" topLeftCell="A5" activePane="bottomLeft" state="frozen"/>
      <selection pane="bottomLeft" activeCell="I49" sqref="I49"/>
    </sheetView>
  </sheetViews>
  <sheetFormatPr defaultColWidth="9.140625" defaultRowHeight="8.25" outlineLevelRow="3" x14ac:dyDescent="0.15"/>
  <cols>
    <col min="1" max="1" width="28.7109375" style="2" hidden="1" customWidth="1"/>
    <col min="2" max="2" width="3.7109375" style="2" hidden="1" customWidth="1"/>
    <col min="3" max="3" width="5.7109375" style="2" customWidth="1"/>
    <col min="4" max="4" width="4.7109375" style="2" customWidth="1"/>
    <col min="5" max="5" width="14.7109375" style="2" customWidth="1"/>
    <col min="6" max="6" width="72.7109375" style="2" customWidth="1"/>
    <col min="7" max="7" width="4.7109375" style="2" customWidth="1"/>
    <col min="8" max="8" width="14.7109375" style="2" customWidth="1"/>
    <col min="9" max="9" width="12.7109375" style="2" customWidth="1"/>
    <col min="10" max="10" width="15.7109375" style="2" customWidth="1"/>
    <col min="11" max="11" width="11.7109375" style="2" hidden="1" customWidth="1"/>
    <col min="12" max="12" width="14.7109375" style="2" hidden="1" customWidth="1"/>
    <col min="13" max="13" width="11.7109375" style="2" hidden="1" customWidth="1"/>
    <col min="14" max="14" width="14.7109375" style="2" hidden="1" customWidth="1"/>
    <col min="15" max="15" width="9.7109375" style="2" hidden="1" customWidth="1"/>
    <col min="16" max="16" width="14.7109375" style="2" hidden="1" customWidth="1"/>
    <col min="17" max="17" width="15.7109375" style="2" hidden="1" customWidth="1"/>
    <col min="18" max="18" width="38.7109375" style="2" customWidth="1"/>
    <col min="19" max="21" width="9.140625" style="2"/>
    <col min="22" max="22" width="9.140625" style="2" customWidth="1"/>
    <col min="23" max="23" width="5.5703125" style="2" customWidth="1"/>
    <col min="24" max="16384" width="9.140625" style="2"/>
  </cols>
  <sheetData>
    <row r="1" spans="1:22" ht="15.75" x14ac:dyDescent="0.15">
      <c r="F1" s="19" t="s">
        <v>49</v>
      </c>
    </row>
    <row r="2" spans="1:22" ht="15.75" x14ac:dyDescent="0.15">
      <c r="B2" s="70"/>
      <c r="C2" s="70"/>
      <c r="D2" s="35"/>
      <c r="E2" s="35"/>
      <c r="F2" s="19" t="s">
        <v>50</v>
      </c>
      <c r="G2" s="35"/>
      <c r="H2" s="39"/>
      <c r="I2" s="73"/>
      <c r="J2" s="37"/>
      <c r="K2" s="39"/>
      <c r="L2" s="39"/>
      <c r="M2" s="39"/>
      <c r="N2" s="39"/>
      <c r="O2" s="37"/>
      <c r="P2" s="37"/>
      <c r="Q2" s="37"/>
      <c r="S2" s="7"/>
      <c r="V2" s="3"/>
    </row>
    <row r="3" spans="1:22" ht="7.5" customHeight="1" x14ac:dyDescent="0.15">
      <c r="A3" s="6"/>
      <c r="B3" s="71"/>
      <c r="C3" s="70"/>
      <c r="D3" s="72"/>
      <c r="E3" s="35"/>
      <c r="F3" s="35"/>
      <c r="G3" s="35"/>
      <c r="H3" s="39"/>
      <c r="I3" s="73"/>
      <c r="J3" s="37"/>
      <c r="K3" s="40"/>
      <c r="L3" s="40"/>
      <c r="M3" s="40"/>
      <c r="N3" s="40"/>
      <c r="O3" s="42"/>
      <c r="P3" s="42"/>
      <c r="Q3" s="42"/>
      <c r="R3" s="8"/>
    </row>
    <row r="4" spans="1:22" ht="11.25" x14ac:dyDescent="0.2">
      <c r="A4" s="4"/>
      <c r="B4" s="74"/>
      <c r="C4" s="74" t="s">
        <v>4</v>
      </c>
      <c r="D4" s="43" t="s">
        <v>5</v>
      </c>
      <c r="E4" s="43" t="s">
        <v>6</v>
      </c>
      <c r="F4" s="43" t="s">
        <v>3</v>
      </c>
      <c r="G4" s="43" t="s">
        <v>7</v>
      </c>
      <c r="H4" s="45" t="s">
        <v>8</v>
      </c>
      <c r="I4" s="75" t="s">
        <v>16</v>
      </c>
      <c r="J4" s="44" t="s">
        <v>9</v>
      </c>
      <c r="K4" s="45" t="s">
        <v>10</v>
      </c>
      <c r="L4" s="45" t="s">
        <v>11</v>
      </c>
      <c r="M4" s="45" t="s">
        <v>12</v>
      </c>
      <c r="N4" s="45" t="s">
        <v>13</v>
      </c>
      <c r="O4" s="44" t="s">
        <v>14</v>
      </c>
      <c r="P4" s="44" t="s">
        <v>2</v>
      </c>
      <c r="Q4" s="44" t="s">
        <v>15</v>
      </c>
      <c r="R4" s="6"/>
      <c r="S4" s="8"/>
    </row>
    <row r="5" spans="1:22" ht="7.5" customHeight="1" x14ac:dyDescent="0.15">
      <c r="B5" s="70"/>
      <c r="C5" s="70"/>
      <c r="D5" s="35"/>
      <c r="E5" s="35"/>
      <c r="F5" s="35"/>
      <c r="G5" s="35"/>
      <c r="H5" s="39"/>
      <c r="I5" s="73"/>
      <c r="J5" s="37"/>
      <c r="K5" s="39"/>
      <c r="L5" s="39"/>
      <c r="M5" s="39"/>
      <c r="N5" s="39"/>
      <c r="O5" s="37"/>
      <c r="P5" s="37"/>
      <c r="Q5" s="37"/>
      <c r="R5" s="8"/>
    </row>
    <row r="6" spans="1:22" ht="12" x14ac:dyDescent="0.2">
      <c r="A6" s="58" t="s">
        <v>35</v>
      </c>
      <c r="B6" s="76">
        <v>1</v>
      </c>
      <c r="C6" s="77"/>
      <c r="D6" s="78" t="s">
        <v>51</v>
      </c>
      <c r="E6" s="78"/>
      <c r="F6" s="59" t="s">
        <v>36</v>
      </c>
      <c r="G6" s="78"/>
      <c r="H6" s="79"/>
      <c r="I6" s="80"/>
      <c r="J6" s="60">
        <f>SUBTOTAL(9,J7:J49)</f>
        <v>0</v>
      </c>
      <c r="K6" s="79"/>
      <c r="L6" s="61">
        <f>SUBTOTAL(9,L7:L49)</f>
        <v>103.41608999999998</v>
      </c>
      <c r="M6" s="79"/>
      <c r="N6" s="61">
        <f>SUBTOTAL(9,N7:N49)</f>
        <v>236.04</v>
      </c>
      <c r="O6" s="81"/>
      <c r="P6" s="60">
        <f>SUBTOTAL(9,P7:P49)</f>
        <v>0</v>
      </c>
      <c r="Q6" s="60">
        <f>SUBTOTAL(9,Q7:Q49)</f>
        <v>0</v>
      </c>
      <c r="R6" s="6"/>
      <c r="S6" s="8"/>
      <c r="T6" s="8"/>
    </row>
    <row r="7" spans="1:22" ht="12" outlineLevel="1" x14ac:dyDescent="0.2">
      <c r="A7" s="62" t="s">
        <v>37</v>
      </c>
      <c r="B7" s="82">
        <v>2</v>
      </c>
      <c r="C7" s="83"/>
      <c r="D7" s="84" t="s">
        <v>52</v>
      </c>
      <c r="E7" s="84"/>
      <c r="F7" s="85" t="s">
        <v>38</v>
      </c>
      <c r="G7" s="84"/>
      <c r="H7" s="86"/>
      <c r="I7" s="87"/>
      <c r="J7" s="64">
        <f>SUBTOTAL(9,J8:J48)</f>
        <v>0</v>
      </c>
      <c r="K7" s="86"/>
      <c r="L7" s="65">
        <f>SUBTOTAL(9,L8:L48)</f>
        <v>103.41608999999998</v>
      </c>
      <c r="M7" s="86"/>
      <c r="N7" s="65">
        <f>SUBTOTAL(9,N8:N48)</f>
        <v>236.04</v>
      </c>
      <c r="O7" s="88"/>
      <c r="P7" s="64">
        <f>SUBTOTAL(9,P8:P48)</f>
        <v>0</v>
      </c>
      <c r="Q7" s="64">
        <f>SUBTOTAL(9,Q8:Q48)</f>
        <v>0</v>
      </c>
      <c r="R7" s="6"/>
      <c r="S7" s="8"/>
      <c r="T7" s="8"/>
    </row>
    <row r="8" spans="1:22" ht="11.25" outlineLevel="2" x14ac:dyDescent="0.2">
      <c r="A8" s="66" t="s">
        <v>39</v>
      </c>
      <c r="B8" s="89">
        <v>3</v>
      </c>
      <c r="C8" s="90"/>
      <c r="D8" s="91" t="s">
        <v>53</v>
      </c>
      <c r="E8" s="91"/>
      <c r="F8" s="92" t="s">
        <v>40</v>
      </c>
      <c r="G8" s="91"/>
      <c r="H8" s="93"/>
      <c r="I8" s="94"/>
      <c r="J8" s="68">
        <f>SUBTOTAL(9,J9:J20)</f>
        <v>0</v>
      </c>
      <c r="K8" s="93"/>
      <c r="L8" s="69">
        <f>SUBTOTAL(9,L9:L20)</f>
        <v>4.0000000000000002E-4</v>
      </c>
      <c r="M8" s="93"/>
      <c r="N8" s="69">
        <f>SUBTOTAL(9,N9:N20)</f>
        <v>236.04</v>
      </c>
      <c r="O8" s="95"/>
      <c r="P8" s="68">
        <f>SUBTOTAL(9,P9:P20)</f>
        <v>0</v>
      </c>
      <c r="Q8" s="68">
        <f>SUBTOTAL(9,Q9:Q20)</f>
        <v>0</v>
      </c>
      <c r="R8" s="6"/>
      <c r="S8" s="8"/>
      <c r="T8" s="8"/>
    </row>
    <row r="9" spans="1:22" ht="11.25" outlineLevel="3" x14ac:dyDescent="0.2">
      <c r="A9" s="10"/>
      <c r="B9" s="96"/>
      <c r="C9" s="97">
        <v>1</v>
      </c>
      <c r="D9" s="98" t="s">
        <v>54</v>
      </c>
      <c r="E9" s="99" t="s">
        <v>55</v>
      </c>
      <c r="F9" s="100" t="s">
        <v>56</v>
      </c>
      <c r="G9" s="98" t="s">
        <v>57</v>
      </c>
      <c r="H9" s="101">
        <v>180</v>
      </c>
      <c r="I9" s="114">
        <v>0</v>
      </c>
      <c r="J9" s="102">
        <f t="shared" ref="J9:J19" si="0">H9*I9</f>
        <v>0</v>
      </c>
      <c r="K9" s="101"/>
      <c r="L9" s="101">
        <f t="shared" ref="L9:L19" si="1">H9*K9</f>
        <v>0</v>
      </c>
      <c r="M9" s="101">
        <v>9.8000000000000004E-2</v>
      </c>
      <c r="N9" s="101">
        <f t="shared" ref="N9:N19" si="2">H9*M9</f>
        <v>17.64</v>
      </c>
      <c r="O9" s="102">
        <v>21</v>
      </c>
      <c r="P9" s="102">
        <f t="shared" ref="P9:P19" si="3">J9*(O9/100)</f>
        <v>0</v>
      </c>
      <c r="Q9" s="102">
        <f t="shared" ref="Q9:Q19" si="4">J9+P9</f>
        <v>0</v>
      </c>
      <c r="R9" s="8"/>
      <c r="S9" s="8"/>
      <c r="T9" s="8"/>
    </row>
    <row r="10" spans="1:22" ht="11.25" outlineLevel="3" x14ac:dyDescent="0.2">
      <c r="A10" s="10"/>
      <c r="B10" s="96"/>
      <c r="C10" s="97">
        <v>2</v>
      </c>
      <c r="D10" s="98" t="s">
        <v>54</v>
      </c>
      <c r="E10" s="99" t="s">
        <v>58</v>
      </c>
      <c r="F10" s="100" t="s">
        <v>59</v>
      </c>
      <c r="G10" s="98" t="s">
        <v>57</v>
      </c>
      <c r="H10" s="101">
        <v>150</v>
      </c>
      <c r="I10" s="114">
        <v>0</v>
      </c>
      <c r="J10" s="102">
        <f t="shared" si="0"/>
        <v>0</v>
      </c>
      <c r="K10" s="101"/>
      <c r="L10" s="101">
        <f t="shared" si="1"/>
        <v>0</v>
      </c>
      <c r="M10" s="101">
        <v>0.255</v>
      </c>
      <c r="N10" s="101">
        <f t="shared" si="2"/>
        <v>38.25</v>
      </c>
      <c r="O10" s="102">
        <v>21</v>
      </c>
      <c r="P10" s="102">
        <f t="shared" si="3"/>
        <v>0</v>
      </c>
      <c r="Q10" s="102">
        <f t="shared" si="4"/>
        <v>0</v>
      </c>
      <c r="R10" s="8"/>
      <c r="S10" s="8"/>
      <c r="T10" s="8"/>
    </row>
    <row r="11" spans="1:22" ht="11.25" outlineLevel="3" x14ac:dyDescent="0.2">
      <c r="A11" s="10"/>
      <c r="B11" s="96"/>
      <c r="C11" s="97">
        <v>3</v>
      </c>
      <c r="D11" s="98" t="s">
        <v>54</v>
      </c>
      <c r="E11" s="99" t="s">
        <v>60</v>
      </c>
      <c r="F11" s="100" t="s">
        <v>61</v>
      </c>
      <c r="G11" s="98" t="s">
        <v>57</v>
      </c>
      <c r="H11" s="101">
        <v>330</v>
      </c>
      <c r="I11" s="114">
        <v>0</v>
      </c>
      <c r="J11" s="102">
        <f t="shared" si="0"/>
        <v>0</v>
      </c>
      <c r="K11" s="101"/>
      <c r="L11" s="101">
        <f t="shared" si="1"/>
        <v>0</v>
      </c>
      <c r="M11" s="101">
        <v>0.32500000000000001</v>
      </c>
      <c r="N11" s="101">
        <f t="shared" si="2"/>
        <v>107.25</v>
      </c>
      <c r="O11" s="102">
        <v>21</v>
      </c>
      <c r="P11" s="102">
        <f t="shared" si="3"/>
        <v>0</v>
      </c>
      <c r="Q11" s="102">
        <f t="shared" si="4"/>
        <v>0</v>
      </c>
      <c r="R11" s="8"/>
      <c r="S11" s="8"/>
      <c r="T11" s="8"/>
    </row>
    <row r="12" spans="1:22" ht="11.25" outlineLevel="3" x14ac:dyDescent="0.2">
      <c r="A12" s="10"/>
      <c r="B12" s="96"/>
      <c r="C12" s="97">
        <v>4</v>
      </c>
      <c r="D12" s="98" t="s">
        <v>54</v>
      </c>
      <c r="E12" s="99" t="s">
        <v>62</v>
      </c>
      <c r="F12" s="100" t="s">
        <v>63</v>
      </c>
      <c r="G12" s="98" t="s">
        <v>57</v>
      </c>
      <c r="H12" s="101">
        <v>330</v>
      </c>
      <c r="I12" s="114">
        <v>0</v>
      </c>
      <c r="J12" s="102">
        <f t="shared" si="0"/>
        <v>0</v>
      </c>
      <c r="K12" s="101"/>
      <c r="L12" s="101">
        <f t="shared" si="1"/>
        <v>0</v>
      </c>
      <c r="M12" s="101">
        <v>0.17</v>
      </c>
      <c r="N12" s="101">
        <f t="shared" si="2"/>
        <v>56.1</v>
      </c>
      <c r="O12" s="102">
        <v>21</v>
      </c>
      <c r="P12" s="102">
        <f t="shared" si="3"/>
        <v>0</v>
      </c>
      <c r="Q12" s="102">
        <f t="shared" si="4"/>
        <v>0</v>
      </c>
      <c r="R12" s="8"/>
      <c r="S12" s="8"/>
      <c r="T12" s="8"/>
    </row>
    <row r="13" spans="1:22" ht="11.25" outlineLevel="3" x14ac:dyDescent="0.2">
      <c r="A13" s="10"/>
      <c r="B13" s="96"/>
      <c r="C13" s="97">
        <v>5</v>
      </c>
      <c r="D13" s="98" t="s">
        <v>54</v>
      </c>
      <c r="E13" s="99" t="s">
        <v>64</v>
      </c>
      <c r="F13" s="100" t="s">
        <v>65</v>
      </c>
      <c r="G13" s="98" t="s">
        <v>66</v>
      </c>
      <c r="H13" s="101">
        <v>50</v>
      </c>
      <c r="I13" s="114">
        <v>0</v>
      </c>
      <c r="J13" s="102">
        <f t="shared" si="0"/>
        <v>0</v>
      </c>
      <c r="K13" s="101"/>
      <c r="L13" s="101">
        <f t="shared" si="1"/>
        <v>0</v>
      </c>
      <c r="M13" s="101">
        <v>0.28999999999999998</v>
      </c>
      <c r="N13" s="101">
        <f t="shared" si="2"/>
        <v>14.499999999999998</v>
      </c>
      <c r="O13" s="102">
        <v>21</v>
      </c>
      <c r="P13" s="102">
        <f t="shared" si="3"/>
        <v>0</v>
      </c>
      <c r="Q13" s="102">
        <f t="shared" si="4"/>
        <v>0</v>
      </c>
      <c r="R13" s="8"/>
      <c r="S13" s="8"/>
      <c r="T13" s="8"/>
    </row>
    <row r="14" spans="1:22" ht="11.25" outlineLevel="3" x14ac:dyDescent="0.2">
      <c r="A14" s="10"/>
      <c r="B14" s="96"/>
      <c r="C14" s="97">
        <v>6</v>
      </c>
      <c r="D14" s="98" t="s">
        <v>54</v>
      </c>
      <c r="E14" s="99" t="s">
        <v>67</v>
      </c>
      <c r="F14" s="100" t="s">
        <v>68</v>
      </c>
      <c r="G14" s="98" t="s">
        <v>57</v>
      </c>
      <c r="H14" s="101">
        <v>20</v>
      </c>
      <c r="I14" s="114">
        <v>0</v>
      </c>
      <c r="J14" s="102">
        <f t="shared" si="0"/>
        <v>0</v>
      </c>
      <c r="K14" s="101">
        <v>1.0000000000000001E-5</v>
      </c>
      <c r="L14" s="101">
        <f t="shared" si="1"/>
        <v>2.0000000000000001E-4</v>
      </c>
      <c r="M14" s="101">
        <v>0.115</v>
      </c>
      <c r="N14" s="101">
        <f t="shared" si="2"/>
        <v>2.3000000000000003</v>
      </c>
      <c r="O14" s="102">
        <v>21</v>
      </c>
      <c r="P14" s="102">
        <f t="shared" si="3"/>
        <v>0</v>
      </c>
      <c r="Q14" s="102">
        <f t="shared" si="4"/>
        <v>0</v>
      </c>
      <c r="R14" s="8"/>
      <c r="S14" s="8"/>
      <c r="T14" s="8"/>
    </row>
    <row r="15" spans="1:22" ht="11.25" outlineLevel="3" x14ac:dyDescent="0.2">
      <c r="A15" s="10"/>
      <c r="B15" s="96"/>
      <c r="C15" s="97">
        <v>8</v>
      </c>
      <c r="D15" s="98" t="s">
        <v>54</v>
      </c>
      <c r="E15" s="99" t="s">
        <v>69</v>
      </c>
      <c r="F15" s="100" t="s">
        <v>70</v>
      </c>
      <c r="G15" s="98" t="s">
        <v>71</v>
      </c>
      <c r="H15" s="101">
        <v>1</v>
      </c>
      <c r="I15" s="114">
        <v>0</v>
      </c>
      <c r="J15" s="102">
        <f t="shared" si="0"/>
        <v>0</v>
      </c>
      <c r="K15" s="101"/>
      <c r="L15" s="101">
        <f t="shared" si="1"/>
        <v>0</v>
      </c>
      <c r="M15" s="101"/>
      <c r="N15" s="101">
        <f t="shared" si="2"/>
        <v>0</v>
      </c>
      <c r="O15" s="102">
        <v>21</v>
      </c>
      <c r="P15" s="102">
        <f t="shared" si="3"/>
        <v>0</v>
      </c>
      <c r="Q15" s="102">
        <f t="shared" si="4"/>
        <v>0</v>
      </c>
      <c r="R15" s="8"/>
      <c r="S15" s="8"/>
      <c r="T15" s="8"/>
    </row>
    <row r="16" spans="1:22" ht="22.5" outlineLevel="3" x14ac:dyDescent="0.2">
      <c r="A16" s="10"/>
      <c r="B16" s="96"/>
      <c r="C16" s="97">
        <v>9</v>
      </c>
      <c r="D16" s="98" t="s">
        <v>54</v>
      </c>
      <c r="E16" s="99" t="s">
        <v>72</v>
      </c>
      <c r="F16" s="100" t="s">
        <v>73</v>
      </c>
      <c r="G16" s="98" t="s">
        <v>57</v>
      </c>
      <c r="H16" s="101">
        <v>10</v>
      </c>
      <c r="I16" s="114">
        <v>0</v>
      </c>
      <c r="J16" s="102">
        <f t="shared" si="0"/>
        <v>0</v>
      </c>
      <c r="K16" s="101"/>
      <c r="L16" s="101">
        <f t="shared" si="1"/>
        <v>0</v>
      </c>
      <c r="M16" s="101"/>
      <c r="N16" s="101">
        <f t="shared" si="2"/>
        <v>0</v>
      </c>
      <c r="O16" s="102">
        <v>21</v>
      </c>
      <c r="P16" s="102">
        <f t="shared" si="3"/>
        <v>0</v>
      </c>
      <c r="Q16" s="102">
        <f t="shared" si="4"/>
        <v>0</v>
      </c>
      <c r="R16" s="8"/>
      <c r="S16" s="8"/>
      <c r="T16" s="8"/>
    </row>
    <row r="17" spans="1:20" ht="11.25" outlineLevel="3" x14ac:dyDescent="0.2">
      <c r="A17" s="10"/>
      <c r="B17" s="96"/>
      <c r="C17" s="97">
        <v>10</v>
      </c>
      <c r="D17" s="98" t="s">
        <v>54</v>
      </c>
      <c r="E17" s="99" t="s">
        <v>74</v>
      </c>
      <c r="F17" s="100" t="s">
        <v>75</v>
      </c>
      <c r="G17" s="98" t="s">
        <v>57</v>
      </c>
      <c r="H17" s="101">
        <v>10</v>
      </c>
      <c r="I17" s="114">
        <v>0</v>
      </c>
      <c r="J17" s="102">
        <f t="shared" si="0"/>
        <v>0</v>
      </c>
      <c r="K17" s="101"/>
      <c r="L17" s="101">
        <f t="shared" si="1"/>
        <v>0</v>
      </c>
      <c r="M17" s="101"/>
      <c r="N17" s="101">
        <f t="shared" si="2"/>
        <v>0</v>
      </c>
      <c r="O17" s="102">
        <v>21</v>
      </c>
      <c r="P17" s="102">
        <f t="shared" si="3"/>
        <v>0</v>
      </c>
      <c r="Q17" s="102">
        <f t="shared" si="4"/>
        <v>0</v>
      </c>
      <c r="R17" s="8"/>
      <c r="S17" s="8"/>
      <c r="T17" s="8"/>
    </row>
    <row r="18" spans="1:20" ht="11.25" outlineLevel="3" x14ac:dyDescent="0.2">
      <c r="A18" s="10"/>
      <c r="B18" s="96"/>
      <c r="C18" s="97">
        <v>11</v>
      </c>
      <c r="D18" s="98" t="s">
        <v>54</v>
      </c>
      <c r="E18" s="99" t="s">
        <v>76</v>
      </c>
      <c r="F18" s="100" t="s">
        <v>77</v>
      </c>
      <c r="G18" s="98" t="s">
        <v>57</v>
      </c>
      <c r="H18" s="101">
        <v>10</v>
      </c>
      <c r="I18" s="114">
        <v>0</v>
      </c>
      <c r="J18" s="102">
        <f t="shared" si="0"/>
        <v>0</v>
      </c>
      <c r="K18" s="101"/>
      <c r="L18" s="101">
        <f t="shared" si="1"/>
        <v>0</v>
      </c>
      <c r="M18" s="101"/>
      <c r="N18" s="101">
        <f t="shared" si="2"/>
        <v>0</v>
      </c>
      <c r="O18" s="102">
        <v>21</v>
      </c>
      <c r="P18" s="102">
        <f t="shared" si="3"/>
        <v>0</v>
      </c>
      <c r="Q18" s="102">
        <f t="shared" si="4"/>
        <v>0</v>
      </c>
      <c r="R18" s="8"/>
      <c r="S18" s="8"/>
      <c r="T18" s="8"/>
    </row>
    <row r="19" spans="1:20" ht="11.25" outlineLevel="3" x14ac:dyDescent="0.2">
      <c r="A19" s="10"/>
      <c r="B19" s="96"/>
      <c r="C19" s="97">
        <v>12</v>
      </c>
      <c r="D19" s="98" t="s">
        <v>78</v>
      </c>
      <c r="E19" s="99" t="s">
        <v>79</v>
      </c>
      <c r="F19" s="100" t="s">
        <v>80</v>
      </c>
      <c r="G19" s="98" t="s">
        <v>81</v>
      </c>
      <c r="H19" s="101">
        <v>0.2</v>
      </c>
      <c r="I19" s="114">
        <v>0</v>
      </c>
      <c r="J19" s="102">
        <f t="shared" si="0"/>
        <v>0</v>
      </c>
      <c r="K19" s="101">
        <v>1E-3</v>
      </c>
      <c r="L19" s="101">
        <f t="shared" si="1"/>
        <v>2.0000000000000001E-4</v>
      </c>
      <c r="M19" s="101"/>
      <c r="N19" s="101">
        <f t="shared" si="2"/>
        <v>0</v>
      </c>
      <c r="O19" s="102">
        <v>21</v>
      </c>
      <c r="P19" s="102">
        <f t="shared" si="3"/>
        <v>0</v>
      </c>
      <c r="Q19" s="102">
        <f t="shared" si="4"/>
        <v>0</v>
      </c>
      <c r="R19" s="8"/>
      <c r="S19" s="8"/>
      <c r="T19" s="8"/>
    </row>
    <row r="20" spans="1:20" outlineLevel="3" x14ac:dyDescent="0.15">
      <c r="B20" s="6"/>
      <c r="C20" s="6"/>
      <c r="D20" s="6"/>
      <c r="E20" s="6"/>
      <c r="F20" s="6"/>
      <c r="G20" s="6"/>
      <c r="H20" s="6"/>
      <c r="I20" s="8"/>
      <c r="J20" s="8"/>
      <c r="K20" s="6"/>
      <c r="L20" s="6"/>
      <c r="M20" s="6"/>
      <c r="N20" s="6"/>
      <c r="O20" s="6"/>
      <c r="P20" s="8"/>
      <c r="Q20" s="8"/>
    </row>
    <row r="21" spans="1:20" ht="11.25" outlineLevel="2" x14ac:dyDescent="0.2">
      <c r="A21" s="66" t="s">
        <v>41</v>
      </c>
      <c r="B21" s="89">
        <v>3</v>
      </c>
      <c r="C21" s="90"/>
      <c r="D21" s="91" t="s">
        <v>53</v>
      </c>
      <c r="E21" s="91"/>
      <c r="F21" s="92" t="s">
        <v>42</v>
      </c>
      <c r="G21" s="91"/>
      <c r="H21" s="93"/>
      <c r="I21" s="94"/>
      <c r="J21" s="68">
        <f>SUBTOTAL(9,J22:J30)</f>
        <v>0</v>
      </c>
      <c r="K21" s="93"/>
      <c r="L21" s="69">
        <f>SUBTOTAL(9,L22:L30)</f>
        <v>90.086700000000008</v>
      </c>
      <c r="M21" s="93"/>
      <c r="N21" s="69">
        <f>SUBTOTAL(9,N22:N30)</f>
        <v>0</v>
      </c>
      <c r="O21" s="95"/>
      <c r="P21" s="68">
        <f>SUBTOTAL(9,P22:P30)</f>
        <v>0</v>
      </c>
      <c r="Q21" s="68">
        <f>SUBTOTAL(9,Q22:Q30)</f>
        <v>0</v>
      </c>
      <c r="R21" s="6"/>
      <c r="S21" s="8"/>
      <c r="T21" s="8"/>
    </row>
    <row r="22" spans="1:20" ht="11.25" outlineLevel="3" x14ac:dyDescent="0.2">
      <c r="A22" s="10"/>
      <c r="B22" s="96"/>
      <c r="C22" s="97">
        <v>15</v>
      </c>
      <c r="D22" s="98" t="s">
        <v>54</v>
      </c>
      <c r="E22" s="99" t="s">
        <v>82</v>
      </c>
      <c r="F22" s="100" t="s">
        <v>83</v>
      </c>
      <c r="G22" s="98" t="s">
        <v>57</v>
      </c>
      <c r="H22" s="101">
        <v>330</v>
      </c>
      <c r="I22" s="114">
        <v>0</v>
      </c>
      <c r="J22" s="102">
        <f t="shared" ref="J22:J29" si="5">H22*I22</f>
        <v>0</v>
      </c>
      <c r="K22" s="101"/>
      <c r="L22" s="101">
        <f t="shared" ref="L22:L29" si="6">H22*K22</f>
        <v>0</v>
      </c>
      <c r="M22" s="101"/>
      <c r="N22" s="101">
        <f t="shared" ref="N22:N29" si="7">H22*M22</f>
        <v>0</v>
      </c>
      <c r="O22" s="102">
        <v>21</v>
      </c>
      <c r="P22" s="102">
        <f t="shared" ref="P22:P29" si="8">J22*(O22/100)</f>
        <v>0</v>
      </c>
      <c r="Q22" s="102">
        <f t="shared" ref="Q22:Q29" si="9">J22+P22</f>
        <v>0</v>
      </c>
      <c r="R22" s="8"/>
      <c r="S22" s="8"/>
      <c r="T22" s="8"/>
    </row>
    <row r="23" spans="1:20" ht="11.25" outlineLevel="3" x14ac:dyDescent="0.2">
      <c r="A23" s="10"/>
      <c r="B23" s="96"/>
      <c r="C23" s="97">
        <v>16</v>
      </c>
      <c r="D23" s="98" t="s">
        <v>54</v>
      </c>
      <c r="E23" s="99" t="s">
        <v>84</v>
      </c>
      <c r="F23" s="100" t="s">
        <v>85</v>
      </c>
      <c r="G23" s="98" t="s">
        <v>57</v>
      </c>
      <c r="H23" s="101">
        <v>330</v>
      </c>
      <c r="I23" s="114">
        <v>0</v>
      </c>
      <c r="J23" s="102">
        <f t="shared" si="5"/>
        <v>0</v>
      </c>
      <c r="K23" s="101"/>
      <c r="L23" s="101">
        <f t="shared" si="6"/>
        <v>0</v>
      </c>
      <c r="M23" s="101"/>
      <c r="N23" s="101">
        <f t="shared" si="7"/>
        <v>0</v>
      </c>
      <c r="O23" s="102">
        <v>21</v>
      </c>
      <c r="P23" s="102">
        <f t="shared" si="8"/>
        <v>0</v>
      </c>
      <c r="Q23" s="102">
        <f t="shared" si="9"/>
        <v>0</v>
      </c>
      <c r="R23" s="8"/>
      <c r="S23" s="8"/>
      <c r="T23" s="8"/>
    </row>
    <row r="24" spans="1:20" ht="11.25" outlineLevel="3" x14ac:dyDescent="0.2">
      <c r="A24" s="10"/>
      <c r="B24" s="96"/>
      <c r="C24" s="97">
        <v>17</v>
      </c>
      <c r="D24" s="98" t="s">
        <v>54</v>
      </c>
      <c r="E24" s="99" t="s">
        <v>86</v>
      </c>
      <c r="F24" s="100" t="s">
        <v>87</v>
      </c>
      <c r="G24" s="98" t="s">
        <v>57</v>
      </c>
      <c r="H24" s="101">
        <v>330</v>
      </c>
      <c r="I24" s="114">
        <v>0</v>
      </c>
      <c r="J24" s="102">
        <f t="shared" si="5"/>
        <v>0</v>
      </c>
      <c r="K24" s="101">
        <v>8.9219999999999994E-2</v>
      </c>
      <c r="L24" s="101">
        <f t="shared" si="6"/>
        <v>29.442599999999999</v>
      </c>
      <c r="M24" s="101"/>
      <c r="N24" s="101">
        <f t="shared" si="7"/>
        <v>0</v>
      </c>
      <c r="O24" s="102">
        <v>21</v>
      </c>
      <c r="P24" s="102">
        <f t="shared" si="8"/>
        <v>0</v>
      </c>
      <c r="Q24" s="102">
        <f t="shared" si="9"/>
        <v>0</v>
      </c>
      <c r="R24" s="8"/>
      <c r="S24" s="8"/>
      <c r="T24" s="8"/>
    </row>
    <row r="25" spans="1:20" ht="11.25" outlineLevel="3" x14ac:dyDescent="0.2">
      <c r="A25" s="10"/>
      <c r="B25" s="96"/>
      <c r="C25" s="97">
        <v>18</v>
      </c>
      <c r="D25" s="98" t="s">
        <v>78</v>
      </c>
      <c r="E25" s="99" t="s">
        <v>88</v>
      </c>
      <c r="F25" s="100" t="s">
        <v>89</v>
      </c>
      <c r="G25" s="98" t="s">
        <v>57</v>
      </c>
      <c r="H25" s="101">
        <v>220</v>
      </c>
      <c r="I25" s="114">
        <v>0</v>
      </c>
      <c r="J25" s="102">
        <f t="shared" si="5"/>
        <v>0</v>
      </c>
      <c r="K25" s="101">
        <v>0.13200000000000001</v>
      </c>
      <c r="L25" s="101">
        <f t="shared" si="6"/>
        <v>29.040000000000003</v>
      </c>
      <c r="M25" s="101"/>
      <c r="N25" s="101">
        <f t="shared" si="7"/>
        <v>0</v>
      </c>
      <c r="O25" s="102">
        <v>21</v>
      </c>
      <c r="P25" s="102">
        <f t="shared" si="8"/>
        <v>0</v>
      </c>
      <c r="Q25" s="102">
        <f t="shared" si="9"/>
        <v>0</v>
      </c>
      <c r="R25" s="8"/>
      <c r="S25" s="8"/>
      <c r="T25" s="8"/>
    </row>
    <row r="26" spans="1:20" ht="11.25" outlineLevel="3" x14ac:dyDescent="0.2">
      <c r="A26" s="10"/>
      <c r="B26" s="96"/>
      <c r="C26" s="97">
        <v>19</v>
      </c>
      <c r="D26" s="98" t="s">
        <v>78</v>
      </c>
      <c r="E26" s="99" t="s">
        <v>90</v>
      </c>
      <c r="F26" s="100" t="s">
        <v>91</v>
      </c>
      <c r="G26" s="98" t="s">
        <v>57</v>
      </c>
      <c r="H26" s="101">
        <v>110</v>
      </c>
      <c r="I26" s="114">
        <v>0</v>
      </c>
      <c r="J26" s="102">
        <f t="shared" si="5"/>
        <v>0</v>
      </c>
      <c r="K26" s="101">
        <v>0.13200000000000001</v>
      </c>
      <c r="L26" s="101">
        <f t="shared" si="6"/>
        <v>14.520000000000001</v>
      </c>
      <c r="M26" s="101"/>
      <c r="N26" s="101">
        <f t="shared" si="7"/>
        <v>0</v>
      </c>
      <c r="O26" s="102">
        <v>21</v>
      </c>
      <c r="P26" s="102">
        <f t="shared" si="8"/>
        <v>0</v>
      </c>
      <c r="Q26" s="102">
        <f t="shared" si="9"/>
        <v>0</v>
      </c>
      <c r="R26" s="8"/>
      <c r="S26" s="8"/>
      <c r="T26" s="8"/>
    </row>
    <row r="27" spans="1:20" ht="11.25" outlineLevel="3" x14ac:dyDescent="0.2">
      <c r="A27" s="10"/>
      <c r="B27" s="96"/>
      <c r="C27" s="97">
        <v>20</v>
      </c>
      <c r="D27" s="98" t="s">
        <v>54</v>
      </c>
      <c r="E27" s="99" t="s">
        <v>92</v>
      </c>
      <c r="F27" s="100" t="s">
        <v>93</v>
      </c>
      <c r="G27" s="98" t="s">
        <v>57</v>
      </c>
      <c r="H27" s="101">
        <v>330</v>
      </c>
      <c r="I27" s="114">
        <v>0</v>
      </c>
      <c r="J27" s="102">
        <f t="shared" si="5"/>
        <v>0</v>
      </c>
      <c r="K27" s="101">
        <v>5.1769999999999997E-2</v>
      </c>
      <c r="L27" s="101">
        <f t="shared" si="6"/>
        <v>17.084099999999999</v>
      </c>
      <c r="M27" s="101"/>
      <c r="N27" s="101">
        <f t="shared" si="7"/>
        <v>0</v>
      </c>
      <c r="O27" s="102">
        <v>21</v>
      </c>
      <c r="P27" s="102">
        <f t="shared" si="8"/>
        <v>0</v>
      </c>
      <c r="Q27" s="102">
        <f t="shared" si="9"/>
        <v>0</v>
      </c>
      <c r="R27" s="8"/>
      <c r="S27" s="8"/>
      <c r="T27" s="8"/>
    </row>
    <row r="28" spans="1:20" ht="11.25" outlineLevel="3" x14ac:dyDescent="0.2">
      <c r="A28" s="10"/>
      <c r="B28" s="96"/>
      <c r="C28" s="97">
        <v>21</v>
      </c>
      <c r="D28" s="98" t="s">
        <v>54</v>
      </c>
      <c r="E28" s="99" t="s">
        <v>94</v>
      </c>
      <c r="F28" s="100" t="s">
        <v>95</v>
      </c>
      <c r="G28" s="98" t="s">
        <v>57</v>
      </c>
      <c r="H28" s="101">
        <v>20</v>
      </c>
      <c r="I28" s="114">
        <v>0</v>
      </c>
      <c r="J28" s="102">
        <f t="shared" si="5"/>
        <v>0</v>
      </c>
      <c r="K28" s="101"/>
      <c r="L28" s="101">
        <f t="shared" si="6"/>
        <v>0</v>
      </c>
      <c r="M28" s="101"/>
      <c r="N28" s="101">
        <f t="shared" si="7"/>
        <v>0</v>
      </c>
      <c r="O28" s="102">
        <v>21</v>
      </c>
      <c r="P28" s="102">
        <f t="shared" si="8"/>
        <v>0</v>
      </c>
      <c r="Q28" s="102">
        <f t="shared" si="9"/>
        <v>0</v>
      </c>
      <c r="R28" s="8"/>
      <c r="S28" s="8"/>
      <c r="T28" s="8"/>
    </row>
    <row r="29" spans="1:20" ht="11.25" outlineLevel="3" x14ac:dyDescent="0.2">
      <c r="A29" s="10"/>
      <c r="B29" s="96"/>
      <c r="C29" s="97">
        <v>22</v>
      </c>
      <c r="D29" s="98" t="s">
        <v>54</v>
      </c>
      <c r="E29" s="99" t="s">
        <v>96</v>
      </c>
      <c r="F29" s="100" t="s">
        <v>97</v>
      </c>
      <c r="G29" s="98" t="s">
        <v>57</v>
      </c>
      <c r="H29" s="101">
        <v>20</v>
      </c>
      <c r="I29" s="114">
        <v>0</v>
      </c>
      <c r="J29" s="102">
        <f t="shared" si="5"/>
        <v>0</v>
      </c>
      <c r="K29" s="101"/>
      <c r="L29" s="101">
        <f t="shared" si="6"/>
        <v>0</v>
      </c>
      <c r="M29" s="101"/>
      <c r="N29" s="101">
        <f t="shared" si="7"/>
        <v>0</v>
      </c>
      <c r="O29" s="102">
        <v>21</v>
      </c>
      <c r="P29" s="102">
        <f t="shared" si="8"/>
        <v>0</v>
      </c>
      <c r="Q29" s="102">
        <f t="shared" si="9"/>
        <v>0</v>
      </c>
      <c r="R29" s="8"/>
      <c r="S29" s="8"/>
      <c r="T29" s="8"/>
    </row>
    <row r="30" spans="1:20" outlineLevel="3" x14ac:dyDescent="0.15">
      <c r="B30" s="6"/>
      <c r="C30" s="6"/>
      <c r="D30" s="6"/>
      <c r="E30" s="6"/>
      <c r="F30" s="6"/>
      <c r="G30" s="6"/>
      <c r="H30" s="6"/>
      <c r="I30" s="8"/>
      <c r="J30" s="8"/>
      <c r="K30" s="6"/>
      <c r="L30" s="6"/>
      <c r="M30" s="6"/>
      <c r="N30" s="6"/>
      <c r="O30" s="6"/>
      <c r="P30" s="8"/>
      <c r="Q30" s="8"/>
    </row>
    <row r="31" spans="1:20" ht="11.25" outlineLevel="2" x14ac:dyDescent="0.2">
      <c r="A31" s="66" t="s">
        <v>43</v>
      </c>
      <c r="B31" s="89">
        <v>3</v>
      </c>
      <c r="C31" s="90"/>
      <c r="D31" s="91" t="s">
        <v>53</v>
      </c>
      <c r="E31" s="91"/>
      <c r="F31" s="92" t="s">
        <v>44</v>
      </c>
      <c r="G31" s="91"/>
      <c r="H31" s="93"/>
      <c r="I31" s="94"/>
      <c r="J31" s="68">
        <f>SUBTOTAL(9,J32:J37)</f>
        <v>0</v>
      </c>
      <c r="K31" s="93"/>
      <c r="L31" s="69">
        <f>SUBTOTAL(9,L32:L37)</f>
        <v>13.328990000000001</v>
      </c>
      <c r="M31" s="93"/>
      <c r="N31" s="69">
        <f>SUBTOTAL(9,N32:N37)</f>
        <v>0</v>
      </c>
      <c r="O31" s="95"/>
      <c r="P31" s="68">
        <f>SUBTOTAL(9,P32:P37)</f>
        <v>0</v>
      </c>
      <c r="Q31" s="68">
        <f>SUBTOTAL(9,Q32:Q37)</f>
        <v>0</v>
      </c>
      <c r="R31" s="6"/>
      <c r="S31" s="8"/>
      <c r="T31" s="8"/>
    </row>
    <row r="32" spans="1:20" ht="11.25" outlineLevel="3" x14ac:dyDescent="0.2">
      <c r="A32" s="10"/>
      <c r="B32" s="96"/>
      <c r="C32" s="97">
        <v>7</v>
      </c>
      <c r="D32" s="98" t="s">
        <v>54</v>
      </c>
      <c r="E32" s="99" t="s">
        <v>98</v>
      </c>
      <c r="F32" s="100" t="s">
        <v>99</v>
      </c>
      <c r="G32" s="98" t="s">
        <v>66</v>
      </c>
      <c r="H32" s="101">
        <v>20</v>
      </c>
      <c r="I32" s="114">
        <v>0</v>
      </c>
      <c r="J32" s="102">
        <f>H32*I32</f>
        <v>0</v>
      </c>
      <c r="K32" s="101">
        <v>0.15134</v>
      </c>
      <c r="L32" s="101">
        <f>H32*K32</f>
        <v>3.0268000000000002</v>
      </c>
      <c r="M32" s="101"/>
      <c r="N32" s="101">
        <f>H32*M32</f>
        <v>0</v>
      </c>
      <c r="O32" s="102">
        <v>21</v>
      </c>
      <c r="P32" s="102">
        <f>J32*(O32/100)</f>
        <v>0</v>
      </c>
      <c r="Q32" s="102">
        <f>J32+P32</f>
        <v>0</v>
      </c>
      <c r="R32" s="8"/>
      <c r="S32" s="8"/>
      <c r="T32" s="8"/>
    </row>
    <row r="33" spans="1:20" ht="11.25" outlineLevel="3" x14ac:dyDescent="0.2">
      <c r="A33" s="10"/>
      <c r="B33" s="96"/>
      <c r="C33" s="97">
        <v>13</v>
      </c>
      <c r="D33" s="98" t="s">
        <v>54</v>
      </c>
      <c r="E33" s="99" t="s">
        <v>100</v>
      </c>
      <c r="F33" s="100" t="s">
        <v>101</v>
      </c>
      <c r="G33" s="98" t="s">
        <v>66</v>
      </c>
      <c r="H33" s="101">
        <v>50</v>
      </c>
      <c r="I33" s="114">
        <v>0</v>
      </c>
      <c r="J33" s="102">
        <f>H33*I33</f>
        <v>0</v>
      </c>
      <c r="K33" s="101">
        <v>0.12478</v>
      </c>
      <c r="L33" s="101">
        <f>H33*K33</f>
        <v>6.2389999999999999</v>
      </c>
      <c r="M33" s="101"/>
      <c r="N33" s="101">
        <f>H33*M33</f>
        <v>0</v>
      </c>
      <c r="O33" s="102">
        <v>21</v>
      </c>
      <c r="P33" s="102">
        <f>J33*(O33/100)</f>
        <v>0</v>
      </c>
      <c r="Q33" s="102">
        <f>J33+P33</f>
        <v>0</v>
      </c>
      <c r="R33" s="8"/>
      <c r="S33" s="8"/>
      <c r="T33" s="8"/>
    </row>
    <row r="34" spans="1:20" ht="11.25" outlineLevel="3" x14ac:dyDescent="0.2">
      <c r="A34" s="10"/>
      <c r="B34" s="96"/>
      <c r="C34" s="97">
        <v>14</v>
      </c>
      <c r="D34" s="98" t="s">
        <v>78</v>
      </c>
      <c r="E34" s="99" t="s">
        <v>102</v>
      </c>
      <c r="F34" s="100" t="s">
        <v>103</v>
      </c>
      <c r="G34" s="98" t="s">
        <v>66</v>
      </c>
      <c r="H34" s="101">
        <v>50</v>
      </c>
      <c r="I34" s="114">
        <v>0</v>
      </c>
      <c r="J34" s="102">
        <f>H34*I34</f>
        <v>0</v>
      </c>
      <c r="K34" s="101">
        <v>0.08</v>
      </c>
      <c r="L34" s="101">
        <f>H34*K34</f>
        <v>4</v>
      </c>
      <c r="M34" s="101"/>
      <c r="N34" s="101">
        <f>H34*M34</f>
        <v>0</v>
      </c>
      <c r="O34" s="102">
        <v>21</v>
      </c>
      <c r="P34" s="102">
        <f>J34*(O34/100)</f>
        <v>0</v>
      </c>
      <c r="Q34" s="102">
        <f>J34+P34</f>
        <v>0</v>
      </c>
      <c r="R34" s="8"/>
      <c r="S34" s="8"/>
      <c r="T34" s="8"/>
    </row>
    <row r="35" spans="1:20" ht="11.25" outlineLevel="3" x14ac:dyDescent="0.2">
      <c r="A35" s="10"/>
      <c r="B35" s="96"/>
      <c r="C35" s="97">
        <v>23</v>
      </c>
      <c r="D35" s="98" t="s">
        <v>54</v>
      </c>
      <c r="E35" s="99" t="s">
        <v>104</v>
      </c>
      <c r="F35" s="100" t="s">
        <v>105</v>
      </c>
      <c r="G35" s="98" t="s">
        <v>66</v>
      </c>
      <c r="H35" s="101">
        <v>71</v>
      </c>
      <c r="I35" s="114">
        <v>0</v>
      </c>
      <c r="J35" s="102">
        <f>H35*I35</f>
        <v>0</v>
      </c>
      <c r="K35" s="101">
        <v>1.0000000000000001E-5</v>
      </c>
      <c r="L35" s="101">
        <f>H35*K35</f>
        <v>7.1000000000000002E-4</v>
      </c>
      <c r="M35" s="101"/>
      <c r="N35" s="101">
        <f>H35*M35</f>
        <v>0</v>
      </c>
      <c r="O35" s="102">
        <v>21</v>
      </c>
      <c r="P35" s="102">
        <f>J35*(O35/100)</f>
        <v>0</v>
      </c>
      <c r="Q35" s="102">
        <f>J35+P35</f>
        <v>0</v>
      </c>
      <c r="R35" s="8"/>
      <c r="S35" s="8"/>
      <c r="T35" s="8"/>
    </row>
    <row r="36" spans="1:20" ht="11.25" outlineLevel="3" x14ac:dyDescent="0.2">
      <c r="A36" s="10"/>
      <c r="B36" s="96"/>
      <c r="C36" s="97">
        <v>24</v>
      </c>
      <c r="D36" s="98" t="s">
        <v>54</v>
      </c>
      <c r="E36" s="99" t="s">
        <v>106</v>
      </c>
      <c r="F36" s="100" t="s">
        <v>107</v>
      </c>
      <c r="G36" s="98" t="s">
        <v>66</v>
      </c>
      <c r="H36" s="101">
        <v>71</v>
      </c>
      <c r="I36" s="114">
        <v>0</v>
      </c>
      <c r="J36" s="102">
        <f>H36*I36</f>
        <v>0</v>
      </c>
      <c r="K36" s="101">
        <v>8.8000000000000003E-4</v>
      </c>
      <c r="L36" s="101">
        <f>H36*K36</f>
        <v>6.2480000000000001E-2</v>
      </c>
      <c r="M36" s="101"/>
      <c r="N36" s="101">
        <f>H36*M36</f>
        <v>0</v>
      </c>
      <c r="O36" s="102">
        <v>21</v>
      </c>
      <c r="P36" s="102">
        <f>J36*(O36/100)</f>
        <v>0</v>
      </c>
      <c r="Q36" s="102">
        <f>J36+P36</f>
        <v>0</v>
      </c>
      <c r="R36" s="8"/>
      <c r="S36" s="8"/>
      <c r="T36" s="8"/>
    </row>
    <row r="37" spans="1:20" outlineLevel="3" x14ac:dyDescent="0.15">
      <c r="B37" s="6"/>
      <c r="C37" s="6"/>
      <c r="D37" s="6"/>
      <c r="E37" s="6"/>
      <c r="F37" s="6"/>
      <c r="G37" s="6"/>
      <c r="H37" s="6"/>
      <c r="I37" s="8"/>
      <c r="J37" s="8"/>
      <c r="K37" s="6"/>
      <c r="L37" s="6"/>
      <c r="M37" s="6"/>
      <c r="N37" s="6"/>
      <c r="O37" s="6"/>
      <c r="P37" s="8"/>
      <c r="Q37" s="8"/>
    </row>
    <row r="38" spans="1:20" ht="11.25" outlineLevel="2" x14ac:dyDescent="0.2">
      <c r="A38" s="66" t="s">
        <v>45</v>
      </c>
      <c r="B38" s="89">
        <v>3</v>
      </c>
      <c r="C38" s="90"/>
      <c r="D38" s="91" t="s">
        <v>53</v>
      </c>
      <c r="E38" s="91"/>
      <c r="F38" s="92" t="s">
        <v>46</v>
      </c>
      <c r="G38" s="91"/>
      <c r="H38" s="93"/>
      <c r="I38" s="94"/>
      <c r="J38" s="68">
        <f>SUBTOTAL(9,J39:J44)</f>
        <v>0</v>
      </c>
      <c r="K38" s="93"/>
      <c r="L38" s="69">
        <f>SUBTOTAL(9,L39:L44)</f>
        <v>0</v>
      </c>
      <c r="M38" s="93"/>
      <c r="N38" s="69">
        <f>SUBTOTAL(9,N39:N44)</f>
        <v>0</v>
      </c>
      <c r="O38" s="95"/>
      <c r="P38" s="68">
        <f>SUBTOTAL(9,P39:P44)</f>
        <v>0</v>
      </c>
      <c r="Q38" s="68">
        <f>SUBTOTAL(9,Q39:Q44)</f>
        <v>0</v>
      </c>
      <c r="R38" s="6"/>
      <c r="S38" s="8"/>
      <c r="T38" s="8"/>
    </row>
    <row r="39" spans="1:20" ht="11.25" outlineLevel="3" x14ac:dyDescent="0.2">
      <c r="A39" s="10"/>
      <c r="B39" s="96"/>
      <c r="C39" s="97">
        <v>25</v>
      </c>
      <c r="D39" s="98" t="s">
        <v>54</v>
      </c>
      <c r="E39" s="99" t="s">
        <v>108</v>
      </c>
      <c r="F39" s="100" t="s">
        <v>109</v>
      </c>
      <c r="G39" s="98" t="s">
        <v>110</v>
      </c>
      <c r="H39" s="101">
        <v>236.04</v>
      </c>
      <c r="I39" s="114">
        <v>0</v>
      </c>
      <c r="J39" s="102">
        <f>H39*I39</f>
        <v>0</v>
      </c>
      <c r="K39" s="101"/>
      <c r="L39" s="101">
        <f>H39*K39</f>
        <v>0</v>
      </c>
      <c r="M39" s="101"/>
      <c r="N39" s="101">
        <f>H39*M39</f>
        <v>0</v>
      </c>
      <c r="O39" s="102">
        <v>21</v>
      </c>
      <c r="P39" s="102">
        <f>J39*(O39/100)</f>
        <v>0</v>
      </c>
      <c r="Q39" s="102">
        <f>J39+P39</f>
        <v>0</v>
      </c>
      <c r="R39" s="8"/>
      <c r="S39" s="8"/>
      <c r="T39" s="8"/>
    </row>
    <row r="40" spans="1:20" ht="11.25" outlineLevel="3" x14ac:dyDescent="0.2">
      <c r="A40" s="10"/>
      <c r="B40" s="96"/>
      <c r="C40" s="97">
        <v>26</v>
      </c>
      <c r="D40" s="98" t="s">
        <v>54</v>
      </c>
      <c r="E40" s="99" t="s">
        <v>111</v>
      </c>
      <c r="F40" s="100" t="s">
        <v>112</v>
      </c>
      <c r="G40" s="98" t="s">
        <v>110</v>
      </c>
      <c r="H40" s="101">
        <v>236.04</v>
      </c>
      <c r="I40" s="114">
        <v>0</v>
      </c>
      <c r="J40" s="102">
        <f>H40*I40</f>
        <v>0</v>
      </c>
      <c r="K40" s="101"/>
      <c r="L40" s="101">
        <f>H40*K40</f>
        <v>0</v>
      </c>
      <c r="M40" s="101"/>
      <c r="N40" s="101">
        <f>H40*M40</f>
        <v>0</v>
      </c>
      <c r="O40" s="102">
        <v>21</v>
      </c>
      <c r="P40" s="102">
        <f>J40*(O40/100)</f>
        <v>0</v>
      </c>
      <c r="Q40" s="102">
        <f>J40+P40</f>
        <v>0</v>
      </c>
      <c r="R40" s="8"/>
      <c r="S40" s="8"/>
      <c r="T40" s="8"/>
    </row>
    <row r="41" spans="1:20" ht="11.25" outlineLevel="3" x14ac:dyDescent="0.2">
      <c r="A41" s="10"/>
      <c r="B41" s="96"/>
      <c r="C41" s="97">
        <v>27</v>
      </c>
      <c r="D41" s="98" t="s">
        <v>54</v>
      </c>
      <c r="E41" s="99" t="s">
        <v>113</v>
      </c>
      <c r="F41" s="100" t="s">
        <v>114</v>
      </c>
      <c r="G41" s="98" t="s">
        <v>110</v>
      </c>
      <c r="H41" s="101">
        <v>160</v>
      </c>
      <c r="I41" s="114">
        <v>0</v>
      </c>
      <c r="J41" s="102">
        <f>H41*I41</f>
        <v>0</v>
      </c>
      <c r="K41" s="101"/>
      <c r="L41" s="101">
        <f>H41*K41</f>
        <v>0</v>
      </c>
      <c r="M41" s="101"/>
      <c r="N41" s="101">
        <f>H41*M41</f>
        <v>0</v>
      </c>
      <c r="O41" s="102">
        <v>21</v>
      </c>
      <c r="P41" s="102">
        <f>J41*(O41/100)</f>
        <v>0</v>
      </c>
      <c r="Q41" s="102">
        <f>J41+P41</f>
        <v>0</v>
      </c>
      <c r="R41" s="8"/>
      <c r="S41" s="8"/>
      <c r="T41" s="8"/>
    </row>
    <row r="42" spans="1:20" ht="22.5" outlineLevel="3" x14ac:dyDescent="0.2">
      <c r="A42" s="10"/>
      <c r="B42" s="96"/>
      <c r="C42" s="97">
        <v>28</v>
      </c>
      <c r="D42" s="98" t="s">
        <v>54</v>
      </c>
      <c r="E42" s="99" t="s">
        <v>115</v>
      </c>
      <c r="F42" s="100" t="s">
        <v>116</v>
      </c>
      <c r="G42" s="98" t="s">
        <v>110</v>
      </c>
      <c r="H42" s="101">
        <v>19.940000000000001</v>
      </c>
      <c r="I42" s="114">
        <v>0</v>
      </c>
      <c r="J42" s="102">
        <f>H42*I42</f>
        <v>0</v>
      </c>
      <c r="K42" s="101"/>
      <c r="L42" s="101">
        <f>H42*K42</f>
        <v>0</v>
      </c>
      <c r="M42" s="101"/>
      <c r="N42" s="101">
        <f>H42*M42</f>
        <v>0</v>
      </c>
      <c r="O42" s="102">
        <v>21</v>
      </c>
      <c r="P42" s="102">
        <f>J42*(O42/100)</f>
        <v>0</v>
      </c>
      <c r="Q42" s="102">
        <f>J42+P42</f>
        <v>0</v>
      </c>
      <c r="R42" s="8"/>
      <c r="S42" s="8"/>
      <c r="T42" s="8"/>
    </row>
    <row r="43" spans="1:20" ht="11.25" outlineLevel="3" x14ac:dyDescent="0.2">
      <c r="A43" s="10"/>
      <c r="B43" s="96"/>
      <c r="C43" s="97">
        <v>29</v>
      </c>
      <c r="D43" s="98" t="s">
        <v>54</v>
      </c>
      <c r="E43" s="99" t="s">
        <v>117</v>
      </c>
      <c r="F43" s="100" t="s">
        <v>118</v>
      </c>
      <c r="G43" s="98" t="s">
        <v>110</v>
      </c>
      <c r="H43" s="101">
        <v>56.1</v>
      </c>
      <c r="I43" s="114">
        <v>0</v>
      </c>
      <c r="J43" s="102">
        <f>H43*I43</f>
        <v>0</v>
      </c>
      <c r="K43" s="101"/>
      <c r="L43" s="101">
        <f>H43*K43</f>
        <v>0</v>
      </c>
      <c r="M43" s="101"/>
      <c r="N43" s="101">
        <f>H43*M43</f>
        <v>0</v>
      </c>
      <c r="O43" s="102">
        <v>21</v>
      </c>
      <c r="P43" s="102">
        <f>J43*(O43/100)</f>
        <v>0</v>
      </c>
      <c r="Q43" s="102">
        <f>J43+P43</f>
        <v>0</v>
      </c>
      <c r="R43" s="8"/>
      <c r="S43" s="8"/>
      <c r="T43" s="8"/>
    </row>
    <row r="44" spans="1:20" outlineLevel="3" x14ac:dyDescent="0.15">
      <c r="B44" s="6"/>
      <c r="C44" s="6"/>
      <c r="D44" s="6"/>
      <c r="E44" s="6"/>
      <c r="F44" s="6"/>
      <c r="G44" s="6"/>
      <c r="H44" s="6"/>
      <c r="I44" s="8"/>
      <c r="J44" s="8"/>
      <c r="K44" s="6"/>
      <c r="L44" s="6"/>
      <c r="M44" s="6"/>
      <c r="N44" s="6"/>
      <c r="O44" s="6"/>
      <c r="P44" s="8"/>
      <c r="Q44" s="8"/>
    </row>
    <row r="45" spans="1:20" ht="11.25" outlineLevel="2" x14ac:dyDescent="0.2">
      <c r="A45" s="66" t="s">
        <v>47</v>
      </c>
      <c r="B45" s="89">
        <v>3</v>
      </c>
      <c r="C45" s="90"/>
      <c r="D45" s="91" t="s">
        <v>53</v>
      </c>
      <c r="E45" s="91"/>
      <c r="F45" s="92" t="s">
        <v>48</v>
      </c>
      <c r="G45" s="91"/>
      <c r="H45" s="93"/>
      <c r="I45" s="94"/>
      <c r="J45" s="68">
        <f>SUBTOTAL(9,J46:J48)</f>
        <v>0</v>
      </c>
      <c r="K45" s="93"/>
      <c r="L45" s="69">
        <f>SUBTOTAL(9,L46:L48)</f>
        <v>0</v>
      </c>
      <c r="M45" s="93"/>
      <c r="N45" s="69">
        <f>SUBTOTAL(9,N46:N48)</f>
        <v>0</v>
      </c>
      <c r="O45" s="95"/>
      <c r="P45" s="68">
        <f>SUBTOTAL(9,P46:P48)</f>
        <v>0</v>
      </c>
      <c r="Q45" s="68">
        <f>SUBTOTAL(9,Q46:Q48)</f>
        <v>0</v>
      </c>
      <c r="R45" s="6"/>
      <c r="S45" s="8"/>
      <c r="T45" s="8"/>
    </row>
    <row r="46" spans="1:20" ht="11.25" outlineLevel="3" x14ac:dyDescent="0.2">
      <c r="A46" s="10"/>
      <c r="B46" s="96"/>
      <c r="C46" s="97">
        <v>30</v>
      </c>
      <c r="D46" s="98" t="s">
        <v>119</v>
      </c>
      <c r="E46" s="99" t="s">
        <v>120</v>
      </c>
      <c r="F46" s="100" t="s">
        <v>121</v>
      </c>
      <c r="G46" s="98" t="s">
        <v>122</v>
      </c>
      <c r="H46" s="101">
        <v>1</v>
      </c>
      <c r="I46" s="114">
        <v>0</v>
      </c>
      <c r="J46" s="102">
        <f>H46*I46</f>
        <v>0</v>
      </c>
      <c r="K46" s="101"/>
      <c r="L46" s="101">
        <f>H46*K46</f>
        <v>0</v>
      </c>
      <c r="M46" s="101"/>
      <c r="N46" s="101">
        <f>H46*M46</f>
        <v>0</v>
      </c>
      <c r="O46" s="102">
        <v>21</v>
      </c>
      <c r="P46" s="102">
        <f>J46*(O46/100)</f>
        <v>0</v>
      </c>
      <c r="Q46" s="102">
        <f>J46+P46</f>
        <v>0</v>
      </c>
      <c r="R46" s="8"/>
      <c r="S46" s="8"/>
      <c r="T46" s="8"/>
    </row>
    <row r="47" spans="1:20" ht="11.25" outlineLevel="3" x14ac:dyDescent="0.2">
      <c r="A47" s="10"/>
      <c r="B47" s="96"/>
      <c r="C47" s="97">
        <v>31</v>
      </c>
      <c r="D47" s="98" t="s">
        <v>119</v>
      </c>
      <c r="E47" s="99" t="s">
        <v>123</v>
      </c>
      <c r="F47" s="100" t="s">
        <v>124</v>
      </c>
      <c r="G47" s="98" t="s">
        <v>122</v>
      </c>
      <c r="H47" s="101">
        <v>1</v>
      </c>
      <c r="I47" s="114">
        <v>0</v>
      </c>
      <c r="J47" s="102">
        <f>H47*I47</f>
        <v>0</v>
      </c>
      <c r="K47" s="101"/>
      <c r="L47" s="101">
        <f>H47*K47</f>
        <v>0</v>
      </c>
      <c r="M47" s="101"/>
      <c r="N47" s="101">
        <f>H47*M47</f>
        <v>0</v>
      </c>
      <c r="O47" s="102">
        <v>21</v>
      </c>
      <c r="P47" s="102">
        <f>J47*(O47/100)</f>
        <v>0</v>
      </c>
      <c r="Q47" s="102">
        <f>J47+P47</f>
        <v>0</v>
      </c>
      <c r="R47" s="8"/>
      <c r="S47" s="8"/>
      <c r="T47" s="8"/>
    </row>
    <row r="48" spans="1:20" outlineLevel="3" x14ac:dyDescent="0.15">
      <c r="B48" s="6"/>
      <c r="C48" s="6"/>
      <c r="D48" s="6"/>
      <c r="E48" s="6"/>
      <c r="F48" s="6"/>
      <c r="G48" s="6"/>
      <c r="H48" s="6"/>
      <c r="I48" s="8"/>
      <c r="J48" s="8"/>
      <c r="K48" s="6"/>
      <c r="L48" s="6"/>
      <c r="M48" s="6"/>
      <c r="N48" s="6"/>
      <c r="O48" s="6"/>
      <c r="P48" s="8"/>
      <c r="Q48" s="8"/>
    </row>
    <row r="49" outlineLevel="1" x14ac:dyDescent="0.15"/>
  </sheetData>
  <sheetProtection algorithmName="SHA-512" hashValue="qf1i1e65zDzhgu8tJUPp7FSx35VlvCWlQrjEWtue/otFn/BWjIjRUkSjEY35V461rI0UDGWKzboMHDsrl2WB3w==" saltValue="dYJmVJ9TIq0DEdHAAuT27Q==" spinCount="100000" sheet="1" objects="1" scenarios="1"/>
  <protectedRanges>
    <protectedRange sqref="I9:I19 I22 I23 I24 I25 I26 I27 I28 I29 I32 I33 I34 I35 I36 I39 I40 I41 I42 I43 I46 I47" name="Oblast1"/>
  </protectedRanges>
  <pageMargins left="0.70866141732283505" right="0.70866141732283505" top="0.78740157480314998" bottom="0.78740157480314998" header="0.31496062992126" footer="0.31496062992126"/>
  <pageSetup paperSize="9" scale="53" fitToHeight="0" pageOrder="overThenDown" orientation="landscape" r:id="rId1"/>
  <headerFooter>
    <oddHeader>&amp;L&amp;8&amp;C&amp;8&amp;R&amp;8</oddHeader>
    <oddFooter>&amp;L&amp;8Vytvořeno systémem euroCALC4&amp;C&amp;P/&amp;N&amp;R&amp;8&amp;[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Rozpočet s VV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15</vt:i4>
      </vt:variant>
    </vt:vector>
  </HeadingPairs>
  <TitlesOfParts>
    <vt:vector size="18" baseType="lpstr">
      <vt:lpstr>Krycí List</vt:lpstr>
      <vt:lpstr>Rekapitulace</vt:lpstr>
      <vt:lpstr>Zakázka</vt:lpstr>
      <vt:lpstr>__7DC147B2_4614_48B7_8F22_6CC284377C82_ITEM__</vt:lpstr>
      <vt:lpstr>__7DC147B2_4614_48B7_8F22_6CC284377C82_ITEM_GROUP1__</vt:lpstr>
      <vt:lpstr>__7DC147B2_4614_48B7_8F22_6CC284377C82_ITEM_GROUP1_RECAP__</vt:lpstr>
      <vt:lpstr>__7DC147B2_4614_48B7_8F22_6CC284377C82_ITEM_GROUP2__</vt:lpstr>
      <vt:lpstr>__7DC147B2_4614_48B7_8F22_6CC284377C82_ITEM_GROUP2_RECAP__</vt:lpstr>
      <vt:lpstr>__7DC147B2_4614_48B7_8F22_6CC284377C82_ITEM_GROUP3__X</vt:lpstr>
      <vt:lpstr>__7DC147B2_4614_48B7_8F22_6CC284377C82_ITEM_GROUP3_RECAP__</vt:lpstr>
      <vt:lpstr>GROUP_ID</vt:lpstr>
      <vt:lpstr>ITEM_PRICES</vt:lpstr>
      <vt:lpstr>Rekapitulace!Názvy_tisku</vt:lpstr>
      <vt:lpstr>Zakázka!Názvy_tisku</vt:lpstr>
      <vt:lpstr>'Krycí List'!Oblast_tisku</vt:lpstr>
      <vt:lpstr>Rekapitulace!Oblast_tisku</vt:lpstr>
      <vt:lpstr>Zakázka!Oblast_tisku</vt:lpstr>
      <vt:lpstr>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Myslbekova, Šafaříkovo náměstí - velkoplošná oprava chodníku - Nabídka</dc:subject>
  <dc:creator>RVLCEK</dc:creator>
  <cp:lastModifiedBy>Vlček Roman</cp:lastModifiedBy>
  <dcterms:created xsi:type="dcterms:W3CDTF">2025-08-20T11:43:07Z</dcterms:created>
  <dcterms:modified xsi:type="dcterms:W3CDTF">2025-08-20T11:50:02Z</dcterms:modified>
</cp:coreProperties>
</file>