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rvlcek\Desktop\Odbor dopravy 2024\Veřejné zakázky\54. Raisova - VOK chodník - řeší Málek\"/>
    </mc:Choice>
  </mc:AlternateContent>
  <xr:revisionPtr revIDLastSave="0" documentId="8_{881B27E8-A19C-4131-B2ED-698D2509141E}" xr6:coauthVersionLast="47" xr6:coauthVersionMax="47" xr10:uidLastSave="{00000000-0000-0000-0000-000000000000}"/>
  <bookViews>
    <workbookView xWindow="23880" yWindow="-120" windowWidth="24240" windowHeight="13740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7DC147B2_4614_48B7_8F22_6CC284377C82_FIGURE__">#REF!</definedName>
    <definedName name="__7DC147B2_4614_48B7_8F22_6CC284377C82_ITEM__">Zakázka!$A$9:$Q$9</definedName>
    <definedName name="__7DC147B2_4614_48B7_8F22_6CC284377C82_ITEM_GROUP1__">Zakázka!$A$6:$Q$48</definedName>
    <definedName name="__7DC147B2_4614_48B7_8F22_6CC284377C82_ITEM_GROUP1_RECAP__">Rekapitulace!$A$6:$F$8</definedName>
    <definedName name="__7DC147B2_4614_48B7_8F22_6CC284377C82_ITEM_GROUP2__">Zakázka!$A$7:$Q$47</definedName>
    <definedName name="__7DC147B2_4614_48B7_8F22_6CC284377C82_ITEM_GROUP2_RECAP__">Rekapitulace!$A$7:$F$8</definedName>
    <definedName name="__7DC147B2_4614_48B7_8F22_6CC284377C82_ITEM_GROUP3__X">Zakázka!$A$8:$Q$19</definedName>
    <definedName name="__7DC147B2_4614_48B7_8F22_6CC284377C82_ITEM_GROUP3_RECAP__">Rekapitulace!$A$8:$F$8</definedName>
    <definedName name="__7DC147B2_4614_48B7_8F22_6CC284377C82_QBILL__">Zakázka!#REF!</definedName>
    <definedName name="__7DC147B2_4614_48B7_8F22_6CC284377C82_QBILLFIG__">#REF!</definedName>
    <definedName name="__7DC147B2_4614_48B7_8F22_6CC284377C82_QINDEX__">Zakázka!#REF!</definedName>
    <definedName name="GROUP_ID">Zakázka!$B$6:$B$49</definedName>
    <definedName name="ITEM_PRICES">Zakázka!$J$6:$J$49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Rekapitulace!$B$1:$F$19</definedName>
    <definedName name="_xlnm.Print_Area" localSheetId="2">Zakázka!$C$1:$Q$49</definedName>
    <definedName name="VAT_RATES">Zakázka!$O$6:$O$49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4" l="1"/>
  <c r="L46" i="4"/>
  <c r="J46" i="4"/>
  <c r="P46" i="4" s="1"/>
  <c r="Q46" i="4" s="1"/>
  <c r="N45" i="4"/>
  <c r="N44" i="4" s="1"/>
  <c r="L45" i="4"/>
  <c r="L44" i="4" s="1"/>
  <c r="D12" i="3" s="1"/>
  <c r="J45" i="4"/>
  <c r="N42" i="4"/>
  <c r="L42" i="4"/>
  <c r="J42" i="4"/>
  <c r="P42" i="4" s="1"/>
  <c r="N41" i="4"/>
  <c r="L41" i="4"/>
  <c r="J41" i="4"/>
  <c r="P41" i="4" s="1"/>
  <c r="Q41" i="4" s="1"/>
  <c r="N40" i="4"/>
  <c r="L40" i="4"/>
  <c r="J40" i="4"/>
  <c r="N39" i="4"/>
  <c r="N37" i="4" s="1"/>
  <c r="L39" i="4"/>
  <c r="L37" i="4" s="1"/>
  <c r="D11" i="3" s="1"/>
  <c r="J39" i="4"/>
  <c r="P39" i="4" s="1"/>
  <c r="N38" i="4"/>
  <c r="L38" i="4"/>
  <c r="J38" i="4"/>
  <c r="P38" i="4" s="1"/>
  <c r="P35" i="4"/>
  <c r="Q35" i="4" s="1"/>
  <c r="N35" i="4"/>
  <c r="L35" i="4"/>
  <c r="J35" i="4"/>
  <c r="N34" i="4"/>
  <c r="L34" i="4"/>
  <c r="J34" i="4"/>
  <c r="P33" i="4"/>
  <c r="Q33" i="4" s="1"/>
  <c r="N33" i="4"/>
  <c r="L33" i="4"/>
  <c r="J33" i="4"/>
  <c r="N32" i="4"/>
  <c r="L32" i="4"/>
  <c r="J32" i="4"/>
  <c r="P32" i="4" s="1"/>
  <c r="Q32" i="4" s="1"/>
  <c r="N31" i="4"/>
  <c r="L31" i="4"/>
  <c r="L29" i="4" s="1"/>
  <c r="D10" i="3" s="1"/>
  <c r="J31" i="4"/>
  <c r="P31" i="4" s="1"/>
  <c r="N30" i="4"/>
  <c r="N29" i="4" s="1"/>
  <c r="L30" i="4"/>
  <c r="J30" i="4"/>
  <c r="N27" i="4"/>
  <c r="N20" i="4" s="1"/>
  <c r="L27" i="4"/>
  <c r="J27" i="4"/>
  <c r="P27" i="4" s="1"/>
  <c r="Q27" i="4" s="1"/>
  <c r="N26" i="4"/>
  <c r="L26" i="4"/>
  <c r="J26" i="4"/>
  <c r="N25" i="4"/>
  <c r="L25" i="4"/>
  <c r="J25" i="4"/>
  <c r="P25" i="4" s="1"/>
  <c r="N24" i="4"/>
  <c r="L24" i="4"/>
  <c r="J24" i="4"/>
  <c r="P24" i="4" s="1"/>
  <c r="Q24" i="4" s="1"/>
  <c r="N23" i="4"/>
  <c r="L23" i="4"/>
  <c r="J23" i="4"/>
  <c r="N22" i="4"/>
  <c r="L22" i="4"/>
  <c r="J22" i="4"/>
  <c r="P22" i="4" s="1"/>
  <c r="Q22" i="4" s="1"/>
  <c r="N21" i="4"/>
  <c r="L21" i="4"/>
  <c r="J21" i="4"/>
  <c r="L20" i="4"/>
  <c r="D9" i="3" s="1"/>
  <c r="N18" i="4"/>
  <c r="L18" i="4"/>
  <c r="J18" i="4"/>
  <c r="P18" i="4" s="1"/>
  <c r="Q18" i="4" s="1"/>
  <c r="N17" i="4"/>
  <c r="L17" i="4"/>
  <c r="J17" i="4"/>
  <c r="P17" i="4" s="1"/>
  <c r="N16" i="4"/>
  <c r="L16" i="4"/>
  <c r="J16" i="4"/>
  <c r="P16" i="4" s="1"/>
  <c r="N15" i="4"/>
  <c r="L15" i="4"/>
  <c r="J15" i="4"/>
  <c r="N14" i="4"/>
  <c r="L14" i="4"/>
  <c r="J14" i="4"/>
  <c r="P14" i="4" s="1"/>
  <c r="Q14" i="4" s="1"/>
  <c r="N13" i="4"/>
  <c r="L13" i="4"/>
  <c r="J13" i="4"/>
  <c r="N12" i="4"/>
  <c r="L12" i="4"/>
  <c r="J12" i="4"/>
  <c r="P11" i="4"/>
  <c r="Q11" i="4" s="1"/>
  <c r="N11" i="4"/>
  <c r="L11" i="4"/>
  <c r="J11" i="4"/>
  <c r="N10" i="4"/>
  <c r="L10" i="4"/>
  <c r="J10" i="4"/>
  <c r="N9" i="4"/>
  <c r="N8" i="4" s="1"/>
  <c r="L9" i="4"/>
  <c r="L8" i="4" s="1"/>
  <c r="J9" i="4"/>
  <c r="P9" i="4" s="1"/>
  <c r="Q9" i="4" s="1"/>
  <c r="F28" i="1"/>
  <c r="F27" i="1"/>
  <c r="L11" i="1"/>
  <c r="L10" i="1"/>
  <c r="L9" i="1"/>
  <c r="L8" i="1"/>
  <c r="A3" i="1" a="1"/>
  <c r="A3" i="1" s="1"/>
  <c r="J44" i="4" l="1"/>
  <c r="C12" i="3" s="1"/>
  <c r="P30" i="4"/>
  <c r="Q30" i="4" s="1"/>
  <c r="Q16" i="4"/>
  <c r="L7" i="4"/>
  <c r="D8" i="3"/>
  <c r="Q12" i="4"/>
  <c r="N7" i="4"/>
  <c r="N6" i="4" s="1"/>
  <c r="A7" i="1"/>
  <c r="A4" i="1" a="1"/>
  <c r="A4" i="1" s="1"/>
  <c r="A8" i="1" s="1"/>
  <c r="A6" i="1"/>
  <c r="C14" i="3"/>
  <c r="J20" i="4"/>
  <c r="C9" i="3" s="1"/>
  <c r="Q38" i="4"/>
  <c r="J37" i="4"/>
  <c r="C11" i="3" s="1"/>
  <c r="P12" i="4"/>
  <c r="J29" i="4"/>
  <c r="C10" i="3" s="1"/>
  <c r="J8" i="4"/>
  <c r="Q25" i="4"/>
  <c r="Q39" i="4"/>
  <c r="P45" i="4"/>
  <c r="P44" i="4" s="1"/>
  <c r="E12" i="3" s="1"/>
  <c r="P10" i="4"/>
  <c r="Q17" i="4"/>
  <c r="P23" i="4"/>
  <c r="Q23" i="4" s="1"/>
  <c r="Q31" i="4"/>
  <c r="Q45" i="4"/>
  <c r="Q44" i="4" s="1"/>
  <c r="F12" i="3" s="1"/>
  <c r="P15" i="4"/>
  <c r="Q15" i="4" s="1"/>
  <c r="P21" i="4"/>
  <c r="P34" i="4"/>
  <c r="P29" i="4" s="1"/>
  <c r="E10" i="3" s="1"/>
  <c r="Q42" i="4"/>
  <c r="P13" i="4"/>
  <c r="Q13" i="4" s="1"/>
  <c r="P26" i="4"/>
  <c r="Q26" i="4" s="1"/>
  <c r="P40" i="4"/>
  <c r="P37" i="4" s="1"/>
  <c r="E11" i="3" s="1"/>
  <c r="E26" i="1"/>
  <c r="P20" i="4" l="1"/>
  <c r="E9" i="3" s="1"/>
  <c r="P8" i="4"/>
  <c r="P7" i="4"/>
  <c r="E8" i="3"/>
  <c r="C8" i="3"/>
  <c r="J7" i="4"/>
  <c r="Q34" i="4"/>
  <c r="Q29" i="4" s="1"/>
  <c r="F10" i="3" s="1"/>
  <c r="Q10" i="4"/>
  <c r="Q8" i="4" s="1"/>
  <c r="Q40" i="4"/>
  <c r="Q37" i="4" s="1"/>
  <c r="F11" i="3" s="1"/>
  <c r="A5" i="1" a="1"/>
  <c r="A5" i="1" s="1"/>
  <c r="A9" i="1" s="1"/>
  <c r="A11" i="1"/>
  <c r="A14" i="1"/>
  <c r="D7" i="3"/>
  <c r="L6" i="4"/>
  <c r="D6" i="3" s="1"/>
  <c r="A10" i="1"/>
  <c r="A13" i="1"/>
  <c r="Q21" i="4"/>
  <c r="Q20" i="4" s="1"/>
  <c r="F9" i="3" s="1"/>
  <c r="C17" i="3"/>
  <c r="B16" i="3"/>
  <c r="C16" i="3"/>
  <c r="B17" i="3"/>
  <c r="C15" i="3" l="1"/>
  <c r="C18" i="3" s="1"/>
  <c r="F8" i="3"/>
  <c r="Q7" i="4"/>
  <c r="A12" i="1"/>
  <c r="A15" i="1"/>
  <c r="A16" i="1" s="1"/>
  <c r="J6" i="4"/>
  <c r="C6" i="3" s="1"/>
  <c r="C7" i="3"/>
  <c r="P6" i="4"/>
  <c r="E6" i="3" s="1"/>
  <c r="E7" i="3"/>
  <c r="E27" i="1"/>
  <c r="E28" i="1" l="1"/>
  <c r="Q6" i="4"/>
  <c r="F6" i="3" s="1"/>
  <c r="F7" i="3"/>
</calcChain>
</file>

<file path=xl/sharedStrings.xml><?xml version="1.0" encoding="utf-8"?>
<sst xmlns="http://schemas.openxmlformats.org/spreadsheetml/2006/main" count="202" uniqueCount="125">
  <si>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</si>
  <si>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</si>
  <si>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</si>
  <si>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</si>
  <si>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</si>
  <si>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</si>
  <si>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</si>
  <si>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</si>
  <si>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</si>
  <si>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</si>
  <si>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</si>
  <si>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</si>
  <si>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</si>
  <si>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</si>
  <si>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</si>
  <si>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</si>
  <si>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</si>
  <si>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Statutární město Ústí nad Labem</t>
  </si>
  <si>
    <t>Velká Hradební 2336/8</t>
  </si>
  <si>
    <t>40100  Ústí nad Labem</t>
  </si>
  <si>
    <t>CENOVÁ NABÍDKA</t>
  </si>
  <si>
    <t>www.usti-nad-labem.cz</t>
  </si>
  <si>
    <t>ZAKÁZKA</t>
  </si>
  <si>
    <t>Set Column width to</t>
  </si>
  <si>
    <t>Číslo:</t>
  </si>
  <si>
    <t>Zakázka:</t>
  </si>
  <si>
    <t>Raisova - velkoplošná oprava chodníku</t>
  </si>
  <si>
    <t>Komentář:</t>
  </si>
  <si>
    <t>FIRMY</t>
  </si>
  <si>
    <t>REALIZAČNÍ TÝM</t>
  </si>
  <si>
    <t>Zpracovatel: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</si>
  <si>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</si>
  <si>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</si>
  <si>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</si>
  <si>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</si>
  <si>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</si>
  <si>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</si>
  <si>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</si>
  <si>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S/SO 01</t>
  </si>
  <si>
    <t>SO 01: Stavební objekt 01</t>
  </si>
  <si>
    <t>S/SO 01/001</t>
  </si>
  <si>
    <t>001: Zemní práce</t>
  </si>
  <si>
    <t>S/SO 01/005</t>
  </si>
  <si>
    <t>005: Komunikace pozemní</t>
  </si>
  <si>
    <t>S/SO 01/009</t>
  </si>
  <si>
    <t>009: Ostatní konstrukce a práce, bourání</t>
  </si>
  <si>
    <t>S/SO 01/099</t>
  </si>
  <si>
    <t>099: Přesun hmot a manipulace se sutí</t>
  </si>
  <si>
    <t>S/SO 01/V03</t>
  </si>
  <si>
    <t>V03: Zařízení staveniště</t>
  </si>
  <si>
    <t>Raisova - velkoplošná oprava chodníku - Nabídka</t>
  </si>
  <si>
    <t xml:space="preserve"> </t>
  </si>
  <si>
    <t>Stavba</t>
  </si>
  <si>
    <t>Objekt</t>
  </si>
  <si>
    <t>Oddíl</t>
  </si>
  <si>
    <t>SP</t>
  </si>
  <si>
    <t>113107141</t>
  </si>
  <si>
    <t>Odstranění povrchu MA8 tl 50 mm ručně</t>
  </si>
  <si>
    <t>m2</t>
  </si>
  <si>
    <t>113107231</t>
  </si>
  <si>
    <t>Odstranění podkladu z betonu prostého tl přes 100 do 150 mm strojně pl přes 200 m2</t>
  </si>
  <si>
    <t>113107121</t>
  </si>
  <si>
    <t>Odstranění podkladu z kameniva drceného tl 50 mm ručně</t>
  </si>
  <si>
    <t>113201112</t>
  </si>
  <si>
    <t>Vytrhání obrub silničních ležatých</t>
  </si>
  <si>
    <t>m</t>
  </si>
  <si>
    <t>113204111</t>
  </si>
  <si>
    <t>Vytrhání obrub záhonových</t>
  </si>
  <si>
    <t>113107142</t>
  </si>
  <si>
    <t>Odstranění povrchu živičného tl přes 50 do 100 mm ručně</t>
  </si>
  <si>
    <t>122111101</t>
  </si>
  <si>
    <t>Odkopávky a prokopávky v hornině třídy těžitelnosti I, skupiny 1 a 2 ručně</t>
  </si>
  <si>
    <t>m3</t>
  </si>
  <si>
    <t>181311103</t>
  </si>
  <si>
    <t>Rozprostření ornice tl vrstvy do 200 mm v rovině nebo ve svahu do 1:5 ručně</t>
  </si>
  <si>
    <t>181411131</t>
  </si>
  <si>
    <t>Založení parkového trávníku výsevem pl do 1000 m2 v rovině a ve svahu do 1:5</t>
  </si>
  <si>
    <t>H</t>
  </si>
  <si>
    <t>00572410</t>
  </si>
  <si>
    <t>osivo směs travní parková</t>
  </si>
  <si>
    <t>kg</t>
  </si>
  <si>
    <t>564750011</t>
  </si>
  <si>
    <t>Podklad z kameniva hrubého drceného vel. 8-16 mm plochy přes 100 m2 tl 150 mm</t>
  </si>
  <si>
    <t>564801111</t>
  </si>
  <si>
    <t>Podklad ze štěrkodrtě ŠD plochy přes 100 m2 tl 30 mm</t>
  </si>
  <si>
    <t>596211122</t>
  </si>
  <si>
    <t>Kladení zámkové dlažby komunikací pro pěší ručně tl 60 mm skupiny B pl přes 100 do 300 m2</t>
  </si>
  <si>
    <t>0003-00665238-00001</t>
  </si>
  <si>
    <t>Betonová zámková dlažba KOST (ÍČKO) šedá, výška 60 mm</t>
  </si>
  <si>
    <t>573231112</t>
  </si>
  <si>
    <t>Postřik živičný spojovací ze silniční emulze v množství 0,80 kg/m2</t>
  </si>
  <si>
    <t>577134211</t>
  </si>
  <si>
    <t>Asfaltový beton vrstva obrusná ACO 11 (ABS) tř. II tl 40 mm š do 3 m z nemodifikovaného asfaltu</t>
  </si>
  <si>
    <t>599432111</t>
  </si>
  <si>
    <t>Vyplnění spár zámkové dlažby křemičitým pískem</t>
  </si>
  <si>
    <t>916331111</t>
  </si>
  <si>
    <t>Osazení zahradního obrubníku betonového do lože z betonu bez boční opěry</t>
  </si>
  <si>
    <t>59217002</t>
  </si>
  <si>
    <t>obrubník zahradní betonový šedý 1000x50x200mm</t>
  </si>
  <si>
    <t>916241112</t>
  </si>
  <si>
    <t>Osazení původního (vybouraného) obrubníku kamenného ležatého bez boční opěry do lože z betonu prostého</t>
  </si>
  <si>
    <t>919735112</t>
  </si>
  <si>
    <t>Řezání stávajícího živičného krytu hl přes 50 do 100 mm</t>
  </si>
  <si>
    <t>919112233</t>
  </si>
  <si>
    <t>Řezání spár pro vytvoření komůrky š 20 mm hl 40 mm pro těsnící zálivku v živičném krytu</t>
  </si>
  <si>
    <t>919121233</t>
  </si>
  <si>
    <t>Těsnění spár zálivkou za studena pro komůrky š 20 mm hl 40 mm bez těsnicího profilu</t>
  </si>
  <si>
    <t>997002611</t>
  </si>
  <si>
    <t>Nakládání suti a vybouraných hmot</t>
  </si>
  <si>
    <t>t</t>
  </si>
  <si>
    <t>997006512</t>
  </si>
  <si>
    <t>Vodorovné doprava suti s naložením a složením na skládku do 10 km</t>
  </si>
  <si>
    <t>997221875</t>
  </si>
  <si>
    <t>Poplatek za uložení na recyklační skládce (skládkovné) stavebního odpadu asfaltového bez obsahu dehtu</t>
  </si>
  <si>
    <t>997221861</t>
  </si>
  <si>
    <t xml:space="preserve">Poplatek za uložení na recyklační skládce (skládkovné) stavebního odpadu z prostého betonu </t>
  </si>
  <si>
    <t>997221873</t>
  </si>
  <si>
    <t xml:space="preserve">Poplatek za uložení na recyklační skládce (skládkovné) stavebního odpadu zeminy a kamení </t>
  </si>
  <si>
    <t>ON</t>
  </si>
  <si>
    <t>034303000</t>
  </si>
  <si>
    <t>Dopravní značení na staveništi</t>
  </si>
  <si>
    <t>kpl</t>
  </si>
  <si>
    <t>034002000</t>
  </si>
  <si>
    <t>Zabezpečení staveniště</t>
  </si>
  <si>
    <t>Uchazeč: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</si>
</sst>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22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0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1" fillId="0" borderId="0" xfId="0" applyFont="1"/>
    <xf numFmtId="0" fontId="2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4" fillId="0" borderId="1" xfId="0" applyFont="1" applyBorder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4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164" fontId="6" fillId="0" borderId="0" xfId="0" applyNumberFormat="1" applyFont="1"/>
    <xf numFmtId="164" fontId="6" fillId="0" borderId="1" xfId="0" applyNumberFormat="1" applyFont="1" applyBorder="1"/>
    <xf numFmtId="166" fontId="6" fillId="0" borderId="0" xfId="0" applyNumberFormat="1" applyFont="1"/>
    <xf numFmtId="166" fontId="10" fillId="0" borderId="0" xfId="0" applyNumberFormat="1" applyFont="1"/>
    <xf numFmtId="166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49" fontId="10" fillId="0" borderId="0" xfId="0" applyNumberFormat="1" applyFont="1"/>
    <xf numFmtId="165" fontId="6" fillId="0" borderId="0" xfId="0" applyNumberFormat="1" applyFont="1"/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166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 applyAlignment="1">
      <alignment horizontal="left" vertical="top" wrapText="1"/>
    </xf>
    <xf numFmtId="166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3" fillId="0" borderId="0" xfId="0" applyNumberFormat="1" applyFont="1" applyAlignment="1">
      <alignment horizontal="right" vertical="top"/>
    </xf>
    <xf numFmtId="1" fontId="13" fillId="0" borderId="2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right" vertical="top"/>
    </xf>
    <xf numFmtId="49" fontId="13" fillId="0" borderId="3" xfId="0" applyNumberFormat="1" applyFont="1" applyBorder="1" applyAlignment="1">
      <alignment horizontal="left" vertical="top" wrapText="1"/>
    </xf>
    <xf numFmtId="166" fontId="13" fillId="0" borderId="3" xfId="0" applyNumberFormat="1" applyFont="1" applyBorder="1" applyAlignment="1">
      <alignment horizontal="right" vertical="top"/>
    </xf>
    <xf numFmtId="165" fontId="13" fillId="0" borderId="3" xfId="0" applyNumberFormat="1" applyFont="1" applyBorder="1" applyAlignment="1" applyProtection="1">
      <alignment horizontal="right" vertical="top"/>
      <protection locked="0"/>
    </xf>
    <xf numFmtId="164" fontId="13" fillId="0" borderId="3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1</xdr:row>
      <xdr:rowOff>9525</xdr:rowOff>
    </xdr:from>
    <xdr:to>
      <xdr:col>7</xdr:col>
      <xdr:colOff>895350</xdr:colOff>
      <xdr:row>3</xdr:row>
      <xdr:rowOff>85725</xdr:rowOff>
    </xdr:to>
    <xdr:pic>
      <xdr:nvPicPr>
        <xdr:cNvPr id="1025" name="&lt;#ecLogo&gt;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abSelected="1" topLeftCell="B1" zoomScaleNormal="100" workbookViewId="0">
      <selection activeCell="E21" sqref="E21:H21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7"/>
      <c r="B1" s="7"/>
      <c r="C1" s="13" t="s">
        <v>17</v>
      </c>
    </row>
    <row r="2" spans="1:12" ht="11.25" x14ac:dyDescent="0.2">
      <c r="A2" s="9">
        <v>0</v>
      </c>
      <c r="C2" s="13" t="s">
        <v>18</v>
      </c>
    </row>
    <row r="3" spans="1:12" ht="11.25" customHeight="1" x14ac:dyDescent="0.2">
      <c r="A3" s="9">
        <f t="array" ref="A3">INDEX(VAT_RATES,MATCH(0,COUNTIF($A$1:A2,VAT_RATES),0))</f>
        <v>21</v>
      </c>
      <c r="C3" s="13" t="s">
        <v>19</v>
      </c>
      <c r="D3" s="106" t="s">
        <v>20</v>
      </c>
      <c r="E3" s="107"/>
      <c r="F3" s="107"/>
      <c r="G3" s="107"/>
    </row>
    <row r="4" spans="1:12" ht="11.25" customHeight="1" x14ac:dyDescent="0.2">
      <c r="A4" s="9" t="e">
        <f t="array" ref="A4">INDEX(VAT_RATES,MATCH(0,COUNTIF($A$1:A3,VAT_RATES),0))</f>
        <v>#N/A</v>
      </c>
      <c r="C4" s="14" t="s">
        <v>21</v>
      </c>
      <c r="D4" s="107"/>
      <c r="E4" s="107"/>
      <c r="F4" s="107"/>
      <c r="G4" s="107"/>
    </row>
    <row r="5" spans="1:12" ht="12.75" x14ac:dyDescent="0.2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15">
      <c r="A6" s="9">
        <f>SUMIF(GROUP_ID,"",ITEM_PRICES)</f>
        <v>0</v>
      </c>
      <c r="C6" s="18"/>
      <c r="D6" s="18"/>
      <c r="E6" s="18"/>
      <c r="F6" s="18"/>
      <c r="G6" s="18"/>
      <c r="H6" s="18"/>
      <c r="K6" s="6"/>
      <c r="L6" s="6"/>
    </row>
    <row r="7" spans="1:12" s="11" customFormat="1" ht="15.2" customHeight="1" x14ac:dyDescent="0.2">
      <c r="A7" s="11">
        <f>IF(ISNUMBER($A$3),SUMIF(VAT_RATES,$A$3,ITEM_PRICES),0)</f>
        <v>0</v>
      </c>
      <c r="C7" s="19"/>
      <c r="D7" s="20"/>
      <c r="E7" s="111" t="s">
        <v>22</v>
      </c>
      <c r="F7" s="111"/>
      <c r="G7" s="20"/>
      <c r="H7" s="20"/>
      <c r="I7" s="12"/>
      <c r="J7" s="21"/>
      <c r="K7" s="21"/>
      <c r="L7" s="22" t="s">
        <v>23</v>
      </c>
    </row>
    <row r="8" spans="1:12" x14ac:dyDescent="0.15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4" t="s">
        <v>24</v>
      </c>
      <c r="E9" s="112"/>
      <c r="F9" s="113"/>
      <c r="G9" s="113"/>
      <c r="H9" s="113"/>
      <c r="J9" s="26"/>
      <c r="K9" s="26"/>
      <c r="L9" s="25">
        <f>E9</f>
        <v>0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4" t="s">
        <v>25</v>
      </c>
      <c r="E10" s="113" t="s">
        <v>26</v>
      </c>
      <c r="F10" s="113"/>
      <c r="G10" s="113"/>
      <c r="H10" s="113"/>
      <c r="J10" s="26"/>
      <c r="K10" s="26"/>
      <c r="L10" s="25" t="str">
        <f>E10</f>
        <v>Raisova - velkoplošná oprava chodníku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4" t="s">
        <v>27</v>
      </c>
      <c r="E11" s="112"/>
      <c r="F11" s="113"/>
      <c r="G11" s="113"/>
      <c r="H11" s="113"/>
      <c r="J11" s="26"/>
      <c r="K11" s="26"/>
      <c r="L11" s="25">
        <f>E11</f>
        <v>0</v>
      </c>
    </row>
    <row r="12" spans="1:12" x14ac:dyDescent="0.15">
      <c r="A12" s="9" t="str">
        <f>IF($A9=0,"","DPH " &amp; $A5 &amp; " % ze základny: " &amp; TEXT($A9,"# ##0"))</f>
        <v/>
      </c>
      <c r="C12" s="27"/>
      <c r="D12" s="27"/>
      <c r="E12" s="27"/>
      <c r="F12" s="27"/>
      <c r="G12" s="27"/>
      <c r="H12" s="27"/>
      <c r="J12" s="6"/>
      <c r="K12" s="6"/>
    </row>
    <row r="13" spans="1:12" x14ac:dyDescent="0.15">
      <c r="A13" s="9" t="str">
        <f>IF($A7=0,"",$A7*$A3/100)</f>
        <v/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5.75" x14ac:dyDescent="0.25">
      <c r="A14" s="12" t="str">
        <f>IF($A8=0,"",$A8*$A4/100)</f>
        <v/>
      </c>
      <c r="C14" s="11"/>
      <c r="D14" s="11"/>
      <c r="E14" s="108" t="s">
        <v>28</v>
      </c>
      <c r="F14" s="109"/>
      <c r="G14" s="11"/>
      <c r="H14" s="11"/>
      <c r="J14" s="21"/>
      <c r="K14" s="21"/>
    </row>
    <row r="15" spans="1:12" x14ac:dyDescent="0.15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2.75" x14ac:dyDescent="0.2">
      <c r="A16">
        <f>SUM(A13:A15)</f>
        <v>0</v>
      </c>
      <c r="C16" s="1"/>
      <c r="D16" s="24" t="s">
        <v>124</v>
      </c>
      <c r="E16" s="104"/>
      <c r="F16" s="105"/>
      <c r="G16" s="105"/>
      <c r="H16" s="105"/>
      <c r="J16" s="26"/>
      <c r="K16" s="26"/>
    </row>
    <row r="17" spans="1:12" x14ac:dyDescent="0.15">
      <c r="A17" s="6"/>
      <c r="B17" s="6"/>
      <c r="C17" s="27"/>
      <c r="D17" s="27"/>
      <c r="E17" s="27"/>
      <c r="F17" s="27"/>
      <c r="G17" s="27"/>
      <c r="H17" s="27"/>
      <c r="J17" s="6"/>
      <c r="K17" s="6"/>
    </row>
    <row r="18" spans="1:12" x14ac:dyDescent="0.15">
      <c r="C18" s="18"/>
      <c r="D18" s="18"/>
      <c r="E18" s="18"/>
      <c r="F18" s="18"/>
      <c r="G18" s="18"/>
      <c r="H18" s="18"/>
      <c r="J18" s="6"/>
      <c r="K18" s="6"/>
    </row>
    <row r="19" spans="1:12" s="12" customFormat="1" ht="15.75" x14ac:dyDescent="0.25">
      <c r="C19" s="11"/>
      <c r="D19" s="28"/>
      <c r="E19" s="108" t="s">
        <v>29</v>
      </c>
      <c r="F19" s="109"/>
      <c r="G19" s="11"/>
      <c r="H19" s="11"/>
      <c r="J19" s="21"/>
      <c r="K19" s="21"/>
    </row>
    <row r="20" spans="1:12" x14ac:dyDescent="0.15">
      <c r="C20" s="18"/>
      <c r="D20" s="18"/>
      <c r="E20" s="18"/>
      <c r="F20" s="18"/>
      <c r="G20" s="18"/>
      <c r="H20" s="18"/>
      <c r="J20" s="6"/>
      <c r="K20" s="6"/>
    </row>
    <row r="21" spans="1:12" customFormat="1" ht="12.75" x14ac:dyDescent="0.2">
      <c r="C21" s="1"/>
      <c r="D21" s="24" t="s">
        <v>30</v>
      </c>
      <c r="E21" s="110"/>
      <c r="F21" s="105"/>
      <c r="G21" s="105"/>
      <c r="H21" s="105"/>
      <c r="J21" s="26"/>
      <c r="K21" s="26"/>
    </row>
    <row r="22" spans="1:12" x14ac:dyDescent="0.15">
      <c r="C22" s="27"/>
      <c r="D22" s="27"/>
      <c r="E22" s="27"/>
      <c r="F22" s="27"/>
      <c r="G22" s="27"/>
      <c r="H22" s="27"/>
      <c r="J22" s="6"/>
      <c r="K22" s="6"/>
    </row>
    <row r="23" spans="1:12" x14ac:dyDescent="0.15">
      <c r="C23" s="18"/>
      <c r="D23" s="29"/>
      <c r="E23" s="18"/>
      <c r="F23" s="18"/>
      <c r="G23" s="18"/>
      <c r="H23" s="18"/>
      <c r="J23" s="6"/>
      <c r="K23" s="6"/>
    </row>
    <row r="24" spans="1:12" s="12" customFormat="1" ht="15.75" x14ac:dyDescent="0.25">
      <c r="C24" s="11"/>
      <c r="D24" s="28"/>
      <c r="E24" s="108" t="s">
        <v>31</v>
      </c>
      <c r="F24" s="109"/>
      <c r="G24" s="11"/>
      <c r="H24" s="11"/>
      <c r="J24" s="21"/>
      <c r="K24" s="21"/>
    </row>
    <row r="25" spans="1:12" x14ac:dyDescent="0.15">
      <c r="C25" s="18"/>
      <c r="D25" s="29"/>
      <c r="E25" s="18"/>
      <c r="F25" s="18"/>
      <c r="G25" s="18"/>
      <c r="H25" s="18"/>
      <c r="J25" s="6"/>
      <c r="K25" s="6"/>
    </row>
    <row r="26" spans="1:12" customFormat="1" ht="12.75" x14ac:dyDescent="0.2">
      <c r="C26" s="1"/>
      <c r="D26" s="24" t="s">
        <v>32</v>
      </c>
      <c r="E26" s="30">
        <f ca="1">INDIRECT("A6")</f>
        <v>0</v>
      </c>
      <c r="F26" s="5" t="s">
        <v>33</v>
      </c>
      <c r="G26" s="1"/>
      <c r="H26" s="1"/>
      <c r="I26" s="31"/>
      <c r="J26" s="26"/>
      <c r="K26" s="26"/>
      <c r="L26" s="26"/>
    </row>
    <row r="27" spans="1:12" customFormat="1" ht="12.75" x14ac:dyDescent="0.2">
      <c r="C27" s="1"/>
      <c r="D27" s="24" t="s">
        <v>34</v>
      </c>
      <c r="E27" s="32">
        <f ca="1">INDIRECT("A16")</f>
        <v>0</v>
      </c>
      <c r="F27" s="1" t="str">
        <f>F26</f>
        <v>Kč</v>
      </c>
      <c r="G27" s="1"/>
      <c r="H27" s="1"/>
      <c r="I27" s="31"/>
      <c r="J27" s="26"/>
      <c r="K27" s="26"/>
      <c r="L27" s="33"/>
    </row>
    <row r="28" spans="1:12" customFormat="1" ht="12.75" x14ac:dyDescent="0.2">
      <c r="C28" s="1"/>
      <c r="D28" s="24" t="s">
        <v>35</v>
      </c>
      <c r="E28" s="32">
        <f ca="1">E26+E27</f>
        <v>0</v>
      </c>
      <c r="F28" s="1" t="str">
        <f>F26</f>
        <v>Kč</v>
      </c>
      <c r="G28" s="1"/>
      <c r="H28" s="1"/>
      <c r="I28" s="31"/>
      <c r="J28" s="26"/>
      <c r="K28" s="26"/>
      <c r="L28" s="26"/>
    </row>
    <row r="29" spans="1:12" x14ac:dyDescent="0.15">
      <c r="C29" s="34"/>
      <c r="D29" s="34"/>
      <c r="E29" s="34"/>
      <c r="F29" s="34"/>
      <c r="G29" s="34"/>
      <c r="H29" s="34"/>
    </row>
    <row r="30" spans="1:12" x14ac:dyDescent="0.15">
      <c r="C30" s="7"/>
    </row>
    <row r="31" spans="1:12" x14ac:dyDescent="0.15">
      <c r="C31" s="7"/>
    </row>
    <row r="32" spans="1:12" x14ac:dyDescent="0.15">
      <c r="C32" s="7"/>
    </row>
    <row r="33" spans="3:3" x14ac:dyDescent="0.15">
      <c r="C33" s="7"/>
    </row>
    <row r="34" spans="3:3" x14ac:dyDescent="0.15">
      <c r="C34" s="7"/>
    </row>
    <row r="35" spans="3:3" x14ac:dyDescent="0.15">
      <c r="C35" s="7"/>
    </row>
    <row r="36" spans="3:3" x14ac:dyDescent="0.15">
      <c r="C36" s="7"/>
    </row>
    <row r="37" spans="3:3" x14ac:dyDescent="0.15">
      <c r="C37" s="7"/>
    </row>
    <row r="38" spans="3:3" x14ac:dyDescent="0.15">
      <c r="C38" s="7"/>
    </row>
    <row r="39" spans="3:3" x14ac:dyDescent="0.15">
      <c r="C39" s="7"/>
    </row>
    <row r="40" spans="3:3" x14ac:dyDescent="0.15">
      <c r="C40" s="7"/>
    </row>
    <row r="41" spans="3:3" x14ac:dyDescent="0.15">
      <c r="C41" s="7"/>
    </row>
    <row r="42" spans="3:3" x14ac:dyDescent="0.15">
      <c r="C42" s="7"/>
    </row>
    <row r="43" spans="3:3" x14ac:dyDescent="0.15">
      <c r="C43" s="7"/>
    </row>
    <row r="44" spans="3:3" x14ac:dyDescent="0.15">
      <c r="C44" s="7"/>
    </row>
  </sheetData>
  <mergeCells count="10">
    <mergeCell ref="E16:H16"/>
    <mergeCell ref="D3:G4"/>
    <mergeCell ref="E19:F19"/>
    <mergeCell ref="E21:H21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20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19" t="s">
        <v>50</v>
      </c>
    </row>
    <row r="2" spans="1:8" ht="15.75" x14ac:dyDescent="0.15">
      <c r="B2" s="19" t="s">
        <v>51</v>
      </c>
      <c r="C2" s="37"/>
      <c r="D2" s="39"/>
      <c r="E2" s="37"/>
      <c r="F2" s="37"/>
    </row>
    <row r="3" spans="1:8" ht="7.5" customHeight="1" x14ac:dyDescent="0.15">
      <c r="A3" s="6"/>
      <c r="B3" s="35"/>
      <c r="C3" s="37"/>
      <c r="D3" s="40"/>
      <c r="E3" s="42"/>
      <c r="F3" s="42"/>
      <c r="G3" s="8"/>
    </row>
    <row r="4" spans="1:8" ht="11.25" x14ac:dyDescent="0.2">
      <c r="A4" s="4"/>
      <c r="B4" s="43" t="s">
        <v>3</v>
      </c>
      <c r="C4" s="44" t="s">
        <v>9</v>
      </c>
      <c r="D4" s="45" t="s">
        <v>11</v>
      </c>
      <c r="E4" s="44" t="s">
        <v>2</v>
      </c>
      <c r="F4" s="44" t="s">
        <v>15</v>
      </c>
      <c r="G4" s="6"/>
      <c r="H4" s="8"/>
    </row>
    <row r="5" spans="1:8" ht="7.5" customHeight="1" x14ac:dyDescent="0.15">
      <c r="B5" s="35"/>
      <c r="C5" s="37"/>
      <c r="D5" s="39"/>
      <c r="E5" s="37"/>
      <c r="F5" s="37"/>
      <c r="G5" s="8"/>
    </row>
    <row r="6" spans="1:8" ht="12" x14ac:dyDescent="0.15">
      <c r="A6" s="58" t="s">
        <v>36</v>
      </c>
      <c r="B6" s="59" t="s">
        <v>37</v>
      </c>
      <c r="C6" s="60">
        <f>VLOOKUP($A6,Zakázka!$A:$Q,10,FALSE)</f>
        <v>0</v>
      </c>
      <c r="D6" s="61">
        <f>VLOOKUP($A6,Zakázka!$A:$Q,12,FALSE)</f>
        <v>35.444085000000001</v>
      </c>
      <c r="E6" s="60">
        <f>VLOOKUP($A6,Zakázka!$A:$Q,16,FALSE)</f>
        <v>0</v>
      </c>
      <c r="F6" s="60">
        <f>VLOOKUP($A6,Zakázka!$A:$Q,17,FALSE)</f>
        <v>0</v>
      </c>
      <c r="G6" s="6"/>
      <c r="H6" s="8"/>
    </row>
    <row r="7" spans="1:8" ht="12" outlineLevel="1" x14ac:dyDescent="0.15">
      <c r="A7" s="62" t="s">
        <v>38</v>
      </c>
      <c r="B7" s="63" t="s">
        <v>39</v>
      </c>
      <c r="C7" s="64">
        <f>VLOOKUP($A7,Zakázka!$A:$Q,10,FALSE)</f>
        <v>0</v>
      </c>
      <c r="D7" s="65">
        <f>VLOOKUP($A7,Zakázka!$A:$Q,12,FALSE)</f>
        <v>35.444085000000001</v>
      </c>
      <c r="E7" s="64">
        <f>VLOOKUP($A7,Zakázka!$A:$Q,16,FALSE)</f>
        <v>0</v>
      </c>
      <c r="F7" s="64">
        <f>VLOOKUP($A7,Zakázka!$A:$Q,17,FALSE)</f>
        <v>0</v>
      </c>
      <c r="G7" s="6"/>
      <c r="H7" s="8"/>
    </row>
    <row r="8" spans="1:8" ht="11.25" outlineLevel="2" x14ac:dyDescent="0.15">
      <c r="A8" s="66" t="s">
        <v>40</v>
      </c>
      <c r="B8" s="67" t="s">
        <v>41</v>
      </c>
      <c r="C8" s="68">
        <f>VLOOKUP($A8,Zakázka!$A:$Q,10,FALSE)</f>
        <v>0</v>
      </c>
      <c r="D8" s="69">
        <f>VLOOKUP($A8,Zakázka!$A:$Q,12,FALSE)</f>
        <v>4.0000000000000002E-4</v>
      </c>
      <c r="E8" s="68">
        <f>VLOOKUP($A8,Zakázka!$A:$Q,16,FALSE)</f>
        <v>0</v>
      </c>
      <c r="F8" s="68">
        <f>VLOOKUP($A8,Zakázka!$A:$Q,17,FALSE)</f>
        <v>0</v>
      </c>
      <c r="G8" s="6"/>
      <c r="H8" s="8"/>
    </row>
    <row r="9" spans="1:8" ht="11.25" outlineLevel="2" x14ac:dyDescent="0.15">
      <c r="A9" s="66" t="s">
        <v>42</v>
      </c>
      <c r="B9" s="67" t="s">
        <v>43</v>
      </c>
      <c r="C9" s="68">
        <f>VLOOKUP($A9,Zakázka!$A:$Q,10,FALSE)</f>
        <v>0</v>
      </c>
      <c r="D9" s="69">
        <f>VLOOKUP($A9,Zakázka!$A:$Q,12,FALSE)</f>
        <v>16.354839999999999</v>
      </c>
      <c r="E9" s="68">
        <f>VLOOKUP($A9,Zakázka!$A:$Q,16,FALSE)</f>
        <v>0</v>
      </c>
      <c r="F9" s="68">
        <f>VLOOKUP($A9,Zakázka!$A:$Q,17,FALSE)</f>
        <v>0</v>
      </c>
      <c r="G9" s="6"/>
      <c r="H9" s="8"/>
    </row>
    <row r="10" spans="1:8" ht="11.25" outlineLevel="2" x14ac:dyDescent="0.15">
      <c r="A10" s="66" t="s">
        <v>44</v>
      </c>
      <c r="B10" s="67" t="s">
        <v>45</v>
      </c>
      <c r="C10" s="68">
        <f>VLOOKUP($A10,Zakázka!$A:$Q,10,FALSE)</f>
        <v>0</v>
      </c>
      <c r="D10" s="69">
        <f>VLOOKUP($A10,Zakázka!$A:$Q,12,FALSE)</f>
        <v>19.088844999999999</v>
      </c>
      <c r="E10" s="68">
        <f>VLOOKUP($A10,Zakázka!$A:$Q,16,FALSE)</f>
        <v>0</v>
      </c>
      <c r="F10" s="68">
        <f>VLOOKUP($A10,Zakázka!$A:$Q,17,FALSE)</f>
        <v>0</v>
      </c>
      <c r="G10" s="6"/>
      <c r="H10" s="8"/>
    </row>
    <row r="11" spans="1:8" ht="11.25" outlineLevel="2" x14ac:dyDescent="0.15">
      <c r="A11" s="66" t="s">
        <v>46</v>
      </c>
      <c r="B11" s="67" t="s">
        <v>47</v>
      </c>
      <c r="C11" s="68">
        <f>VLOOKUP($A11,Zakázka!$A:$Q,10,FALSE)</f>
        <v>0</v>
      </c>
      <c r="D11" s="69">
        <f>VLOOKUP($A11,Zakázka!$A:$Q,12,FALSE)</f>
        <v>0</v>
      </c>
      <c r="E11" s="68">
        <f>VLOOKUP($A11,Zakázka!$A:$Q,16,FALSE)</f>
        <v>0</v>
      </c>
      <c r="F11" s="68">
        <f>VLOOKUP($A11,Zakázka!$A:$Q,17,FALSE)</f>
        <v>0</v>
      </c>
      <c r="G11" s="6"/>
      <c r="H11" s="8"/>
    </row>
    <row r="12" spans="1:8" ht="11.25" outlineLevel="2" x14ac:dyDescent="0.15">
      <c r="A12" s="66" t="s">
        <v>48</v>
      </c>
      <c r="B12" s="67" t="s">
        <v>49</v>
      </c>
      <c r="C12" s="68">
        <f>VLOOKUP($A12,Zakázka!$A:$Q,10,FALSE)</f>
        <v>0</v>
      </c>
      <c r="D12" s="69">
        <f>VLOOKUP($A12,Zakázka!$A:$Q,12,FALSE)</f>
        <v>0</v>
      </c>
      <c r="E12" s="68">
        <f>VLOOKUP($A12,Zakázka!$A:$Q,16,FALSE)</f>
        <v>0</v>
      </c>
      <c r="F12" s="68">
        <f>VLOOKUP($A12,Zakázka!$A:$Q,17,FALSE)</f>
        <v>0</v>
      </c>
      <c r="G12" s="6"/>
      <c r="H12" s="8"/>
    </row>
    <row r="13" spans="1:8" ht="7.5" customHeight="1" x14ac:dyDescent="0.15">
      <c r="B13" s="36"/>
      <c r="C13" s="38"/>
      <c r="D13" s="41"/>
      <c r="E13" s="38"/>
      <c r="F13" s="38"/>
      <c r="G13" s="8"/>
    </row>
    <row r="14" spans="1:8" ht="12.75" x14ac:dyDescent="0.2">
      <c r="A14" s="5"/>
      <c r="B14" s="46" t="s">
        <v>1</v>
      </c>
      <c r="C14" s="47">
        <f>SUMIF(GROUP_ID,"",ITEM_PRICES)</f>
        <v>0</v>
      </c>
      <c r="D14" s="48"/>
      <c r="E14" s="49"/>
      <c r="F14" s="49"/>
      <c r="G14" s="6"/>
      <c r="H14" s="8"/>
    </row>
    <row r="15" spans="1:8" ht="12.75" x14ac:dyDescent="0.2">
      <c r="A15" s="5"/>
      <c r="B15" s="46" t="s">
        <v>2</v>
      </c>
      <c r="C15" s="47">
        <f ca="1">SUM(C16:C17)</f>
        <v>0</v>
      </c>
      <c r="D15" s="48"/>
      <c r="E15" s="49"/>
      <c r="F15" s="49"/>
      <c r="G15" s="6"/>
      <c r="H15" s="8"/>
    </row>
    <row r="16" spans="1:8" ht="12.75" x14ac:dyDescent="0.2">
      <c r="A16" s="1"/>
      <c r="B16" s="50" t="str">
        <f ca="1">INDIRECT(ADDRESS(10,1,,,"Krycí List"))</f>
        <v/>
      </c>
      <c r="C16" s="51" t="str">
        <f ca="1">INDIRECT(ADDRESS(13,1,,,"Krycí List"))</f>
        <v/>
      </c>
      <c r="D16" s="52"/>
      <c r="E16" s="53"/>
      <c r="F16" s="53"/>
      <c r="G16" s="6"/>
      <c r="H16" s="8"/>
    </row>
    <row r="17" spans="1:8" ht="12.75" x14ac:dyDescent="0.2">
      <c r="A17" s="1"/>
      <c r="B17" s="54" t="str">
        <f ca="1">INDIRECT(ADDRESS(11,1,,,"Krycí List"))</f>
        <v/>
      </c>
      <c r="C17" s="55" t="str">
        <f ca="1">INDIRECT(ADDRESS(14,1,,,"Krycí List"))</f>
        <v/>
      </c>
      <c r="D17" s="56"/>
      <c r="E17" s="57"/>
      <c r="F17" s="57"/>
      <c r="G17" s="6"/>
      <c r="H17" s="8"/>
    </row>
    <row r="18" spans="1:8" ht="12.75" x14ac:dyDescent="0.2">
      <c r="A18" s="5"/>
      <c r="B18" s="46" t="s">
        <v>0</v>
      </c>
      <c r="C18" s="47">
        <f ca="1">C14+C15</f>
        <v>0</v>
      </c>
      <c r="D18" s="48"/>
      <c r="E18" s="49"/>
      <c r="F18" s="49"/>
      <c r="G18" s="6"/>
      <c r="H18" s="8"/>
    </row>
    <row r="19" spans="1:8" x14ac:dyDescent="0.15">
      <c r="B19" s="35"/>
      <c r="C19" s="37"/>
      <c r="D19" s="39"/>
      <c r="E19" s="37"/>
      <c r="F19" s="37"/>
    </row>
    <row r="20" spans="1:8" x14ac:dyDescent="0.15">
      <c r="B20" s="6"/>
      <c r="C20" s="8"/>
      <c r="D20" s="6"/>
      <c r="E20" s="8"/>
      <c r="F20" s="8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48"/>
  <sheetViews>
    <sheetView zoomScaleNormal="100" workbookViewId="0">
      <pane ySplit="4" topLeftCell="A18" activePane="bottomLeft" state="frozen"/>
      <selection pane="bottomLeft" activeCell="I49" sqref="I49"/>
    </sheetView>
  </sheetViews>
  <sheetFormatPr defaultColWidth="9.140625" defaultRowHeight="8.25" outlineLevelRow="3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38.7109375" style="2" customWidth="1"/>
    <col min="19" max="21" width="9.140625" style="2"/>
    <col min="22" max="22" width="9.140625" style="2" customWidth="1"/>
    <col min="23" max="23" width="5.5703125" style="2" customWidth="1"/>
    <col min="24" max="16384" width="9.140625" style="2"/>
  </cols>
  <sheetData>
    <row r="1" spans="1:22" ht="15.75" x14ac:dyDescent="0.15">
      <c r="F1" s="19" t="s">
        <v>50</v>
      </c>
    </row>
    <row r="2" spans="1:22" ht="15.75" x14ac:dyDescent="0.15">
      <c r="B2" s="70"/>
      <c r="C2" s="70"/>
      <c r="D2" s="35"/>
      <c r="E2" s="35"/>
      <c r="F2" s="19" t="s">
        <v>51</v>
      </c>
      <c r="G2" s="35"/>
      <c r="H2" s="39"/>
      <c r="I2" s="73"/>
      <c r="J2" s="37"/>
      <c r="K2" s="39"/>
      <c r="L2" s="39"/>
      <c r="M2" s="39"/>
      <c r="N2" s="39"/>
      <c r="O2" s="37"/>
      <c r="P2" s="37"/>
      <c r="Q2" s="37"/>
      <c r="S2" s="7"/>
      <c r="V2" s="3"/>
    </row>
    <row r="3" spans="1:22" ht="7.5" customHeight="1" x14ac:dyDescent="0.15">
      <c r="A3" s="6"/>
      <c r="B3" s="71"/>
      <c r="C3" s="70"/>
      <c r="D3" s="72"/>
      <c r="E3" s="35"/>
      <c r="F3" s="35"/>
      <c r="G3" s="35"/>
      <c r="H3" s="39"/>
      <c r="I3" s="73"/>
      <c r="J3" s="37"/>
      <c r="K3" s="40"/>
      <c r="L3" s="40"/>
      <c r="M3" s="40"/>
      <c r="N3" s="40"/>
      <c r="O3" s="42"/>
      <c r="P3" s="42"/>
      <c r="Q3" s="42"/>
      <c r="R3" s="8"/>
    </row>
    <row r="4" spans="1:22" ht="11.25" x14ac:dyDescent="0.2">
      <c r="A4" s="4"/>
      <c r="B4" s="74"/>
      <c r="C4" s="74" t="s">
        <v>4</v>
      </c>
      <c r="D4" s="43" t="s">
        <v>5</v>
      </c>
      <c r="E4" s="43" t="s">
        <v>6</v>
      </c>
      <c r="F4" s="43" t="s">
        <v>3</v>
      </c>
      <c r="G4" s="43" t="s">
        <v>7</v>
      </c>
      <c r="H4" s="45" t="s">
        <v>8</v>
      </c>
      <c r="I4" s="75" t="s">
        <v>16</v>
      </c>
      <c r="J4" s="44" t="s">
        <v>9</v>
      </c>
      <c r="K4" s="45" t="s">
        <v>10</v>
      </c>
      <c r="L4" s="45" t="s">
        <v>11</v>
      </c>
      <c r="M4" s="45" t="s">
        <v>12</v>
      </c>
      <c r="N4" s="45" t="s">
        <v>13</v>
      </c>
      <c r="O4" s="44" t="s">
        <v>14</v>
      </c>
      <c r="P4" s="44" t="s">
        <v>2</v>
      </c>
      <c r="Q4" s="44" t="s">
        <v>15</v>
      </c>
      <c r="R4" s="6"/>
      <c r="S4" s="8"/>
    </row>
    <row r="5" spans="1:22" ht="7.5" customHeight="1" x14ac:dyDescent="0.15">
      <c r="B5" s="70"/>
      <c r="C5" s="70"/>
      <c r="D5" s="35"/>
      <c r="E5" s="35"/>
      <c r="F5" s="35"/>
      <c r="G5" s="35"/>
      <c r="H5" s="39"/>
      <c r="I5" s="73"/>
      <c r="J5" s="37"/>
      <c r="K5" s="39"/>
      <c r="L5" s="39"/>
      <c r="M5" s="39"/>
      <c r="N5" s="39"/>
      <c r="O5" s="37"/>
      <c r="P5" s="37"/>
      <c r="Q5" s="37"/>
      <c r="R5" s="8"/>
    </row>
    <row r="6" spans="1:22" ht="12" x14ac:dyDescent="0.2">
      <c r="A6" s="58" t="s">
        <v>36</v>
      </c>
      <c r="B6" s="76">
        <v>1</v>
      </c>
      <c r="C6" s="77"/>
      <c r="D6" s="78" t="s">
        <v>52</v>
      </c>
      <c r="E6" s="78"/>
      <c r="F6" s="59" t="s">
        <v>37</v>
      </c>
      <c r="G6" s="78"/>
      <c r="H6" s="79"/>
      <c r="I6" s="80"/>
      <c r="J6" s="60">
        <f>SUBTOTAL(9,J7:J48)</f>
        <v>0</v>
      </c>
      <c r="K6" s="79"/>
      <c r="L6" s="61">
        <f>SUBTOTAL(9,L7:L48)</f>
        <v>35.444085000000001</v>
      </c>
      <c r="M6" s="79"/>
      <c r="N6" s="61">
        <f>SUBTOTAL(9,N7:N48)</f>
        <v>98.448000000000022</v>
      </c>
      <c r="O6" s="81"/>
      <c r="P6" s="60">
        <f>SUBTOTAL(9,P7:P48)</f>
        <v>0</v>
      </c>
      <c r="Q6" s="60">
        <f>SUBTOTAL(9,Q7:Q48)</f>
        <v>0</v>
      </c>
      <c r="R6" s="6"/>
      <c r="S6" s="8"/>
      <c r="T6" s="8"/>
    </row>
    <row r="7" spans="1:22" ht="12" outlineLevel="1" x14ac:dyDescent="0.2">
      <c r="A7" s="62" t="s">
        <v>38</v>
      </c>
      <c r="B7" s="82">
        <v>2</v>
      </c>
      <c r="C7" s="83"/>
      <c r="D7" s="84" t="s">
        <v>53</v>
      </c>
      <c r="E7" s="84"/>
      <c r="F7" s="85" t="s">
        <v>39</v>
      </c>
      <c r="G7" s="84"/>
      <c r="H7" s="86"/>
      <c r="I7" s="87"/>
      <c r="J7" s="64">
        <f>SUBTOTAL(9,J8:J47)</f>
        <v>0</v>
      </c>
      <c r="K7" s="86"/>
      <c r="L7" s="65">
        <f>SUBTOTAL(9,L8:L47)</f>
        <v>35.444085000000001</v>
      </c>
      <c r="M7" s="86"/>
      <c r="N7" s="65">
        <f>SUBTOTAL(9,N8:N47)</f>
        <v>98.448000000000022</v>
      </c>
      <c r="O7" s="88"/>
      <c r="P7" s="64">
        <f>SUBTOTAL(9,P8:P47)</f>
        <v>0</v>
      </c>
      <c r="Q7" s="64">
        <f>SUBTOTAL(9,Q8:Q47)</f>
        <v>0</v>
      </c>
      <c r="R7" s="6"/>
      <c r="S7" s="8"/>
      <c r="T7" s="8"/>
    </row>
    <row r="8" spans="1:22" ht="11.25" outlineLevel="2" x14ac:dyDescent="0.2">
      <c r="A8" s="66" t="s">
        <v>40</v>
      </c>
      <c r="B8" s="89">
        <v>3</v>
      </c>
      <c r="C8" s="90"/>
      <c r="D8" s="91" t="s">
        <v>54</v>
      </c>
      <c r="E8" s="91"/>
      <c r="F8" s="92" t="s">
        <v>41</v>
      </c>
      <c r="G8" s="91"/>
      <c r="H8" s="93"/>
      <c r="I8" s="94"/>
      <c r="J8" s="68">
        <f>SUBTOTAL(9,J9:J19)</f>
        <v>0</v>
      </c>
      <c r="K8" s="93"/>
      <c r="L8" s="69">
        <f>SUBTOTAL(9,L9:L19)</f>
        <v>4.0000000000000002E-4</v>
      </c>
      <c r="M8" s="93"/>
      <c r="N8" s="69">
        <f>SUBTOTAL(9,N9:N19)</f>
        <v>98.448000000000022</v>
      </c>
      <c r="O8" s="95"/>
      <c r="P8" s="68">
        <f>SUBTOTAL(9,P9:P19)</f>
        <v>0</v>
      </c>
      <c r="Q8" s="68">
        <f>SUBTOTAL(9,Q9:Q19)</f>
        <v>0</v>
      </c>
      <c r="R8" s="6"/>
      <c r="S8" s="8"/>
      <c r="T8" s="8"/>
    </row>
    <row r="9" spans="1:22" ht="11.25" outlineLevel="3" x14ac:dyDescent="0.2">
      <c r="A9" s="10"/>
      <c r="B9" s="96"/>
      <c r="C9" s="97">
        <v>1</v>
      </c>
      <c r="D9" s="98" t="s">
        <v>55</v>
      </c>
      <c r="E9" s="99" t="s">
        <v>56</v>
      </c>
      <c r="F9" s="100" t="s">
        <v>57</v>
      </c>
      <c r="G9" s="98" t="s">
        <v>58</v>
      </c>
      <c r="H9" s="101">
        <v>116</v>
      </c>
      <c r="I9" s="102">
        <v>0</v>
      </c>
      <c r="J9" s="103">
        <f t="shared" ref="J9:J18" si="0">H9*I9</f>
        <v>0</v>
      </c>
      <c r="K9" s="101"/>
      <c r="L9" s="101">
        <f t="shared" ref="L9:L18" si="1">H9*K9</f>
        <v>0</v>
      </c>
      <c r="M9" s="101">
        <v>9.8000000000000004E-2</v>
      </c>
      <c r="N9" s="101">
        <f t="shared" ref="N9:N18" si="2">H9*M9</f>
        <v>11.368</v>
      </c>
      <c r="O9" s="103">
        <v>21</v>
      </c>
      <c r="P9" s="103">
        <f t="shared" ref="P9:P18" si="3">J9*(O9/100)</f>
        <v>0</v>
      </c>
      <c r="Q9" s="103">
        <f t="shared" ref="Q9:Q18" si="4">J9+P9</f>
        <v>0</v>
      </c>
      <c r="R9" s="8"/>
      <c r="S9" s="8"/>
      <c r="T9" s="8"/>
    </row>
    <row r="10" spans="1:22" ht="11.25" outlineLevel="3" x14ac:dyDescent="0.2">
      <c r="A10" s="10"/>
      <c r="B10" s="96"/>
      <c r="C10" s="97">
        <v>2</v>
      </c>
      <c r="D10" s="98" t="s">
        <v>55</v>
      </c>
      <c r="E10" s="99" t="s">
        <v>59</v>
      </c>
      <c r="F10" s="100" t="s">
        <v>60</v>
      </c>
      <c r="G10" s="98" t="s">
        <v>58</v>
      </c>
      <c r="H10" s="101">
        <v>116</v>
      </c>
      <c r="I10" s="102">
        <v>0</v>
      </c>
      <c r="J10" s="103">
        <f t="shared" si="0"/>
        <v>0</v>
      </c>
      <c r="K10" s="101"/>
      <c r="L10" s="101">
        <f t="shared" si="1"/>
        <v>0</v>
      </c>
      <c r="M10" s="101">
        <v>0.32500000000000001</v>
      </c>
      <c r="N10" s="101">
        <f t="shared" si="2"/>
        <v>37.700000000000003</v>
      </c>
      <c r="O10" s="103">
        <v>21</v>
      </c>
      <c r="P10" s="103">
        <f t="shared" si="3"/>
        <v>0</v>
      </c>
      <c r="Q10" s="103">
        <f t="shared" si="4"/>
        <v>0</v>
      </c>
      <c r="R10" s="8"/>
      <c r="S10" s="8"/>
      <c r="T10" s="8"/>
    </row>
    <row r="11" spans="1:22" ht="11.25" outlineLevel="3" x14ac:dyDescent="0.2">
      <c r="A11" s="10"/>
      <c r="B11" s="96"/>
      <c r="C11" s="97">
        <v>3</v>
      </c>
      <c r="D11" s="98" t="s">
        <v>55</v>
      </c>
      <c r="E11" s="99" t="s">
        <v>61</v>
      </c>
      <c r="F11" s="100" t="s">
        <v>62</v>
      </c>
      <c r="G11" s="98" t="s">
        <v>58</v>
      </c>
      <c r="H11" s="101">
        <v>116</v>
      </c>
      <c r="I11" s="102">
        <v>0</v>
      </c>
      <c r="J11" s="103">
        <f t="shared" si="0"/>
        <v>0</v>
      </c>
      <c r="K11" s="101"/>
      <c r="L11" s="101">
        <f t="shared" si="1"/>
        <v>0</v>
      </c>
      <c r="M11" s="101">
        <v>0.17</v>
      </c>
      <c r="N11" s="101">
        <f t="shared" si="2"/>
        <v>19.720000000000002</v>
      </c>
      <c r="O11" s="103">
        <v>21</v>
      </c>
      <c r="P11" s="103">
        <f t="shared" si="3"/>
        <v>0</v>
      </c>
      <c r="Q11" s="103">
        <f t="shared" si="4"/>
        <v>0</v>
      </c>
      <c r="R11" s="8"/>
      <c r="S11" s="8"/>
      <c r="T11" s="8"/>
    </row>
    <row r="12" spans="1:22" ht="11.25" outlineLevel="3" x14ac:dyDescent="0.2">
      <c r="A12" s="10"/>
      <c r="B12" s="96"/>
      <c r="C12" s="97">
        <v>4</v>
      </c>
      <c r="D12" s="98" t="s">
        <v>55</v>
      </c>
      <c r="E12" s="99" t="s">
        <v>63</v>
      </c>
      <c r="F12" s="100" t="s">
        <v>64</v>
      </c>
      <c r="G12" s="98" t="s">
        <v>65</v>
      </c>
      <c r="H12" s="101">
        <v>78</v>
      </c>
      <c r="I12" s="102">
        <v>0</v>
      </c>
      <c r="J12" s="103">
        <f t="shared" si="0"/>
        <v>0</v>
      </c>
      <c r="K12" s="101"/>
      <c r="L12" s="101">
        <f t="shared" si="1"/>
        <v>0</v>
      </c>
      <c r="M12" s="101">
        <v>0.28999999999999998</v>
      </c>
      <c r="N12" s="101">
        <f t="shared" si="2"/>
        <v>22.619999999999997</v>
      </c>
      <c r="O12" s="103">
        <v>21</v>
      </c>
      <c r="P12" s="103">
        <f t="shared" si="3"/>
        <v>0</v>
      </c>
      <c r="Q12" s="103">
        <f t="shared" si="4"/>
        <v>0</v>
      </c>
      <c r="R12" s="8"/>
      <c r="S12" s="8"/>
      <c r="T12" s="8"/>
    </row>
    <row r="13" spans="1:22" ht="11.25" outlineLevel="3" x14ac:dyDescent="0.2">
      <c r="A13" s="10"/>
      <c r="B13" s="96"/>
      <c r="C13" s="97">
        <v>5</v>
      </c>
      <c r="D13" s="98" t="s">
        <v>55</v>
      </c>
      <c r="E13" s="99" t="s">
        <v>66</v>
      </c>
      <c r="F13" s="100" t="s">
        <v>67</v>
      </c>
      <c r="G13" s="98" t="s">
        <v>65</v>
      </c>
      <c r="H13" s="101">
        <v>66</v>
      </c>
      <c r="I13" s="102">
        <v>0</v>
      </c>
      <c r="J13" s="103">
        <f t="shared" si="0"/>
        <v>0</v>
      </c>
      <c r="K13" s="101"/>
      <c r="L13" s="101">
        <f t="shared" si="1"/>
        <v>0</v>
      </c>
      <c r="M13" s="101">
        <v>0.04</v>
      </c>
      <c r="N13" s="101">
        <f t="shared" si="2"/>
        <v>2.64</v>
      </c>
      <c r="O13" s="103">
        <v>21</v>
      </c>
      <c r="P13" s="103">
        <f t="shared" si="3"/>
        <v>0</v>
      </c>
      <c r="Q13" s="103">
        <f t="shared" si="4"/>
        <v>0</v>
      </c>
      <c r="R13" s="8"/>
      <c r="S13" s="8"/>
      <c r="T13" s="8"/>
    </row>
    <row r="14" spans="1:22" ht="11.25" outlineLevel="3" x14ac:dyDescent="0.2">
      <c r="A14" s="10"/>
      <c r="B14" s="96"/>
      <c r="C14" s="97">
        <v>6</v>
      </c>
      <c r="D14" s="98" t="s">
        <v>55</v>
      </c>
      <c r="E14" s="99" t="s">
        <v>68</v>
      </c>
      <c r="F14" s="100" t="s">
        <v>69</v>
      </c>
      <c r="G14" s="98" t="s">
        <v>58</v>
      </c>
      <c r="H14" s="101">
        <v>20</v>
      </c>
      <c r="I14" s="102">
        <v>0</v>
      </c>
      <c r="J14" s="103">
        <f t="shared" si="0"/>
        <v>0</v>
      </c>
      <c r="K14" s="101"/>
      <c r="L14" s="101">
        <f t="shared" si="1"/>
        <v>0</v>
      </c>
      <c r="M14" s="101">
        <v>0.22</v>
      </c>
      <c r="N14" s="101">
        <f t="shared" si="2"/>
        <v>4.4000000000000004</v>
      </c>
      <c r="O14" s="103">
        <v>21</v>
      </c>
      <c r="P14" s="103">
        <f t="shared" si="3"/>
        <v>0</v>
      </c>
      <c r="Q14" s="103">
        <f t="shared" si="4"/>
        <v>0</v>
      </c>
      <c r="R14" s="8"/>
      <c r="S14" s="8"/>
      <c r="T14" s="8"/>
    </row>
    <row r="15" spans="1:22" ht="11.25" outlineLevel="3" x14ac:dyDescent="0.2">
      <c r="A15" s="10"/>
      <c r="B15" s="96"/>
      <c r="C15" s="97">
        <v>7</v>
      </c>
      <c r="D15" s="98" t="s">
        <v>55</v>
      </c>
      <c r="E15" s="99" t="s">
        <v>70</v>
      </c>
      <c r="F15" s="100" t="s">
        <v>71</v>
      </c>
      <c r="G15" s="98" t="s">
        <v>72</v>
      </c>
      <c r="H15" s="101">
        <v>4</v>
      </c>
      <c r="I15" s="102">
        <v>0</v>
      </c>
      <c r="J15" s="103">
        <f t="shared" si="0"/>
        <v>0</v>
      </c>
      <c r="K15" s="101"/>
      <c r="L15" s="101">
        <f t="shared" si="1"/>
        <v>0</v>
      </c>
      <c r="M15" s="101"/>
      <c r="N15" s="101">
        <f t="shared" si="2"/>
        <v>0</v>
      </c>
      <c r="O15" s="103">
        <v>21</v>
      </c>
      <c r="P15" s="103">
        <f t="shared" si="3"/>
        <v>0</v>
      </c>
      <c r="Q15" s="103">
        <f t="shared" si="4"/>
        <v>0</v>
      </c>
      <c r="R15" s="8"/>
      <c r="S15" s="8"/>
      <c r="T15" s="8"/>
    </row>
    <row r="16" spans="1:22" ht="11.25" outlineLevel="3" x14ac:dyDescent="0.2">
      <c r="A16" s="10"/>
      <c r="B16" s="96"/>
      <c r="C16" s="97">
        <v>22</v>
      </c>
      <c r="D16" s="98" t="s">
        <v>55</v>
      </c>
      <c r="E16" s="99" t="s">
        <v>73</v>
      </c>
      <c r="F16" s="100" t="s">
        <v>74</v>
      </c>
      <c r="G16" s="98" t="s">
        <v>58</v>
      </c>
      <c r="H16" s="101">
        <v>20</v>
      </c>
      <c r="I16" s="102">
        <v>0</v>
      </c>
      <c r="J16" s="103">
        <f t="shared" si="0"/>
        <v>0</v>
      </c>
      <c r="K16" s="101"/>
      <c r="L16" s="101">
        <f t="shared" si="1"/>
        <v>0</v>
      </c>
      <c r="M16" s="101"/>
      <c r="N16" s="101">
        <f t="shared" si="2"/>
        <v>0</v>
      </c>
      <c r="O16" s="103">
        <v>21</v>
      </c>
      <c r="P16" s="103">
        <f t="shared" si="3"/>
        <v>0</v>
      </c>
      <c r="Q16" s="103">
        <f t="shared" si="4"/>
        <v>0</v>
      </c>
      <c r="R16" s="8"/>
      <c r="S16" s="8"/>
      <c r="T16" s="8"/>
    </row>
    <row r="17" spans="1:20" ht="11.25" outlineLevel="3" x14ac:dyDescent="0.2">
      <c r="A17" s="10"/>
      <c r="B17" s="96"/>
      <c r="C17" s="97">
        <v>23</v>
      </c>
      <c r="D17" s="98" t="s">
        <v>55</v>
      </c>
      <c r="E17" s="99" t="s">
        <v>75</v>
      </c>
      <c r="F17" s="100" t="s">
        <v>76</v>
      </c>
      <c r="G17" s="98" t="s">
        <v>58</v>
      </c>
      <c r="H17" s="101">
        <v>20</v>
      </c>
      <c r="I17" s="102">
        <v>0</v>
      </c>
      <c r="J17" s="103">
        <f t="shared" si="0"/>
        <v>0</v>
      </c>
      <c r="K17" s="101"/>
      <c r="L17" s="101">
        <f t="shared" si="1"/>
        <v>0</v>
      </c>
      <c r="M17" s="101"/>
      <c r="N17" s="101">
        <f t="shared" si="2"/>
        <v>0</v>
      </c>
      <c r="O17" s="103">
        <v>21</v>
      </c>
      <c r="P17" s="103">
        <f t="shared" si="3"/>
        <v>0</v>
      </c>
      <c r="Q17" s="103">
        <f t="shared" si="4"/>
        <v>0</v>
      </c>
      <c r="R17" s="8"/>
      <c r="S17" s="8"/>
      <c r="T17" s="8"/>
    </row>
    <row r="18" spans="1:20" ht="11.25" outlineLevel="3" x14ac:dyDescent="0.2">
      <c r="A18" s="10"/>
      <c r="B18" s="96"/>
      <c r="C18" s="97">
        <v>24</v>
      </c>
      <c r="D18" s="98" t="s">
        <v>77</v>
      </c>
      <c r="E18" s="99" t="s">
        <v>78</v>
      </c>
      <c r="F18" s="100" t="s">
        <v>79</v>
      </c>
      <c r="G18" s="98" t="s">
        <v>80</v>
      </c>
      <c r="H18" s="101">
        <v>0.4</v>
      </c>
      <c r="I18" s="102">
        <v>0</v>
      </c>
      <c r="J18" s="103">
        <f t="shared" si="0"/>
        <v>0</v>
      </c>
      <c r="K18" s="101">
        <v>1E-3</v>
      </c>
      <c r="L18" s="101">
        <f t="shared" si="1"/>
        <v>4.0000000000000002E-4</v>
      </c>
      <c r="M18" s="101"/>
      <c r="N18" s="101">
        <f t="shared" si="2"/>
        <v>0</v>
      </c>
      <c r="O18" s="103">
        <v>21</v>
      </c>
      <c r="P18" s="103">
        <f t="shared" si="3"/>
        <v>0</v>
      </c>
      <c r="Q18" s="103">
        <f t="shared" si="4"/>
        <v>0</v>
      </c>
      <c r="R18" s="8"/>
      <c r="S18" s="8"/>
      <c r="T18" s="8"/>
    </row>
    <row r="19" spans="1:20" outlineLevel="3" x14ac:dyDescent="0.15">
      <c r="B19" s="6"/>
      <c r="C19" s="6"/>
      <c r="D19" s="6"/>
      <c r="E19" s="6"/>
      <c r="F19" s="6"/>
      <c r="G19" s="6"/>
      <c r="H19" s="6"/>
      <c r="I19" s="8"/>
      <c r="J19" s="8"/>
      <c r="K19" s="6"/>
      <c r="L19" s="6"/>
      <c r="M19" s="6"/>
      <c r="N19" s="6"/>
      <c r="O19" s="6"/>
      <c r="P19" s="8"/>
      <c r="Q19" s="8"/>
    </row>
    <row r="20" spans="1:20" ht="11.25" outlineLevel="2" x14ac:dyDescent="0.2">
      <c r="A20" s="66" t="s">
        <v>42</v>
      </c>
      <c r="B20" s="89">
        <v>3</v>
      </c>
      <c r="C20" s="90"/>
      <c r="D20" s="91" t="s">
        <v>54</v>
      </c>
      <c r="E20" s="91"/>
      <c r="F20" s="92" t="s">
        <v>43</v>
      </c>
      <c r="G20" s="91"/>
      <c r="H20" s="93"/>
      <c r="I20" s="94"/>
      <c r="J20" s="68">
        <f>SUBTOTAL(9,J21:J28)</f>
        <v>0</v>
      </c>
      <c r="K20" s="93"/>
      <c r="L20" s="69">
        <f>SUBTOTAL(9,L21:L28)</f>
        <v>16.354839999999999</v>
      </c>
      <c r="M20" s="93"/>
      <c r="N20" s="69">
        <f>SUBTOTAL(9,N21:N28)</f>
        <v>0</v>
      </c>
      <c r="O20" s="95"/>
      <c r="P20" s="68">
        <f>SUBTOTAL(9,P21:P28)</f>
        <v>0</v>
      </c>
      <c r="Q20" s="68">
        <f>SUBTOTAL(9,Q21:Q28)</f>
        <v>0</v>
      </c>
      <c r="R20" s="6"/>
      <c r="S20" s="8"/>
      <c r="T20" s="8"/>
    </row>
    <row r="21" spans="1:20" ht="11.25" outlineLevel="3" x14ac:dyDescent="0.2">
      <c r="A21" s="10"/>
      <c r="B21" s="96"/>
      <c r="C21" s="97">
        <v>13</v>
      </c>
      <c r="D21" s="98" t="s">
        <v>55</v>
      </c>
      <c r="E21" s="99" t="s">
        <v>81</v>
      </c>
      <c r="F21" s="100" t="s">
        <v>82</v>
      </c>
      <c r="G21" s="98" t="s">
        <v>58</v>
      </c>
      <c r="H21" s="101">
        <v>116</v>
      </c>
      <c r="I21" s="102">
        <v>0</v>
      </c>
      <c r="J21" s="103">
        <f t="shared" ref="J21:J27" si="5">H21*I21</f>
        <v>0</v>
      </c>
      <c r="K21" s="101"/>
      <c r="L21" s="101">
        <f t="shared" ref="L21:L27" si="6">H21*K21</f>
        <v>0</v>
      </c>
      <c r="M21" s="101"/>
      <c r="N21" s="101">
        <f t="shared" ref="N21:N27" si="7">H21*M21</f>
        <v>0</v>
      </c>
      <c r="O21" s="103">
        <v>21</v>
      </c>
      <c r="P21" s="103">
        <f t="shared" ref="P21:P27" si="8">J21*(O21/100)</f>
        <v>0</v>
      </c>
      <c r="Q21" s="103">
        <f t="shared" ref="Q21:Q27" si="9">J21+P21</f>
        <v>0</v>
      </c>
      <c r="R21" s="8"/>
      <c r="S21" s="8"/>
      <c r="T21" s="8"/>
    </row>
    <row r="22" spans="1:20" ht="11.25" outlineLevel="3" x14ac:dyDescent="0.2">
      <c r="A22" s="10"/>
      <c r="B22" s="96"/>
      <c r="C22" s="97">
        <v>14</v>
      </c>
      <c r="D22" s="98" t="s">
        <v>55</v>
      </c>
      <c r="E22" s="99" t="s">
        <v>83</v>
      </c>
      <c r="F22" s="100" t="s">
        <v>84</v>
      </c>
      <c r="G22" s="98" t="s">
        <v>58</v>
      </c>
      <c r="H22" s="101">
        <v>116</v>
      </c>
      <c r="I22" s="102">
        <v>0</v>
      </c>
      <c r="J22" s="103">
        <f t="shared" si="5"/>
        <v>0</v>
      </c>
      <c r="K22" s="101"/>
      <c r="L22" s="101">
        <f t="shared" si="6"/>
        <v>0</v>
      </c>
      <c r="M22" s="101"/>
      <c r="N22" s="101">
        <f t="shared" si="7"/>
        <v>0</v>
      </c>
      <c r="O22" s="103">
        <v>21</v>
      </c>
      <c r="P22" s="103">
        <f t="shared" si="8"/>
        <v>0</v>
      </c>
      <c r="Q22" s="103">
        <f t="shared" si="9"/>
        <v>0</v>
      </c>
      <c r="R22" s="8"/>
      <c r="S22" s="8"/>
      <c r="T22" s="8"/>
    </row>
    <row r="23" spans="1:20" ht="11.25" outlineLevel="3" x14ac:dyDescent="0.2">
      <c r="A23" s="10"/>
      <c r="B23" s="96"/>
      <c r="C23" s="97">
        <v>15</v>
      </c>
      <c r="D23" s="98" t="s">
        <v>55</v>
      </c>
      <c r="E23" s="99" t="s">
        <v>85</v>
      </c>
      <c r="F23" s="100" t="s">
        <v>86</v>
      </c>
      <c r="G23" s="98" t="s">
        <v>58</v>
      </c>
      <c r="H23" s="101">
        <v>116</v>
      </c>
      <c r="I23" s="102">
        <v>0</v>
      </c>
      <c r="J23" s="103">
        <f t="shared" si="5"/>
        <v>0</v>
      </c>
      <c r="K23" s="101">
        <v>8.9219999999999994E-2</v>
      </c>
      <c r="L23" s="101">
        <f t="shared" si="6"/>
        <v>10.34952</v>
      </c>
      <c r="M23" s="101"/>
      <c r="N23" s="101">
        <f t="shared" si="7"/>
        <v>0</v>
      </c>
      <c r="O23" s="103">
        <v>21</v>
      </c>
      <c r="P23" s="103">
        <f t="shared" si="8"/>
        <v>0</v>
      </c>
      <c r="Q23" s="103">
        <f t="shared" si="9"/>
        <v>0</v>
      </c>
      <c r="R23" s="8"/>
      <c r="S23" s="8"/>
      <c r="T23" s="8"/>
    </row>
    <row r="24" spans="1:20" ht="11.25" outlineLevel="3" x14ac:dyDescent="0.2">
      <c r="A24" s="10"/>
      <c r="B24" s="96"/>
      <c r="C24" s="97">
        <v>16</v>
      </c>
      <c r="D24" s="98" t="s">
        <v>77</v>
      </c>
      <c r="E24" s="99" t="s">
        <v>87</v>
      </c>
      <c r="F24" s="100" t="s">
        <v>88</v>
      </c>
      <c r="G24" s="98" t="s">
        <v>58</v>
      </c>
      <c r="H24" s="101">
        <v>116</v>
      </c>
      <c r="I24" s="102">
        <v>0</v>
      </c>
      <c r="J24" s="103">
        <f t="shared" si="5"/>
        <v>0</v>
      </c>
      <c r="K24" s="101"/>
      <c r="L24" s="101">
        <f t="shared" si="6"/>
        <v>0</v>
      </c>
      <c r="M24" s="101"/>
      <c r="N24" s="101">
        <f t="shared" si="7"/>
        <v>0</v>
      </c>
      <c r="O24" s="103">
        <v>21</v>
      </c>
      <c r="P24" s="103">
        <f t="shared" si="8"/>
        <v>0</v>
      </c>
      <c r="Q24" s="103">
        <f t="shared" si="9"/>
        <v>0</v>
      </c>
      <c r="R24" s="8"/>
      <c r="S24" s="8"/>
      <c r="T24" s="8"/>
    </row>
    <row r="25" spans="1:20" ht="11.25" outlineLevel="3" x14ac:dyDescent="0.2">
      <c r="A25" s="10"/>
      <c r="B25" s="96"/>
      <c r="C25" s="97">
        <v>17</v>
      </c>
      <c r="D25" s="98" t="s">
        <v>55</v>
      </c>
      <c r="E25" s="99" t="s">
        <v>89</v>
      </c>
      <c r="F25" s="100" t="s">
        <v>90</v>
      </c>
      <c r="G25" s="98" t="s">
        <v>58</v>
      </c>
      <c r="H25" s="101">
        <v>20</v>
      </c>
      <c r="I25" s="102">
        <v>0</v>
      </c>
      <c r="J25" s="103">
        <f t="shared" si="5"/>
        <v>0</v>
      </c>
      <c r="K25" s="101"/>
      <c r="L25" s="101">
        <f t="shared" si="6"/>
        <v>0</v>
      </c>
      <c r="M25" s="101"/>
      <c r="N25" s="101">
        <f t="shared" si="7"/>
        <v>0</v>
      </c>
      <c r="O25" s="103">
        <v>21</v>
      </c>
      <c r="P25" s="103">
        <f t="shared" si="8"/>
        <v>0</v>
      </c>
      <c r="Q25" s="103">
        <f t="shared" si="9"/>
        <v>0</v>
      </c>
      <c r="R25" s="8"/>
      <c r="S25" s="8"/>
      <c r="T25" s="8"/>
    </row>
    <row r="26" spans="1:20" ht="11.25" outlineLevel="3" x14ac:dyDescent="0.2">
      <c r="A26" s="10"/>
      <c r="B26" s="96"/>
      <c r="C26" s="97">
        <v>19</v>
      </c>
      <c r="D26" s="98" t="s">
        <v>55</v>
      </c>
      <c r="E26" s="99" t="s">
        <v>91</v>
      </c>
      <c r="F26" s="100" t="s">
        <v>92</v>
      </c>
      <c r="G26" s="98" t="s">
        <v>58</v>
      </c>
      <c r="H26" s="101">
        <v>20</v>
      </c>
      <c r="I26" s="102">
        <v>0</v>
      </c>
      <c r="J26" s="103">
        <f t="shared" si="5"/>
        <v>0</v>
      </c>
      <c r="K26" s="101"/>
      <c r="L26" s="101">
        <f t="shared" si="6"/>
        <v>0</v>
      </c>
      <c r="M26" s="101"/>
      <c r="N26" s="101">
        <f t="shared" si="7"/>
        <v>0</v>
      </c>
      <c r="O26" s="103">
        <v>21</v>
      </c>
      <c r="P26" s="103">
        <f t="shared" si="8"/>
        <v>0</v>
      </c>
      <c r="Q26" s="103">
        <f t="shared" si="9"/>
        <v>0</v>
      </c>
      <c r="R26" s="8"/>
      <c r="S26" s="8"/>
      <c r="T26" s="8"/>
    </row>
    <row r="27" spans="1:20" ht="11.25" outlineLevel="3" x14ac:dyDescent="0.2">
      <c r="A27" s="10"/>
      <c r="B27" s="96"/>
      <c r="C27" s="97">
        <v>35</v>
      </c>
      <c r="D27" s="98" t="s">
        <v>55</v>
      </c>
      <c r="E27" s="99" t="s">
        <v>93</v>
      </c>
      <c r="F27" s="100" t="s">
        <v>94</v>
      </c>
      <c r="G27" s="98" t="s">
        <v>58</v>
      </c>
      <c r="H27" s="101">
        <v>116</v>
      </c>
      <c r="I27" s="102">
        <v>0</v>
      </c>
      <c r="J27" s="103">
        <f t="shared" si="5"/>
        <v>0</v>
      </c>
      <c r="K27" s="101">
        <v>5.1769999999999997E-2</v>
      </c>
      <c r="L27" s="101">
        <f t="shared" si="6"/>
        <v>6.0053199999999993</v>
      </c>
      <c r="M27" s="101"/>
      <c r="N27" s="101">
        <f t="shared" si="7"/>
        <v>0</v>
      </c>
      <c r="O27" s="103">
        <v>21</v>
      </c>
      <c r="P27" s="103">
        <f t="shared" si="8"/>
        <v>0</v>
      </c>
      <c r="Q27" s="103">
        <f t="shared" si="9"/>
        <v>0</v>
      </c>
      <c r="R27" s="8"/>
      <c r="S27" s="8"/>
      <c r="T27" s="8"/>
    </row>
    <row r="28" spans="1:20" outlineLevel="3" x14ac:dyDescent="0.15">
      <c r="B28" s="6"/>
      <c r="C28" s="6"/>
      <c r="D28" s="6"/>
      <c r="E28" s="6"/>
      <c r="F28" s="6"/>
      <c r="G28" s="6"/>
      <c r="H28" s="6"/>
      <c r="I28" s="8"/>
      <c r="J28" s="8"/>
      <c r="K28" s="6"/>
      <c r="L28" s="6"/>
      <c r="M28" s="6"/>
      <c r="N28" s="6"/>
      <c r="O28" s="6"/>
      <c r="P28" s="8"/>
      <c r="Q28" s="8"/>
    </row>
    <row r="29" spans="1:20" ht="11.25" outlineLevel="2" x14ac:dyDescent="0.2">
      <c r="A29" s="66" t="s">
        <v>44</v>
      </c>
      <c r="B29" s="89">
        <v>3</v>
      </c>
      <c r="C29" s="90"/>
      <c r="D29" s="91" t="s">
        <v>54</v>
      </c>
      <c r="E29" s="91"/>
      <c r="F29" s="92" t="s">
        <v>45</v>
      </c>
      <c r="G29" s="91"/>
      <c r="H29" s="93"/>
      <c r="I29" s="94"/>
      <c r="J29" s="68">
        <f>SUBTOTAL(9,J30:J36)</f>
        <v>0</v>
      </c>
      <c r="K29" s="93"/>
      <c r="L29" s="69">
        <f>SUBTOTAL(9,L30:L36)</f>
        <v>19.088844999999999</v>
      </c>
      <c r="M29" s="93"/>
      <c r="N29" s="69">
        <f>SUBTOTAL(9,N30:N36)</f>
        <v>0</v>
      </c>
      <c r="O29" s="95"/>
      <c r="P29" s="68">
        <f>SUBTOTAL(9,P30:P36)</f>
        <v>0</v>
      </c>
      <c r="Q29" s="68">
        <f>SUBTOTAL(9,Q30:Q36)</f>
        <v>0</v>
      </c>
      <c r="R29" s="6"/>
      <c r="S29" s="8"/>
      <c r="T29" s="8"/>
    </row>
    <row r="30" spans="1:20" ht="11.25" outlineLevel="3" x14ac:dyDescent="0.2">
      <c r="A30" s="10"/>
      <c r="B30" s="96"/>
      <c r="C30" s="97">
        <v>7</v>
      </c>
      <c r="D30" s="98" t="s">
        <v>55</v>
      </c>
      <c r="E30" s="99" t="s">
        <v>95</v>
      </c>
      <c r="F30" s="100" t="s">
        <v>96</v>
      </c>
      <c r="G30" s="98" t="s">
        <v>65</v>
      </c>
      <c r="H30" s="101">
        <v>66</v>
      </c>
      <c r="I30" s="102">
        <v>0</v>
      </c>
      <c r="J30" s="103">
        <f t="shared" ref="J30:J35" si="10">H30*I30</f>
        <v>0</v>
      </c>
      <c r="K30" s="101">
        <v>8.5309999999999997E-2</v>
      </c>
      <c r="L30" s="101">
        <f t="shared" ref="L30:L35" si="11">H30*K30</f>
        <v>5.6304599999999994</v>
      </c>
      <c r="M30" s="101"/>
      <c r="N30" s="101">
        <f t="shared" ref="N30:N35" si="12">H30*M30</f>
        <v>0</v>
      </c>
      <c r="O30" s="103">
        <v>21</v>
      </c>
      <c r="P30" s="103">
        <f t="shared" ref="P30:P35" si="13">J30*(O30/100)</f>
        <v>0</v>
      </c>
      <c r="Q30" s="103">
        <f t="shared" ref="Q30:Q35" si="14">J30+P30</f>
        <v>0</v>
      </c>
      <c r="R30" s="8"/>
      <c r="S30" s="8"/>
      <c r="T30" s="8"/>
    </row>
    <row r="31" spans="1:20" ht="11.25" outlineLevel="3" x14ac:dyDescent="0.2">
      <c r="A31" s="10"/>
      <c r="B31" s="96"/>
      <c r="C31" s="97">
        <v>8</v>
      </c>
      <c r="D31" s="98" t="s">
        <v>77</v>
      </c>
      <c r="E31" s="99" t="s">
        <v>97</v>
      </c>
      <c r="F31" s="100" t="s">
        <v>98</v>
      </c>
      <c r="G31" s="98" t="s">
        <v>65</v>
      </c>
      <c r="H31" s="101">
        <v>66</v>
      </c>
      <c r="I31" s="102">
        <v>0</v>
      </c>
      <c r="J31" s="103">
        <f t="shared" si="10"/>
        <v>0</v>
      </c>
      <c r="K31" s="101">
        <v>2.4E-2</v>
      </c>
      <c r="L31" s="101">
        <f t="shared" si="11"/>
        <v>1.5840000000000001</v>
      </c>
      <c r="M31" s="101"/>
      <c r="N31" s="101">
        <f t="shared" si="12"/>
        <v>0</v>
      </c>
      <c r="O31" s="103">
        <v>21</v>
      </c>
      <c r="P31" s="103">
        <f t="shared" si="13"/>
        <v>0</v>
      </c>
      <c r="Q31" s="103">
        <f t="shared" si="14"/>
        <v>0</v>
      </c>
      <c r="R31" s="8"/>
      <c r="S31" s="8"/>
      <c r="T31" s="8"/>
    </row>
    <row r="32" spans="1:20" ht="22.5" outlineLevel="3" x14ac:dyDescent="0.2">
      <c r="A32" s="10"/>
      <c r="B32" s="96"/>
      <c r="C32" s="97">
        <v>9</v>
      </c>
      <c r="D32" s="98" t="s">
        <v>55</v>
      </c>
      <c r="E32" s="99" t="s">
        <v>99</v>
      </c>
      <c r="F32" s="100" t="s">
        <v>100</v>
      </c>
      <c r="G32" s="98" t="s">
        <v>65</v>
      </c>
      <c r="H32" s="101">
        <v>78</v>
      </c>
      <c r="I32" s="102">
        <v>0</v>
      </c>
      <c r="J32" s="103">
        <f t="shared" si="10"/>
        <v>0</v>
      </c>
      <c r="K32" s="101">
        <v>0.15134</v>
      </c>
      <c r="L32" s="101">
        <f t="shared" si="11"/>
        <v>11.80452</v>
      </c>
      <c r="M32" s="101"/>
      <c r="N32" s="101">
        <f t="shared" si="12"/>
        <v>0</v>
      </c>
      <c r="O32" s="103">
        <v>21</v>
      </c>
      <c r="P32" s="103">
        <f t="shared" si="13"/>
        <v>0</v>
      </c>
      <c r="Q32" s="103">
        <f t="shared" si="14"/>
        <v>0</v>
      </c>
      <c r="R32" s="8"/>
      <c r="S32" s="8"/>
      <c r="T32" s="8"/>
    </row>
    <row r="33" spans="1:20" ht="11.25" outlineLevel="3" x14ac:dyDescent="0.2">
      <c r="A33" s="10"/>
      <c r="B33" s="96"/>
      <c r="C33" s="97">
        <v>11</v>
      </c>
      <c r="D33" s="98" t="s">
        <v>55</v>
      </c>
      <c r="E33" s="99" t="s">
        <v>101</v>
      </c>
      <c r="F33" s="100" t="s">
        <v>102</v>
      </c>
      <c r="G33" s="98" t="s">
        <v>65</v>
      </c>
      <c r="H33" s="101">
        <v>78.5</v>
      </c>
      <c r="I33" s="102">
        <v>0</v>
      </c>
      <c r="J33" s="103">
        <f t="shared" si="10"/>
        <v>0</v>
      </c>
      <c r="K33" s="101"/>
      <c r="L33" s="101">
        <f t="shared" si="11"/>
        <v>0</v>
      </c>
      <c r="M33" s="101"/>
      <c r="N33" s="101">
        <f t="shared" si="12"/>
        <v>0</v>
      </c>
      <c r="O33" s="103">
        <v>21</v>
      </c>
      <c r="P33" s="103">
        <f t="shared" si="13"/>
        <v>0</v>
      </c>
      <c r="Q33" s="103">
        <f t="shared" si="14"/>
        <v>0</v>
      </c>
      <c r="R33" s="8"/>
      <c r="S33" s="8"/>
      <c r="T33" s="8"/>
    </row>
    <row r="34" spans="1:20" ht="11.25" outlineLevel="3" x14ac:dyDescent="0.2">
      <c r="A34" s="10"/>
      <c r="B34" s="96"/>
      <c r="C34" s="97">
        <v>20</v>
      </c>
      <c r="D34" s="98" t="s">
        <v>55</v>
      </c>
      <c r="E34" s="99" t="s">
        <v>103</v>
      </c>
      <c r="F34" s="100" t="s">
        <v>104</v>
      </c>
      <c r="G34" s="98" t="s">
        <v>65</v>
      </c>
      <c r="H34" s="101">
        <v>78.5</v>
      </c>
      <c r="I34" s="102">
        <v>0</v>
      </c>
      <c r="J34" s="103">
        <f t="shared" si="10"/>
        <v>0</v>
      </c>
      <c r="K34" s="101">
        <v>1.0000000000000001E-5</v>
      </c>
      <c r="L34" s="101">
        <f t="shared" si="11"/>
        <v>7.8500000000000011E-4</v>
      </c>
      <c r="M34" s="101"/>
      <c r="N34" s="101">
        <f t="shared" si="12"/>
        <v>0</v>
      </c>
      <c r="O34" s="103">
        <v>21</v>
      </c>
      <c r="P34" s="103">
        <f t="shared" si="13"/>
        <v>0</v>
      </c>
      <c r="Q34" s="103">
        <f t="shared" si="14"/>
        <v>0</v>
      </c>
      <c r="R34" s="8"/>
      <c r="S34" s="8"/>
      <c r="T34" s="8"/>
    </row>
    <row r="35" spans="1:20" ht="11.25" outlineLevel="3" x14ac:dyDescent="0.2">
      <c r="A35" s="10"/>
      <c r="B35" s="96"/>
      <c r="C35" s="97">
        <v>21</v>
      </c>
      <c r="D35" s="98" t="s">
        <v>55</v>
      </c>
      <c r="E35" s="99" t="s">
        <v>105</v>
      </c>
      <c r="F35" s="100" t="s">
        <v>106</v>
      </c>
      <c r="G35" s="98" t="s">
        <v>65</v>
      </c>
      <c r="H35" s="101">
        <v>78.5</v>
      </c>
      <c r="I35" s="102">
        <v>0</v>
      </c>
      <c r="J35" s="103">
        <f t="shared" si="10"/>
        <v>0</v>
      </c>
      <c r="K35" s="101">
        <v>8.8000000000000003E-4</v>
      </c>
      <c r="L35" s="101">
        <f t="shared" si="11"/>
        <v>6.9080000000000003E-2</v>
      </c>
      <c r="M35" s="101"/>
      <c r="N35" s="101">
        <f t="shared" si="12"/>
        <v>0</v>
      </c>
      <c r="O35" s="103">
        <v>21</v>
      </c>
      <c r="P35" s="103">
        <f t="shared" si="13"/>
        <v>0</v>
      </c>
      <c r="Q35" s="103">
        <f t="shared" si="14"/>
        <v>0</v>
      </c>
      <c r="R35" s="8"/>
      <c r="S35" s="8"/>
      <c r="T35" s="8"/>
    </row>
    <row r="36" spans="1:20" outlineLevel="3" x14ac:dyDescent="0.15">
      <c r="B36" s="6"/>
      <c r="C36" s="6"/>
      <c r="D36" s="6"/>
      <c r="E36" s="6"/>
      <c r="F36" s="6"/>
      <c r="G36" s="6"/>
      <c r="H36" s="6"/>
      <c r="I36" s="8"/>
      <c r="J36" s="8"/>
      <c r="K36" s="6"/>
      <c r="L36" s="6"/>
      <c r="M36" s="6"/>
      <c r="N36" s="6"/>
      <c r="O36" s="6"/>
      <c r="P36" s="8"/>
      <c r="Q36" s="8"/>
    </row>
    <row r="37" spans="1:20" ht="11.25" outlineLevel="2" x14ac:dyDescent="0.2">
      <c r="A37" s="66" t="s">
        <v>46</v>
      </c>
      <c r="B37" s="89">
        <v>3</v>
      </c>
      <c r="C37" s="90"/>
      <c r="D37" s="91" t="s">
        <v>54</v>
      </c>
      <c r="E37" s="91"/>
      <c r="F37" s="92" t="s">
        <v>47</v>
      </c>
      <c r="G37" s="91"/>
      <c r="H37" s="93"/>
      <c r="I37" s="94"/>
      <c r="J37" s="68">
        <f>SUBTOTAL(9,J38:J43)</f>
        <v>0</v>
      </c>
      <c r="K37" s="93"/>
      <c r="L37" s="69">
        <f>SUBTOTAL(9,L38:L43)</f>
        <v>0</v>
      </c>
      <c r="M37" s="93"/>
      <c r="N37" s="69">
        <f>SUBTOTAL(9,N38:N43)</f>
        <v>0</v>
      </c>
      <c r="O37" s="95"/>
      <c r="P37" s="68">
        <f>SUBTOTAL(9,P38:P43)</f>
        <v>0</v>
      </c>
      <c r="Q37" s="68">
        <f>SUBTOTAL(9,Q38:Q43)</f>
        <v>0</v>
      </c>
      <c r="R37" s="6"/>
      <c r="S37" s="8"/>
      <c r="T37" s="8"/>
    </row>
    <row r="38" spans="1:20" ht="11.25" outlineLevel="3" x14ac:dyDescent="0.2">
      <c r="A38" s="10"/>
      <c r="B38" s="96"/>
      <c r="C38" s="97">
        <v>25</v>
      </c>
      <c r="D38" s="98" t="s">
        <v>55</v>
      </c>
      <c r="E38" s="99" t="s">
        <v>107</v>
      </c>
      <c r="F38" s="100" t="s">
        <v>108</v>
      </c>
      <c r="G38" s="98" t="s">
        <v>109</v>
      </c>
      <c r="H38" s="101">
        <v>75.828000000000003</v>
      </c>
      <c r="I38" s="102">
        <v>0</v>
      </c>
      <c r="J38" s="103">
        <f>H38*I38</f>
        <v>0</v>
      </c>
      <c r="K38" s="101"/>
      <c r="L38" s="101">
        <f>H38*K38</f>
        <v>0</v>
      </c>
      <c r="M38" s="101"/>
      <c r="N38" s="101">
        <f>H38*M38</f>
        <v>0</v>
      </c>
      <c r="O38" s="103">
        <v>21</v>
      </c>
      <c r="P38" s="103">
        <f>J38*(O38/100)</f>
        <v>0</v>
      </c>
      <c r="Q38" s="103">
        <f>J38+P38</f>
        <v>0</v>
      </c>
      <c r="R38" s="8"/>
      <c r="S38" s="8"/>
      <c r="T38" s="8"/>
    </row>
    <row r="39" spans="1:20" ht="11.25" outlineLevel="3" x14ac:dyDescent="0.2">
      <c r="A39" s="10"/>
      <c r="B39" s="96"/>
      <c r="C39" s="97">
        <v>26</v>
      </c>
      <c r="D39" s="98" t="s">
        <v>55</v>
      </c>
      <c r="E39" s="99" t="s">
        <v>110</v>
      </c>
      <c r="F39" s="100" t="s">
        <v>111</v>
      </c>
      <c r="G39" s="98" t="s">
        <v>109</v>
      </c>
      <c r="H39" s="101">
        <v>75.828000000000003</v>
      </c>
      <c r="I39" s="102">
        <v>0</v>
      </c>
      <c r="J39" s="103">
        <f>H39*I39</f>
        <v>0</v>
      </c>
      <c r="K39" s="101"/>
      <c r="L39" s="101">
        <f>H39*K39</f>
        <v>0</v>
      </c>
      <c r="M39" s="101"/>
      <c r="N39" s="101">
        <f>H39*M39</f>
        <v>0</v>
      </c>
      <c r="O39" s="103">
        <v>21</v>
      </c>
      <c r="P39" s="103">
        <f>J39*(O39/100)</f>
        <v>0</v>
      </c>
      <c r="Q39" s="103">
        <f>J39+P39</f>
        <v>0</v>
      </c>
      <c r="R39" s="8"/>
      <c r="S39" s="8"/>
      <c r="T39" s="8"/>
    </row>
    <row r="40" spans="1:20" ht="22.5" outlineLevel="3" x14ac:dyDescent="0.2">
      <c r="A40" s="10"/>
      <c r="B40" s="96"/>
      <c r="C40" s="97">
        <v>27</v>
      </c>
      <c r="D40" s="98" t="s">
        <v>55</v>
      </c>
      <c r="E40" s="99" t="s">
        <v>112</v>
      </c>
      <c r="F40" s="100" t="s">
        <v>113</v>
      </c>
      <c r="G40" s="98" t="s">
        <v>109</v>
      </c>
      <c r="H40" s="101">
        <v>15.768000000000001</v>
      </c>
      <c r="I40" s="102">
        <v>0</v>
      </c>
      <c r="J40" s="103">
        <f>H40*I40</f>
        <v>0</v>
      </c>
      <c r="K40" s="101"/>
      <c r="L40" s="101">
        <f>H40*K40</f>
        <v>0</v>
      </c>
      <c r="M40" s="101"/>
      <c r="N40" s="101">
        <f>H40*M40</f>
        <v>0</v>
      </c>
      <c r="O40" s="103">
        <v>21</v>
      </c>
      <c r="P40" s="103">
        <f>J40*(O40/100)</f>
        <v>0</v>
      </c>
      <c r="Q40" s="103">
        <f>J40+P40</f>
        <v>0</v>
      </c>
      <c r="R40" s="8"/>
      <c r="S40" s="8"/>
      <c r="T40" s="8"/>
    </row>
    <row r="41" spans="1:20" ht="11.25" outlineLevel="3" x14ac:dyDescent="0.2">
      <c r="A41" s="10"/>
      <c r="B41" s="96"/>
      <c r="C41" s="97">
        <v>28</v>
      </c>
      <c r="D41" s="98" t="s">
        <v>55</v>
      </c>
      <c r="E41" s="99" t="s">
        <v>114</v>
      </c>
      <c r="F41" s="100" t="s">
        <v>115</v>
      </c>
      <c r="G41" s="98" t="s">
        <v>109</v>
      </c>
      <c r="H41" s="101">
        <v>40.340000000000003</v>
      </c>
      <c r="I41" s="102">
        <v>0</v>
      </c>
      <c r="J41" s="103">
        <f>H41*I41</f>
        <v>0</v>
      </c>
      <c r="K41" s="101"/>
      <c r="L41" s="101">
        <f>H41*K41</f>
        <v>0</v>
      </c>
      <c r="M41" s="101"/>
      <c r="N41" s="101">
        <f>H41*M41</f>
        <v>0</v>
      </c>
      <c r="O41" s="103">
        <v>21</v>
      </c>
      <c r="P41" s="103">
        <f>J41*(O41/100)</f>
        <v>0</v>
      </c>
      <c r="Q41" s="103">
        <f>J41+P41</f>
        <v>0</v>
      </c>
      <c r="R41" s="8"/>
      <c r="S41" s="8"/>
      <c r="T41" s="8"/>
    </row>
    <row r="42" spans="1:20" ht="11.25" outlineLevel="3" x14ac:dyDescent="0.2">
      <c r="A42" s="10"/>
      <c r="B42" s="96"/>
      <c r="C42" s="97">
        <v>29</v>
      </c>
      <c r="D42" s="98" t="s">
        <v>55</v>
      </c>
      <c r="E42" s="99" t="s">
        <v>116</v>
      </c>
      <c r="F42" s="100" t="s">
        <v>117</v>
      </c>
      <c r="G42" s="98" t="s">
        <v>109</v>
      </c>
      <c r="H42" s="101">
        <v>19.72</v>
      </c>
      <c r="I42" s="102">
        <v>0</v>
      </c>
      <c r="J42" s="103">
        <f>H42*I42</f>
        <v>0</v>
      </c>
      <c r="K42" s="101"/>
      <c r="L42" s="101">
        <f>H42*K42</f>
        <v>0</v>
      </c>
      <c r="M42" s="101"/>
      <c r="N42" s="101">
        <f>H42*M42</f>
        <v>0</v>
      </c>
      <c r="O42" s="103">
        <v>21</v>
      </c>
      <c r="P42" s="103">
        <f>J42*(O42/100)</f>
        <v>0</v>
      </c>
      <c r="Q42" s="103">
        <f>J42+P42</f>
        <v>0</v>
      </c>
      <c r="R42" s="8"/>
      <c r="S42" s="8"/>
      <c r="T42" s="8"/>
    </row>
    <row r="43" spans="1:20" outlineLevel="3" x14ac:dyDescent="0.15">
      <c r="B43" s="6"/>
      <c r="C43" s="6"/>
      <c r="D43" s="6"/>
      <c r="E43" s="6"/>
      <c r="F43" s="6"/>
      <c r="G43" s="6"/>
      <c r="H43" s="6"/>
      <c r="I43" s="8"/>
      <c r="J43" s="8"/>
      <c r="K43" s="6"/>
      <c r="L43" s="6"/>
      <c r="M43" s="6"/>
      <c r="N43" s="6"/>
      <c r="O43" s="6"/>
      <c r="P43" s="8"/>
      <c r="Q43" s="8"/>
    </row>
    <row r="44" spans="1:20" ht="11.25" outlineLevel="2" x14ac:dyDescent="0.2">
      <c r="A44" s="66" t="s">
        <v>48</v>
      </c>
      <c r="B44" s="89">
        <v>3</v>
      </c>
      <c r="C44" s="90"/>
      <c r="D44" s="91" t="s">
        <v>54</v>
      </c>
      <c r="E44" s="91"/>
      <c r="F44" s="92" t="s">
        <v>49</v>
      </c>
      <c r="G44" s="91"/>
      <c r="H44" s="93"/>
      <c r="I44" s="94"/>
      <c r="J44" s="68">
        <f>SUBTOTAL(9,J45:J47)</f>
        <v>0</v>
      </c>
      <c r="K44" s="93"/>
      <c r="L44" s="69">
        <f>SUBTOTAL(9,L45:L47)</f>
        <v>0</v>
      </c>
      <c r="M44" s="93"/>
      <c r="N44" s="69">
        <f>SUBTOTAL(9,N45:N47)</f>
        <v>0</v>
      </c>
      <c r="O44" s="95"/>
      <c r="P44" s="68">
        <f>SUBTOTAL(9,P45:P47)</f>
        <v>0</v>
      </c>
      <c r="Q44" s="68">
        <f>SUBTOTAL(9,Q45:Q47)</f>
        <v>0</v>
      </c>
      <c r="R44" s="6"/>
      <c r="S44" s="8"/>
      <c r="T44" s="8"/>
    </row>
    <row r="45" spans="1:20" ht="11.25" outlineLevel="3" x14ac:dyDescent="0.2">
      <c r="A45" s="10"/>
      <c r="B45" s="96"/>
      <c r="C45" s="97">
        <v>30</v>
      </c>
      <c r="D45" s="98" t="s">
        <v>118</v>
      </c>
      <c r="E45" s="99" t="s">
        <v>119</v>
      </c>
      <c r="F45" s="100" t="s">
        <v>120</v>
      </c>
      <c r="G45" s="98" t="s">
        <v>121</v>
      </c>
      <c r="H45" s="101">
        <v>1</v>
      </c>
      <c r="I45" s="102">
        <v>0</v>
      </c>
      <c r="J45" s="103">
        <f>H45*I45</f>
        <v>0</v>
      </c>
      <c r="K45" s="101"/>
      <c r="L45" s="101">
        <f>H45*K45</f>
        <v>0</v>
      </c>
      <c r="M45" s="101"/>
      <c r="N45" s="101">
        <f>H45*M45</f>
        <v>0</v>
      </c>
      <c r="O45" s="103">
        <v>21</v>
      </c>
      <c r="P45" s="103">
        <f>J45*(O45/100)</f>
        <v>0</v>
      </c>
      <c r="Q45" s="103">
        <f>J45+P45</f>
        <v>0</v>
      </c>
      <c r="R45" s="8"/>
      <c r="S45" s="8"/>
      <c r="T45" s="8"/>
    </row>
    <row r="46" spans="1:20" ht="11.25" outlineLevel="3" x14ac:dyDescent="0.2">
      <c r="A46" s="10"/>
      <c r="B46" s="96"/>
      <c r="C46" s="97">
        <v>31</v>
      </c>
      <c r="D46" s="98" t="s">
        <v>118</v>
      </c>
      <c r="E46" s="99" t="s">
        <v>122</v>
      </c>
      <c r="F46" s="100" t="s">
        <v>123</v>
      </c>
      <c r="G46" s="98" t="s">
        <v>121</v>
      </c>
      <c r="H46" s="101">
        <v>1</v>
      </c>
      <c r="I46" s="102">
        <v>0</v>
      </c>
      <c r="J46" s="103">
        <f>H46*I46</f>
        <v>0</v>
      </c>
      <c r="K46" s="101"/>
      <c r="L46" s="101">
        <f>H46*K46</f>
        <v>0</v>
      </c>
      <c r="M46" s="101"/>
      <c r="N46" s="101">
        <f>H46*M46</f>
        <v>0</v>
      </c>
      <c r="O46" s="103">
        <v>21</v>
      </c>
      <c r="P46" s="103">
        <f>J46*(O46/100)</f>
        <v>0</v>
      </c>
      <c r="Q46" s="103">
        <f>J46+P46</f>
        <v>0</v>
      </c>
      <c r="R46" s="8"/>
      <c r="S46" s="8"/>
      <c r="T46" s="8"/>
    </row>
    <row r="47" spans="1:20" outlineLevel="3" x14ac:dyDescent="0.15">
      <c r="B47" s="6"/>
      <c r="C47" s="6"/>
      <c r="D47" s="6"/>
      <c r="E47" s="6"/>
      <c r="F47" s="6"/>
      <c r="G47" s="6"/>
      <c r="H47" s="6"/>
      <c r="I47" s="8"/>
      <c r="J47" s="8"/>
      <c r="K47" s="6"/>
      <c r="L47" s="6"/>
      <c r="M47" s="6"/>
      <c r="N47" s="6"/>
      <c r="O47" s="6"/>
      <c r="P47" s="8"/>
      <c r="Q47" s="8"/>
    </row>
    <row r="48" spans="1:20" outlineLevel="1" x14ac:dyDescent="0.15"/>
  </sheetData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Krycí List</vt:lpstr>
      <vt:lpstr>Rekapitulace</vt:lpstr>
      <vt:lpstr>Zakázka</vt:lpstr>
      <vt:lpstr>__7DC147B2_4614_48B7_8F22_6CC284377C82_ITEM__</vt:lpstr>
      <vt:lpstr>__7DC147B2_4614_48B7_8F22_6CC284377C82_ITEM_GROUP1__</vt:lpstr>
      <vt:lpstr>__7DC147B2_4614_48B7_8F22_6CC284377C82_ITEM_GROUP1_RECAP__</vt:lpstr>
      <vt:lpstr>__7DC147B2_4614_48B7_8F22_6CC284377C82_ITEM_GROUP2__</vt:lpstr>
      <vt:lpstr>__7DC147B2_4614_48B7_8F22_6CC284377C82_ITEM_GROUP2_RECAP__</vt:lpstr>
      <vt:lpstr>__7DC147B2_4614_48B7_8F22_6CC284377C82_ITEM_GROUP3__X</vt:lpstr>
      <vt:lpstr>__7DC147B2_4614_48B7_8F22_6CC284377C82_ITEM_GROUP3_RECAP__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Raisova - velkoplošná oprava chodníku - Nabídka</dc:subject>
  <dc:creator>RVLCEK</dc:creator>
  <cp:lastModifiedBy>Vlček Roman</cp:lastModifiedBy>
  <dcterms:created xsi:type="dcterms:W3CDTF">2025-07-21T12:40:26Z</dcterms:created>
  <dcterms:modified xsi:type="dcterms:W3CDTF">2025-07-21T12:43:36Z</dcterms:modified>
</cp:coreProperties>
</file>