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28" windowWidth="22716" windowHeight="10260" activeTab="0"/>
  </bookViews>
  <sheets>
    <sheet name="Rekapitulace stavby" sheetId="1" r:id="rId1"/>
    <sheet name="1 - Oprava bytové jednotk..." sheetId="2" r:id="rId2"/>
    <sheet name="2 - Oprava bytové jednotk..." sheetId="3" r:id="rId3"/>
    <sheet name="3 - Oprava bytové jednotk..." sheetId="4" r:id="rId4"/>
    <sheet name="4 - Oprava bytové jednotk..." sheetId="5" r:id="rId5"/>
    <sheet name="5 - Oprava bytové jednotk..." sheetId="6" r:id="rId6"/>
  </sheets>
  <definedNames>
    <definedName name="_xlnm.Print_Titles" localSheetId="1">'1 - Oprava bytové jednotk...'!$136:$136</definedName>
    <definedName name="_xlnm.Print_Titles" localSheetId="2">'2 - Oprava bytové jednotk...'!$136:$136</definedName>
    <definedName name="_xlnm.Print_Titles" localSheetId="3">'3 - Oprava bytové jednotk...'!$136:$136</definedName>
    <definedName name="_xlnm.Print_Titles" localSheetId="4">'4 - Oprava bytové jednotk...'!$136:$136</definedName>
    <definedName name="_xlnm.Print_Titles" localSheetId="5">'5 - Oprava bytové jednotk...'!$136:$136</definedName>
    <definedName name="_xlnm.Print_Titles" localSheetId="0">'Rekapitulace stavby'!$85:$85</definedName>
    <definedName name="_xlnm.Print_Area" localSheetId="1">'1 - Oprava bytové jednotk...'!$C$4:$Q$70,'1 - Oprava bytové jednotk...'!$C$76:$Q$120,'1 - Oprava bytové jednotk...'!$C$126:$Q$331</definedName>
    <definedName name="_xlnm.Print_Area" localSheetId="2">'2 - Oprava bytové jednotk...'!$C$4:$Q$70,'2 - Oprava bytové jednotk...'!$C$76:$Q$120,'2 - Oprava bytové jednotk...'!$C$126:$Q$331</definedName>
    <definedName name="_xlnm.Print_Area" localSheetId="3">'3 - Oprava bytové jednotk...'!$C$4:$Q$70,'3 - Oprava bytové jednotk...'!$C$76:$Q$120,'3 - Oprava bytové jednotk...'!$C$126:$Q$331</definedName>
    <definedName name="_xlnm.Print_Area" localSheetId="4">'4 - Oprava bytové jednotk...'!$C$4:$Q$70,'4 - Oprava bytové jednotk...'!$C$76:$Q$120,'4 - Oprava bytové jednotk...'!$C$126:$Q$331</definedName>
    <definedName name="_xlnm.Print_Area" localSheetId="5">'5 - Oprava bytové jednotk...'!$C$4:$Q$70,'5 - Oprava bytové jednotk...'!$C$76:$Q$120,'5 - Oprava bytové jednotk...'!$C$126:$Q$331</definedName>
    <definedName name="_xlnm.Print_Area" localSheetId="0">'Rekapitulace stavby'!$C$4:$AP$70,'Rekapitulace stavby'!$C$76:$AP$100</definedName>
  </definedNames>
  <calcPr fullCalcOnLoad="1"/>
</workbook>
</file>

<file path=xl/sharedStrings.xml><?xml version="1.0" encoding="utf-8"?>
<sst xmlns="http://schemas.openxmlformats.org/spreadsheetml/2006/main" count="11726" uniqueCount="681">
  <si>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</si>
  <si>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</si>
  <si>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</si>
  <si>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</si>
  <si>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</si>
  <si>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</si>
  <si>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</si>
  <si>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</si>
  <si>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</si>
  <si>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</si>
  <si>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</si>
  <si>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</si>
  <si>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</si>
  <si>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</si>
  <si>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</si>
  <si>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</si>
  <si>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</si>
  <si>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DPSBUKOV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</si>
  <si>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</si>
  <si>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</si>
  <si>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sociálních zařízení (2017) - 5 bytových jednotek</t>
  </si>
  <si>
    <t>JKSO:</t>
  </si>
  <si>
    <t/>
  </si>
  <si>
    <t>CC-CZ:</t>
  </si>
  <si>
    <t>Místo:</t>
  </si>
  <si>
    <t>Ústí nad Labem</t>
  </si>
  <si>
    <t>Datum:</t>
  </si>
  <si>
    <t>30.8.2017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</si>
  <si>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</si>
  <si>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</si>
  <si>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</si>
  <si>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</si>
  <si>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</si>
  <si>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</si>
  <si>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</si>
  <si>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</si>
  <si>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</si>
  <si>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D.Prombergerová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</si>
  <si>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</si>
  <si>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</si>
  <si>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</si>
  <si>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</si>
  <si>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</si>
  <si>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</si>
  <si>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</si>
  <si>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</si>
  <si>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</si>
  <si>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</si>
  <si>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</si>
  <si>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</si>
  <si>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</si>
  <si>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</si>
  <si>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</si>
  <si>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</si>
  <si>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</si>
  <si>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</si>
  <si>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</si>
  <si>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</si>
  <si>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</si>
  <si>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</si>
  <si>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</si>
  <si>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</si>
  <si>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</si>
  <si>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</si>
  <si>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</si>
  <si>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</si>
  <si>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</si>
  <si>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</si>
  <si>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</si>
  <si>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</si>
  <si>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</si>
  <si>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</si>
  <si>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</si>
  <si>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</si>
  <si>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</si>
  <si>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</si>
  <si>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</si>
  <si>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</si>
  <si>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</si>
  <si>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</si>
  <si>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</si>
  <si>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{64282706-64f6-41f7-9349-d22499d06d38}</t>
  </si>
  <si>
    <t>{00000000-0000-0000-0000-000000000000}</t>
  </si>
  <si>
    <t>/</t>
  </si>
  <si>
    <t>1</t>
  </si>
  <si>
    <t>Oprava bytové jednotky 20A</t>
  </si>
  <si>
    <t>{06a9d1f8-4947-493d-b0db-39863cfd54a6}</t>
  </si>
  <si>
    <t>2</t>
  </si>
  <si>
    <t>Oprava bytové jednotky 28A</t>
  </si>
  <si>
    <t>{f008db33-afb9-4f71-baca-dcbdf74f831b}</t>
  </si>
  <si>
    <t>3</t>
  </si>
  <si>
    <t>Oprava bytové jednotky 15 B</t>
  </si>
  <si>
    <t>{72026da2-54ac-4fc5-8939-2148b085fe12}</t>
  </si>
  <si>
    <t>4</t>
  </si>
  <si>
    <t>Oprava bytové jednotky 4 B</t>
  </si>
  <si>
    <t>{237ef1ee-c4a7-4d28-b37e-8a7bd3579c08}</t>
  </si>
  <si>
    <t>5</t>
  </si>
  <si>
    <t>Oprava bytové jednotky 17 C</t>
  </si>
  <si>
    <t>{448cafaf-0c7e-4371-a76d-27b2bb47e423}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</si>
  <si>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</si>
  <si>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</si>
  <si>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</si>
  <si>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</si>
  <si>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</si>
  <si>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</si>
  <si>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</si>
  <si>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</si>
  <si>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</si>
  <si>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</si>
  <si>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</si>
  <si>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</si>
  <si>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</si>
  <si>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</si>
  <si>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</si>
  <si>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</si>
  <si>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Oprava bytové jednotky 20A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</si>
  <si>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</si>
  <si>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</si>
  <si>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</si>
  <si>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</si>
  <si>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</si>
  <si>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</si>
  <si>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</si>
  <si>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</si>
  <si>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</si>
  <si>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</si>
  <si>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</si>
  <si>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</si>
  <si>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</si>
  <si>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kanalizace,,ROZVODY POTRUBÍ UPŘESNIT DLE SKUTEČNOSTI,,</t>
  </si>
  <si>
    <t xml:space="preserve">    722 - Zdravotechnika - vnitřní vodovod,,ROZVODY POTRUBÍ UPŘESNIT DLE SKUTEČNOSTI,,</t>
  </si>
  <si>
    <t xml:space="preserve">    725 - Zdravotechnika - zařizovací předměty</t>
  </si>
  <si>
    <t xml:space="preserve">    735 - Ústřední vytápění - otopná tělesa</t>
  </si>
  <si>
    <t xml:space="preserve">    747 - Elektromontáže - kompletace rozvodů,,PŘÍPADNÁ VÝMĚNA KABELŮ NENÍ SOUČÁSTÍ ROZPOČTU,,</t>
  </si>
  <si>
    <t xml:space="preserve">    748 - Elektromontáže - osvětlovací zařízení a svítidla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</si>
  <si>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</si>
  <si>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</si>
  <si>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</si>
  <si>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</si>
  <si>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</si>
  <si>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</si>
  <si>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</si>
  <si>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</si>
  <si>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</si>
  <si>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</si>
  <si>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</si>
  <si>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</si>
  <si>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</si>
  <si>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</si>
  <si>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</si>
  <si>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</si>
  <si>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</si>
  <si>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</si>
  <si>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</si>
  <si>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</si>
  <si>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</si>
  <si>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</si>
  <si>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</si>
  <si>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</si>
  <si>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</si>
  <si>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</si>
  <si>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</si>
  <si>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</si>
  <si>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</si>
  <si>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</si>
  <si>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</si>
  <si>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</si>
  <si>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</si>
  <si>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</si>
  <si>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612135001</t>
  </si>
  <si>
    <t>Vyrovnání podkladu vnitřních stěn maltou vápenocementovou tl do 10 mm</t>
  </si>
  <si>
    <t>m2</t>
  </si>
  <si>
    <t>-1542513438</t>
  </si>
  <si>
    <t>dveřní otvor</t>
  </si>
  <si>
    <t>VV</t>
  </si>
  <si>
    <t>0,10*2*2+0,90*0,10</t>
  </si>
  <si>
    <t>612135101</t>
  </si>
  <si>
    <t>Hrubá výplň rýh ve stěnách maltou jakékoli šířky rýhy</t>
  </si>
  <si>
    <t>-329169621</t>
  </si>
  <si>
    <t>(7+14)*0,07</t>
  </si>
  <si>
    <t>612321121</t>
  </si>
  <si>
    <t>Vápenocementová omítka hladká jednovrstvá vnitřních stěn nanášená ručně</t>
  </si>
  <si>
    <t>-1305608745</t>
  </si>
  <si>
    <t>vyrovnávka po otlučeném obkladu</t>
  </si>
  <si>
    <t>(2,40+2,20)*2*1,50-1,70*0,60</t>
  </si>
  <si>
    <t>-0,60*1,50</t>
  </si>
  <si>
    <t>Součet</t>
  </si>
  <si>
    <t>612325111</t>
  </si>
  <si>
    <t>Vápenocementová hladká omítka rýh ve stěnách šířky do 150 mm</t>
  </si>
  <si>
    <t>1826669050</t>
  </si>
  <si>
    <t>(7+14)*0,15</t>
  </si>
  <si>
    <t>619995001</t>
  </si>
  <si>
    <t>Začištění omítek kolem oken, dveří, podlah nebo obkladů</t>
  </si>
  <si>
    <t>m</t>
  </si>
  <si>
    <t>16</t>
  </si>
  <si>
    <t>87377680</t>
  </si>
  <si>
    <t>(2+0,90+2)*2</t>
  </si>
  <si>
    <t>6</t>
  </si>
  <si>
    <t>631311125</t>
  </si>
  <si>
    <t>Mazanina tl do 120 mm z betonu prostého bez zvýšených nároků na prostředí tř. C 20/25</t>
  </si>
  <si>
    <t>m3</t>
  </si>
  <si>
    <t>-1177232888</t>
  </si>
  <si>
    <t>2,40*2,20*0,15</t>
  </si>
  <si>
    <t>7</t>
  </si>
  <si>
    <t>631319185</t>
  </si>
  <si>
    <t>Příplatek k mazanině tl do 240 mm za sklon do 35°</t>
  </si>
  <si>
    <t>-195431542</t>
  </si>
  <si>
    <t>8</t>
  </si>
  <si>
    <t>642942611</t>
  </si>
  <si>
    <t>Osazování zárubní nebo rámů dveřních kovových do 2,5 m2 na montážní pěnu</t>
  </si>
  <si>
    <t>kus</t>
  </si>
  <si>
    <t>1866251633</t>
  </si>
  <si>
    <t>9</t>
  </si>
  <si>
    <t>M</t>
  </si>
  <si>
    <t>553311060</t>
  </si>
  <si>
    <t>zárubeň ocelová pro běžné zdění H 95 900 L/P</t>
  </si>
  <si>
    <t>-154404731</t>
  </si>
  <si>
    <t>10</t>
  </si>
  <si>
    <t>952901111</t>
  </si>
  <si>
    <t>Vyčištění budov bytové a občanské výstavby při výšce podlaží do 4 m</t>
  </si>
  <si>
    <t>-125336123</t>
  </si>
  <si>
    <t>2,40*2,20+1,30*2,40</t>
  </si>
  <si>
    <t>11</t>
  </si>
  <si>
    <t>962031132</t>
  </si>
  <si>
    <t>Bourání příček z cihel pálených na MVC tl do 100 mm-OBEZDIVKA VANY</t>
  </si>
  <si>
    <t>-1386323695</t>
  </si>
  <si>
    <t>obezdívka vany</t>
  </si>
  <si>
    <t>(1,70+0,70)*0,60</t>
  </si>
  <si>
    <t>12</t>
  </si>
  <si>
    <t>965042231</t>
  </si>
  <si>
    <t>Bourání podkladů pod dlažby nebo mazanin betonových nebo z litého asfaltu tl přes 100 mm pl do 4 m2</t>
  </si>
  <si>
    <t>-255441121</t>
  </si>
  <si>
    <t>prostor nového sprchového koutu</t>
  </si>
  <si>
    <t>1,20*1,50*0,15</t>
  </si>
  <si>
    <t>13</t>
  </si>
  <si>
    <t>967031132</t>
  </si>
  <si>
    <t>Přisekání rovných ostění v cihelném zdivu na MV nebo MVC</t>
  </si>
  <si>
    <t>-527105948</t>
  </si>
  <si>
    <t>(0,30+2)*0,10</t>
  </si>
  <si>
    <t>14</t>
  </si>
  <si>
    <t>968072455</t>
  </si>
  <si>
    <t>Vybourání kovových dveřních zárubní pl do 2 m2</t>
  </si>
  <si>
    <t>-1190551766</t>
  </si>
  <si>
    <t>0,60*2</t>
  </si>
  <si>
    <t>971033521</t>
  </si>
  <si>
    <t>Vybourání otvorů ve zdivu cihelném pl do 1 m2 na MVC nebo MV tl do 100 mm</t>
  </si>
  <si>
    <t>-61032884</t>
  </si>
  <si>
    <t>zvětšení dveřního otvoru</t>
  </si>
  <si>
    <t>0,30*2</t>
  </si>
  <si>
    <t>978059541</t>
  </si>
  <si>
    <t>Odsekání a odebrání obkladů stěn z vnitřních obkládaček plochy přes 1 m2</t>
  </si>
  <si>
    <t>-673589015</t>
  </si>
  <si>
    <t>(2,40+2,20)*2*1,50</t>
  </si>
  <si>
    <t>17</t>
  </si>
  <si>
    <t>997013212</t>
  </si>
  <si>
    <t>Vnitrostaveništní doprava suti a vybouraných hmot pro budovy v do 9 m ručně</t>
  </si>
  <si>
    <t>t</t>
  </si>
  <si>
    <t>-436456802</t>
  </si>
  <si>
    <t>18</t>
  </si>
  <si>
    <t>997013501</t>
  </si>
  <si>
    <t>Odvoz suti a vybouraných hmot na skládku nebo meziskládku do 1 km se složením</t>
  </si>
  <si>
    <t>195706143</t>
  </si>
  <si>
    <t>19</t>
  </si>
  <si>
    <t>997013509</t>
  </si>
  <si>
    <t>Příplatek k odvozu suti a vybouraných hmot na skládku ZKD 1 km přes 1 km</t>
  </si>
  <si>
    <t>-392308124</t>
  </si>
  <si>
    <t>20</t>
  </si>
  <si>
    <t>997013831</t>
  </si>
  <si>
    <t>Poplatek za uložení stavebního směsného odpadu na skládce (skládkovné)</t>
  </si>
  <si>
    <t>-100609937</t>
  </si>
  <si>
    <t>998018002</t>
  </si>
  <si>
    <t>Přesun hmot ruční pro budovy v do 12 m</t>
  </si>
  <si>
    <t>-1412232307</t>
  </si>
  <si>
    <t>22</t>
  </si>
  <si>
    <t>711113115</t>
  </si>
  <si>
    <t>Izolace proti zemní vlhkosti na vodorovné ploše za studena těsnicí hmotou COMBIFLEX-C2</t>
  </si>
  <si>
    <t>290896548</t>
  </si>
  <si>
    <t>2,40*2,20</t>
  </si>
  <si>
    <t>23</t>
  </si>
  <si>
    <t>711113125</t>
  </si>
  <si>
    <t>Izolace proti zemní vlhkosti na svislé ploše za studena těsnicí hmotou COMBIFLEX-C2</t>
  </si>
  <si>
    <t>-590911672</t>
  </si>
  <si>
    <t>sprchový kout</t>
  </si>
  <si>
    <t>(1,20+1,50)*0,30</t>
  </si>
  <si>
    <t>24</t>
  </si>
  <si>
    <t>711191001</t>
  </si>
  <si>
    <t>Provedení adhezního můstku na vodorovné ploše</t>
  </si>
  <si>
    <t>-1922804257</t>
  </si>
  <si>
    <t>1,20*1,50+1,20*0,30+1,50*0,30</t>
  </si>
  <si>
    <t>25</t>
  </si>
  <si>
    <t>585812200</t>
  </si>
  <si>
    <t>můstek adhezní Supergrund D4 bal. 10 kg</t>
  </si>
  <si>
    <t>kg</t>
  </si>
  <si>
    <t>32</t>
  </si>
  <si>
    <t>1654500632</t>
  </si>
  <si>
    <t>Spotřeba: 6-10 m2/kg</t>
  </si>
  <si>
    <t>P</t>
  </si>
  <si>
    <t>26</t>
  </si>
  <si>
    <t>998711102</t>
  </si>
  <si>
    <t>Přesun hmot tonážní pro izolace proti vodě, vlhkosti a plynům v objektech výšky do 12 m</t>
  </si>
  <si>
    <t>1061427514</t>
  </si>
  <si>
    <t>27</t>
  </si>
  <si>
    <t>998711181</t>
  </si>
  <si>
    <t>Příplatek k přesunu hmot tonážní 711 prováděný bez použití mechanizace</t>
  </si>
  <si>
    <t>442608939</t>
  </si>
  <si>
    <t>28</t>
  </si>
  <si>
    <t>721171914</t>
  </si>
  <si>
    <t>Potrubí z PP propojení potrubí DN 75</t>
  </si>
  <si>
    <t>-946161233</t>
  </si>
  <si>
    <t>29</t>
  </si>
  <si>
    <t>721171915</t>
  </si>
  <si>
    <t>Potrubí z PP propojení potrubí DN 110</t>
  </si>
  <si>
    <t>1352252195</t>
  </si>
  <si>
    <t>30</t>
  </si>
  <si>
    <t>721173723</t>
  </si>
  <si>
    <t>Potrubí kanalizační z PE připojovací DN 50</t>
  </si>
  <si>
    <t>1729901352</t>
  </si>
  <si>
    <t>,,VÝMĚRU UPŘESNIT DLE SKUTEČNOSTI,,</t>
  </si>
  <si>
    <t>31</t>
  </si>
  <si>
    <t>721174044</t>
  </si>
  <si>
    <t>Potrubí kanalizační z PP připojovací systém HT DN 70</t>
  </si>
  <si>
    <t>975498643</t>
  </si>
  <si>
    <t>721211913</t>
  </si>
  <si>
    <t>Montáž vpustí podlahových DN 110</t>
  </si>
  <si>
    <t>1359995564</t>
  </si>
  <si>
    <t>33</t>
  </si>
  <si>
    <t>551617560</t>
  </si>
  <si>
    <t>uzávěrka zápachová podlahová 300X300 mm DN 50/75/110 nerez</t>
  </si>
  <si>
    <t>2049251450</t>
  </si>
  <si>
    <t>34</t>
  </si>
  <si>
    <t>998721102</t>
  </si>
  <si>
    <t>Přesun hmot tonážní pro vnitřní kanalizace v objektech v do 12 m</t>
  </si>
  <si>
    <t>93731496</t>
  </si>
  <si>
    <t>35</t>
  </si>
  <si>
    <t>722174001</t>
  </si>
  <si>
    <t>Potrubí vodovodní plastové PPR svar polyfuze PN 16 D 16 x 2,2 mm</t>
  </si>
  <si>
    <t>17175764</t>
  </si>
  <si>
    <t>teplá+studená - ,,UPŘESNIT DLE SKUTEČNOSTI,,</t>
  </si>
  <si>
    <t>36</t>
  </si>
  <si>
    <t>722181111</t>
  </si>
  <si>
    <t>Ochrana vodovodního potrubí plstěnými pásy do DN 20 mm</t>
  </si>
  <si>
    <t>321677322</t>
  </si>
  <si>
    <t>37</t>
  </si>
  <si>
    <t>722220152</t>
  </si>
  <si>
    <t>Nástěnka závitová plastová PPR PN 20 DN 20 x G 1/2</t>
  </si>
  <si>
    <t>-1746527056</t>
  </si>
  <si>
    <t>38</t>
  </si>
  <si>
    <t>725110814</t>
  </si>
  <si>
    <t>Demontáž klozetu Kombi, odsávací</t>
  </si>
  <si>
    <t>soubor</t>
  </si>
  <si>
    <t>-1930953960</t>
  </si>
  <si>
    <t>39</t>
  </si>
  <si>
    <t>725119122</t>
  </si>
  <si>
    <t>Montáž klozetových mís kombi</t>
  </si>
  <si>
    <t>668003162</t>
  </si>
  <si>
    <t>40</t>
  </si>
  <si>
    <t>551673940</t>
  </si>
  <si>
    <t>sedátko záchodové TOPOLINO Antibak - Duroplast- univerzální bílé</t>
  </si>
  <si>
    <t>1597511339</t>
  </si>
  <si>
    <t>41</t>
  </si>
  <si>
    <t>642320610</t>
  </si>
  <si>
    <t>kombiklozet keramický - invalidní program</t>
  </si>
  <si>
    <t>-696905049</t>
  </si>
  <si>
    <t>42</t>
  </si>
  <si>
    <t>725210821</t>
  </si>
  <si>
    <t>Demontáž umyvadel bez výtokových armatur</t>
  </si>
  <si>
    <t>-752987736</t>
  </si>
  <si>
    <t>43</t>
  </si>
  <si>
    <t>725219102</t>
  </si>
  <si>
    <t>Montáž umyvadla připevněného na šrouby do zdiva</t>
  </si>
  <si>
    <t>-1520527473</t>
  </si>
  <si>
    <t>44</t>
  </si>
  <si>
    <t>642110500</t>
  </si>
  <si>
    <t>umyvadlo keramické závěsné bez otvoru invalidní  64 cm bílé</t>
  </si>
  <si>
    <t>2007562832</t>
  </si>
  <si>
    <t>45</t>
  </si>
  <si>
    <t>725220841</t>
  </si>
  <si>
    <t>Demontáž van ocelová rohová</t>
  </si>
  <si>
    <t>-1726654781</t>
  </si>
  <si>
    <t>46</t>
  </si>
  <si>
    <t>725291411</t>
  </si>
  <si>
    <t>Doplňky zařízení koupelen a záchodů keramické držák na toaletní papír</t>
  </si>
  <si>
    <t>1661709892</t>
  </si>
  <si>
    <t>47</t>
  </si>
  <si>
    <t>725291642</t>
  </si>
  <si>
    <t>Doplňky zařízení koupelen a záchodů  sedačky do sprchy</t>
  </si>
  <si>
    <t>1753249642</t>
  </si>
  <si>
    <t>48</t>
  </si>
  <si>
    <t>725291706</t>
  </si>
  <si>
    <t>Doplňky zařízení koupelen a záchodů smaltované madlo sklopné k WC</t>
  </si>
  <si>
    <t>-603487819</t>
  </si>
  <si>
    <t>49</t>
  </si>
  <si>
    <t>725291721.1</t>
  </si>
  <si>
    <t>Doplňky zařízení koupelen a záchodů smaltované madlo do sprchy</t>
  </si>
  <si>
    <t>1931161884</t>
  </si>
  <si>
    <t>50</t>
  </si>
  <si>
    <t>725662800-1</t>
  </si>
  <si>
    <t>Demontáž infrazářičů elektrických</t>
  </si>
  <si>
    <t>-637492650</t>
  </si>
  <si>
    <t>51</t>
  </si>
  <si>
    <t>725662800-2</t>
  </si>
  <si>
    <t>Demontáž nástěnné skříňky-galerie,začištění po hmoždinkách</t>
  </si>
  <si>
    <t>-1197880942</t>
  </si>
  <si>
    <t>52</t>
  </si>
  <si>
    <t>725662800-3</t>
  </si>
  <si>
    <t>Demontáž držáků na ručníky</t>
  </si>
  <si>
    <t>981440250</t>
  </si>
  <si>
    <t>53</t>
  </si>
  <si>
    <t>725662800-4</t>
  </si>
  <si>
    <t>Demontáž sušáku na prádlo</t>
  </si>
  <si>
    <t>444084369</t>
  </si>
  <si>
    <t>54</t>
  </si>
  <si>
    <t>725810811</t>
  </si>
  <si>
    <t>Demontáž ventilů výtokových nástěnných(pračkový)</t>
  </si>
  <si>
    <t>802575193</t>
  </si>
  <si>
    <t>55</t>
  </si>
  <si>
    <t>725813111</t>
  </si>
  <si>
    <t>Ventil rohový bez připojovací trubičky nebo flexi hadičky G 1/2</t>
  </si>
  <si>
    <t>-92123867</t>
  </si>
  <si>
    <t>56</t>
  </si>
  <si>
    <t>725820801</t>
  </si>
  <si>
    <t>Demontáž baterie nástěnné do G 3 / 4</t>
  </si>
  <si>
    <t>2029276427</t>
  </si>
  <si>
    <t>57</t>
  </si>
  <si>
    <t>725829131</t>
  </si>
  <si>
    <t>Montáž baterie umyvadlové stojánkové G 1/2 ostatní typ</t>
  </si>
  <si>
    <t>1814713609</t>
  </si>
  <si>
    <t>58</t>
  </si>
  <si>
    <t>551440060</t>
  </si>
  <si>
    <t>baterie umyvadlová páková stojánková</t>
  </si>
  <si>
    <t>-1637779685</t>
  </si>
  <si>
    <t>59</t>
  </si>
  <si>
    <t>725849411</t>
  </si>
  <si>
    <t>Montáž baterie sprchové nástěnné s nastavitelnou výškou sprchy</t>
  </si>
  <si>
    <t>-1460857463</t>
  </si>
  <si>
    <t>60</t>
  </si>
  <si>
    <t>551455150</t>
  </si>
  <si>
    <t>raménko sprchové SP1 9l/min</t>
  </si>
  <si>
    <t>1326037347</t>
  </si>
  <si>
    <t>61</t>
  </si>
  <si>
    <t>551455930</t>
  </si>
  <si>
    <t>baterie sprchová páková  150mm chrom</t>
  </si>
  <si>
    <t>134163061</t>
  </si>
  <si>
    <t>62</t>
  </si>
  <si>
    <t>725860811</t>
  </si>
  <si>
    <t>Demontáž uzávěrů zápachu jednoduchých</t>
  </si>
  <si>
    <t>-273457715</t>
  </si>
  <si>
    <t>63</t>
  </si>
  <si>
    <t>725860812</t>
  </si>
  <si>
    <t>Demontáž uzávěrů zápachu dvojitých</t>
  </si>
  <si>
    <t>-109552062</t>
  </si>
  <si>
    <t>64</t>
  </si>
  <si>
    <t>725980123</t>
  </si>
  <si>
    <t>Dvířka 30/30</t>
  </si>
  <si>
    <t>37096179</t>
  </si>
  <si>
    <t>65</t>
  </si>
  <si>
    <t>725991811-1</t>
  </si>
  <si>
    <t>Demontáž konzol ,začištění po hmoždinkách</t>
  </si>
  <si>
    <t>336726513</t>
  </si>
  <si>
    <t>madla u WC</t>
  </si>
  <si>
    <t>1+1</t>
  </si>
  <si>
    <t>madla u vany</t>
  </si>
  <si>
    <t>zásobník toaletního papíru</t>
  </si>
  <si>
    <t>sušák ručníků</t>
  </si>
  <si>
    <t>66</t>
  </si>
  <si>
    <t>998725102</t>
  </si>
  <si>
    <t>Přesun hmot tonážní pro zařizovací předměty v objektech v do 12 m</t>
  </si>
  <si>
    <t>732199038</t>
  </si>
  <si>
    <t>67</t>
  </si>
  <si>
    <t>998725181</t>
  </si>
  <si>
    <t>Příplatek k přesunu hmot tonážní 725 prováděný bez použití mechanizace</t>
  </si>
  <si>
    <t>907675377</t>
  </si>
  <si>
    <t>68</t>
  </si>
  <si>
    <t>735164512</t>
  </si>
  <si>
    <t>Montáž otopného tělesa trubkového na stěnu výšky tělesa přes 1500 mm</t>
  </si>
  <si>
    <t>1811883671</t>
  </si>
  <si>
    <t>69</t>
  </si>
  <si>
    <t>48401</t>
  </si>
  <si>
    <t>těleso otopné-žebřík na ručníky 60x176 cm</t>
  </si>
  <si>
    <t>ks</t>
  </si>
  <si>
    <t>-1043484699</t>
  </si>
  <si>
    <t>70</t>
  </si>
  <si>
    <t>998735202</t>
  </si>
  <si>
    <t>Přesun hmot procentní pro otopná tělesa v objektech v do 12 m</t>
  </si>
  <si>
    <t>%</t>
  </si>
  <si>
    <t>-707570948</t>
  </si>
  <si>
    <t>71</t>
  </si>
  <si>
    <t>747111111</t>
  </si>
  <si>
    <t>Demontáž a montáž vypínače včetně dodávky</t>
  </si>
  <si>
    <t>-1212964492</t>
  </si>
  <si>
    <t>72</t>
  </si>
  <si>
    <t>747161040</t>
  </si>
  <si>
    <t>Demontáž a montáž zásuvky včetně dodávky</t>
  </si>
  <si>
    <t>-794335811</t>
  </si>
  <si>
    <t>73</t>
  </si>
  <si>
    <t>748111112</t>
  </si>
  <si>
    <t>Montáž a dodávka svítidla</t>
  </si>
  <si>
    <t>627579065</t>
  </si>
  <si>
    <t>74</t>
  </si>
  <si>
    <t>751123811-1</t>
  </si>
  <si>
    <t>Demontáž ventilátoru</t>
  </si>
  <si>
    <t>-1602978662</t>
  </si>
  <si>
    <t>75</t>
  </si>
  <si>
    <t>751123811-2</t>
  </si>
  <si>
    <t>Montáž ventilátoru</t>
  </si>
  <si>
    <t>-975161085</t>
  </si>
  <si>
    <t>76</t>
  </si>
  <si>
    <t>429141100</t>
  </si>
  <si>
    <t>ventilátor axiální k montáži na stěnu</t>
  </si>
  <si>
    <t>-700346117</t>
  </si>
  <si>
    <t>77</t>
  </si>
  <si>
    <t>766660002</t>
  </si>
  <si>
    <t>Montáž dveřních křídel otvíravých 1křídlových š přes 0,8 m do ocelové zárubně</t>
  </si>
  <si>
    <t>-889875268</t>
  </si>
  <si>
    <t>78</t>
  </si>
  <si>
    <t>611602180</t>
  </si>
  <si>
    <t>dveře dřevěné vnitřní hladké plné 1křídlové standardní provedení 90x197cm</t>
  </si>
  <si>
    <t>135087837</t>
  </si>
  <si>
    <t>79</t>
  </si>
  <si>
    <t>766660722</t>
  </si>
  <si>
    <t>Montáž dveřního kování</t>
  </si>
  <si>
    <t>-1945865556</t>
  </si>
  <si>
    <t>80</t>
  </si>
  <si>
    <t>549146240</t>
  </si>
  <si>
    <t>klika včetně štítu a montážního materiálu</t>
  </si>
  <si>
    <t>525623573</t>
  </si>
  <si>
    <t>č.zboží AKA00006 cena zahrnuje kování včetně rozet a montážního materiálu</t>
  </si>
  <si>
    <t>81</t>
  </si>
  <si>
    <t>998766102</t>
  </si>
  <si>
    <t>Přesun hmot tonážní pro konstrukce truhlářské v objektech v do 12 m</t>
  </si>
  <si>
    <t>98384202</t>
  </si>
  <si>
    <t>82</t>
  </si>
  <si>
    <t>998766181</t>
  </si>
  <si>
    <t>Příplatek k přesunu hmot tonážní 766 prováděný bez použití mechanizace</t>
  </si>
  <si>
    <t>-1244212722</t>
  </si>
  <si>
    <t>83</t>
  </si>
  <si>
    <t>771574113</t>
  </si>
  <si>
    <t>Montáž podlah keramických režných hladkých lepených flexibilním lepidlem do 12 ks/m2</t>
  </si>
  <si>
    <t>-76030438</t>
  </si>
  <si>
    <t>84</t>
  </si>
  <si>
    <t>597611370</t>
  </si>
  <si>
    <t>dlaždice keramické protiskluzné</t>
  </si>
  <si>
    <t>1832342212</t>
  </si>
  <si>
    <t>85</t>
  </si>
  <si>
    <t>771579196</t>
  </si>
  <si>
    <t>Příplatek k montáž podlah keramických za spárování tmelem dvousložkovým</t>
  </si>
  <si>
    <t>-180000690</t>
  </si>
  <si>
    <t>86</t>
  </si>
  <si>
    <t>771591111</t>
  </si>
  <si>
    <t>Penetrace podkladu</t>
  </si>
  <si>
    <t>989362640</t>
  </si>
  <si>
    <t>87</t>
  </si>
  <si>
    <t>771591162</t>
  </si>
  <si>
    <t>Montáž profilu dilatační spáry koutové bez izolace dlažeb</t>
  </si>
  <si>
    <t>-191441501</t>
  </si>
  <si>
    <t>1,20+1,5</t>
  </si>
  <si>
    <t>88</t>
  </si>
  <si>
    <t>590541730</t>
  </si>
  <si>
    <t>profil dvoudílný Schlüter-DILEX-EK z tvrdé/měkké plastické hmoty PVC/CPE, EK U 11/07 …* (11 x 2500 mm)</t>
  </si>
  <si>
    <t>-1629027138</t>
  </si>
  <si>
    <t>89</t>
  </si>
  <si>
    <t>998771102</t>
  </si>
  <si>
    <t>Přesun hmot tonážní pro podlahy z dlaždic v objektech v do 12 m</t>
  </si>
  <si>
    <t>758734421</t>
  </si>
  <si>
    <t>90</t>
  </si>
  <si>
    <t>998771181</t>
  </si>
  <si>
    <t>Příplatek k přesunu hmot tonážní 771 prováděný bez použití mechanizace</t>
  </si>
  <si>
    <t>-1491538575</t>
  </si>
  <si>
    <t>91</t>
  </si>
  <si>
    <t>775429121</t>
  </si>
  <si>
    <t>Montáž podlahové lišty přechodové připevněné vruty</t>
  </si>
  <si>
    <t>93358976</t>
  </si>
  <si>
    <t>92</t>
  </si>
  <si>
    <t>553431150</t>
  </si>
  <si>
    <t>hliníkový přechodový profil Multifloor 30 dub, buk, javor, třešeň</t>
  </si>
  <si>
    <t>-64717395</t>
  </si>
  <si>
    <t>93</t>
  </si>
  <si>
    <t>998775202</t>
  </si>
  <si>
    <t>Přesun hmot procentní pro podlahy dřevěné v objektech v do 12 m</t>
  </si>
  <si>
    <t>-690688747</t>
  </si>
  <si>
    <t>94</t>
  </si>
  <si>
    <t>776201811</t>
  </si>
  <si>
    <t>Demontáž lepených povlakových podlah bez podložky ručně</t>
  </si>
  <si>
    <t>-2139182017</t>
  </si>
  <si>
    <t>95</t>
  </si>
  <si>
    <t>776410811</t>
  </si>
  <si>
    <t>Odstranění soklíků a lišt pryžových nebo plastových</t>
  </si>
  <si>
    <t>1998677893</t>
  </si>
  <si>
    <t>(2,40+2,20)*2-0,60</t>
  </si>
  <si>
    <t>96</t>
  </si>
  <si>
    <t>781474113</t>
  </si>
  <si>
    <t>Montáž obkladů vnitřních keramických hladkých do 19 ks/m2 lepených flexibilním lepidlem</t>
  </si>
  <si>
    <t>-856245528</t>
  </si>
  <si>
    <t>(2,40+2,20)*2*2</t>
  </si>
  <si>
    <t>-0,90*2</t>
  </si>
  <si>
    <t>97</t>
  </si>
  <si>
    <t>597610260</t>
  </si>
  <si>
    <t xml:space="preserve">obkládačky keramické </t>
  </si>
  <si>
    <t>1002008603</t>
  </si>
  <si>
    <t>98</t>
  </si>
  <si>
    <t>781479196</t>
  </si>
  <si>
    <t>Příplatek k montáži obkladů vnitřních keramických hladkých za spárování tmelem dvousložkovým</t>
  </si>
  <si>
    <t>1243615975</t>
  </si>
  <si>
    <t>99</t>
  </si>
  <si>
    <t>781491021-1</t>
  </si>
  <si>
    <t>Montáž zrcadel sklopných na keramický obklad</t>
  </si>
  <si>
    <t>-679695420</t>
  </si>
  <si>
    <t>100</t>
  </si>
  <si>
    <t>634651220</t>
  </si>
  <si>
    <t>zrcadlo sklopné pro tělesně postižené</t>
  </si>
  <si>
    <t>-998547316</t>
  </si>
  <si>
    <t>101</t>
  </si>
  <si>
    <t>781495111</t>
  </si>
  <si>
    <t>Penetrace podkladu vnitřních obkladů</t>
  </si>
  <si>
    <t>1673527536</t>
  </si>
  <si>
    <t>102</t>
  </si>
  <si>
    <t>998781102</t>
  </si>
  <si>
    <t>Přesun hmot tonážní pro obklady keramické v objektech v do 12 m</t>
  </si>
  <si>
    <t>-1439960488</t>
  </si>
  <si>
    <t>103</t>
  </si>
  <si>
    <t>998781181</t>
  </si>
  <si>
    <t>Příplatek k přesunu hmot tonážní 781 prováděný bez použití mechanizace</t>
  </si>
  <si>
    <t>-2007709274</t>
  </si>
  <si>
    <t>104</t>
  </si>
  <si>
    <t>783315101</t>
  </si>
  <si>
    <t>Mezinátěr jednonásobný syntetický standardní zámečnických konstrukcí</t>
  </si>
  <si>
    <t>1525112939</t>
  </si>
  <si>
    <t>,,zárubeň,,</t>
  </si>
  <si>
    <t>(2*1,97+0,90)*(0,10+2*0,05)</t>
  </si>
  <si>
    <t>105</t>
  </si>
  <si>
    <t>783317101</t>
  </si>
  <si>
    <t>Krycí jednonásobný syntetický standardní nátěr zámečnických konstrukcí</t>
  </si>
  <si>
    <t>2040294765</t>
  </si>
  <si>
    <t>106</t>
  </si>
  <si>
    <t>784121001</t>
  </si>
  <si>
    <t>Oškrabání malby v mísnostech výšky do 3,80 m</t>
  </si>
  <si>
    <t>-1443440019</t>
  </si>
  <si>
    <t>(2,40+2,20)*2*1,10</t>
  </si>
  <si>
    <t>107</t>
  </si>
  <si>
    <t>784211101</t>
  </si>
  <si>
    <t>Dvojnásobné bílé malby ze směsí za mokra výborně otěruvzdorných v místnostech výšky do 3,80 m</t>
  </si>
  <si>
    <t>689640170</t>
  </si>
  <si>
    <t>(2,40+2,20)*2*0,60</t>
  </si>
  <si>
    <t>VP - Vícepráce</t>
  </si>
  <si>
    <t>PN</t>
  </si>
  <si>
    <t>2 - Oprava bytové jednotky 28A</t>
  </si>
  <si>
    <t>1496183046</t>
  </si>
  <si>
    <t>3 - Oprava bytové jednotky 15 B</t>
  </si>
  <si>
    <t>(3,30+1,80)*2*1,50-1,70*0,60</t>
  </si>
  <si>
    <t>3,30*1,80*0,15</t>
  </si>
  <si>
    <t>3,30*1,80+1,30*2,40</t>
  </si>
  <si>
    <t>(3,30+1,80)*2*1,50</t>
  </si>
  <si>
    <t>3,30*1,80</t>
  </si>
  <si>
    <t>(1,30+1,80)*0,30</t>
  </si>
  <si>
    <t>-1327524914</t>
  </si>
  <si>
    <t>(3,30+1,80)*2-0,60</t>
  </si>
  <si>
    <t>(3,30+1,80)*2*2</t>
  </si>
  <si>
    <t>(3,30+1,80)*2*1,10</t>
  </si>
  <si>
    <t>(3,30+1,80)*2*0,60</t>
  </si>
  <si>
    <t>4 - Oprava bytové jednotky 4 B</t>
  </si>
  <si>
    <t>(2,30+1,80)*2*1,50-1,70*0,70</t>
  </si>
  <si>
    <t>2,30*1,80*0,15</t>
  </si>
  <si>
    <t>2,30*1,80+1,30*2,40</t>
  </si>
  <si>
    <t>(0,20+2)*0,10</t>
  </si>
  <si>
    <t>0,20*2</t>
  </si>
  <si>
    <t>(2,30+1,80)*2*1,50</t>
  </si>
  <si>
    <t>-0,70*1,50</t>
  </si>
  <si>
    <t>2,30*1,80</t>
  </si>
  <si>
    <t>1,80*2,30</t>
  </si>
  <si>
    <t>(2,30+1,80)*2-0,60</t>
  </si>
  <si>
    <t>(2,30+1,80)*2*2</t>
  </si>
  <si>
    <t>(2,30+1,80)*2*1,10</t>
  </si>
  <si>
    <t>(2,30+1,80)*2*0,60</t>
  </si>
  <si>
    <t>5 - Oprava bytové jednotky 17 C</t>
  </si>
  <si>
    <t>(0,21+0,36+1,38+0,48+1,43+2,05+2,78+0,24+0,20)*1,50</t>
  </si>
  <si>
    <t>((2,05*2,78)-(0,48*1,38)+(0,90*0,20))*0,15</t>
  </si>
  <si>
    <t>(2,05*2,78)-(0,48*1,38)+(0,90*0,20)</t>
  </si>
  <si>
    <t>0,20+0,36+1,38+0,48+1,43+2,05+2,78+0,24+0,20</t>
  </si>
  <si>
    <t>(0,20+0,36+1,38+0,48+1,43+2,05+2,78+0,24+0,20)*2</t>
  </si>
  <si>
    <t>(0,20+0,36+1,38+0,48+1,43+2,05+2,78+0,24+0,20)*1,10</t>
  </si>
  <si>
    <t>(0,20+0,36+1,38+0,48+1,43+2,05+2,78+0,24+0,20)*0,60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</si>
</sst>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1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  <font>
      <i/>
      <sz val="7"/>
      <color rgb="FF969696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84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85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86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3" fillId="0" borderId="13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164" fontId="73" fillId="0" borderId="0" xfId="0" applyNumberFormat="1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73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87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8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88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85" fillId="0" borderId="30" xfId="0" applyFont="1" applyBorder="1" applyAlignment="1" applyProtection="1">
      <alignment horizontal="center" vertical="center" wrapText="1"/>
      <protection/>
    </xf>
    <xf numFmtId="0" fontId="85" fillId="0" borderId="31" xfId="0" applyFont="1" applyBorder="1" applyAlignment="1" applyProtection="1">
      <alignment horizontal="center" vertical="center" wrapText="1"/>
      <protection/>
    </xf>
    <xf numFmtId="0" fontId="85" fillId="0" borderId="3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horizontal="left" vertical="center"/>
      <protection/>
    </xf>
    <xf numFmtId="0" fontId="89" fillId="0" borderId="0" xfId="0" applyFont="1" applyBorder="1" applyAlignment="1" applyProtection="1">
      <alignment vertical="center"/>
      <protection/>
    </xf>
    <xf numFmtId="4" fontId="90" fillId="0" borderId="22" xfId="0" applyNumberFormat="1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vertical="center"/>
      <protection/>
    </xf>
    <xf numFmtId="166" fontId="90" fillId="0" borderId="0" xfId="0" applyNumberFormat="1" applyFont="1" applyBorder="1" applyAlignment="1" applyProtection="1">
      <alignment vertical="center"/>
      <protection/>
    </xf>
    <xf numFmtId="4" fontId="90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91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94" fillId="0" borderId="22" xfId="0" applyNumberFormat="1" applyFont="1" applyBorder="1" applyAlignment="1" applyProtection="1">
      <alignment vertical="center"/>
      <protection/>
    </xf>
    <xf numFmtId="4" fontId="94" fillId="0" borderId="0" xfId="0" applyNumberFormat="1" applyFont="1" applyBorder="1" applyAlignment="1" applyProtection="1">
      <alignment vertical="center"/>
      <protection/>
    </xf>
    <xf numFmtId="166" fontId="94" fillId="0" borderId="0" xfId="0" applyNumberFormat="1" applyFont="1" applyBorder="1" applyAlignment="1" applyProtection="1">
      <alignment vertical="center"/>
      <protection/>
    </xf>
    <xf numFmtId="4" fontId="94" fillId="0" borderId="23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94" fillId="0" borderId="24" xfId="0" applyNumberFormat="1" applyFont="1" applyBorder="1" applyAlignment="1" applyProtection="1">
      <alignment vertical="center"/>
      <protection/>
    </xf>
    <xf numFmtId="4" fontId="94" fillId="0" borderId="25" xfId="0" applyNumberFormat="1" applyFont="1" applyBorder="1" applyAlignment="1" applyProtection="1">
      <alignment vertical="center"/>
      <protection/>
    </xf>
    <xf numFmtId="166" fontId="94" fillId="0" borderId="25" xfId="0" applyNumberFormat="1" applyFont="1" applyBorder="1" applyAlignment="1" applyProtection="1">
      <alignment vertical="center"/>
      <protection/>
    </xf>
    <xf numFmtId="4" fontId="94" fillId="0" borderId="26" xfId="0" applyNumberFormat="1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164" fontId="88" fillId="23" borderId="19" xfId="0" applyNumberFormat="1" applyFont="1" applyFill="1" applyBorder="1" applyAlignment="1" applyProtection="1">
      <alignment horizontal="center" vertical="center"/>
      <protection locked="0"/>
    </xf>
    <xf numFmtId="0" fontId="88" fillId="23" borderId="20" xfId="0" applyFont="1" applyFill="1" applyBorder="1" applyAlignment="1" applyProtection="1">
      <alignment horizontal="center" vertical="center"/>
      <protection locked="0"/>
    </xf>
    <xf numFmtId="4" fontId="88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88" fillId="23" borderId="22" xfId="0" applyNumberFormat="1" applyFont="1" applyFill="1" applyBorder="1" applyAlignment="1" applyProtection="1">
      <alignment horizontal="center" vertical="center"/>
      <protection locked="0"/>
    </xf>
    <xf numFmtId="0" fontId="88" fillId="23" borderId="0" xfId="0" applyFont="1" applyFill="1" applyBorder="1" applyAlignment="1" applyProtection="1">
      <alignment horizontal="center" vertical="center"/>
      <protection locked="0"/>
    </xf>
    <xf numFmtId="4" fontId="88" fillId="0" borderId="23" xfId="0" applyNumberFormat="1" applyFont="1" applyBorder="1" applyAlignment="1" applyProtection="1">
      <alignment vertical="center"/>
      <protection/>
    </xf>
    <xf numFmtId="164" fontId="88" fillId="23" borderId="24" xfId="0" applyNumberFormat="1" applyFont="1" applyFill="1" applyBorder="1" applyAlignment="1" applyProtection="1">
      <alignment horizontal="center" vertical="center"/>
      <protection locked="0"/>
    </xf>
    <xf numFmtId="0" fontId="88" fillId="23" borderId="25" xfId="0" applyFont="1" applyFill="1" applyBorder="1" applyAlignment="1" applyProtection="1">
      <alignment horizontal="center" vertical="center"/>
      <protection locked="0"/>
    </xf>
    <xf numFmtId="4" fontId="88" fillId="0" borderId="26" xfId="0" applyNumberFormat="1" applyFont="1" applyBorder="1" applyAlignment="1" applyProtection="1">
      <alignment vertical="center"/>
      <protection/>
    </xf>
    <xf numFmtId="0" fontId="89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right"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74" fillId="0" borderId="13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0" fontId="74" fillId="0" borderId="14" xfId="0" applyFont="1" applyBorder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75" fillId="0" borderId="13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14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85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8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/>
    </xf>
    <xf numFmtId="0" fontId="88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6" fontId="96" fillId="0" borderId="20" xfId="0" applyNumberFormat="1" applyFont="1" applyBorder="1" applyAlignment="1" applyProtection="1">
      <alignment/>
      <protection/>
    </xf>
    <xf numFmtId="166" fontId="96" fillId="0" borderId="2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76" fillId="0" borderId="1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 horizontal="left"/>
      <protection/>
    </xf>
    <xf numFmtId="0" fontId="76" fillId="0" borderId="14" xfId="0" applyFont="1" applyBorder="1" applyAlignment="1" applyProtection="1">
      <alignment/>
      <protection/>
    </xf>
    <xf numFmtId="0" fontId="76" fillId="0" borderId="22" xfId="0" applyFont="1" applyBorder="1" applyAlignment="1" applyProtection="1">
      <alignment/>
      <protection/>
    </xf>
    <xf numFmtId="166" fontId="76" fillId="0" borderId="0" xfId="0" applyNumberFormat="1" applyFont="1" applyBorder="1" applyAlignment="1" applyProtection="1">
      <alignment/>
      <protection/>
    </xf>
    <xf numFmtId="166" fontId="76" fillId="0" borderId="23" xfId="0" applyNumberFormat="1" applyFont="1" applyBorder="1" applyAlignment="1" applyProtection="1">
      <alignment/>
      <protection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73" fillId="23" borderId="33" xfId="0" applyFont="1" applyFill="1" applyBorder="1" applyAlignment="1" applyProtection="1">
      <alignment horizontal="left" vertical="center"/>
      <protection locked="0"/>
    </xf>
    <xf numFmtId="166" fontId="73" fillId="0" borderId="0" xfId="0" applyNumberFormat="1" applyFont="1" applyBorder="1" applyAlignment="1" applyProtection="1">
      <alignment vertical="center"/>
      <protection/>
    </xf>
    <xf numFmtId="166" fontId="73" fillId="0" borderId="23" xfId="0" applyNumberFormat="1" applyFont="1" applyBorder="1" applyAlignment="1" applyProtection="1">
      <alignment vertical="center"/>
      <protection/>
    </xf>
    <xf numFmtId="0" fontId="77" fillId="0" borderId="13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left" vertical="center"/>
      <protection/>
    </xf>
    <xf numFmtId="0" fontId="77" fillId="0" borderId="14" xfId="0" applyFont="1" applyBorder="1" applyAlignment="1" applyProtection="1">
      <alignment vertical="center"/>
      <protection/>
    </xf>
    <xf numFmtId="0" fontId="77" fillId="0" borderId="22" xfId="0" applyFont="1" applyBorder="1" applyAlignment="1" applyProtection="1">
      <alignment vertical="center"/>
      <protection/>
    </xf>
    <xf numFmtId="0" fontId="77" fillId="0" borderId="23" xfId="0" applyFont="1" applyBorder="1" applyAlignment="1" applyProtection="1">
      <alignment vertical="center"/>
      <protection/>
    </xf>
    <xf numFmtId="0" fontId="77" fillId="0" borderId="0" xfId="0" applyFont="1" applyAlignment="1">
      <alignment horizontal="left" vertical="center"/>
    </xf>
    <xf numFmtId="0" fontId="78" fillId="0" borderId="13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167" fontId="78" fillId="0" borderId="0" xfId="0" applyNumberFormat="1" applyFont="1" applyBorder="1" applyAlignment="1" applyProtection="1">
      <alignment vertical="center"/>
      <protection/>
    </xf>
    <xf numFmtId="0" fontId="78" fillId="0" borderId="14" xfId="0" applyFont="1" applyBorder="1" applyAlignment="1" applyProtection="1">
      <alignment vertical="center"/>
      <protection/>
    </xf>
    <xf numFmtId="0" fontId="78" fillId="0" borderId="22" xfId="0" applyFont="1" applyBorder="1" applyAlignment="1" applyProtection="1">
      <alignment vertical="center"/>
      <protection/>
    </xf>
    <xf numFmtId="0" fontId="78" fillId="0" borderId="23" xfId="0" applyFont="1" applyBorder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79" fillId="0" borderId="13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167" fontId="79" fillId="0" borderId="0" xfId="0" applyNumberFormat="1" applyFont="1" applyBorder="1" applyAlignment="1" applyProtection="1">
      <alignment vertical="center"/>
      <protection/>
    </xf>
    <xf numFmtId="0" fontId="79" fillId="0" borderId="14" xfId="0" applyFont="1" applyBorder="1" applyAlignment="1" applyProtection="1">
      <alignment vertical="center"/>
      <protection/>
    </xf>
    <xf numFmtId="0" fontId="79" fillId="0" borderId="22" xfId="0" applyFont="1" applyBorder="1" applyAlignment="1" applyProtection="1">
      <alignment vertical="center"/>
      <protection/>
    </xf>
    <xf numFmtId="0" fontId="79" fillId="0" borderId="23" xfId="0" applyFont="1" applyBorder="1" applyAlignment="1" applyProtection="1">
      <alignment vertical="center"/>
      <protection/>
    </xf>
    <xf numFmtId="0" fontId="79" fillId="0" borderId="0" xfId="0" applyFont="1" applyAlignment="1">
      <alignment horizontal="left" vertical="center"/>
    </xf>
    <xf numFmtId="0" fontId="97" fillId="0" borderId="33" xfId="0" applyFont="1" applyBorder="1" applyAlignment="1" applyProtection="1">
      <alignment horizontal="center" vertical="center"/>
      <protection/>
    </xf>
    <xf numFmtId="49" fontId="97" fillId="0" borderId="33" xfId="0" applyNumberFormat="1" applyFont="1" applyBorder="1" applyAlignment="1" applyProtection="1">
      <alignment horizontal="left" vertical="center" wrapText="1"/>
      <protection/>
    </xf>
    <xf numFmtId="0" fontId="97" fillId="0" borderId="33" xfId="0" applyFont="1" applyBorder="1" applyAlignment="1" applyProtection="1">
      <alignment horizontal="center" vertical="center" wrapText="1"/>
      <protection/>
    </xf>
    <xf numFmtId="167" fontId="97" fillId="0" borderId="33" xfId="0" applyNumberFormat="1" applyFont="1" applyBorder="1" applyAlignment="1" applyProtection="1">
      <alignment vertical="center"/>
      <protection/>
    </xf>
    <xf numFmtId="167" fontId="0" fillId="23" borderId="33" xfId="0" applyNumberFormat="1" applyFont="1" applyFill="1" applyBorder="1" applyAlignment="1" applyProtection="1">
      <alignment vertical="center"/>
      <protection locked="0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0" fontId="73" fillId="23" borderId="33" xfId="0" applyFont="1" applyFill="1" applyBorder="1" applyAlignment="1" applyProtection="1">
      <alignment horizontal="center" vertical="center"/>
      <protection locked="0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98" fillId="0" borderId="0" xfId="0" applyFont="1" applyAlignment="1">
      <alignment horizontal="left" vertical="center" wrapText="1"/>
    </xf>
    <xf numFmtId="0" fontId="9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164" fontId="73" fillId="0" borderId="0" xfId="0" applyNumberFormat="1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4" fontId="98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0" fillId="0" borderId="19" xfId="0" applyFont="1" applyBorder="1" applyAlignment="1">
      <alignment horizontal="center" vertical="center"/>
    </xf>
    <xf numFmtId="0" fontId="90" fillId="0" borderId="20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22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/>
      <protection/>
    </xf>
    <xf numFmtId="4" fontId="93" fillId="0" borderId="0" xfId="0" applyNumberFormat="1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 wrapText="1"/>
      <protection/>
    </xf>
    <xf numFmtId="4" fontId="75" fillId="23" borderId="0" xfId="0" applyNumberFormat="1" applyFont="1" applyFill="1" applyBorder="1" applyAlignment="1" applyProtection="1">
      <alignment vertical="center"/>
      <protection locked="0"/>
    </xf>
    <xf numFmtId="4" fontId="75" fillId="0" borderId="0" xfId="0" applyNumberFormat="1" applyFont="1" applyBorder="1" applyAlignment="1" applyProtection="1">
      <alignment vertical="center"/>
      <protection/>
    </xf>
    <xf numFmtId="0" fontId="75" fillId="23" borderId="0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horizontal="left" vertical="center"/>
      <protection/>
    </xf>
    <xf numFmtId="4" fontId="89" fillId="0" borderId="0" xfId="0" applyNumberFormat="1" applyFont="1" applyBorder="1" applyAlignment="1" applyProtection="1">
      <alignment horizontal="right" vertical="center"/>
      <protection/>
    </xf>
    <xf numFmtId="4" fontId="89" fillId="0" borderId="0" xfId="0" applyNumberFormat="1" applyFont="1" applyBorder="1" applyAlignment="1" applyProtection="1">
      <alignment vertical="center"/>
      <protection/>
    </xf>
    <xf numFmtId="4" fontId="89" fillId="35" borderId="0" xfId="0" applyNumberFormat="1" applyFont="1" applyFill="1" applyBorder="1" applyAlignment="1" applyProtection="1">
      <alignment vertical="center"/>
      <protection/>
    </xf>
    <xf numFmtId="0" fontId="83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5" fillId="0" borderId="0" xfId="0" applyFont="1" applyBorder="1" applyAlignment="1" applyProtection="1">
      <alignment horizontal="left" vertical="center" wrapText="1"/>
      <protection/>
    </xf>
    <xf numFmtId="0" fontId="8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2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73" fillId="0" borderId="0" xfId="0" applyNumberFormat="1" applyFont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4" fontId="4" fillId="35" borderId="34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4" fontId="95" fillId="0" borderId="0" xfId="0" applyNumberFormat="1" applyFont="1" applyBorder="1" applyAlignment="1" applyProtection="1">
      <alignment vertical="center"/>
      <protection/>
    </xf>
    <xf numFmtId="4" fontId="74" fillId="0" borderId="0" xfId="0" applyNumberFormat="1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4" fontId="74" fillId="0" borderId="0" xfId="0" applyNumberFormat="1" applyFont="1" applyBorder="1" applyAlignment="1" applyProtection="1">
      <alignment/>
      <protection/>
    </xf>
    <xf numFmtId="4" fontId="99" fillId="0" borderId="0" xfId="0" applyNumberFormat="1" applyFont="1" applyBorder="1" applyAlignment="1" applyProtection="1">
      <alignment vertical="center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23" borderId="33" xfId="0" applyNumberFormat="1" applyFont="1" applyFill="1" applyBorder="1" applyAlignment="1" applyProtection="1">
      <alignment vertical="center"/>
      <protection/>
    </xf>
    <xf numFmtId="4" fontId="0" fillId="0" borderId="33" xfId="0" applyNumberFormat="1" applyFont="1" applyBorder="1" applyAlignment="1" applyProtection="1">
      <alignment vertical="center"/>
      <protection/>
    </xf>
    <xf numFmtId="0" fontId="77" fillId="0" borderId="20" xfId="0" applyFont="1" applyBorder="1" applyAlignment="1" applyProtection="1">
      <alignment horizontal="left" vertical="center" wrapText="1"/>
      <protection/>
    </xf>
    <xf numFmtId="0" fontId="77" fillId="0" borderId="2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78" fillId="0" borderId="0" xfId="0" applyFont="1" applyBorder="1" applyAlignment="1" applyProtection="1">
      <alignment vertical="center"/>
      <protection/>
    </xf>
    <xf numFmtId="0" fontId="78" fillId="0" borderId="20" xfId="0" applyFont="1" applyBorder="1" applyAlignment="1" applyProtection="1">
      <alignment horizontal="left" vertical="center" wrapText="1"/>
      <protection/>
    </xf>
    <xf numFmtId="0" fontId="78" fillId="0" borderId="2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vertical="center"/>
      <protection/>
    </xf>
    <xf numFmtId="0" fontId="97" fillId="0" borderId="33" xfId="0" applyFont="1" applyBorder="1" applyAlignment="1" applyProtection="1">
      <alignment horizontal="left" vertical="center" wrapText="1"/>
      <protection/>
    </xf>
    <xf numFmtId="4" fontId="97" fillId="23" borderId="33" xfId="0" applyNumberFormat="1" applyFont="1" applyFill="1" applyBorder="1" applyAlignment="1" applyProtection="1">
      <alignment vertical="center"/>
      <protection locked="0"/>
    </xf>
    <xf numFmtId="4" fontId="97" fillId="23" borderId="33" xfId="0" applyNumberFormat="1" applyFont="1" applyFill="1" applyBorder="1" applyAlignment="1" applyProtection="1">
      <alignment vertical="center"/>
      <protection/>
    </xf>
    <xf numFmtId="4" fontId="97" fillId="0" borderId="33" xfId="0" applyNumberFormat="1" applyFont="1" applyBorder="1" applyAlignment="1" applyProtection="1">
      <alignment vertical="center"/>
      <protection/>
    </xf>
    <xf numFmtId="0" fontId="100" fillId="0" borderId="20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left" vertical="center" wrapText="1"/>
      <protection/>
    </xf>
    <xf numFmtId="0" fontId="77" fillId="0" borderId="0" xfId="0" applyFont="1" applyBorder="1" applyAlignment="1" applyProtection="1">
      <alignment vertical="center"/>
      <protection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4" fontId="89" fillId="0" borderId="2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vertical="center"/>
      <protection/>
    </xf>
    <xf numFmtId="4" fontId="75" fillId="0" borderId="25" xfId="0" applyNumberFormat="1" applyFont="1" applyBorder="1" applyAlignment="1" applyProtection="1">
      <alignment/>
      <protection/>
    </xf>
    <xf numFmtId="4" fontId="75" fillId="0" borderId="25" xfId="0" applyNumberFormat="1" applyFont="1" applyBorder="1" applyAlignment="1" applyProtection="1">
      <alignment vertical="center"/>
      <protection/>
    </xf>
    <xf numFmtId="4" fontId="75" fillId="0" borderId="31" xfId="0" applyNumberFormat="1" applyFont="1" applyBorder="1" applyAlignment="1" applyProtection="1">
      <alignment/>
      <protection/>
    </xf>
    <xf numFmtId="4" fontId="75" fillId="0" borderId="31" xfId="0" applyNumberFormat="1" applyFont="1" applyBorder="1" applyAlignment="1" applyProtection="1">
      <alignment vertical="center"/>
      <protection/>
    </xf>
    <xf numFmtId="4" fontId="74" fillId="0" borderId="20" xfId="0" applyNumberFormat="1" applyFont="1" applyBorder="1" applyAlignment="1" applyProtection="1">
      <alignment/>
      <protection/>
    </xf>
    <xf numFmtId="4" fontId="74" fillId="0" borderId="20" xfId="0" applyNumberFormat="1" applyFont="1" applyBorder="1" applyAlignment="1" applyProtection="1">
      <alignment vertical="center"/>
      <protection/>
    </xf>
    <xf numFmtId="4" fontId="74" fillId="0" borderId="25" xfId="0" applyNumberFormat="1" applyFont="1" applyBorder="1" applyAlignment="1" applyProtection="1">
      <alignment/>
      <protection/>
    </xf>
    <xf numFmtId="4" fontId="74" fillId="0" borderId="25" xfId="0" applyNumberFormat="1" applyFont="1" applyBorder="1" applyAlignment="1" applyProtection="1">
      <alignment vertical="center"/>
      <protection/>
    </xf>
    <xf numFmtId="0" fontId="82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R2" s="253" t="s">
        <v>8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21" t="s">
        <v>9</v>
      </c>
      <c r="BT2" s="21" t="s">
        <v>10</v>
      </c>
    </row>
    <row r="3" spans="2:72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75" customHeight="1">
      <c r="B4" s="25"/>
      <c r="C4" s="210" t="s">
        <v>12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6"/>
      <c r="AS4" s="20" t="s">
        <v>13</v>
      </c>
      <c r="BE4" s="27" t="s">
        <v>14</v>
      </c>
      <c r="BS4" s="21" t="s">
        <v>15</v>
      </c>
    </row>
    <row r="5" spans="2:71" ht="14.2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14" t="s">
        <v>17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8"/>
      <c r="AQ5" s="26"/>
      <c r="BE5" s="212" t="s">
        <v>18</v>
      </c>
      <c r="BS5" s="21" t="s">
        <v>9</v>
      </c>
    </row>
    <row r="6" spans="2:71" ht="36.75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16" t="s">
        <v>20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8"/>
      <c r="AQ6" s="26"/>
      <c r="BE6" s="213"/>
      <c r="BS6" s="21" t="s">
        <v>9</v>
      </c>
    </row>
    <row r="7" spans="2:71" ht="14.25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13"/>
      <c r="BS7" s="21" t="s">
        <v>9</v>
      </c>
    </row>
    <row r="8" spans="2:71" ht="14.25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13"/>
      <c r="BS8" s="21" t="s">
        <v>9</v>
      </c>
    </row>
    <row r="9" spans="2:71" ht="14.2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13"/>
      <c r="BS9" s="21" t="s">
        <v>9</v>
      </c>
    </row>
    <row r="10" spans="2:71" ht="14.25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13"/>
      <c r="BS10" s="21" t="s">
        <v>9</v>
      </c>
    </row>
    <row r="11" spans="2:71" ht="18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13"/>
      <c r="BS11" s="21" t="s">
        <v>9</v>
      </c>
    </row>
    <row r="12" spans="2:71" ht="6.7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13"/>
      <c r="BS12" s="21" t="s">
        <v>9</v>
      </c>
    </row>
    <row r="13" spans="2:71" ht="14.25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13"/>
      <c r="BS13" s="21" t="s">
        <v>9</v>
      </c>
    </row>
    <row r="14" spans="2:71" ht="12.75">
      <c r="B14" s="25"/>
      <c r="C14" s="28"/>
      <c r="D14" s="28"/>
      <c r="E14" s="217" t="s">
        <v>33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13"/>
      <c r="BS14" s="21" t="s">
        <v>9</v>
      </c>
    </row>
    <row r="15" spans="2:71" ht="6.7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13"/>
      <c r="BS15" s="21" t="s">
        <v>6</v>
      </c>
    </row>
    <row r="16" spans="2:71" ht="14.25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13"/>
      <c r="BS16" s="21" t="s">
        <v>6</v>
      </c>
    </row>
    <row r="17" spans="2:71" ht="18" customHeight="1">
      <c r="B17" s="25"/>
      <c r="C17" s="28"/>
      <c r="D17" s="28"/>
      <c r="E17" s="30" t="s">
        <v>30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13"/>
      <c r="BS17" s="21" t="s">
        <v>35</v>
      </c>
    </row>
    <row r="18" spans="2:71" ht="6.7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13"/>
      <c r="BS18" s="21" t="s">
        <v>9</v>
      </c>
    </row>
    <row r="19" spans="2:71" ht="14.25" customHeight="1">
      <c r="B19" s="25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13"/>
      <c r="BS19" s="21" t="s">
        <v>9</v>
      </c>
    </row>
    <row r="20" spans="2:57" ht="18" customHeight="1">
      <c r="B20" s="25"/>
      <c r="C20" s="28"/>
      <c r="D20" s="28"/>
      <c r="E20" s="30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13"/>
    </row>
    <row r="21" spans="2:57" ht="6.7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13"/>
    </row>
    <row r="22" spans="2:57" ht="12.75">
      <c r="B22" s="25"/>
      <c r="C22" s="28"/>
      <c r="D22" s="32" t="s">
        <v>38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13"/>
    </row>
    <row r="23" spans="2:57" ht="16.5" customHeight="1">
      <c r="B23" s="25"/>
      <c r="C23" s="28"/>
      <c r="D23" s="28"/>
      <c r="E23" s="219" t="s">
        <v>22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8"/>
      <c r="AP23" s="28"/>
      <c r="AQ23" s="26"/>
      <c r="BE23" s="213"/>
    </row>
    <row r="24" spans="2:57" ht="6.7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13"/>
    </row>
    <row r="25" spans="2:57" ht="6.7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13"/>
    </row>
    <row r="26" spans="2:57" ht="14.25" customHeight="1">
      <c r="B26" s="25"/>
      <c r="C26" s="28"/>
      <c r="D26" s="36" t="s">
        <v>39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0">
        <f>ROUND(AG87,2)</f>
        <v>0</v>
      </c>
      <c r="AL26" s="215"/>
      <c r="AM26" s="215"/>
      <c r="AN26" s="215"/>
      <c r="AO26" s="215"/>
      <c r="AP26" s="28"/>
      <c r="AQ26" s="26"/>
      <c r="BE26" s="213"/>
    </row>
    <row r="27" spans="2:57" ht="14.25" customHeight="1">
      <c r="B27" s="25"/>
      <c r="C27" s="28"/>
      <c r="D27" s="36" t="s">
        <v>40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20">
        <f>ROUND(AG94,2)</f>
        <v>0</v>
      </c>
      <c r="AL27" s="220"/>
      <c r="AM27" s="220"/>
      <c r="AN27" s="220"/>
      <c r="AO27" s="220"/>
      <c r="AP27" s="28"/>
      <c r="AQ27" s="26"/>
      <c r="BE27" s="213"/>
    </row>
    <row r="28" spans="2:57" s="1" customFormat="1" ht="6.7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13"/>
    </row>
    <row r="29" spans="2:57" s="1" customFormat="1" ht="25.5" customHeight="1">
      <c r="B29" s="37"/>
      <c r="C29" s="38"/>
      <c r="D29" s="40" t="s">
        <v>41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21">
        <f>ROUND(AK26+AK27,2)</f>
        <v>0</v>
      </c>
      <c r="AL29" s="222"/>
      <c r="AM29" s="222"/>
      <c r="AN29" s="222"/>
      <c r="AO29" s="222"/>
      <c r="AP29" s="38"/>
      <c r="AQ29" s="39"/>
      <c r="BE29" s="213"/>
    </row>
    <row r="30" spans="2:57" s="1" customFormat="1" ht="6.7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13"/>
    </row>
    <row r="31" spans="2:57" s="2" customFormat="1" ht="14.25" customHeight="1">
      <c r="B31" s="42"/>
      <c r="C31" s="43"/>
      <c r="D31" s="44" t="s">
        <v>42</v>
      </c>
      <c r="E31" s="43"/>
      <c r="F31" s="44" t="s">
        <v>43</v>
      </c>
      <c r="G31" s="43"/>
      <c r="H31" s="43"/>
      <c r="I31" s="43"/>
      <c r="J31" s="43"/>
      <c r="K31" s="43"/>
      <c r="L31" s="223">
        <v>0.21</v>
      </c>
      <c r="M31" s="224"/>
      <c r="N31" s="224"/>
      <c r="O31" s="224"/>
      <c r="P31" s="43"/>
      <c r="Q31" s="43"/>
      <c r="R31" s="43"/>
      <c r="S31" s="43"/>
      <c r="T31" s="46" t="s">
        <v>44</v>
      </c>
      <c r="U31" s="43"/>
      <c r="V31" s="43"/>
      <c r="W31" s="225">
        <f>ROUND(AZ87+SUM(CD95:CD99),2)</f>
        <v>0</v>
      </c>
      <c r="X31" s="224"/>
      <c r="Y31" s="224"/>
      <c r="Z31" s="224"/>
      <c r="AA31" s="224"/>
      <c r="AB31" s="224"/>
      <c r="AC31" s="224"/>
      <c r="AD31" s="224"/>
      <c r="AE31" s="224"/>
      <c r="AF31" s="43"/>
      <c r="AG31" s="43"/>
      <c r="AH31" s="43"/>
      <c r="AI31" s="43"/>
      <c r="AJ31" s="43"/>
      <c r="AK31" s="225">
        <f>ROUND(AV87+SUM(BY95:BY99),2)</f>
        <v>0</v>
      </c>
      <c r="AL31" s="224"/>
      <c r="AM31" s="224"/>
      <c r="AN31" s="224"/>
      <c r="AO31" s="224"/>
      <c r="AP31" s="43"/>
      <c r="AQ31" s="47"/>
      <c r="BE31" s="213"/>
    </row>
    <row r="32" spans="2:57" s="2" customFormat="1" ht="14.25" customHeight="1">
      <c r="B32" s="42"/>
      <c r="C32" s="43"/>
      <c r="D32" s="43"/>
      <c r="E32" s="43"/>
      <c r="F32" s="44" t="s">
        <v>45</v>
      </c>
      <c r="G32" s="43"/>
      <c r="H32" s="43"/>
      <c r="I32" s="43"/>
      <c r="J32" s="43"/>
      <c r="K32" s="43"/>
      <c r="L32" s="223">
        <v>0.15</v>
      </c>
      <c r="M32" s="224"/>
      <c r="N32" s="224"/>
      <c r="O32" s="224"/>
      <c r="P32" s="43"/>
      <c r="Q32" s="43"/>
      <c r="R32" s="43"/>
      <c r="S32" s="43"/>
      <c r="T32" s="46" t="s">
        <v>44</v>
      </c>
      <c r="U32" s="43"/>
      <c r="V32" s="43"/>
      <c r="W32" s="225">
        <f>ROUND(BA87+SUM(CE95:CE99),2)</f>
        <v>0</v>
      </c>
      <c r="X32" s="224"/>
      <c r="Y32" s="224"/>
      <c r="Z32" s="224"/>
      <c r="AA32" s="224"/>
      <c r="AB32" s="224"/>
      <c r="AC32" s="224"/>
      <c r="AD32" s="224"/>
      <c r="AE32" s="224"/>
      <c r="AF32" s="43"/>
      <c r="AG32" s="43"/>
      <c r="AH32" s="43"/>
      <c r="AI32" s="43"/>
      <c r="AJ32" s="43"/>
      <c r="AK32" s="225">
        <f>ROUND(AW87+SUM(BZ95:BZ99),2)</f>
        <v>0</v>
      </c>
      <c r="AL32" s="224"/>
      <c r="AM32" s="224"/>
      <c r="AN32" s="224"/>
      <c r="AO32" s="224"/>
      <c r="AP32" s="43"/>
      <c r="AQ32" s="47"/>
      <c r="BE32" s="213"/>
    </row>
    <row r="33" spans="2:57" s="2" customFormat="1" ht="14.25" customHeight="1" hidden="1">
      <c r="B33" s="42"/>
      <c r="C33" s="43"/>
      <c r="D33" s="43"/>
      <c r="E33" s="43"/>
      <c r="F33" s="44" t="s">
        <v>46</v>
      </c>
      <c r="G33" s="43"/>
      <c r="H33" s="43"/>
      <c r="I33" s="43"/>
      <c r="J33" s="43"/>
      <c r="K33" s="43"/>
      <c r="L33" s="223">
        <v>0.21</v>
      </c>
      <c r="M33" s="224"/>
      <c r="N33" s="224"/>
      <c r="O33" s="224"/>
      <c r="P33" s="43"/>
      <c r="Q33" s="43"/>
      <c r="R33" s="43"/>
      <c r="S33" s="43"/>
      <c r="T33" s="46" t="s">
        <v>44</v>
      </c>
      <c r="U33" s="43"/>
      <c r="V33" s="43"/>
      <c r="W33" s="225">
        <f>ROUND(BB87+SUM(CF95:CF99),2)</f>
        <v>0</v>
      </c>
      <c r="X33" s="224"/>
      <c r="Y33" s="224"/>
      <c r="Z33" s="224"/>
      <c r="AA33" s="224"/>
      <c r="AB33" s="224"/>
      <c r="AC33" s="224"/>
      <c r="AD33" s="224"/>
      <c r="AE33" s="224"/>
      <c r="AF33" s="43"/>
      <c r="AG33" s="43"/>
      <c r="AH33" s="43"/>
      <c r="AI33" s="43"/>
      <c r="AJ33" s="43"/>
      <c r="AK33" s="225">
        <v>0</v>
      </c>
      <c r="AL33" s="224"/>
      <c r="AM33" s="224"/>
      <c r="AN33" s="224"/>
      <c r="AO33" s="224"/>
      <c r="AP33" s="43"/>
      <c r="AQ33" s="47"/>
      <c r="BE33" s="213"/>
    </row>
    <row r="34" spans="2:57" s="2" customFormat="1" ht="14.25" customHeight="1" hidden="1">
      <c r="B34" s="42"/>
      <c r="C34" s="43"/>
      <c r="D34" s="43"/>
      <c r="E34" s="43"/>
      <c r="F34" s="44" t="s">
        <v>47</v>
      </c>
      <c r="G34" s="43"/>
      <c r="H34" s="43"/>
      <c r="I34" s="43"/>
      <c r="J34" s="43"/>
      <c r="K34" s="43"/>
      <c r="L34" s="223">
        <v>0.15</v>
      </c>
      <c r="M34" s="224"/>
      <c r="N34" s="224"/>
      <c r="O34" s="224"/>
      <c r="P34" s="43"/>
      <c r="Q34" s="43"/>
      <c r="R34" s="43"/>
      <c r="S34" s="43"/>
      <c r="T34" s="46" t="s">
        <v>44</v>
      </c>
      <c r="U34" s="43"/>
      <c r="V34" s="43"/>
      <c r="W34" s="225">
        <f>ROUND(BC87+SUM(CG95:CG99),2)</f>
        <v>0</v>
      </c>
      <c r="X34" s="224"/>
      <c r="Y34" s="224"/>
      <c r="Z34" s="224"/>
      <c r="AA34" s="224"/>
      <c r="AB34" s="224"/>
      <c r="AC34" s="224"/>
      <c r="AD34" s="224"/>
      <c r="AE34" s="224"/>
      <c r="AF34" s="43"/>
      <c r="AG34" s="43"/>
      <c r="AH34" s="43"/>
      <c r="AI34" s="43"/>
      <c r="AJ34" s="43"/>
      <c r="AK34" s="225">
        <v>0</v>
      </c>
      <c r="AL34" s="224"/>
      <c r="AM34" s="224"/>
      <c r="AN34" s="224"/>
      <c r="AO34" s="224"/>
      <c r="AP34" s="43"/>
      <c r="AQ34" s="47"/>
      <c r="BE34" s="213"/>
    </row>
    <row r="35" spans="2:43" s="2" customFormat="1" ht="14.25" customHeight="1" hidden="1">
      <c r="B35" s="42"/>
      <c r="C35" s="43"/>
      <c r="D35" s="43"/>
      <c r="E35" s="43"/>
      <c r="F35" s="44" t="s">
        <v>48</v>
      </c>
      <c r="G35" s="43"/>
      <c r="H35" s="43"/>
      <c r="I35" s="43"/>
      <c r="J35" s="43"/>
      <c r="K35" s="43"/>
      <c r="L35" s="223">
        <v>0</v>
      </c>
      <c r="M35" s="224"/>
      <c r="N35" s="224"/>
      <c r="O35" s="224"/>
      <c r="P35" s="43"/>
      <c r="Q35" s="43"/>
      <c r="R35" s="43"/>
      <c r="S35" s="43"/>
      <c r="T35" s="46" t="s">
        <v>44</v>
      </c>
      <c r="U35" s="43"/>
      <c r="V35" s="43"/>
      <c r="W35" s="225">
        <f>ROUND(BD87+SUM(CH95:CH99),2)</f>
        <v>0</v>
      </c>
      <c r="X35" s="224"/>
      <c r="Y35" s="224"/>
      <c r="Z35" s="224"/>
      <c r="AA35" s="224"/>
      <c r="AB35" s="224"/>
      <c r="AC35" s="224"/>
      <c r="AD35" s="224"/>
      <c r="AE35" s="224"/>
      <c r="AF35" s="43"/>
      <c r="AG35" s="43"/>
      <c r="AH35" s="43"/>
      <c r="AI35" s="43"/>
      <c r="AJ35" s="43"/>
      <c r="AK35" s="225">
        <v>0</v>
      </c>
      <c r="AL35" s="224"/>
      <c r="AM35" s="224"/>
      <c r="AN35" s="224"/>
      <c r="AO35" s="224"/>
      <c r="AP35" s="43"/>
      <c r="AQ35" s="47"/>
    </row>
    <row r="36" spans="2:43" s="1" customFormat="1" ht="6.7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5" customHeight="1">
      <c r="B37" s="37"/>
      <c r="C37" s="48"/>
      <c r="D37" s="49" t="s">
        <v>49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50</v>
      </c>
      <c r="U37" s="50"/>
      <c r="V37" s="50"/>
      <c r="W37" s="50"/>
      <c r="X37" s="226" t="s">
        <v>51</v>
      </c>
      <c r="Y37" s="227"/>
      <c r="Z37" s="227"/>
      <c r="AA37" s="227"/>
      <c r="AB37" s="227"/>
      <c r="AC37" s="50"/>
      <c r="AD37" s="50"/>
      <c r="AE37" s="50"/>
      <c r="AF37" s="50"/>
      <c r="AG37" s="50"/>
      <c r="AH37" s="50"/>
      <c r="AI37" s="50"/>
      <c r="AJ37" s="50"/>
      <c r="AK37" s="228">
        <f>SUM(AK29:AK35)</f>
        <v>0</v>
      </c>
      <c r="AL37" s="227"/>
      <c r="AM37" s="227"/>
      <c r="AN37" s="227"/>
      <c r="AO37" s="229"/>
      <c r="AP37" s="48"/>
      <c r="AQ37" s="39"/>
    </row>
    <row r="38" spans="2:43" s="1" customFormat="1" ht="14.2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4.25">
      <c r="B49" s="37"/>
      <c r="C49" s="38"/>
      <c r="D49" s="52" t="s">
        <v>52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53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4.25">
      <c r="B58" s="37"/>
      <c r="C58" s="38"/>
      <c r="D58" s="57" t="s">
        <v>54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55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54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55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4.25">
      <c r="B60" s="37"/>
      <c r="C60" s="38"/>
      <c r="D60" s="52" t="s">
        <v>56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57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4.25">
      <c r="B69" s="37"/>
      <c r="C69" s="38"/>
      <c r="D69" s="57" t="s">
        <v>54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55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54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55</v>
      </c>
      <c r="AN69" s="58"/>
      <c r="AO69" s="60"/>
      <c r="AP69" s="38"/>
      <c r="AQ69" s="39"/>
    </row>
    <row r="70" spans="2:43" s="1" customFormat="1" ht="6.7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7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7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75" customHeight="1">
      <c r="B76" s="37"/>
      <c r="C76" s="210" t="s">
        <v>58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39"/>
    </row>
    <row r="77" spans="2:43" s="3" customFormat="1" ht="14.2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DPSBUKOV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7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30" t="str">
        <f>K6</f>
        <v>Oprava sociálních zařízení (2017) - 5 bytových jednotek</v>
      </c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72"/>
      <c r="AQ78" s="73"/>
    </row>
    <row r="79" spans="2:43" s="1" customFormat="1" ht="6.7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2.75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Ústí nad Labem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30.8.2017</v>
      </c>
      <c r="AN80" s="38"/>
      <c r="AO80" s="38"/>
      <c r="AP80" s="38"/>
      <c r="AQ80" s="39"/>
    </row>
    <row r="81" spans="2:43" s="1" customFormat="1" ht="6.7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2.75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32" t="str">
        <f>IF(E17="","",E17)</f>
        <v> </v>
      </c>
      <c r="AN82" s="232"/>
      <c r="AO82" s="232"/>
      <c r="AP82" s="232"/>
      <c r="AQ82" s="39"/>
      <c r="AS82" s="233" t="s">
        <v>59</v>
      </c>
      <c r="AT82" s="23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2.75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>
        <f>IF(E14="Vyplň údaj","",E14)</f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32" t="str">
        <f>IF(E20="","",E20)</f>
        <v>D.Prombergerová</v>
      </c>
      <c r="AN83" s="232"/>
      <c r="AO83" s="232"/>
      <c r="AP83" s="232"/>
      <c r="AQ83" s="39"/>
      <c r="AS83" s="235"/>
      <c r="AT83" s="23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7"/>
      <c r="AT84" s="23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39" t="s">
        <v>60</v>
      </c>
      <c r="D85" s="240"/>
      <c r="E85" s="240"/>
      <c r="F85" s="240"/>
      <c r="G85" s="240"/>
      <c r="H85" s="81"/>
      <c r="I85" s="241" t="s">
        <v>61</v>
      </c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1" t="s">
        <v>62</v>
      </c>
      <c r="AH85" s="240"/>
      <c r="AI85" s="240"/>
      <c r="AJ85" s="240"/>
      <c r="AK85" s="240"/>
      <c r="AL85" s="240"/>
      <c r="AM85" s="240"/>
      <c r="AN85" s="241" t="s">
        <v>63</v>
      </c>
      <c r="AO85" s="240"/>
      <c r="AP85" s="242"/>
      <c r="AQ85" s="39"/>
      <c r="AS85" s="82" t="s">
        <v>64</v>
      </c>
      <c r="AT85" s="83" t="s">
        <v>65</v>
      </c>
      <c r="AU85" s="83" t="s">
        <v>66</v>
      </c>
      <c r="AV85" s="83" t="s">
        <v>67</v>
      </c>
      <c r="AW85" s="83" t="s">
        <v>68</v>
      </c>
      <c r="AX85" s="83" t="s">
        <v>69</v>
      </c>
      <c r="AY85" s="83" t="s">
        <v>70</v>
      </c>
      <c r="AZ85" s="83" t="s">
        <v>71</v>
      </c>
      <c r="BA85" s="83" t="s">
        <v>72</v>
      </c>
      <c r="BB85" s="83" t="s">
        <v>73</v>
      </c>
      <c r="BC85" s="83" t="s">
        <v>74</v>
      </c>
      <c r="BD85" s="84" t="s">
        <v>75</v>
      </c>
    </row>
    <row r="86" spans="2:56" s="1" customFormat="1" ht="10.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25" customHeight="1">
      <c r="B87" s="70"/>
      <c r="C87" s="86" t="s">
        <v>76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50">
        <f>ROUND(SUM(AG88:AG92),2)</f>
        <v>0</v>
      </c>
      <c r="AH87" s="250"/>
      <c r="AI87" s="250"/>
      <c r="AJ87" s="250"/>
      <c r="AK87" s="250"/>
      <c r="AL87" s="250"/>
      <c r="AM87" s="250"/>
      <c r="AN87" s="251">
        <f aca="true" t="shared" si="0" ref="AN87:AN92">SUM(AG87,AT87)</f>
        <v>0</v>
      </c>
      <c r="AO87" s="251"/>
      <c r="AP87" s="251"/>
      <c r="AQ87" s="73"/>
      <c r="AS87" s="88">
        <f>ROUND(SUM(AS88:AS92),2)</f>
        <v>0</v>
      </c>
      <c r="AT87" s="89">
        <f aca="true" t="shared" si="1" ref="AT87:AT92">ROUND(SUM(AV87:AW87),2)</f>
        <v>0</v>
      </c>
      <c r="AU87" s="90">
        <f>ROUND(SUM(AU88:AU92),5)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ROUND(SUM(AZ88:AZ92),2)</f>
        <v>0</v>
      </c>
      <c r="BA87" s="89">
        <f>ROUND(SUM(BA88:BA92),2)</f>
        <v>0</v>
      </c>
      <c r="BB87" s="89">
        <f>ROUND(SUM(BB88:BB92),2)</f>
        <v>0</v>
      </c>
      <c r="BC87" s="89">
        <f>ROUND(SUM(BC88:BC92),2)</f>
        <v>0</v>
      </c>
      <c r="BD87" s="91">
        <f>ROUND(SUM(BD88:BD92),2)</f>
        <v>0</v>
      </c>
      <c r="BS87" s="92" t="s">
        <v>77</v>
      </c>
      <c r="BT87" s="92" t="s">
        <v>78</v>
      </c>
      <c r="BU87" s="93" t="s">
        <v>79</v>
      </c>
      <c r="BV87" s="92" t="s">
        <v>80</v>
      </c>
      <c r="BW87" s="92" t="s">
        <v>81</v>
      </c>
      <c r="BX87" s="92" t="s">
        <v>82</v>
      </c>
    </row>
    <row r="88" spans="1:76" s="5" customFormat="1" ht="16.5" customHeight="1">
      <c r="A88" s="94" t="s">
        <v>83</v>
      </c>
      <c r="B88" s="95"/>
      <c r="C88" s="96"/>
      <c r="D88" s="245" t="s">
        <v>84</v>
      </c>
      <c r="E88" s="245"/>
      <c r="F88" s="245"/>
      <c r="G88" s="245"/>
      <c r="H88" s="245"/>
      <c r="I88" s="97"/>
      <c r="J88" s="245" t="s">
        <v>85</v>
      </c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3">
        <f>'1 - Oprava bytové jednotk...'!M30</f>
        <v>0</v>
      </c>
      <c r="AH88" s="244"/>
      <c r="AI88" s="244"/>
      <c r="AJ88" s="244"/>
      <c r="AK88" s="244"/>
      <c r="AL88" s="244"/>
      <c r="AM88" s="244"/>
      <c r="AN88" s="243">
        <f t="shared" si="0"/>
        <v>0</v>
      </c>
      <c r="AO88" s="244"/>
      <c r="AP88" s="244"/>
      <c r="AQ88" s="98"/>
      <c r="AS88" s="99">
        <f>'1 - Oprava bytové jednotk...'!M28</f>
        <v>0</v>
      </c>
      <c r="AT88" s="100">
        <f t="shared" si="1"/>
        <v>0</v>
      </c>
      <c r="AU88" s="101">
        <f>'1 - Oprava bytové jednotk...'!W137</f>
        <v>0</v>
      </c>
      <c r="AV88" s="100">
        <f>'1 - Oprava bytové jednotk...'!M32</f>
        <v>0</v>
      </c>
      <c r="AW88" s="100">
        <f>'1 - Oprava bytové jednotk...'!M33</f>
        <v>0</v>
      </c>
      <c r="AX88" s="100">
        <f>'1 - Oprava bytové jednotk...'!M34</f>
        <v>0</v>
      </c>
      <c r="AY88" s="100">
        <f>'1 - Oprava bytové jednotk...'!M35</f>
        <v>0</v>
      </c>
      <c r="AZ88" s="100">
        <f>'1 - Oprava bytové jednotk...'!H32</f>
        <v>0</v>
      </c>
      <c r="BA88" s="100">
        <f>'1 - Oprava bytové jednotk...'!H33</f>
        <v>0</v>
      </c>
      <c r="BB88" s="100">
        <f>'1 - Oprava bytové jednotk...'!H34</f>
        <v>0</v>
      </c>
      <c r="BC88" s="100">
        <f>'1 - Oprava bytové jednotk...'!H35</f>
        <v>0</v>
      </c>
      <c r="BD88" s="102">
        <f>'1 - Oprava bytové jednotk...'!H36</f>
        <v>0</v>
      </c>
      <c r="BT88" s="103" t="s">
        <v>84</v>
      </c>
      <c r="BV88" s="103" t="s">
        <v>80</v>
      </c>
      <c r="BW88" s="103" t="s">
        <v>86</v>
      </c>
      <c r="BX88" s="103" t="s">
        <v>81</v>
      </c>
    </row>
    <row r="89" spans="1:76" s="5" customFormat="1" ht="16.5" customHeight="1">
      <c r="A89" s="94" t="s">
        <v>83</v>
      </c>
      <c r="B89" s="95"/>
      <c r="C89" s="96"/>
      <c r="D89" s="245" t="s">
        <v>87</v>
      </c>
      <c r="E89" s="245"/>
      <c r="F89" s="245"/>
      <c r="G89" s="245"/>
      <c r="H89" s="245"/>
      <c r="I89" s="97"/>
      <c r="J89" s="245" t="s">
        <v>88</v>
      </c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3">
        <f>'2 - Oprava bytové jednotk...'!M30</f>
        <v>0</v>
      </c>
      <c r="AH89" s="244"/>
      <c r="AI89" s="244"/>
      <c r="AJ89" s="244"/>
      <c r="AK89" s="244"/>
      <c r="AL89" s="244"/>
      <c r="AM89" s="244"/>
      <c r="AN89" s="243">
        <f t="shared" si="0"/>
        <v>0</v>
      </c>
      <c r="AO89" s="244"/>
      <c r="AP89" s="244"/>
      <c r="AQ89" s="98"/>
      <c r="AS89" s="99">
        <f>'2 - Oprava bytové jednotk...'!M28</f>
        <v>0</v>
      </c>
      <c r="AT89" s="100">
        <f t="shared" si="1"/>
        <v>0</v>
      </c>
      <c r="AU89" s="101">
        <f>'2 - Oprava bytové jednotk...'!W137</f>
        <v>0</v>
      </c>
      <c r="AV89" s="100">
        <f>'2 - Oprava bytové jednotk...'!M32</f>
        <v>0</v>
      </c>
      <c r="AW89" s="100">
        <f>'2 - Oprava bytové jednotk...'!M33</f>
        <v>0</v>
      </c>
      <c r="AX89" s="100">
        <f>'2 - Oprava bytové jednotk...'!M34</f>
        <v>0</v>
      </c>
      <c r="AY89" s="100">
        <f>'2 - Oprava bytové jednotk...'!M35</f>
        <v>0</v>
      </c>
      <c r="AZ89" s="100">
        <f>'2 - Oprava bytové jednotk...'!H32</f>
        <v>0</v>
      </c>
      <c r="BA89" s="100">
        <f>'2 - Oprava bytové jednotk...'!H33</f>
        <v>0</v>
      </c>
      <c r="BB89" s="100">
        <f>'2 - Oprava bytové jednotk...'!H34</f>
        <v>0</v>
      </c>
      <c r="BC89" s="100">
        <f>'2 - Oprava bytové jednotk...'!H35</f>
        <v>0</v>
      </c>
      <c r="BD89" s="102">
        <f>'2 - Oprava bytové jednotk...'!H36</f>
        <v>0</v>
      </c>
      <c r="BT89" s="103" t="s">
        <v>84</v>
      </c>
      <c r="BV89" s="103" t="s">
        <v>80</v>
      </c>
      <c r="BW89" s="103" t="s">
        <v>89</v>
      </c>
      <c r="BX89" s="103" t="s">
        <v>81</v>
      </c>
    </row>
    <row r="90" spans="1:76" s="5" customFormat="1" ht="16.5" customHeight="1">
      <c r="A90" s="94" t="s">
        <v>83</v>
      </c>
      <c r="B90" s="95"/>
      <c r="C90" s="96"/>
      <c r="D90" s="245" t="s">
        <v>90</v>
      </c>
      <c r="E90" s="245"/>
      <c r="F90" s="245"/>
      <c r="G90" s="245"/>
      <c r="H90" s="245"/>
      <c r="I90" s="97"/>
      <c r="J90" s="245" t="s">
        <v>91</v>
      </c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3">
        <f>'3 - Oprava bytové jednotk...'!M30</f>
        <v>0</v>
      </c>
      <c r="AH90" s="244"/>
      <c r="AI90" s="244"/>
      <c r="AJ90" s="244"/>
      <c r="AK90" s="244"/>
      <c r="AL90" s="244"/>
      <c r="AM90" s="244"/>
      <c r="AN90" s="243">
        <f t="shared" si="0"/>
        <v>0</v>
      </c>
      <c r="AO90" s="244"/>
      <c r="AP90" s="244"/>
      <c r="AQ90" s="98"/>
      <c r="AS90" s="99">
        <f>'3 - Oprava bytové jednotk...'!M28</f>
        <v>0</v>
      </c>
      <c r="AT90" s="100">
        <f t="shared" si="1"/>
        <v>0</v>
      </c>
      <c r="AU90" s="101">
        <f>'3 - Oprava bytové jednotk...'!W137</f>
        <v>0</v>
      </c>
      <c r="AV90" s="100">
        <f>'3 - Oprava bytové jednotk...'!M32</f>
        <v>0</v>
      </c>
      <c r="AW90" s="100">
        <f>'3 - Oprava bytové jednotk...'!M33</f>
        <v>0</v>
      </c>
      <c r="AX90" s="100">
        <f>'3 - Oprava bytové jednotk...'!M34</f>
        <v>0</v>
      </c>
      <c r="AY90" s="100">
        <f>'3 - Oprava bytové jednotk...'!M35</f>
        <v>0</v>
      </c>
      <c r="AZ90" s="100">
        <f>'3 - Oprava bytové jednotk...'!H32</f>
        <v>0</v>
      </c>
      <c r="BA90" s="100">
        <f>'3 - Oprava bytové jednotk...'!H33</f>
        <v>0</v>
      </c>
      <c r="BB90" s="100">
        <f>'3 - Oprava bytové jednotk...'!H34</f>
        <v>0</v>
      </c>
      <c r="BC90" s="100">
        <f>'3 - Oprava bytové jednotk...'!H35</f>
        <v>0</v>
      </c>
      <c r="BD90" s="102">
        <f>'3 - Oprava bytové jednotk...'!H36</f>
        <v>0</v>
      </c>
      <c r="BT90" s="103" t="s">
        <v>84</v>
      </c>
      <c r="BV90" s="103" t="s">
        <v>80</v>
      </c>
      <c r="BW90" s="103" t="s">
        <v>92</v>
      </c>
      <c r="BX90" s="103" t="s">
        <v>81</v>
      </c>
    </row>
    <row r="91" spans="1:76" s="5" customFormat="1" ht="16.5" customHeight="1">
      <c r="A91" s="94" t="s">
        <v>83</v>
      </c>
      <c r="B91" s="95"/>
      <c r="C91" s="96"/>
      <c r="D91" s="245" t="s">
        <v>93</v>
      </c>
      <c r="E91" s="245"/>
      <c r="F91" s="245"/>
      <c r="G91" s="245"/>
      <c r="H91" s="245"/>
      <c r="I91" s="97"/>
      <c r="J91" s="245" t="s">
        <v>94</v>
      </c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3">
        <f>'4 - Oprava bytové jednotk...'!M30</f>
        <v>0</v>
      </c>
      <c r="AH91" s="244"/>
      <c r="AI91" s="244"/>
      <c r="AJ91" s="244"/>
      <c r="AK91" s="244"/>
      <c r="AL91" s="244"/>
      <c r="AM91" s="244"/>
      <c r="AN91" s="243">
        <f t="shared" si="0"/>
        <v>0</v>
      </c>
      <c r="AO91" s="244"/>
      <c r="AP91" s="244"/>
      <c r="AQ91" s="98"/>
      <c r="AS91" s="99">
        <f>'4 - Oprava bytové jednotk...'!M28</f>
        <v>0</v>
      </c>
      <c r="AT91" s="100">
        <f t="shared" si="1"/>
        <v>0</v>
      </c>
      <c r="AU91" s="101">
        <f>'4 - Oprava bytové jednotk...'!W137</f>
        <v>0</v>
      </c>
      <c r="AV91" s="100">
        <f>'4 - Oprava bytové jednotk...'!M32</f>
        <v>0</v>
      </c>
      <c r="AW91" s="100">
        <f>'4 - Oprava bytové jednotk...'!M33</f>
        <v>0</v>
      </c>
      <c r="AX91" s="100">
        <f>'4 - Oprava bytové jednotk...'!M34</f>
        <v>0</v>
      </c>
      <c r="AY91" s="100">
        <f>'4 - Oprava bytové jednotk...'!M35</f>
        <v>0</v>
      </c>
      <c r="AZ91" s="100">
        <f>'4 - Oprava bytové jednotk...'!H32</f>
        <v>0</v>
      </c>
      <c r="BA91" s="100">
        <f>'4 - Oprava bytové jednotk...'!H33</f>
        <v>0</v>
      </c>
      <c r="BB91" s="100">
        <f>'4 - Oprava bytové jednotk...'!H34</f>
        <v>0</v>
      </c>
      <c r="BC91" s="100">
        <f>'4 - Oprava bytové jednotk...'!H35</f>
        <v>0</v>
      </c>
      <c r="BD91" s="102">
        <f>'4 - Oprava bytové jednotk...'!H36</f>
        <v>0</v>
      </c>
      <c r="BT91" s="103" t="s">
        <v>84</v>
      </c>
      <c r="BV91" s="103" t="s">
        <v>80</v>
      </c>
      <c r="BW91" s="103" t="s">
        <v>95</v>
      </c>
      <c r="BX91" s="103" t="s">
        <v>81</v>
      </c>
    </row>
    <row r="92" spans="1:76" s="5" customFormat="1" ht="16.5" customHeight="1">
      <c r="A92" s="94" t="s">
        <v>83</v>
      </c>
      <c r="B92" s="95"/>
      <c r="C92" s="96"/>
      <c r="D92" s="245" t="s">
        <v>96</v>
      </c>
      <c r="E92" s="245"/>
      <c r="F92" s="245"/>
      <c r="G92" s="245"/>
      <c r="H92" s="245"/>
      <c r="I92" s="97"/>
      <c r="J92" s="245" t="s">
        <v>97</v>
      </c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3">
        <f>'5 - Oprava bytové jednotk...'!M30</f>
        <v>0</v>
      </c>
      <c r="AH92" s="244"/>
      <c r="AI92" s="244"/>
      <c r="AJ92" s="244"/>
      <c r="AK92" s="244"/>
      <c r="AL92" s="244"/>
      <c r="AM92" s="244"/>
      <c r="AN92" s="243">
        <f t="shared" si="0"/>
        <v>0</v>
      </c>
      <c r="AO92" s="244"/>
      <c r="AP92" s="244"/>
      <c r="AQ92" s="98"/>
      <c r="AS92" s="104">
        <f>'5 - Oprava bytové jednotk...'!M28</f>
        <v>0</v>
      </c>
      <c r="AT92" s="105">
        <f t="shared" si="1"/>
        <v>0</v>
      </c>
      <c r="AU92" s="106">
        <f>'5 - Oprava bytové jednotk...'!W137</f>
        <v>0</v>
      </c>
      <c r="AV92" s="105">
        <f>'5 - Oprava bytové jednotk...'!M32</f>
        <v>0</v>
      </c>
      <c r="AW92" s="105">
        <f>'5 - Oprava bytové jednotk...'!M33</f>
        <v>0</v>
      </c>
      <c r="AX92" s="105">
        <f>'5 - Oprava bytové jednotk...'!M34</f>
        <v>0</v>
      </c>
      <c r="AY92" s="105">
        <f>'5 - Oprava bytové jednotk...'!M35</f>
        <v>0</v>
      </c>
      <c r="AZ92" s="105">
        <f>'5 - Oprava bytové jednotk...'!H32</f>
        <v>0</v>
      </c>
      <c r="BA92" s="105">
        <f>'5 - Oprava bytové jednotk...'!H33</f>
        <v>0</v>
      </c>
      <c r="BB92" s="105">
        <f>'5 - Oprava bytové jednotk...'!H34</f>
        <v>0</v>
      </c>
      <c r="BC92" s="105">
        <f>'5 - Oprava bytové jednotk...'!H35</f>
        <v>0</v>
      </c>
      <c r="BD92" s="107">
        <f>'5 - Oprava bytové jednotk...'!H36</f>
        <v>0</v>
      </c>
      <c r="BT92" s="103" t="s">
        <v>84</v>
      </c>
      <c r="BV92" s="103" t="s">
        <v>80</v>
      </c>
      <c r="BW92" s="103" t="s">
        <v>98</v>
      </c>
      <c r="BX92" s="103" t="s">
        <v>81</v>
      </c>
    </row>
    <row r="93" spans="2:43" ht="12">
      <c r="B93" s="25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6"/>
    </row>
    <row r="94" spans="2:48" s="1" customFormat="1" ht="30" customHeight="1">
      <c r="B94" s="37"/>
      <c r="C94" s="86" t="s">
        <v>99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251">
        <f>ROUND(SUM(AG95:AG98),2)</f>
        <v>0</v>
      </c>
      <c r="AH94" s="251"/>
      <c r="AI94" s="251"/>
      <c r="AJ94" s="251"/>
      <c r="AK94" s="251"/>
      <c r="AL94" s="251"/>
      <c r="AM94" s="251"/>
      <c r="AN94" s="251">
        <f>ROUND(SUM(AN95:AN98),2)</f>
        <v>0</v>
      </c>
      <c r="AO94" s="251"/>
      <c r="AP94" s="251"/>
      <c r="AQ94" s="39"/>
      <c r="AS94" s="82" t="s">
        <v>100</v>
      </c>
      <c r="AT94" s="83" t="s">
        <v>101</v>
      </c>
      <c r="AU94" s="83" t="s">
        <v>42</v>
      </c>
      <c r="AV94" s="84" t="s">
        <v>65</v>
      </c>
    </row>
    <row r="95" spans="2:89" s="1" customFormat="1" ht="19.5" customHeight="1">
      <c r="B95" s="37"/>
      <c r="C95" s="38"/>
      <c r="D95" s="108" t="s">
        <v>102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246">
        <f>ROUND(AG87*AS95,2)</f>
        <v>0</v>
      </c>
      <c r="AH95" s="247"/>
      <c r="AI95" s="247"/>
      <c r="AJ95" s="247"/>
      <c r="AK95" s="247"/>
      <c r="AL95" s="247"/>
      <c r="AM95" s="247"/>
      <c r="AN95" s="247">
        <f>ROUND(AG95+AV95,2)</f>
        <v>0</v>
      </c>
      <c r="AO95" s="247"/>
      <c r="AP95" s="247"/>
      <c r="AQ95" s="39"/>
      <c r="AS95" s="109">
        <v>0</v>
      </c>
      <c r="AT95" s="110" t="s">
        <v>103</v>
      </c>
      <c r="AU95" s="110" t="s">
        <v>43</v>
      </c>
      <c r="AV95" s="111">
        <f>ROUND(IF(AU95="základní",AG95*L31,IF(AU95="snížená",AG95*L32,0)),2)</f>
        <v>0</v>
      </c>
      <c r="BV95" s="21" t="s">
        <v>104</v>
      </c>
      <c r="BY95" s="112">
        <f>IF(AU95="základní",AV95,0)</f>
        <v>0</v>
      </c>
      <c r="BZ95" s="112">
        <f>IF(AU95="snížená",AV95,0)</f>
        <v>0</v>
      </c>
      <c r="CA95" s="112">
        <v>0</v>
      </c>
      <c r="CB95" s="112">
        <v>0</v>
      </c>
      <c r="CC95" s="112">
        <v>0</v>
      </c>
      <c r="CD95" s="112">
        <f>IF(AU95="základní",AG95,0)</f>
        <v>0</v>
      </c>
      <c r="CE95" s="112">
        <f>IF(AU95="snížená",AG95,0)</f>
        <v>0</v>
      </c>
      <c r="CF95" s="112">
        <f>IF(AU95="zákl. přenesená",AG95,0)</f>
        <v>0</v>
      </c>
      <c r="CG95" s="112">
        <f>IF(AU95="sníž. přenesená",AG95,0)</f>
        <v>0</v>
      </c>
      <c r="CH95" s="112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>x</v>
      </c>
    </row>
    <row r="96" spans="2:89" s="1" customFormat="1" ht="19.5" customHeight="1">
      <c r="B96" s="37"/>
      <c r="C96" s="38"/>
      <c r="D96" s="248" t="s">
        <v>105</v>
      </c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38"/>
      <c r="AD96" s="38"/>
      <c r="AE96" s="38"/>
      <c r="AF96" s="38"/>
      <c r="AG96" s="246">
        <f>AG87*AS96</f>
        <v>0</v>
      </c>
      <c r="AH96" s="247"/>
      <c r="AI96" s="247"/>
      <c r="AJ96" s="247"/>
      <c r="AK96" s="247"/>
      <c r="AL96" s="247"/>
      <c r="AM96" s="247"/>
      <c r="AN96" s="247">
        <f>AG96+AV96</f>
        <v>0</v>
      </c>
      <c r="AO96" s="247"/>
      <c r="AP96" s="247"/>
      <c r="AQ96" s="39"/>
      <c r="AS96" s="113">
        <v>0</v>
      </c>
      <c r="AT96" s="114" t="s">
        <v>103</v>
      </c>
      <c r="AU96" s="114" t="s">
        <v>43</v>
      </c>
      <c r="AV96" s="115">
        <f>ROUND(IF(AU96="nulová",0,IF(OR(AU96="základní",AU96="zákl. přenesená"),AG96*L31,AG96*L32)),2)</f>
        <v>0</v>
      </c>
      <c r="BV96" s="21" t="s">
        <v>106</v>
      </c>
      <c r="BY96" s="112">
        <f>IF(AU96="základní",AV96,0)</f>
        <v>0</v>
      </c>
      <c r="BZ96" s="112">
        <f>IF(AU96="snížená",AV96,0)</f>
        <v>0</v>
      </c>
      <c r="CA96" s="112">
        <f>IF(AU96="zákl. přenesená",AV96,0)</f>
        <v>0</v>
      </c>
      <c r="CB96" s="112">
        <f>IF(AU96="sníž. přenesená",AV96,0)</f>
        <v>0</v>
      </c>
      <c r="CC96" s="112">
        <f>IF(AU96="nulová",AV96,0)</f>
        <v>0</v>
      </c>
      <c r="CD96" s="112">
        <f>IF(AU96="základní",AG96,0)</f>
        <v>0</v>
      </c>
      <c r="CE96" s="112">
        <f>IF(AU96="snížená",AG96,0)</f>
        <v>0</v>
      </c>
      <c r="CF96" s="112">
        <f>IF(AU96="zákl. přenesená",AG96,0)</f>
        <v>0</v>
      </c>
      <c r="CG96" s="112">
        <f>IF(AU96="sníž. přenesená",AG96,0)</f>
        <v>0</v>
      </c>
      <c r="CH96" s="112">
        <f>IF(AU96="nulová",AG96,0)</f>
        <v>0</v>
      </c>
      <c r="CI96" s="21">
        <f>IF(AU96="základní",1,IF(AU96="snížená",2,IF(AU96="zákl. přenesená",4,IF(AU96="sníž. přenesená",5,3))))</f>
        <v>1</v>
      </c>
      <c r="CJ96" s="21">
        <f>IF(AT96="stavební čast",1,IF(8896="investiční čast",2,3))</f>
        <v>1</v>
      </c>
      <c r="CK96" s="21">
        <f>IF(D96="Vyplň vlastní","","x")</f>
      </c>
    </row>
    <row r="97" spans="2:89" s="1" customFormat="1" ht="19.5" customHeight="1">
      <c r="B97" s="37"/>
      <c r="C97" s="38"/>
      <c r="D97" s="248" t="s">
        <v>105</v>
      </c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38"/>
      <c r="AD97" s="38"/>
      <c r="AE97" s="38"/>
      <c r="AF97" s="38"/>
      <c r="AG97" s="246">
        <f>AG87*AS97</f>
        <v>0</v>
      </c>
      <c r="AH97" s="247"/>
      <c r="AI97" s="247"/>
      <c r="AJ97" s="247"/>
      <c r="AK97" s="247"/>
      <c r="AL97" s="247"/>
      <c r="AM97" s="247"/>
      <c r="AN97" s="247">
        <f>AG97+AV97</f>
        <v>0</v>
      </c>
      <c r="AO97" s="247"/>
      <c r="AP97" s="247"/>
      <c r="AQ97" s="39"/>
      <c r="AS97" s="113">
        <v>0</v>
      </c>
      <c r="AT97" s="114" t="s">
        <v>103</v>
      </c>
      <c r="AU97" s="114" t="s">
        <v>43</v>
      </c>
      <c r="AV97" s="115">
        <f>ROUND(IF(AU97="nulová",0,IF(OR(AU97="základní",AU97="zákl. přenesená"),AG97*L31,AG97*L32)),2)</f>
        <v>0</v>
      </c>
      <c r="BV97" s="21" t="s">
        <v>106</v>
      </c>
      <c r="BY97" s="112">
        <f>IF(AU97="základní",AV97,0)</f>
        <v>0</v>
      </c>
      <c r="BZ97" s="112">
        <f>IF(AU97="snížená",AV97,0)</f>
        <v>0</v>
      </c>
      <c r="CA97" s="112">
        <f>IF(AU97="zákl. přenesená",AV97,0)</f>
        <v>0</v>
      </c>
      <c r="CB97" s="112">
        <f>IF(AU97="sníž. přenesená",AV97,0)</f>
        <v>0</v>
      </c>
      <c r="CC97" s="112">
        <f>IF(AU97="nulová",AV97,0)</f>
        <v>0</v>
      </c>
      <c r="CD97" s="112">
        <f>IF(AU97="základní",AG97,0)</f>
        <v>0</v>
      </c>
      <c r="CE97" s="112">
        <f>IF(AU97="snížená",AG97,0)</f>
        <v>0</v>
      </c>
      <c r="CF97" s="112">
        <f>IF(AU97="zákl. přenesená",AG97,0)</f>
        <v>0</v>
      </c>
      <c r="CG97" s="112">
        <f>IF(AU97="sníž. přenesená",AG97,0)</f>
        <v>0</v>
      </c>
      <c r="CH97" s="112">
        <f>IF(AU97="nulová",AG97,0)</f>
        <v>0</v>
      </c>
      <c r="CI97" s="21">
        <f>IF(AU97="základní",1,IF(AU97="snížená",2,IF(AU97="zákl. přenesená",4,IF(AU97="sníž. přenesená",5,3))))</f>
        <v>1</v>
      </c>
      <c r="CJ97" s="21">
        <f>IF(AT97="stavební čast",1,IF(8897="investiční čast",2,3))</f>
        <v>1</v>
      </c>
      <c r="CK97" s="21">
        <f>IF(D97="Vyplň vlastní","","x")</f>
      </c>
    </row>
    <row r="98" spans="2:89" s="1" customFormat="1" ht="19.5" customHeight="1">
      <c r="B98" s="37"/>
      <c r="C98" s="38"/>
      <c r="D98" s="248" t="s">
        <v>105</v>
      </c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38"/>
      <c r="AD98" s="38"/>
      <c r="AE98" s="38"/>
      <c r="AF98" s="38"/>
      <c r="AG98" s="246">
        <f>AG87*AS98</f>
        <v>0</v>
      </c>
      <c r="AH98" s="247"/>
      <c r="AI98" s="247"/>
      <c r="AJ98" s="247"/>
      <c r="AK98" s="247"/>
      <c r="AL98" s="247"/>
      <c r="AM98" s="247"/>
      <c r="AN98" s="247">
        <f>AG98+AV98</f>
        <v>0</v>
      </c>
      <c r="AO98" s="247"/>
      <c r="AP98" s="247"/>
      <c r="AQ98" s="39"/>
      <c r="AS98" s="116">
        <v>0</v>
      </c>
      <c r="AT98" s="117" t="s">
        <v>103</v>
      </c>
      <c r="AU98" s="117" t="s">
        <v>43</v>
      </c>
      <c r="AV98" s="118">
        <f>ROUND(IF(AU98="nulová",0,IF(OR(AU98="základní",AU98="zákl. přenesená"),AG98*L31,AG98*L32)),2)</f>
        <v>0</v>
      </c>
      <c r="BV98" s="21" t="s">
        <v>106</v>
      </c>
      <c r="BY98" s="112">
        <f>IF(AU98="základní",AV98,0)</f>
        <v>0</v>
      </c>
      <c r="BZ98" s="112">
        <f>IF(AU98="snížená",AV98,0)</f>
        <v>0</v>
      </c>
      <c r="CA98" s="112">
        <f>IF(AU98="zákl. přenesená",AV98,0)</f>
        <v>0</v>
      </c>
      <c r="CB98" s="112">
        <f>IF(AU98="sníž. přenesená",AV98,0)</f>
        <v>0</v>
      </c>
      <c r="CC98" s="112">
        <f>IF(AU98="nulová",AV98,0)</f>
        <v>0</v>
      </c>
      <c r="CD98" s="112">
        <f>IF(AU98="základní",AG98,0)</f>
        <v>0</v>
      </c>
      <c r="CE98" s="112">
        <f>IF(AU98="snížená",AG98,0)</f>
        <v>0</v>
      </c>
      <c r="CF98" s="112">
        <f>IF(AU98="zákl. přenesená",AG98,0)</f>
        <v>0</v>
      </c>
      <c r="CG98" s="112">
        <f>IF(AU98="sníž. přenesená",AG98,0)</f>
        <v>0</v>
      </c>
      <c r="CH98" s="112">
        <f>IF(AU98="nulová",AG98,0)</f>
        <v>0</v>
      </c>
      <c r="CI98" s="21">
        <f>IF(AU98="základní",1,IF(AU98="snížená",2,IF(AU98="zákl. přenesená",4,IF(AU98="sníž. přenesená",5,3))))</f>
        <v>1</v>
      </c>
      <c r="CJ98" s="21">
        <f>IF(AT98="stavební čast",1,IF(8898="investiční čast",2,3))</f>
        <v>1</v>
      </c>
      <c r="CK98" s="21">
        <f>IF(D98="Vyplň vlastní","","x")</f>
      </c>
    </row>
    <row r="99" spans="2:43" s="1" customFormat="1" ht="10.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9"/>
    </row>
    <row r="100" spans="2:43" s="1" customFormat="1" ht="30" customHeight="1">
      <c r="B100" s="37"/>
      <c r="C100" s="119" t="s">
        <v>107</v>
      </c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252">
        <f>ROUND(AG87+AG94,2)</f>
        <v>0</v>
      </c>
      <c r="AH100" s="252"/>
      <c r="AI100" s="252"/>
      <c r="AJ100" s="252"/>
      <c r="AK100" s="252"/>
      <c r="AL100" s="252"/>
      <c r="AM100" s="252"/>
      <c r="AN100" s="252">
        <f>AN87+AN94</f>
        <v>0</v>
      </c>
      <c r="AO100" s="252"/>
      <c r="AP100" s="252"/>
      <c r="AQ100" s="39"/>
    </row>
    <row r="101" spans="2:43" s="1" customFormat="1" ht="6.7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3"/>
    </row>
  </sheetData>
  <sheetProtection sheet="1" objects="1" scenarios="1" formatColumns="0" formatRows="0"/>
  <mergeCells count="74">
    <mergeCell ref="AG94:AM94"/>
    <mergeCell ref="AN94:AP94"/>
    <mergeCell ref="AG100:AM100"/>
    <mergeCell ref="AN100:AP100"/>
    <mergeCell ref="AR2:BE2"/>
    <mergeCell ref="D97:AB97"/>
    <mergeCell ref="AG97:AM97"/>
    <mergeCell ref="AN97:AP97"/>
    <mergeCell ref="D98:AB98"/>
    <mergeCell ref="AG98:AM98"/>
    <mergeCell ref="AN98:AP98"/>
    <mergeCell ref="AG95:AM95"/>
    <mergeCell ref="AN95:AP95"/>
    <mergeCell ref="D96:AB96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5:AT99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Oprava bytové jednotk...'!C2" display="/"/>
    <hyperlink ref="A89" location="'2 - Oprava bytové jednotk...'!C2" display="/"/>
    <hyperlink ref="A90" location="'3 - Oprava bytové jednotk...'!C2" display="/"/>
    <hyperlink ref="A91" location="'4 - Oprava bytové jednotk...'!C2" display="/"/>
    <hyperlink ref="A92" location="'5 - Oprava bytové jednotk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108</v>
      </c>
      <c r="G1" s="16"/>
      <c r="H1" s="307" t="s">
        <v>109</v>
      </c>
      <c r="I1" s="307"/>
      <c r="J1" s="307"/>
      <c r="K1" s="307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3" t="s">
        <v>8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1" t="s">
        <v>86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2:46" ht="36.75" customHeight="1">
      <c r="B4" s="25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0" t="s">
        <v>13</v>
      </c>
      <c r="AT4" s="21" t="s">
        <v>6</v>
      </c>
    </row>
    <row r="5" spans="2:18" ht="6.7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4.75" customHeight="1">
      <c r="B6" s="25"/>
      <c r="C6" s="28"/>
      <c r="D6" s="32" t="s">
        <v>19</v>
      </c>
      <c r="E6" s="28"/>
      <c r="F6" s="255" t="str">
        <f>'Rekapitulace stavby'!K6</f>
        <v>Oprava sociálních zařízení (2017) - 5 bytových jednotek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6"/>
    </row>
    <row r="7" spans="2:18" s="1" customFormat="1" ht="32.25" customHeight="1">
      <c r="B7" s="37"/>
      <c r="C7" s="38"/>
      <c r="D7" s="31" t="s">
        <v>114</v>
      </c>
      <c r="E7" s="38"/>
      <c r="F7" s="216" t="s">
        <v>115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8"/>
      <c r="R7" s="39"/>
    </row>
    <row r="8" spans="2:18" s="1" customFormat="1" ht="14.2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2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8" t="str">
        <f>'Rekapitulace stavby'!AN8</f>
        <v>30.8.2017</v>
      </c>
      <c r="P9" s="259"/>
      <c r="Q9" s="38"/>
      <c r="R9" s="39"/>
    </row>
    <row r="10" spans="2:18" s="1" customFormat="1" ht="10.5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2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4">
        <f>IF('Rekapitulace stavby'!AN10="","",'Rekapitulace stavby'!AN10)</f>
      </c>
      <c r="P11" s="214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4">
        <f>IF('Rekapitulace stavby'!AN11="","",'Rekapitulace stavby'!AN11)</f>
      </c>
      <c r="P12" s="214"/>
      <c r="Q12" s="38"/>
      <c r="R12" s="39"/>
    </row>
    <row r="13" spans="2:18" s="1" customFormat="1" ht="6.7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2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60" t="str">
        <f>IF('Rekapitulace stavby'!AN13="","",'Rekapitulace stavby'!AN13)</f>
        <v>Vyplň údaj</v>
      </c>
      <c r="P14" s="214"/>
      <c r="Q14" s="38"/>
      <c r="R14" s="39"/>
    </row>
    <row r="15" spans="2:18" s="1" customFormat="1" ht="18" customHeight="1">
      <c r="B15" s="37"/>
      <c r="C15" s="38"/>
      <c r="D15" s="38"/>
      <c r="E15" s="260" t="str">
        <f>IF('Rekapitulace stavby'!E14="","",'Rekapitulace stavby'!E14)</f>
        <v>Vyplň údaj</v>
      </c>
      <c r="F15" s="261"/>
      <c r="G15" s="261"/>
      <c r="H15" s="261"/>
      <c r="I15" s="261"/>
      <c r="J15" s="261"/>
      <c r="K15" s="261"/>
      <c r="L15" s="261"/>
      <c r="M15" s="32" t="s">
        <v>31</v>
      </c>
      <c r="N15" s="38"/>
      <c r="O15" s="260" t="str">
        <f>IF('Rekapitulace stavby'!AN14="","",'Rekapitulace stavby'!AN14)</f>
        <v>Vyplň údaj</v>
      </c>
      <c r="P15" s="214"/>
      <c r="Q15" s="38"/>
      <c r="R15" s="39"/>
    </row>
    <row r="16" spans="2:18" s="1" customFormat="1" ht="6.7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2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4">
        <f>IF('Rekapitulace stavby'!AN16="","",'Rekapitulace stavby'!AN16)</f>
      </c>
      <c r="P17" s="214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> 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4">
        <f>IF('Rekapitulace stavby'!AN17="","",'Rekapitulace stavby'!AN17)</f>
      </c>
      <c r="P18" s="214"/>
      <c r="Q18" s="38"/>
      <c r="R18" s="39"/>
    </row>
    <row r="19" spans="2:18" s="1" customFormat="1" ht="6.7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2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4" t="s">
        <v>22</v>
      </c>
      <c r="P20" s="214"/>
      <c r="Q20" s="38"/>
      <c r="R20" s="39"/>
    </row>
    <row r="21" spans="2:18" s="1" customFormat="1" ht="18" customHeight="1">
      <c r="B21" s="37"/>
      <c r="C21" s="38"/>
      <c r="D21" s="38"/>
      <c r="E21" s="30" t="s">
        <v>37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4" t="s">
        <v>22</v>
      </c>
      <c r="P21" s="214"/>
      <c r="Q21" s="38"/>
      <c r="R21" s="39"/>
    </row>
    <row r="22" spans="2:18" s="1" customFormat="1" ht="6.7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2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9" t="s">
        <v>22</v>
      </c>
      <c r="F24" s="219"/>
      <c r="G24" s="219"/>
      <c r="H24" s="219"/>
      <c r="I24" s="219"/>
      <c r="J24" s="219"/>
      <c r="K24" s="219"/>
      <c r="L24" s="219"/>
      <c r="M24" s="38"/>
      <c r="N24" s="38"/>
      <c r="O24" s="38"/>
      <c r="P24" s="38"/>
      <c r="Q24" s="38"/>
      <c r="R24" s="39"/>
    </row>
    <row r="25" spans="2:18" s="1" customFormat="1" ht="6.7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7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25" customHeight="1">
      <c r="B27" s="37"/>
      <c r="C27" s="38"/>
      <c r="D27" s="122" t="s">
        <v>116</v>
      </c>
      <c r="E27" s="38"/>
      <c r="F27" s="38"/>
      <c r="G27" s="38"/>
      <c r="H27" s="38"/>
      <c r="I27" s="38"/>
      <c r="J27" s="38"/>
      <c r="K27" s="38"/>
      <c r="L27" s="38"/>
      <c r="M27" s="220">
        <f>N88</f>
        <v>0</v>
      </c>
      <c r="N27" s="220"/>
      <c r="O27" s="220"/>
      <c r="P27" s="220"/>
      <c r="Q27" s="38"/>
      <c r="R27" s="39"/>
    </row>
    <row r="28" spans="2:18" s="1" customFormat="1" ht="14.25" customHeight="1">
      <c r="B28" s="37"/>
      <c r="C28" s="38"/>
      <c r="D28" s="36" t="s">
        <v>102</v>
      </c>
      <c r="E28" s="38"/>
      <c r="F28" s="38"/>
      <c r="G28" s="38"/>
      <c r="H28" s="38"/>
      <c r="I28" s="38"/>
      <c r="J28" s="38"/>
      <c r="K28" s="38"/>
      <c r="L28" s="38"/>
      <c r="M28" s="220">
        <f>N112</f>
        <v>0</v>
      </c>
      <c r="N28" s="220"/>
      <c r="O28" s="220"/>
      <c r="P28" s="220"/>
      <c r="Q28" s="38"/>
      <c r="R28" s="39"/>
    </row>
    <row r="29" spans="2:18" s="1" customFormat="1" ht="6.7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4.75" customHeight="1">
      <c r="B30" s="37"/>
      <c r="C30" s="38"/>
      <c r="D30" s="123" t="s">
        <v>41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57"/>
      <c r="O30" s="257"/>
      <c r="P30" s="257"/>
      <c r="Q30" s="38"/>
      <c r="R30" s="39"/>
    </row>
    <row r="31" spans="2:18" s="1" customFormat="1" ht="6.7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25" customHeight="1">
      <c r="B32" s="37"/>
      <c r="C32" s="38"/>
      <c r="D32" s="44" t="s">
        <v>42</v>
      </c>
      <c r="E32" s="44" t="s">
        <v>43</v>
      </c>
      <c r="F32" s="45">
        <v>0.21</v>
      </c>
      <c r="G32" s="124" t="s">
        <v>44</v>
      </c>
      <c r="H32" s="263">
        <f>ROUND((((SUM(BE112:BE119)+SUM(BE137:BE325))+SUM(BE327:BE331))),2)</f>
        <v>0</v>
      </c>
      <c r="I32" s="257"/>
      <c r="J32" s="257"/>
      <c r="K32" s="38"/>
      <c r="L32" s="38"/>
      <c r="M32" s="263">
        <f>ROUND(((ROUND((SUM(BE112:BE119)+SUM(BE137:BE325)),2)*F32)+SUM(BE327:BE331)*F32),2)</f>
        <v>0</v>
      </c>
      <c r="N32" s="257"/>
      <c r="O32" s="257"/>
      <c r="P32" s="257"/>
      <c r="Q32" s="38"/>
      <c r="R32" s="39"/>
    </row>
    <row r="33" spans="2:18" s="1" customFormat="1" ht="14.25" customHeight="1">
      <c r="B33" s="37"/>
      <c r="C33" s="38"/>
      <c r="D33" s="38"/>
      <c r="E33" s="44" t="s">
        <v>45</v>
      </c>
      <c r="F33" s="45">
        <v>0.15</v>
      </c>
      <c r="G33" s="124" t="s">
        <v>44</v>
      </c>
      <c r="H33" s="263">
        <f>ROUND((((SUM(BF112:BF119)+SUM(BF137:BF325))+SUM(BF327:BF331))),2)</f>
        <v>0</v>
      </c>
      <c r="I33" s="257"/>
      <c r="J33" s="257"/>
      <c r="K33" s="38"/>
      <c r="L33" s="38"/>
      <c r="M33" s="263">
        <f>ROUND(((ROUND((SUM(BF112:BF119)+SUM(BF137:BF325)),2)*F33)+SUM(BF327:BF331)*F33),2)</f>
        <v>0</v>
      </c>
      <c r="N33" s="257"/>
      <c r="O33" s="257"/>
      <c r="P33" s="257"/>
      <c r="Q33" s="38"/>
      <c r="R33" s="39"/>
    </row>
    <row r="34" spans="2:18" s="1" customFormat="1" ht="14.25" customHeight="1" hidden="1">
      <c r="B34" s="37"/>
      <c r="C34" s="38"/>
      <c r="D34" s="38"/>
      <c r="E34" s="44" t="s">
        <v>46</v>
      </c>
      <c r="F34" s="45">
        <v>0.21</v>
      </c>
      <c r="G34" s="124" t="s">
        <v>44</v>
      </c>
      <c r="H34" s="263">
        <f>ROUND((((SUM(BG112:BG119)+SUM(BG137:BG325))+SUM(BG327:BG331))),2)</f>
        <v>0</v>
      </c>
      <c r="I34" s="257"/>
      <c r="J34" s="257"/>
      <c r="K34" s="38"/>
      <c r="L34" s="38"/>
      <c r="M34" s="263">
        <v>0</v>
      </c>
      <c r="N34" s="257"/>
      <c r="O34" s="257"/>
      <c r="P34" s="257"/>
      <c r="Q34" s="38"/>
      <c r="R34" s="39"/>
    </row>
    <row r="35" spans="2:18" s="1" customFormat="1" ht="14.25" customHeight="1" hidden="1">
      <c r="B35" s="37"/>
      <c r="C35" s="38"/>
      <c r="D35" s="38"/>
      <c r="E35" s="44" t="s">
        <v>47</v>
      </c>
      <c r="F35" s="45">
        <v>0.15</v>
      </c>
      <c r="G35" s="124" t="s">
        <v>44</v>
      </c>
      <c r="H35" s="263">
        <f>ROUND((((SUM(BH112:BH119)+SUM(BH137:BH325))+SUM(BH327:BH331))),2)</f>
        <v>0</v>
      </c>
      <c r="I35" s="257"/>
      <c r="J35" s="257"/>
      <c r="K35" s="38"/>
      <c r="L35" s="38"/>
      <c r="M35" s="263">
        <v>0</v>
      </c>
      <c r="N35" s="257"/>
      <c r="O35" s="257"/>
      <c r="P35" s="257"/>
      <c r="Q35" s="38"/>
      <c r="R35" s="39"/>
    </row>
    <row r="36" spans="2:18" s="1" customFormat="1" ht="14.25" customHeight="1" hidden="1">
      <c r="B36" s="37"/>
      <c r="C36" s="38"/>
      <c r="D36" s="38"/>
      <c r="E36" s="44" t="s">
        <v>48</v>
      </c>
      <c r="F36" s="45">
        <v>0</v>
      </c>
      <c r="G36" s="124" t="s">
        <v>44</v>
      </c>
      <c r="H36" s="263">
        <f>ROUND((((SUM(BI112:BI119)+SUM(BI137:BI325))+SUM(BI327:BI331))),2)</f>
        <v>0</v>
      </c>
      <c r="I36" s="257"/>
      <c r="J36" s="257"/>
      <c r="K36" s="38"/>
      <c r="L36" s="38"/>
      <c r="M36" s="263">
        <v>0</v>
      </c>
      <c r="N36" s="257"/>
      <c r="O36" s="257"/>
      <c r="P36" s="257"/>
      <c r="Q36" s="38"/>
      <c r="R36" s="39"/>
    </row>
    <row r="37" spans="2:18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4.75" customHeight="1">
      <c r="B38" s="37"/>
      <c r="C38" s="120"/>
      <c r="D38" s="125" t="s">
        <v>49</v>
      </c>
      <c r="E38" s="81"/>
      <c r="F38" s="81"/>
      <c r="G38" s="126" t="s">
        <v>50</v>
      </c>
      <c r="H38" s="127" t="s">
        <v>51</v>
      </c>
      <c r="I38" s="81"/>
      <c r="J38" s="81"/>
      <c r="K38" s="81"/>
      <c r="L38" s="264">
        <f>SUM(M30:M36)</f>
        <v>0</v>
      </c>
      <c r="M38" s="264"/>
      <c r="N38" s="264"/>
      <c r="O38" s="264"/>
      <c r="P38" s="265"/>
      <c r="Q38" s="120"/>
      <c r="R38" s="39"/>
    </row>
    <row r="39" spans="2:18" s="1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2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2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4.2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2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4.2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2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7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75" customHeight="1">
      <c r="B76" s="37"/>
      <c r="C76" s="210" t="s">
        <v>117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9"/>
      <c r="T76" s="131"/>
      <c r="U76" s="131"/>
    </row>
    <row r="77" spans="2:21" s="1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5" t="str">
        <f>F6</f>
        <v>Oprava sociálních zařízení (2017) - 5 bytových jednotek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38"/>
      <c r="R78" s="39"/>
      <c r="T78" s="131"/>
      <c r="U78" s="131"/>
    </row>
    <row r="79" spans="2:21" s="1" customFormat="1" ht="36.75" customHeight="1">
      <c r="B79" s="37"/>
      <c r="C79" s="71" t="s">
        <v>114</v>
      </c>
      <c r="D79" s="38"/>
      <c r="E79" s="38"/>
      <c r="F79" s="230" t="str">
        <f>F7</f>
        <v>1 - Oprava bytové jednotky 20A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38"/>
      <c r="R79" s="39"/>
      <c r="T79" s="131"/>
      <c r="U79" s="131"/>
    </row>
    <row r="80" spans="2:21" s="1" customFormat="1" ht="6.7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Ústí nad Labem</v>
      </c>
      <c r="G81" s="38"/>
      <c r="H81" s="38"/>
      <c r="I81" s="38"/>
      <c r="J81" s="38"/>
      <c r="K81" s="32" t="s">
        <v>26</v>
      </c>
      <c r="L81" s="38"/>
      <c r="M81" s="259" t="str">
        <f>IF(O9="","",O9)</f>
        <v>30.8.2017</v>
      </c>
      <c r="N81" s="259"/>
      <c r="O81" s="259"/>
      <c r="P81" s="259"/>
      <c r="Q81" s="38"/>
      <c r="R81" s="39"/>
      <c r="T81" s="131"/>
      <c r="U81" s="131"/>
    </row>
    <row r="82" spans="2:21" s="1" customFormat="1" ht="6.7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2.75">
      <c r="B83" s="37"/>
      <c r="C83" s="32" t="s">
        <v>28</v>
      </c>
      <c r="D83" s="38"/>
      <c r="E83" s="38"/>
      <c r="F83" s="30" t="str">
        <f>E12</f>
        <v> </v>
      </c>
      <c r="G83" s="38"/>
      <c r="H83" s="38"/>
      <c r="I83" s="38"/>
      <c r="J83" s="38"/>
      <c r="K83" s="32" t="s">
        <v>34</v>
      </c>
      <c r="L83" s="38"/>
      <c r="M83" s="214" t="str">
        <f>E18</f>
        <v> </v>
      </c>
      <c r="N83" s="214"/>
      <c r="O83" s="214"/>
      <c r="P83" s="214"/>
      <c r="Q83" s="214"/>
      <c r="R83" s="39"/>
      <c r="T83" s="131"/>
      <c r="U83" s="131"/>
    </row>
    <row r="84" spans="2:21" s="1" customFormat="1" ht="14.2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14" t="str">
        <f>E21</f>
        <v>D.Prombergerová</v>
      </c>
      <c r="N84" s="214"/>
      <c r="O84" s="214"/>
      <c r="P84" s="214"/>
      <c r="Q84" s="214"/>
      <c r="R84" s="39"/>
      <c r="T84" s="131"/>
      <c r="U84" s="131"/>
    </row>
    <row r="85" spans="2:21" s="1" customFormat="1" ht="9.7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6" t="s">
        <v>118</v>
      </c>
      <c r="D86" s="267"/>
      <c r="E86" s="267"/>
      <c r="F86" s="267"/>
      <c r="G86" s="267"/>
      <c r="H86" s="120"/>
      <c r="I86" s="120"/>
      <c r="J86" s="120"/>
      <c r="K86" s="120"/>
      <c r="L86" s="120"/>
      <c r="M86" s="120"/>
      <c r="N86" s="266" t="s">
        <v>119</v>
      </c>
      <c r="O86" s="267"/>
      <c r="P86" s="267"/>
      <c r="Q86" s="267"/>
      <c r="R86" s="39"/>
      <c r="T86" s="131"/>
      <c r="U86" s="131"/>
    </row>
    <row r="87" spans="2:21" s="1" customFormat="1" ht="9.7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120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1">
        <f>N137</f>
        <v>0</v>
      </c>
      <c r="O88" s="268"/>
      <c r="P88" s="268"/>
      <c r="Q88" s="268"/>
      <c r="R88" s="39"/>
      <c r="T88" s="131"/>
      <c r="U88" s="131"/>
      <c r="AU88" s="21" t="s">
        <v>121</v>
      </c>
    </row>
    <row r="89" spans="2:21" s="6" customFormat="1" ht="24.75" customHeight="1">
      <c r="B89" s="133"/>
      <c r="C89" s="134"/>
      <c r="D89" s="135" t="s">
        <v>122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9">
        <f>N138</f>
        <v>0</v>
      </c>
      <c r="O89" s="270"/>
      <c r="P89" s="270"/>
      <c r="Q89" s="270"/>
      <c r="R89" s="136"/>
      <c r="T89" s="137"/>
      <c r="U89" s="137"/>
    </row>
    <row r="90" spans="2:21" s="7" customFormat="1" ht="19.5" customHeight="1">
      <c r="B90" s="138"/>
      <c r="C90" s="139"/>
      <c r="D90" s="108" t="s">
        <v>123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7">
        <f>N139</f>
        <v>0</v>
      </c>
      <c r="O90" s="271"/>
      <c r="P90" s="271"/>
      <c r="Q90" s="271"/>
      <c r="R90" s="140"/>
      <c r="T90" s="141"/>
      <c r="U90" s="141"/>
    </row>
    <row r="91" spans="2:21" s="7" customFormat="1" ht="19.5" customHeight="1">
      <c r="B91" s="138"/>
      <c r="C91" s="139"/>
      <c r="D91" s="108" t="s">
        <v>124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7">
        <f>N160</f>
        <v>0</v>
      </c>
      <c r="O91" s="271"/>
      <c r="P91" s="271"/>
      <c r="Q91" s="271"/>
      <c r="R91" s="140"/>
      <c r="T91" s="141"/>
      <c r="U91" s="141"/>
    </row>
    <row r="92" spans="2:21" s="7" customFormat="1" ht="19.5" customHeight="1">
      <c r="B92" s="138"/>
      <c r="C92" s="139"/>
      <c r="D92" s="108" t="s">
        <v>125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7">
        <f>N181</f>
        <v>0</v>
      </c>
      <c r="O92" s="271"/>
      <c r="P92" s="271"/>
      <c r="Q92" s="271"/>
      <c r="R92" s="140"/>
      <c r="T92" s="141"/>
      <c r="U92" s="141"/>
    </row>
    <row r="93" spans="2:21" s="7" customFormat="1" ht="19.5" customHeight="1">
      <c r="B93" s="138"/>
      <c r="C93" s="139"/>
      <c r="D93" s="108" t="s">
        <v>126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7">
        <f>N186</f>
        <v>0</v>
      </c>
      <c r="O93" s="271"/>
      <c r="P93" s="271"/>
      <c r="Q93" s="271"/>
      <c r="R93" s="140"/>
      <c r="T93" s="141"/>
      <c r="U93" s="141"/>
    </row>
    <row r="94" spans="2:21" s="6" customFormat="1" ht="24.75" customHeight="1">
      <c r="B94" s="133"/>
      <c r="C94" s="134"/>
      <c r="D94" s="135" t="s">
        <v>127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69">
        <f>N188</f>
        <v>0</v>
      </c>
      <c r="O94" s="270"/>
      <c r="P94" s="270"/>
      <c r="Q94" s="270"/>
      <c r="R94" s="136"/>
      <c r="T94" s="137"/>
      <c r="U94" s="137"/>
    </row>
    <row r="95" spans="2:21" s="7" customFormat="1" ht="19.5" customHeight="1">
      <c r="B95" s="138"/>
      <c r="C95" s="139"/>
      <c r="D95" s="108" t="s">
        <v>128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7">
        <f>N189</f>
        <v>0</v>
      </c>
      <c r="O95" s="271"/>
      <c r="P95" s="271"/>
      <c r="Q95" s="271"/>
      <c r="R95" s="140"/>
      <c r="T95" s="141"/>
      <c r="U95" s="141"/>
    </row>
    <row r="96" spans="2:21" s="7" customFormat="1" ht="19.5" customHeight="1">
      <c r="B96" s="138"/>
      <c r="C96" s="139"/>
      <c r="D96" s="108" t="s">
        <v>129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7">
        <f>N202</f>
        <v>0</v>
      </c>
      <c r="O96" s="271"/>
      <c r="P96" s="271"/>
      <c r="Q96" s="271"/>
      <c r="R96" s="140"/>
      <c r="T96" s="141"/>
      <c r="U96" s="141"/>
    </row>
    <row r="97" spans="2:21" s="7" customFormat="1" ht="19.5" customHeight="1">
      <c r="B97" s="138"/>
      <c r="C97" s="139"/>
      <c r="D97" s="108" t="s">
        <v>130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7">
        <f>N212</f>
        <v>0</v>
      </c>
      <c r="O97" s="271"/>
      <c r="P97" s="271"/>
      <c r="Q97" s="271"/>
      <c r="R97" s="140"/>
      <c r="T97" s="141"/>
      <c r="U97" s="141"/>
    </row>
    <row r="98" spans="2:21" s="7" customFormat="1" ht="19.5" customHeight="1">
      <c r="B98" s="138"/>
      <c r="C98" s="139"/>
      <c r="D98" s="108" t="s">
        <v>131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47">
        <f>N218</f>
        <v>0</v>
      </c>
      <c r="O98" s="271"/>
      <c r="P98" s="271"/>
      <c r="Q98" s="271"/>
      <c r="R98" s="140"/>
      <c r="T98" s="141"/>
      <c r="U98" s="141"/>
    </row>
    <row r="99" spans="2:21" s="7" customFormat="1" ht="19.5" customHeight="1">
      <c r="B99" s="138"/>
      <c r="C99" s="139"/>
      <c r="D99" s="108" t="s">
        <v>132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7">
        <f>N258</f>
        <v>0</v>
      </c>
      <c r="O99" s="271"/>
      <c r="P99" s="271"/>
      <c r="Q99" s="271"/>
      <c r="R99" s="140"/>
      <c r="T99" s="141"/>
      <c r="U99" s="141"/>
    </row>
    <row r="100" spans="2:21" s="7" customFormat="1" ht="19.5" customHeight="1">
      <c r="B100" s="138"/>
      <c r="C100" s="139"/>
      <c r="D100" s="108" t="s">
        <v>133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47">
        <f>N262</f>
        <v>0</v>
      </c>
      <c r="O100" s="271"/>
      <c r="P100" s="271"/>
      <c r="Q100" s="271"/>
      <c r="R100" s="140"/>
      <c r="T100" s="141"/>
      <c r="U100" s="141"/>
    </row>
    <row r="101" spans="2:21" s="7" customFormat="1" ht="19.5" customHeight="1">
      <c r="B101" s="138"/>
      <c r="C101" s="139"/>
      <c r="D101" s="108" t="s">
        <v>134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47">
        <f>N265</f>
        <v>0</v>
      </c>
      <c r="O101" s="271"/>
      <c r="P101" s="271"/>
      <c r="Q101" s="271"/>
      <c r="R101" s="140"/>
      <c r="T101" s="141"/>
      <c r="U101" s="141"/>
    </row>
    <row r="102" spans="2:21" s="7" customFormat="1" ht="19.5" customHeight="1">
      <c r="B102" s="138"/>
      <c r="C102" s="139"/>
      <c r="D102" s="108" t="s">
        <v>135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47">
        <f>N267</f>
        <v>0</v>
      </c>
      <c r="O102" s="271"/>
      <c r="P102" s="271"/>
      <c r="Q102" s="271"/>
      <c r="R102" s="140"/>
      <c r="T102" s="141"/>
      <c r="U102" s="141"/>
    </row>
    <row r="103" spans="2:21" s="7" customFormat="1" ht="19.5" customHeight="1">
      <c r="B103" s="138"/>
      <c r="C103" s="139"/>
      <c r="D103" s="108" t="s">
        <v>136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247">
        <f>N271</f>
        <v>0</v>
      </c>
      <c r="O103" s="271"/>
      <c r="P103" s="271"/>
      <c r="Q103" s="271"/>
      <c r="R103" s="140"/>
      <c r="T103" s="141"/>
      <c r="U103" s="141"/>
    </row>
    <row r="104" spans="2:21" s="7" customFormat="1" ht="19.5" customHeight="1">
      <c r="B104" s="138"/>
      <c r="C104" s="139"/>
      <c r="D104" s="108" t="s">
        <v>137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247">
        <f>N279</f>
        <v>0</v>
      </c>
      <c r="O104" s="271"/>
      <c r="P104" s="271"/>
      <c r="Q104" s="271"/>
      <c r="R104" s="140"/>
      <c r="T104" s="141"/>
      <c r="U104" s="141"/>
    </row>
    <row r="105" spans="2:21" s="7" customFormat="1" ht="19.5" customHeight="1">
      <c r="B105" s="138"/>
      <c r="C105" s="139"/>
      <c r="D105" s="108" t="s">
        <v>138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247">
        <f>N291</f>
        <v>0</v>
      </c>
      <c r="O105" s="271"/>
      <c r="P105" s="271"/>
      <c r="Q105" s="271"/>
      <c r="R105" s="140"/>
      <c r="T105" s="141"/>
      <c r="U105" s="141"/>
    </row>
    <row r="106" spans="2:21" s="7" customFormat="1" ht="19.5" customHeight="1">
      <c r="B106" s="138"/>
      <c r="C106" s="139"/>
      <c r="D106" s="108" t="s">
        <v>139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247">
        <f>N295</f>
        <v>0</v>
      </c>
      <c r="O106" s="271"/>
      <c r="P106" s="271"/>
      <c r="Q106" s="271"/>
      <c r="R106" s="140"/>
      <c r="T106" s="141"/>
      <c r="U106" s="141"/>
    </row>
    <row r="107" spans="2:21" s="7" customFormat="1" ht="19.5" customHeight="1">
      <c r="B107" s="138"/>
      <c r="C107" s="139"/>
      <c r="D107" s="108" t="s">
        <v>140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247">
        <f>N300</f>
        <v>0</v>
      </c>
      <c r="O107" s="271"/>
      <c r="P107" s="271"/>
      <c r="Q107" s="271"/>
      <c r="R107" s="140"/>
      <c r="T107" s="141"/>
      <c r="U107" s="141"/>
    </row>
    <row r="108" spans="2:21" s="7" customFormat="1" ht="19.5" customHeight="1">
      <c r="B108" s="138"/>
      <c r="C108" s="139"/>
      <c r="D108" s="108" t="s">
        <v>141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247">
        <f>N312</f>
        <v>0</v>
      </c>
      <c r="O108" s="271"/>
      <c r="P108" s="271"/>
      <c r="Q108" s="271"/>
      <c r="R108" s="140"/>
      <c r="T108" s="141"/>
      <c r="U108" s="141"/>
    </row>
    <row r="109" spans="2:21" s="7" customFormat="1" ht="19.5" customHeight="1">
      <c r="B109" s="138"/>
      <c r="C109" s="139"/>
      <c r="D109" s="108" t="s">
        <v>142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247">
        <f>N317</f>
        <v>0</v>
      </c>
      <c r="O109" s="271"/>
      <c r="P109" s="271"/>
      <c r="Q109" s="271"/>
      <c r="R109" s="140"/>
      <c r="T109" s="141"/>
      <c r="U109" s="141"/>
    </row>
    <row r="110" spans="2:21" s="6" customFormat="1" ht="21.75" customHeight="1">
      <c r="B110" s="133"/>
      <c r="C110" s="134"/>
      <c r="D110" s="135" t="s">
        <v>143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72">
        <f>N326</f>
        <v>0</v>
      </c>
      <c r="O110" s="270"/>
      <c r="P110" s="270"/>
      <c r="Q110" s="270"/>
      <c r="R110" s="136"/>
      <c r="T110" s="137"/>
      <c r="U110" s="137"/>
    </row>
    <row r="111" spans="2:2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T111" s="131"/>
      <c r="U111" s="131"/>
    </row>
    <row r="112" spans="2:21" s="1" customFormat="1" ht="29.25" customHeight="1">
      <c r="B112" s="37"/>
      <c r="C112" s="132" t="s">
        <v>144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68">
        <f>ROUND(N113+N114+N115+N116+N117+N118,2)</f>
        <v>0</v>
      </c>
      <c r="O112" s="273"/>
      <c r="P112" s="273"/>
      <c r="Q112" s="273"/>
      <c r="R112" s="39"/>
      <c r="T112" s="142"/>
      <c r="U112" s="143" t="s">
        <v>42</v>
      </c>
    </row>
    <row r="113" spans="2:65" s="1" customFormat="1" ht="18" customHeight="1">
      <c r="B113" s="37"/>
      <c r="C113" s="38"/>
      <c r="D113" s="248" t="s">
        <v>145</v>
      </c>
      <c r="E113" s="249"/>
      <c r="F113" s="249"/>
      <c r="G113" s="249"/>
      <c r="H113" s="249"/>
      <c r="I113" s="38"/>
      <c r="J113" s="38"/>
      <c r="K113" s="38"/>
      <c r="L113" s="38"/>
      <c r="M113" s="38"/>
      <c r="N113" s="246">
        <f>ROUND(N88*T113,2)</f>
        <v>0</v>
      </c>
      <c r="O113" s="247"/>
      <c r="P113" s="247"/>
      <c r="Q113" s="247"/>
      <c r="R113" s="39"/>
      <c r="S113" s="144"/>
      <c r="T113" s="145"/>
      <c r="U113" s="146" t="s">
        <v>45</v>
      </c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7" t="s">
        <v>146</v>
      </c>
      <c r="AZ113" s="144"/>
      <c r="BA113" s="144"/>
      <c r="BB113" s="144"/>
      <c r="BC113" s="144"/>
      <c r="BD113" s="144"/>
      <c r="BE113" s="148">
        <f aca="true" t="shared" si="0" ref="BE113:BE118">IF(U113="základní",N113,0)</f>
        <v>0</v>
      </c>
      <c r="BF113" s="148">
        <f aca="true" t="shared" si="1" ref="BF113:BF118">IF(U113="snížená",N113,0)</f>
        <v>0</v>
      </c>
      <c r="BG113" s="148">
        <f aca="true" t="shared" si="2" ref="BG113:BG118">IF(U113="zákl. přenesená",N113,0)</f>
        <v>0</v>
      </c>
      <c r="BH113" s="148">
        <f aca="true" t="shared" si="3" ref="BH113:BH118">IF(U113="sníž. přenesená",N113,0)</f>
        <v>0</v>
      </c>
      <c r="BI113" s="148">
        <f aca="true" t="shared" si="4" ref="BI113:BI118">IF(U113="nulová",N113,0)</f>
        <v>0</v>
      </c>
      <c r="BJ113" s="147" t="s">
        <v>87</v>
      </c>
      <c r="BK113" s="144"/>
      <c r="BL113" s="144"/>
      <c r="BM113" s="144"/>
    </row>
    <row r="114" spans="2:65" s="1" customFormat="1" ht="18" customHeight="1">
      <c r="B114" s="37"/>
      <c r="C114" s="38"/>
      <c r="D114" s="248" t="s">
        <v>147</v>
      </c>
      <c r="E114" s="249"/>
      <c r="F114" s="249"/>
      <c r="G114" s="249"/>
      <c r="H114" s="249"/>
      <c r="I114" s="38"/>
      <c r="J114" s="38"/>
      <c r="K114" s="38"/>
      <c r="L114" s="38"/>
      <c r="M114" s="38"/>
      <c r="N114" s="246">
        <f>ROUND(N88*T114,2)</f>
        <v>0</v>
      </c>
      <c r="O114" s="247"/>
      <c r="P114" s="247"/>
      <c r="Q114" s="247"/>
      <c r="R114" s="39"/>
      <c r="S114" s="144"/>
      <c r="T114" s="145"/>
      <c r="U114" s="146" t="s">
        <v>45</v>
      </c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7" t="s">
        <v>146</v>
      </c>
      <c r="AZ114" s="144"/>
      <c r="BA114" s="144"/>
      <c r="BB114" s="144"/>
      <c r="BC114" s="144"/>
      <c r="BD114" s="144"/>
      <c r="BE114" s="148">
        <f t="shared" si="0"/>
        <v>0</v>
      </c>
      <c r="BF114" s="148">
        <f t="shared" si="1"/>
        <v>0</v>
      </c>
      <c r="BG114" s="148">
        <f t="shared" si="2"/>
        <v>0</v>
      </c>
      <c r="BH114" s="148">
        <f t="shared" si="3"/>
        <v>0</v>
      </c>
      <c r="BI114" s="148">
        <f t="shared" si="4"/>
        <v>0</v>
      </c>
      <c r="BJ114" s="147" t="s">
        <v>87</v>
      </c>
      <c r="BK114" s="144"/>
      <c r="BL114" s="144"/>
      <c r="BM114" s="144"/>
    </row>
    <row r="115" spans="2:65" s="1" customFormat="1" ht="18" customHeight="1">
      <c r="B115" s="37"/>
      <c r="C115" s="38"/>
      <c r="D115" s="248" t="s">
        <v>148</v>
      </c>
      <c r="E115" s="249"/>
      <c r="F115" s="249"/>
      <c r="G115" s="249"/>
      <c r="H115" s="249"/>
      <c r="I115" s="38"/>
      <c r="J115" s="38"/>
      <c r="K115" s="38"/>
      <c r="L115" s="38"/>
      <c r="M115" s="38"/>
      <c r="N115" s="246">
        <f>ROUND(N88*T115,2)</f>
        <v>0</v>
      </c>
      <c r="O115" s="247"/>
      <c r="P115" s="247"/>
      <c r="Q115" s="247"/>
      <c r="R115" s="39"/>
      <c r="S115" s="144"/>
      <c r="T115" s="145"/>
      <c r="U115" s="146" t="s">
        <v>45</v>
      </c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7" t="s">
        <v>146</v>
      </c>
      <c r="AZ115" s="144"/>
      <c r="BA115" s="144"/>
      <c r="BB115" s="144"/>
      <c r="BC115" s="144"/>
      <c r="BD115" s="144"/>
      <c r="BE115" s="148">
        <f t="shared" si="0"/>
        <v>0</v>
      </c>
      <c r="BF115" s="148">
        <f t="shared" si="1"/>
        <v>0</v>
      </c>
      <c r="BG115" s="148">
        <f t="shared" si="2"/>
        <v>0</v>
      </c>
      <c r="BH115" s="148">
        <f t="shared" si="3"/>
        <v>0</v>
      </c>
      <c r="BI115" s="148">
        <f t="shared" si="4"/>
        <v>0</v>
      </c>
      <c r="BJ115" s="147" t="s">
        <v>87</v>
      </c>
      <c r="BK115" s="144"/>
      <c r="BL115" s="144"/>
      <c r="BM115" s="144"/>
    </row>
    <row r="116" spans="2:65" s="1" customFormat="1" ht="18" customHeight="1">
      <c r="B116" s="37"/>
      <c r="C116" s="38"/>
      <c r="D116" s="248" t="s">
        <v>149</v>
      </c>
      <c r="E116" s="249"/>
      <c r="F116" s="249"/>
      <c r="G116" s="249"/>
      <c r="H116" s="249"/>
      <c r="I116" s="38"/>
      <c r="J116" s="38"/>
      <c r="K116" s="38"/>
      <c r="L116" s="38"/>
      <c r="M116" s="38"/>
      <c r="N116" s="246">
        <f>ROUND(N88*T116,2)</f>
        <v>0</v>
      </c>
      <c r="O116" s="247"/>
      <c r="P116" s="247"/>
      <c r="Q116" s="247"/>
      <c r="R116" s="39"/>
      <c r="S116" s="144"/>
      <c r="T116" s="145"/>
      <c r="U116" s="146" t="s">
        <v>45</v>
      </c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7" t="s">
        <v>146</v>
      </c>
      <c r="AZ116" s="144"/>
      <c r="BA116" s="144"/>
      <c r="BB116" s="144"/>
      <c r="BC116" s="144"/>
      <c r="BD116" s="144"/>
      <c r="BE116" s="148">
        <f t="shared" si="0"/>
        <v>0</v>
      </c>
      <c r="BF116" s="148">
        <f t="shared" si="1"/>
        <v>0</v>
      </c>
      <c r="BG116" s="148">
        <f t="shared" si="2"/>
        <v>0</v>
      </c>
      <c r="BH116" s="148">
        <f t="shared" si="3"/>
        <v>0</v>
      </c>
      <c r="BI116" s="148">
        <f t="shared" si="4"/>
        <v>0</v>
      </c>
      <c r="BJ116" s="147" t="s">
        <v>87</v>
      </c>
      <c r="BK116" s="144"/>
      <c r="BL116" s="144"/>
      <c r="BM116" s="144"/>
    </row>
    <row r="117" spans="2:65" s="1" customFormat="1" ht="18" customHeight="1">
      <c r="B117" s="37"/>
      <c r="C117" s="38"/>
      <c r="D117" s="248" t="s">
        <v>150</v>
      </c>
      <c r="E117" s="249"/>
      <c r="F117" s="249"/>
      <c r="G117" s="249"/>
      <c r="H117" s="249"/>
      <c r="I117" s="38"/>
      <c r="J117" s="38"/>
      <c r="K117" s="38"/>
      <c r="L117" s="38"/>
      <c r="M117" s="38"/>
      <c r="N117" s="246">
        <f>ROUND(N88*T117,2)</f>
        <v>0</v>
      </c>
      <c r="O117" s="247"/>
      <c r="P117" s="247"/>
      <c r="Q117" s="247"/>
      <c r="R117" s="39"/>
      <c r="S117" s="144"/>
      <c r="T117" s="145"/>
      <c r="U117" s="146" t="s">
        <v>45</v>
      </c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7" t="s">
        <v>146</v>
      </c>
      <c r="AZ117" s="144"/>
      <c r="BA117" s="144"/>
      <c r="BB117" s="144"/>
      <c r="BC117" s="144"/>
      <c r="BD117" s="144"/>
      <c r="BE117" s="148">
        <f t="shared" si="0"/>
        <v>0</v>
      </c>
      <c r="BF117" s="148">
        <f t="shared" si="1"/>
        <v>0</v>
      </c>
      <c r="BG117" s="148">
        <f t="shared" si="2"/>
        <v>0</v>
      </c>
      <c r="BH117" s="148">
        <f t="shared" si="3"/>
        <v>0</v>
      </c>
      <c r="BI117" s="148">
        <f t="shared" si="4"/>
        <v>0</v>
      </c>
      <c r="BJ117" s="147" t="s">
        <v>87</v>
      </c>
      <c r="BK117" s="144"/>
      <c r="BL117" s="144"/>
      <c r="BM117" s="144"/>
    </row>
    <row r="118" spans="2:65" s="1" customFormat="1" ht="18" customHeight="1">
      <c r="B118" s="37"/>
      <c r="C118" s="38"/>
      <c r="D118" s="108" t="s">
        <v>151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246">
        <f>ROUND(N88*T118,2)</f>
        <v>0</v>
      </c>
      <c r="O118" s="247"/>
      <c r="P118" s="247"/>
      <c r="Q118" s="247"/>
      <c r="R118" s="39"/>
      <c r="S118" s="144"/>
      <c r="T118" s="149"/>
      <c r="U118" s="150" t="s">
        <v>45</v>
      </c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7" t="s">
        <v>152</v>
      </c>
      <c r="AZ118" s="144"/>
      <c r="BA118" s="144"/>
      <c r="BB118" s="144"/>
      <c r="BC118" s="144"/>
      <c r="BD118" s="144"/>
      <c r="BE118" s="148">
        <f t="shared" si="0"/>
        <v>0</v>
      </c>
      <c r="BF118" s="148">
        <f t="shared" si="1"/>
        <v>0</v>
      </c>
      <c r="BG118" s="148">
        <f t="shared" si="2"/>
        <v>0</v>
      </c>
      <c r="BH118" s="148">
        <f t="shared" si="3"/>
        <v>0</v>
      </c>
      <c r="BI118" s="148">
        <f t="shared" si="4"/>
        <v>0</v>
      </c>
      <c r="BJ118" s="147" t="s">
        <v>87</v>
      </c>
      <c r="BK118" s="144"/>
      <c r="BL118" s="144"/>
      <c r="BM118" s="144"/>
    </row>
    <row r="119" spans="2:21" s="1" customFormat="1" ht="12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T119" s="131"/>
      <c r="U119" s="131"/>
    </row>
    <row r="120" spans="2:21" s="1" customFormat="1" ht="29.25" customHeight="1">
      <c r="B120" s="37"/>
      <c r="C120" s="119" t="s">
        <v>107</v>
      </c>
      <c r="D120" s="120"/>
      <c r="E120" s="120"/>
      <c r="F120" s="120"/>
      <c r="G120" s="120"/>
      <c r="H120" s="120"/>
      <c r="I120" s="120"/>
      <c r="J120" s="120"/>
      <c r="K120" s="120"/>
      <c r="L120" s="252">
        <f>ROUND(SUM(N88+N112),2)</f>
        <v>0</v>
      </c>
      <c r="M120" s="252"/>
      <c r="N120" s="252"/>
      <c r="O120" s="252"/>
      <c r="P120" s="252"/>
      <c r="Q120" s="252"/>
      <c r="R120" s="39"/>
      <c r="T120" s="131"/>
      <c r="U120" s="131"/>
    </row>
    <row r="121" spans="2:21" s="1" customFormat="1" ht="6.75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  <c r="T121" s="131"/>
      <c r="U121" s="131"/>
    </row>
    <row r="125" spans="2:18" s="1" customFormat="1" ht="6.75" customHeight="1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6"/>
    </row>
    <row r="126" spans="2:18" s="1" customFormat="1" ht="36.75" customHeight="1">
      <c r="B126" s="37"/>
      <c r="C126" s="210" t="s">
        <v>153</v>
      </c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39"/>
    </row>
    <row r="127" spans="2:18" s="1" customFormat="1" ht="6.7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18" s="1" customFormat="1" ht="30" customHeight="1">
      <c r="B128" s="37"/>
      <c r="C128" s="32" t="s">
        <v>19</v>
      </c>
      <c r="D128" s="38"/>
      <c r="E128" s="38"/>
      <c r="F128" s="255" t="str">
        <f>F6</f>
        <v>Oprava sociálních zařízení (2017) - 5 bytových jednotek</v>
      </c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38"/>
      <c r="R128" s="39"/>
    </row>
    <row r="129" spans="2:18" s="1" customFormat="1" ht="36.75" customHeight="1">
      <c r="B129" s="37"/>
      <c r="C129" s="71" t="s">
        <v>114</v>
      </c>
      <c r="D129" s="38"/>
      <c r="E129" s="38"/>
      <c r="F129" s="230" t="str">
        <f>F7</f>
        <v>1 - Oprava bytové jednotky 20A</v>
      </c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38"/>
      <c r="R129" s="39"/>
    </row>
    <row r="130" spans="2:18" s="1" customFormat="1" ht="6.7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24</v>
      </c>
      <c r="D131" s="38"/>
      <c r="E131" s="38"/>
      <c r="F131" s="30" t="str">
        <f>F9</f>
        <v>Ústí nad Labem</v>
      </c>
      <c r="G131" s="38"/>
      <c r="H131" s="38"/>
      <c r="I131" s="38"/>
      <c r="J131" s="38"/>
      <c r="K131" s="32" t="s">
        <v>26</v>
      </c>
      <c r="L131" s="38"/>
      <c r="M131" s="259" t="str">
        <f>IF(O9="","",O9)</f>
        <v>30.8.2017</v>
      </c>
      <c r="N131" s="259"/>
      <c r="O131" s="259"/>
      <c r="P131" s="259"/>
      <c r="Q131" s="38"/>
      <c r="R131" s="39"/>
    </row>
    <row r="132" spans="2:18" s="1" customFormat="1" ht="6.75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2.75">
      <c r="B133" s="37"/>
      <c r="C133" s="32" t="s">
        <v>28</v>
      </c>
      <c r="D133" s="38"/>
      <c r="E133" s="38"/>
      <c r="F133" s="30" t="str">
        <f>E12</f>
        <v> </v>
      </c>
      <c r="G133" s="38"/>
      <c r="H133" s="38"/>
      <c r="I133" s="38"/>
      <c r="J133" s="38"/>
      <c r="K133" s="32" t="s">
        <v>34</v>
      </c>
      <c r="L133" s="38"/>
      <c r="M133" s="214" t="str">
        <f>E18</f>
        <v> </v>
      </c>
      <c r="N133" s="214"/>
      <c r="O133" s="214"/>
      <c r="P133" s="214"/>
      <c r="Q133" s="214"/>
      <c r="R133" s="39"/>
    </row>
    <row r="134" spans="2:18" s="1" customFormat="1" ht="14.25" customHeight="1">
      <c r="B134" s="37"/>
      <c r="C134" s="32" t="s">
        <v>32</v>
      </c>
      <c r="D134" s="38"/>
      <c r="E134" s="38"/>
      <c r="F134" s="30" t="str">
        <f>IF(E15="","",E15)</f>
        <v>Vyplň údaj</v>
      </c>
      <c r="G134" s="38"/>
      <c r="H134" s="38"/>
      <c r="I134" s="38"/>
      <c r="J134" s="38"/>
      <c r="K134" s="32" t="s">
        <v>36</v>
      </c>
      <c r="L134" s="38"/>
      <c r="M134" s="214" t="str">
        <f>E21</f>
        <v>D.Prombergerová</v>
      </c>
      <c r="N134" s="214"/>
      <c r="O134" s="214"/>
      <c r="P134" s="214"/>
      <c r="Q134" s="214"/>
      <c r="R134" s="39"/>
    </row>
    <row r="135" spans="2:18" s="1" customFormat="1" ht="9.7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51"/>
      <c r="C136" s="152" t="s">
        <v>154</v>
      </c>
      <c r="D136" s="153" t="s">
        <v>155</v>
      </c>
      <c r="E136" s="153" t="s">
        <v>60</v>
      </c>
      <c r="F136" s="274" t="s">
        <v>156</v>
      </c>
      <c r="G136" s="274"/>
      <c r="H136" s="274"/>
      <c r="I136" s="274"/>
      <c r="J136" s="153" t="s">
        <v>157</v>
      </c>
      <c r="K136" s="153" t="s">
        <v>158</v>
      </c>
      <c r="L136" s="274" t="s">
        <v>159</v>
      </c>
      <c r="M136" s="274"/>
      <c r="N136" s="274" t="s">
        <v>119</v>
      </c>
      <c r="O136" s="274"/>
      <c r="P136" s="274"/>
      <c r="Q136" s="275"/>
      <c r="R136" s="154"/>
      <c r="T136" s="82" t="s">
        <v>160</v>
      </c>
      <c r="U136" s="83" t="s">
        <v>42</v>
      </c>
      <c r="V136" s="83" t="s">
        <v>161</v>
      </c>
      <c r="W136" s="83" t="s">
        <v>162</v>
      </c>
      <c r="X136" s="83" t="s">
        <v>163</v>
      </c>
      <c r="Y136" s="83" t="s">
        <v>164</v>
      </c>
      <c r="Z136" s="83" t="s">
        <v>165</v>
      </c>
      <c r="AA136" s="84" t="s">
        <v>166</v>
      </c>
    </row>
    <row r="137" spans="2:63" s="1" customFormat="1" ht="29.25" customHeight="1">
      <c r="B137" s="37"/>
      <c r="C137" s="86" t="s">
        <v>116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97">
        <f>BK137</f>
        <v>0</v>
      </c>
      <c r="O137" s="298"/>
      <c r="P137" s="298"/>
      <c r="Q137" s="298"/>
      <c r="R137" s="39"/>
      <c r="T137" s="85"/>
      <c r="U137" s="53"/>
      <c r="V137" s="53"/>
      <c r="W137" s="155">
        <f>W138+W188+W326</f>
        <v>0</v>
      </c>
      <c r="X137" s="53"/>
      <c r="Y137" s="155">
        <f>Y138+Y188+Y326</f>
        <v>2.8787033908</v>
      </c>
      <c r="Z137" s="53"/>
      <c r="AA137" s="156">
        <f>AA138+AA188+AA326</f>
        <v>2.067574</v>
      </c>
      <c r="AT137" s="21" t="s">
        <v>77</v>
      </c>
      <c r="AU137" s="21" t="s">
        <v>121</v>
      </c>
      <c r="BK137" s="157">
        <f>BK138+BK188+BK326</f>
        <v>0</v>
      </c>
    </row>
    <row r="138" spans="2:63" s="9" customFormat="1" ht="36.75" customHeight="1">
      <c r="B138" s="158"/>
      <c r="C138" s="159"/>
      <c r="D138" s="160" t="s">
        <v>122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72">
        <f>BK138</f>
        <v>0</v>
      </c>
      <c r="O138" s="269"/>
      <c r="P138" s="269"/>
      <c r="Q138" s="269"/>
      <c r="R138" s="161"/>
      <c r="T138" s="162"/>
      <c r="U138" s="159"/>
      <c r="V138" s="159"/>
      <c r="W138" s="163">
        <f>W139+W160+W181+W186</f>
        <v>0</v>
      </c>
      <c r="X138" s="159"/>
      <c r="Y138" s="163">
        <f>Y139+Y160+Y181+Y186</f>
        <v>2.3313994800000004</v>
      </c>
      <c r="Z138" s="159"/>
      <c r="AA138" s="164">
        <f>AA139+AA160+AA181+AA186</f>
        <v>1.87589</v>
      </c>
      <c r="AR138" s="165" t="s">
        <v>84</v>
      </c>
      <c r="AT138" s="166" t="s">
        <v>77</v>
      </c>
      <c r="AU138" s="166" t="s">
        <v>78</v>
      </c>
      <c r="AY138" s="165" t="s">
        <v>167</v>
      </c>
      <c r="BK138" s="167">
        <f>BK139+BK160+BK181+BK186</f>
        <v>0</v>
      </c>
    </row>
    <row r="139" spans="2:63" s="9" customFormat="1" ht="19.5" customHeight="1">
      <c r="B139" s="158"/>
      <c r="C139" s="159"/>
      <c r="D139" s="168" t="s">
        <v>123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299">
        <f>BK139</f>
        <v>0</v>
      </c>
      <c r="O139" s="300"/>
      <c r="P139" s="300"/>
      <c r="Q139" s="300"/>
      <c r="R139" s="161"/>
      <c r="T139" s="162"/>
      <c r="U139" s="159"/>
      <c r="V139" s="159"/>
      <c r="W139" s="163">
        <f>SUM(W140:W159)</f>
        <v>0</v>
      </c>
      <c r="X139" s="159"/>
      <c r="Y139" s="163">
        <f>SUM(Y140:Y159)</f>
        <v>2.3310676800000003</v>
      </c>
      <c r="Z139" s="159"/>
      <c r="AA139" s="164">
        <f>SUM(AA140:AA159)</f>
        <v>0</v>
      </c>
      <c r="AR139" s="165" t="s">
        <v>84</v>
      </c>
      <c r="AT139" s="166" t="s">
        <v>77</v>
      </c>
      <c r="AU139" s="166" t="s">
        <v>84</v>
      </c>
      <c r="AY139" s="165" t="s">
        <v>167</v>
      </c>
      <c r="BK139" s="167">
        <f>SUM(BK140:BK159)</f>
        <v>0</v>
      </c>
    </row>
    <row r="140" spans="2:65" s="1" customFormat="1" ht="25.5" customHeight="1">
      <c r="B140" s="37"/>
      <c r="C140" s="169" t="s">
        <v>84</v>
      </c>
      <c r="D140" s="169" t="s">
        <v>168</v>
      </c>
      <c r="E140" s="170" t="s">
        <v>169</v>
      </c>
      <c r="F140" s="276" t="s">
        <v>170</v>
      </c>
      <c r="G140" s="276"/>
      <c r="H140" s="276"/>
      <c r="I140" s="276"/>
      <c r="J140" s="171" t="s">
        <v>171</v>
      </c>
      <c r="K140" s="172">
        <v>0.49</v>
      </c>
      <c r="L140" s="277">
        <v>0</v>
      </c>
      <c r="M140" s="278"/>
      <c r="N140" s="279">
        <f>ROUND(L140*K140,2)</f>
        <v>0</v>
      </c>
      <c r="O140" s="279"/>
      <c r="P140" s="279"/>
      <c r="Q140" s="279"/>
      <c r="R140" s="39"/>
      <c r="T140" s="173" t="s">
        <v>22</v>
      </c>
      <c r="U140" s="46" t="s">
        <v>45</v>
      </c>
      <c r="V140" s="38"/>
      <c r="W140" s="174">
        <f>V140*K140</f>
        <v>0</v>
      </c>
      <c r="X140" s="174">
        <v>0</v>
      </c>
      <c r="Y140" s="174">
        <f>X140*K140</f>
        <v>0</v>
      </c>
      <c r="Z140" s="174">
        <v>0</v>
      </c>
      <c r="AA140" s="175">
        <f>Z140*K140</f>
        <v>0</v>
      </c>
      <c r="AR140" s="21" t="s">
        <v>93</v>
      </c>
      <c r="AT140" s="21" t="s">
        <v>168</v>
      </c>
      <c r="AU140" s="21" t="s">
        <v>87</v>
      </c>
      <c r="AY140" s="21" t="s">
        <v>167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1" t="s">
        <v>87</v>
      </c>
      <c r="BK140" s="112">
        <f>ROUND(L140*K140,2)</f>
        <v>0</v>
      </c>
      <c r="BL140" s="21" t="s">
        <v>93</v>
      </c>
      <c r="BM140" s="21" t="s">
        <v>172</v>
      </c>
    </row>
    <row r="141" spans="2:51" s="10" customFormat="1" ht="16.5" customHeight="1">
      <c r="B141" s="176"/>
      <c r="C141" s="177"/>
      <c r="D141" s="177"/>
      <c r="E141" s="178" t="s">
        <v>22</v>
      </c>
      <c r="F141" s="280" t="s">
        <v>173</v>
      </c>
      <c r="G141" s="281"/>
      <c r="H141" s="281"/>
      <c r="I141" s="281"/>
      <c r="J141" s="177"/>
      <c r="K141" s="178" t="s">
        <v>22</v>
      </c>
      <c r="L141" s="177"/>
      <c r="M141" s="177"/>
      <c r="N141" s="177"/>
      <c r="O141" s="177"/>
      <c r="P141" s="177"/>
      <c r="Q141" s="177"/>
      <c r="R141" s="179"/>
      <c r="T141" s="180"/>
      <c r="U141" s="177"/>
      <c r="V141" s="177"/>
      <c r="W141" s="177"/>
      <c r="X141" s="177"/>
      <c r="Y141" s="177"/>
      <c r="Z141" s="177"/>
      <c r="AA141" s="181"/>
      <c r="AT141" s="182" t="s">
        <v>174</v>
      </c>
      <c r="AU141" s="182" t="s">
        <v>87</v>
      </c>
      <c r="AV141" s="10" t="s">
        <v>84</v>
      </c>
      <c r="AW141" s="10" t="s">
        <v>35</v>
      </c>
      <c r="AX141" s="10" t="s">
        <v>78</v>
      </c>
      <c r="AY141" s="182" t="s">
        <v>167</v>
      </c>
    </row>
    <row r="142" spans="2:51" s="11" customFormat="1" ht="16.5" customHeight="1">
      <c r="B142" s="183"/>
      <c r="C142" s="184"/>
      <c r="D142" s="184"/>
      <c r="E142" s="185" t="s">
        <v>22</v>
      </c>
      <c r="F142" s="282" t="s">
        <v>175</v>
      </c>
      <c r="G142" s="283"/>
      <c r="H142" s="283"/>
      <c r="I142" s="283"/>
      <c r="J142" s="184"/>
      <c r="K142" s="186">
        <v>0.49</v>
      </c>
      <c r="L142" s="184"/>
      <c r="M142" s="184"/>
      <c r="N142" s="184"/>
      <c r="O142" s="184"/>
      <c r="P142" s="184"/>
      <c r="Q142" s="184"/>
      <c r="R142" s="187"/>
      <c r="T142" s="188"/>
      <c r="U142" s="184"/>
      <c r="V142" s="184"/>
      <c r="W142" s="184"/>
      <c r="X142" s="184"/>
      <c r="Y142" s="184"/>
      <c r="Z142" s="184"/>
      <c r="AA142" s="189"/>
      <c r="AT142" s="190" t="s">
        <v>174</v>
      </c>
      <c r="AU142" s="190" t="s">
        <v>87</v>
      </c>
      <c r="AV142" s="11" t="s">
        <v>87</v>
      </c>
      <c r="AW142" s="11" t="s">
        <v>35</v>
      </c>
      <c r="AX142" s="11" t="s">
        <v>84</v>
      </c>
      <c r="AY142" s="190" t="s">
        <v>167</v>
      </c>
    </row>
    <row r="143" spans="2:65" s="1" customFormat="1" ht="25.5" customHeight="1">
      <c r="B143" s="37"/>
      <c r="C143" s="169" t="s">
        <v>87</v>
      </c>
      <c r="D143" s="169" t="s">
        <v>168</v>
      </c>
      <c r="E143" s="170" t="s">
        <v>176</v>
      </c>
      <c r="F143" s="276" t="s">
        <v>177</v>
      </c>
      <c r="G143" s="276"/>
      <c r="H143" s="276"/>
      <c r="I143" s="276"/>
      <c r="J143" s="171" t="s">
        <v>171</v>
      </c>
      <c r="K143" s="172">
        <v>1.47</v>
      </c>
      <c r="L143" s="277">
        <v>0</v>
      </c>
      <c r="M143" s="278"/>
      <c r="N143" s="279">
        <f>ROUND(L143*K143,2)</f>
        <v>0</v>
      </c>
      <c r="O143" s="279"/>
      <c r="P143" s="279"/>
      <c r="Q143" s="279"/>
      <c r="R143" s="39"/>
      <c r="T143" s="173" t="s">
        <v>22</v>
      </c>
      <c r="U143" s="46" t="s">
        <v>45</v>
      </c>
      <c r="V143" s="38"/>
      <c r="W143" s="174">
        <f>V143*K143</f>
        <v>0</v>
      </c>
      <c r="X143" s="174">
        <v>0.04</v>
      </c>
      <c r="Y143" s="174">
        <f>X143*K143</f>
        <v>0.0588</v>
      </c>
      <c r="Z143" s="174">
        <v>0</v>
      </c>
      <c r="AA143" s="175">
        <f>Z143*K143</f>
        <v>0</v>
      </c>
      <c r="AR143" s="21" t="s">
        <v>93</v>
      </c>
      <c r="AT143" s="21" t="s">
        <v>168</v>
      </c>
      <c r="AU143" s="21" t="s">
        <v>87</v>
      </c>
      <c r="AY143" s="21" t="s">
        <v>167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1" t="s">
        <v>87</v>
      </c>
      <c r="BK143" s="112">
        <f>ROUND(L143*K143,2)</f>
        <v>0</v>
      </c>
      <c r="BL143" s="21" t="s">
        <v>93</v>
      </c>
      <c r="BM143" s="21" t="s">
        <v>178</v>
      </c>
    </row>
    <row r="144" spans="2:51" s="11" customFormat="1" ht="16.5" customHeight="1">
      <c r="B144" s="183"/>
      <c r="C144" s="184"/>
      <c r="D144" s="184"/>
      <c r="E144" s="185" t="s">
        <v>22</v>
      </c>
      <c r="F144" s="284" t="s">
        <v>179</v>
      </c>
      <c r="G144" s="285"/>
      <c r="H144" s="285"/>
      <c r="I144" s="285"/>
      <c r="J144" s="184"/>
      <c r="K144" s="186">
        <v>1.47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174</v>
      </c>
      <c r="AU144" s="190" t="s">
        <v>87</v>
      </c>
      <c r="AV144" s="11" t="s">
        <v>87</v>
      </c>
      <c r="AW144" s="11" t="s">
        <v>35</v>
      </c>
      <c r="AX144" s="11" t="s">
        <v>84</v>
      </c>
      <c r="AY144" s="190" t="s">
        <v>167</v>
      </c>
    </row>
    <row r="145" spans="2:65" s="1" customFormat="1" ht="25.5" customHeight="1">
      <c r="B145" s="37"/>
      <c r="C145" s="169" t="s">
        <v>90</v>
      </c>
      <c r="D145" s="169" t="s">
        <v>168</v>
      </c>
      <c r="E145" s="170" t="s">
        <v>180</v>
      </c>
      <c r="F145" s="276" t="s">
        <v>181</v>
      </c>
      <c r="G145" s="276"/>
      <c r="H145" s="276"/>
      <c r="I145" s="276"/>
      <c r="J145" s="171" t="s">
        <v>171</v>
      </c>
      <c r="K145" s="172">
        <v>11.88</v>
      </c>
      <c r="L145" s="277">
        <v>0</v>
      </c>
      <c r="M145" s="278"/>
      <c r="N145" s="279">
        <f>ROUND(L145*K145,2)</f>
        <v>0</v>
      </c>
      <c r="O145" s="279"/>
      <c r="P145" s="279"/>
      <c r="Q145" s="279"/>
      <c r="R145" s="39"/>
      <c r="T145" s="173" t="s">
        <v>22</v>
      </c>
      <c r="U145" s="46" t="s">
        <v>45</v>
      </c>
      <c r="V145" s="38"/>
      <c r="W145" s="174">
        <f>V145*K145</f>
        <v>0</v>
      </c>
      <c r="X145" s="174">
        <v>0.0154</v>
      </c>
      <c r="Y145" s="174">
        <f>X145*K145</f>
        <v>0.18295200000000003</v>
      </c>
      <c r="Z145" s="174">
        <v>0</v>
      </c>
      <c r="AA145" s="175">
        <f>Z145*K145</f>
        <v>0</v>
      </c>
      <c r="AR145" s="21" t="s">
        <v>93</v>
      </c>
      <c r="AT145" s="21" t="s">
        <v>168</v>
      </c>
      <c r="AU145" s="21" t="s">
        <v>87</v>
      </c>
      <c r="AY145" s="21" t="s">
        <v>167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21" t="s">
        <v>87</v>
      </c>
      <c r="BK145" s="112">
        <f>ROUND(L145*K145,2)</f>
        <v>0</v>
      </c>
      <c r="BL145" s="21" t="s">
        <v>93</v>
      </c>
      <c r="BM145" s="21" t="s">
        <v>182</v>
      </c>
    </row>
    <row r="146" spans="2:51" s="10" customFormat="1" ht="16.5" customHeight="1">
      <c r="B146" s="176"/>
      <c r="C146" s="177"/>
      <c r="D146" s="177"/>
      <c r="E146" s="178" t="s">
        <v>22</v>
      </c>
      <c r="F146" s="280" t="s">
        <v>183</v>
      </c>
      <c r="G146" s="281"/>
      <c r="H146" s="281"/>
      <c r="I146" s="281"/>
      <c r="J146" s="177"/>
      <c r="K146" s="178" t="s">
        <v>22</v>
      </c>
      <c r="L146" s="177"/>
      <c r="M146" s="177"/>
      <c r="N146" s="177"/>
      <c r="O146" s="177"/>
      <c r="P146" s="177"/>
      <c r="Q146" s="177"/>
      <c r="R146" s="179"/>
      <c r="T146" s="180"/>
      <c r="U146" s="177"/>
      <c r="V146" s="177"/>
      <c r="W146" s="177"/>
      <c r="X146" s="177"/>
      <c r="Y146" s="177"/>
      <c r="Z146" s="177"/>
      <c r="AA146" s="181"/>
      <c r="AT146" s="182" t="s">
        <v>174</v>
      </c>
      <c r="AU146" s="182" t="s">
        <v>87</v>
      </c>
      <c r="AV146" s="10" t="s">
        <v>84</v>
      </c>
      <c r="AW146" s="10" t="s">
        <v>35</v>
      </c>
      <c r="AX146" s="10" t="s">
        <v>78</v>
      </c>
      <c r="AY146" s="182" t="s">
        <v>167</v>
      </c>
    </row>
    <row r="147" spans="2:51" s="11" customFormat="1" ht="16.5" customHeight="1">
      <c r="B147" s="183"/>
      <c r="C147" s="184"/>
      <c r="D147" s="184"/>
      <c r="E147" s="185" t="s">
        <v>22</v>
      </c>
      <c r="F147" s="282" t="s">
        <v>184</v>
      </c>
      <c r="G147" s="283"/>
      <c r="H147" s="283"/>
      <c r="I147" s="283"/>
      <c r="J147" s="184"/>
      <c r="K147" s="186">
        <v>12.78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174</v>
      </c>
      <c r="AU147" s="190" t="s">
        <v>87</v>
      </c>
      <c r="AV147" s="11" t="s">
        <v>87</v>
      </c>
      <c r="AW147" s="11" t="s">
        <v>35</v>
      </c>
      <c r="AX147" s="11" t="s">
        <v>78</v>
      </c>
      <c r="AY147" s="190" t="s">
        <v>167</v>
      </c>
    </row>
    <row r="148" spans="2:51" s="11" customFormat="1" ht="16.5" customHeight="1">
      <c r="B148" s="183"/>
      <c r="C148" s="184"/>
      <c r="D148" s="184"/>
      <c r="E148" s="185" t="s">
        <v>22</v>
      </c>
      <c r="F148" s="282" t="s">
        <v>185</v>
      </c>
      <c r="G148" s="283"/>
      <c r="H148" s="283"/>
      <c r="I148" s="283"/>
      <c r="J148" s="184"/>
      <c r="K148" s="186">
        <v>-0.9</v>
      </c>
      <c r="L148" s="184"/>
      <c r="M148" s="184"/>
      <c r="N148" s="184"/>
      <c r="O148" s="184"/>
      <c r="P148" s="184"/>
      <c r="Q148" s="184"/>
      <c r="R148" s="187"/>
      <c r="T148" s="188"/>
      <c r="U148" s="184"/>
      <c r="V148" s="184"/>
      <c r="W148" s="184"/>
      <c r="X148" s="184"/>
      <c r="Y148" s="184"/>
      <c r="Z148" s="184"/>
      <c r="AA148" s="189"/>
      <c r="AT148" s="190" t="s">
        <v>174</v>
      </c>
      <c r="AU148" s="190" t="s">
        <v>87</v>
      </c>
      <c r="AV148" s="11" t="s">
        <v>87</v>
      </c>
      <c r="AW148" s="11" t="s">
        <v>35</v>
      </c>
      <c r="AX148" s="11" t="s">
        <v>78</v>
      </c>
      <c r="AY148" s="190" t="s">
        <v>167</v>
      </c>
    </row>
    <row r="149" spans="2:51" s="12" customFormat="1" ht="16.5" customHeight="1">
      <c r="B149" s="191"/>
      <c r="C149" s="192"/>
      <c r="D149" s="192"/>
      <c r="E149" s="193" t="s">
        <v>22</v>
      </c>
      <c r="F149" s="286" t="s">
        <v>186</v>
      </c>
      <c r="G149" s="287"/>
      <c r="H149" s="287"/>
      <c r="I149" s="287"/>
      <c r="J149" s="192"/>
      <c r="K149" s="194">
        <v>11.88</v>
      </c>
      <c r="L149" s="192"/>
      <c r="M149" s="192"/>
      <c r="N149" s="192"/>
      <c r="O149" s="192"/>
      <c r="P149" s="192"/>
      <c r="Q149" s="192"/>
      <c r="R149" s="195"/>
      <c r="T149" s="196"/>
      <c r="U149" s="192"/>
      <c r="V149" s="192"/>
      <c r="W149" s="192"/>
      <c r="X149" s="192"/>
      <c r="Y149" s="192"/>
      <c r="Z149" s="192"/>
      <c r="AA149" s="197"/>
      <c r="AT149" s="198" t="s">
        <v>174</v>
      </c>
      <c r="AU149" s="198" t="s">
        <v>87</v>
      </c>
      <c r="AV149" s="12" t="s">
        <v>93</v>
      </c>
      <c r="AW149" s="12" t="s">
        <v>35</v>
      </c>
      <c r="AX149" s="12" t="s">
        <v>84</v>
      </c>
      <c r="AY149" s="198" t="s">
        <v>167</v>
      </c>
    </row>
    <row r="150" spans="2:65" s="1" customFormat="1" ht="25.5" customHeight="1">
      <c r="B150" s="37"/>
      <c r="C150" s="169" t="s">
        <v>93</v>
      </c>
      <c r="D150" s="169" t="s">
        <v>168</v>
      </c>
      <c r="E150" s="170" t="s">
        <v>187</v>
      </c>
      <c r="F150" s="276" t="s">
        <v>188</v>
      </c>
      <c r="G150" s="276"/>
      <c r="H150" s="276"/>
      <c r="I150" s="276"/>
      <c r="J150" s="171" t="s">
        <v>171</v>
      </c>
      <c r="K150" s="172">
        <v>3.15</v>
      </c>
      <c r="L150" s="277">
        <v>0</v>
      </c>
      <c r="M150" s="278"/>
      <c r="N150" s="279">
        <f>ROUND(L150*K150,2)</f>
        <v>0</v>
      </c>
      <c r="O150" s="279"/>
      <c r="P150" s="279"/>
      <c r="Q150" s="279"/>
      <c r="R150" s="39"/>
      <c r="T150" s="173" t="s">
        <v>22</v>
      </c>
      <c r="U150" s="46" t="s">
        <v>45</v>
      </c>
      <c r="V150" s="38"/>
      <c r="W150" s="174">
        <f>V150*K150</f>
        <v>0</v>
      </c>
      <c r="X150" s="174">
        <v>0.0382</v>
      </c>
      <c r="Y150" s="174">
        <f>X150*K150</f>
        <v>0.12032999999999999</v>
      </c>
      <c r="Z150" s="174">
        <v>0</v>
      </c>
      <c r="AA150" s="175">
        <f>Z150*K150</f>
        <v>0</v>
      </c>
      <c r="AR150" s="21" t="s">
        <v>93</v>
      </c>
      <c r="AT150" s="21" t="s">
        <v>168</v>
      </c>
      <c r="AU150" s="21" t="s">
        <v>87</v>
      </c>
      <c r="AY150" s="21" t="s">
        <v>167</v>
      </c>
      <c r="BE150" s="112">
        <f>IF(U150="základní",N150,0)</f>
        <v>0</v>
      </c>
      <c r="BF150" s="112">
        <f>IF(U150="snížená",N150,0)</f>
        <v>0</v>
      </c>
      <c r="BG150" s="112">
        <f>IF(U150="zákl. přenesená",N150,0)</f>
        <v>0</v>
      </c>
      <c r="BH150" s="112">
        <f>IF(U150="sníž. přenesená",N150,0)</f>
        <v>0</v>
      </c>
      <c r="BI150" s="112">
        <f>IF(U150="nulová",N150,0)</f>
        <v>0</v>
      </c>
      <c r="BJ150" s="21" t="s">
        <v>87</v>
      </c>
      <c r="BK150" s="112">
        <f>ROUND(L150*K150,2)</f>
        <v>0</v>
      </c>
      <c r="BL150" s="21" t="s">
        <v>93</v>
      </c>
      <c r="BM150" s="21" t="s">
        <v>189</v>
      </c>
    </row>
    <row r="151" spans="2:51" s="11" customFormat="1" ht="16.5" customHeight="1">
      <c r="B151" s="183"/>
      <c r="C151" s="184"/>
      <c r="D151" s="184"/>
      <c r="E151" s="185" t="s">
        <v>22</v>
      </c>
      <c r="F151" s="284" t="s">
        <v>190</v>
      </c>
      <c r="G151" s="285"/>
      <c r="H151" s="285"/>
      <c r="I151" s="285"/>
      <c r="J151" s="184"/>
      <c r="K151" s="186">
        <v>3.15</v>
      </c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174</v>
      </c>
      <c r="AU151" s="190" t="s">
        <v>87</v>
      </c>
      <c r="AV151" s="11" t="s">
        <v>87</v>
      </c>
      <c r="AW151" s="11" t="s">
        <v>35</v>
      </c>
      <c r="AX151" s="11" t="s">
        <v>78</v>
      </c>
      <c r="AY151" s="190" t="s">
        <v>167</v>
      </c>
    </row>
    <row r="152" spans="2:51" s="12" customFormat="1" ht="16.5" customHeight="1">
      <c r="B152" s="191"/>
      <c r="C152" s="192"/>
      <c r="D152" s="192"/>
      <c r="E152" s="193" t="s">
        <v>22</v>
      </c>
      <c r="F152" s="286" t="s">
        <v>186</v>
      </c>
      <c r="G152" s="287"/>
      <c r="H152" s="287"/>
      <c r="I152" s="287"/>
      <c r="J152" s="192"/>
      <c r="K152" s="194">
        <v>3.15</v>
      </c>
      <c r="L152" s="192"/>
      <c r="M152" s="192"/>
      <c r="N152" s="192"/>
      <c r="O152" s="192"/>
      <c r="P152" s="192"/>
      <c r="Q152" s="192"/>
      <c r="R152" s="195"/>
      <c r="T152" s="196"/>
      <c r="U152" s="192"/>
      <c r="V152" s="192"/>
      <c r="W152" s="192"/>
      <c r="X152" s="192"/>
      <c r="Y152" s="192"/>
      <c r="Z152" s="192"/>
      <c r="AA152" s="197"/>
      <c r="AT152" s="198" t="s">
        <v>174</v>
      </c>
      <c r="AU152" s="198" t="s">
        <v>87</v>
      </c>
      <c r="AV152" s="12" t="s">
        <v>93</v>
      </c>
      <c r="AW152" s="12" t="s">
        <v>35</v>
      </c>
      <c r="AX152" s="12" t="s">
        <v>84</v>
      </c>
      <c r="AY152" s="198" t="s">
        <v>167</v>
      </c>
    </row>
    <row r="153" spans="2:65" s="1" customFormat="1" ht="25.5" customHeight="1">
      <c r="B153" s="37"/>
      <c r="C153" s="169" t="s">
        <v>96</v>
      </c>
      <c r="D153" s="169" t="s">
        <v>168</v>
      </c>
      <c r="E153" s="170" t="s">
        <v>191</v>
      </c>
      <c r="F153" s="276" t="s">
        <v>192</v>
      </c>
      <c r="G153" s="276"/>
      <c r="H153" s="276"/>
      <c r="I153" s="276"/>
      <c r="J153" s="171" t="s">
        <v>193</v>
      </c>
      <c r="K153" s="172">
        <v>9.8</v>
      </c>
      <c r="L153" s="277">
        <v>0</v>
      </c>
      <c r="M153" s="278"/>
      <c r="N153" s="279">
        <f>ROUND(L153*K153,2)</f>
        <v>0</v>
      </c>
      <c r="O153" s="279"/>
      <c r="P153" s="279"/>
      <c r="Q153" s="279"/>
      <c r="R153" s="39"/>
      <c r="T153" s="173" t="s">
        <v>22</v>
      </c>
      <c r="U153" s="46" t="s">
        <v>45</v>
      </c>
      <c r="V153" s="38"/>
      <c r="W153" s="174">
        <f>V153*K153</f>
        <v>0</v>
      </c>
      <c r="X153" s="174">
        <v>0.0015</v>
      </c>
      <c r="Y153" s="174">
        <f>X153*K153</f>
        <v>0.014700000000000001</v>
      </c>
      <c r="Z153" s="174">
        <v>0</v>
      </c>
      <c r="AA153" s="175">
        <f>Z153*K153</f>
        <v>0</v>
      </c>
      <c r="AR153" s="21" t="s">
        <v>194</v>
      </c>
      <c r="AT153" s="21" t="s">
        <v>168</v>
      </c>
      <c r="AU153" s="21" t="s">
        <v>87</v>
      </c>
      <c r="AY153" s="21" t="s">
        <v>167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1" t="s">
        <v>87</v>
      </c>
      <c r="BK153" s="112">
        <f>ROUND(L153*K153,2)</f>
        <v>0</v>
      </c>
      <c r="BL153" s="21" t="s">
        <v>194</v>
      </c>
      <c r="BM153" s="21" t="s">
        <v>195</v>
      </c>
    </row>
    <row r="154" spans="2:51" s="11" customFormat="1" ht="16.5" customHeight="1">
      <c r="B154" s="183"/>
      <c r="C154" s="184"/>
      <c r="D154" s="184"/>
      <c r="E154" s="185" t="s">
        <v>22</v>
      </c>
      <c r="F154" s="284" t="s">
        <v>196</v>
      </c>
      <c r="G154" s="285"/>
      <c r="H154" s="285"/>
      <c r="I154" s="285"/>
      <c r="J154" s="184"/>
      <c r="K154" s="186">
        <v>9.8</v>
      </c>
      <c r="L154" s="184"/>
      <c r="M154" s="184"/>
      <c r="N154" s="184"/>
      <c r="O154" s="184"/>
      <c r="P154" s="184"/>
      <c r="Q154" s="184"/>
      <c r="R154" s="187"/>
      <c r="T154" s="188"/>
      <c r="U154" s="184"/>
      <c r="V154" s="184"/>
      <c r="W154" s="184"/>
      <c r="X154" s="184"/>
      <c r="Y154" s="184"/>
      <c r="Z154" s="184"/>
      <c r="AA154" s="189"/>
      <c r="AT154" s="190" t="s">
        <v>174</v>
      </c>
      <c r="AU154" s="190" t="s">
        <v>87</v>
      </c>
      <c r="AV154" s="11" t="s">
        <v>87</v>
      </c>
      <c r="AW154" s="11" t="s">
        <v>35</v>
      </c>
      <c r="AX154" s="11" t="s">
        <v>84</v>
      </c>
      <c r="AY154" s="190" t="s">
        <v>167</v>
      </c>
    </row>
    <row r="155" spans="2:65" s="1" customFormat="1" ht="38.25" customHeight="1">
      <c r="B155" s="37"/>
      <c r="C155" s="169" t="s">
        <v>197</v>
      </c>
      <c r="D155" s="169" t="s">
        <v>168</v>
      </c>
      <c r="E155" s="170" t="s">
        <v>198</v>
      </c>
      <c r="F155" s="276" t="s">
        <v>199</v>
      </c>
      <c r="G155" s="276"/>
      <c r="H155" s="276"/>
      <c r="I155" s="276"/>
      <c r="J155" s="171" t="s">
        <v>200</v>
      </c>
      <c r="K155" s="172">
        <v>0.792</v>
      </c>
      <c r="L155" s="277">
        <v>0</v>
      </c>
      <c r="M155" s="278"/>
      <c r="N155" s="279">
        <f>ROUND(L155*K155,2)</f>
        <v>0</v>
      </c>
      <c r="O155" s="279"/>
      <c r="P155" s="279"/>
      <c r="Q155" s="279"/>
      <c r="R155" s="39"/>
      <c r="T155" s="173" t="s">
        <v>22</v>
      </c>
      <c r="U155" s="46" t="s">
        <v>45</v>
      </c>
      <c r="V155" s="38"/>
      <c r="W155" s="174">
        <f>V155*K155</f>
        <v>0</v>
      </c>
      <c r="X155" s="174">
        <v>2.45329</v>
      </c>
      <c r="Y155" s="174">
        <f>X155*K155</f>
        <v>1.9430056800000002</v>
      </c>
      <c r="Z155" s="174">
        <v>0</v>
      </c>
      <c r="AA155" s="175">
        <f>Z155*K155</f>
        <v>0</v>
      </c>
      <c r="AR155" s="21" t="s">
        <v>93</v>
      </c>
      <c r="AT155" s="21" t="s">
        <v>168</v>
      </c>
      <c r="AU155" s="21" t="s">
        <v>87</v>
      </c>
      <c r="AY155" s="21" t="s">
        <v>167</v>
      </c>
      <c r="BE155" s="112">
        <f>IF(U155="základní",N155,0)</f>
        <v>0</v>
      </c>
      <c r="BF155" s="112">
        <f>IF(U155="snížená",N155,0)</f>
        <v>0</v>
      </c>
      <c r="BG155" s="112">
        <f>IF(U155="zákl. přenesená",N155,0)</f>
        <v>0</v>
      </c>
      <c r="BH155" s="112">
        <f>IF(U155="sníž. přenesená",N155,0)</f>
        <v>0</v>
      </c>
      <c r="BI155" s="112">
        <f>IF(U155="nulová",N155,0)</f>
        <v>0</v>
      </c>
      <c r="BJ155" s="21" t="s">
        <v>87</v>
      </c>
      <c r="BK155" s="112">
        <f>ROUND(L155*K155,2)</f>
        <v>0</v>
      </c>
      <c r="BL155" s="21" t="s">
        <v>93</v>
      </c>
      <c r="BM155" s="21" t="s">
        <v>201</v>
      </c>
    </row>
    <row r="156" spans="2:51" s="11" customFormat="1" ht="16.5" customHeight="1">
      <c r="B156" s="183"/>
      <c r="C156" s="184"/>
      <c r="D156" s="184"/>
      <c r="E156" s="185" t="s">
        <v>22</v>
      </c>
      <c r="F156" s="284" t="s">
        <v>202</v>
      </c>
      <c r="G156" s="285"/>
      <c r="H156" s="285"/>
      <c r="I156" s="285"/>
      <c r="J156" s="184"/>
      <c r="K156" s="186">
        <v>0.792</v>
      </c>
      <c r="L156" s="184"/>
      <c r="M156" s="184"/>
      <c r="N156" s="184"/>
      <c r="O156" s="184"/>
      <c r="P156" s="184"/>
      <c r="Q156" s="184"/>
      <c r="R156" s="187"/>
      <c r="T156" s="188"/>
      <c r="U156" s="184"/>
      <c r="V156" s="184"/>
      <c r="W156" s="184"/>
      <c r="X156" s="184"/>
      <c r="Y156" s="184"/>
      <c r="Z156" s="184"/>
      <c r="AA156" s="189"/>
      <c r="AT156" s="190" t="s">
        <v>174</v>
      </c>
      <c r="AU156" s="190" t="s">
        <v>87</v>
      </c>
      <c r="AV156" s="11" t="s">
        <v>87</v>
      </c>
      <c r="AW156" s="11" t="s">
        <v>35</v>
      </c>
      <c r="AX156" s="11" t="s">
        <v>84</v>
      </c>
      <c r="AY156" s="190" t="s">
        <v>167</v>
      </c>
    </row>
    <row r="157" spans="2:65" s="1" customFormat="1" ht="25.5" customHeight="1">
      <c r="B157" s="37"/>
      <c r="C157" s="169" t="s">
        <v>203</v>
      </c>
      <c r="D157" s="169" t="s">
        <v>168</v>
      </c>
      <c r="E157" s="170" t="s">
        <v>204</v>
      </c>
      <c r="F157" s="276" t="s">
        <v>205</v>
      </c>
      <c r="G157" s="276"/>
      <c r="H157" s="276"/>
      <c r="I157" s="276"/>
      <c r="J157" s="171" t="s">
        <v>200</v>
      </c>
      <c r="K157" s="172">
        <v>0.792</v>
      </c>
      <c r="L157" s="277">
        <v>0</v>
      </c>
      <c r="M157" s="278"/>
      <c r="N157" s="279">
        <f>ROUND(L157*K157,2)</f>
        <v>0</v>
      </c>
      <c r="O157" s="279"/>
      <c r="P157" s="279"/>
      <c r="Q157" s="279"/>
      <c r="R157" s="39"/>
      <c r="T157" s="173" t="s">
        <v>22</v>
      </c>
      <c r="U157" s="46" t="s">
        <v>45</v>
      </c>
      <c r="V157" s="38"/>
      <c r="W157" s="174">
        <f>V157*K157</f>
        <v>0</v>
      </c>
      <c r="X157" s="174">
        <v>0</v>
      </c>
      <c r="Y157" s="174">
        <f>X157*K157</f>
        <v>0</v>
      </c>
      <c r="Z157" s="174">
        <v>0</v>
      </c>
      <c r="AA157" s="175">
        <f>Z157*K157</f>
        <v>0</v>
      </c>
      <c r="AR157" s="21" t="s">
        <v>93</v>
      </c>
      <c r="AT157" s="21" t="s">
        <v>168</v>
      </c>
      <c r="AU157" s="21" t="s">
        <v>87</v>
      </c>
      <c r="AY157" s="21" t="s">
        <v>167</v>
      </c>
      <c r="BE157" s="112">
        <f>IF(U157="základní",N157,0)</f>
        <v>0</v>
      </c>
      <c r="BF157" s="112">
        <f>IF(U157="snížená",N157,0)</f>
        <v>0</v>
      </c>
      <c r="BG157" s="112">
        <f>IF(U157="zákl. přenesená",N157,0)</f>
        <v>0</v>
      </c>
      <c r="BH157" s="112">
        <f>IF(U157="sníž. přenesená",N157,0)</f>
        <v>0</v>
      </c>
      <c r="BI157" s="112">
        <f>IF(U157="nulová",N157,0)</f>
        <v>0</v>
      </c>
      <c r="BJ157" s="21" t="s">
        <v>87</v>
      </c>
      <c r="BK157" s="112">
        <f>ROUND(L157*K157,2)</f>
        <v>0</v>
      </c>
      <c r="BL157" s="21" t="s">
        <v>93</v>
      </c>
      <c r="BM157" s="21" t="s">
        <v>206</v>
      </c>
    </row>
    <row r="158" spans="2:65" s="1" customFormat="1" ht="25.5" customHeight="1">
      <c r="B158" s="37"/>
      <c r="C158" s="169" t="s">
        <v>207</v>
      </c>
      <c r="D158" s="169" t="s">
        <v>168</v>
      </c>
      <c r="E158" s="170" t="s">
        <v>208</v>
      </c>
      <c r="F158" s="276" t="s">
        <v>209</v>
      </c>
      <c r="G158" s="276"/>
      <c r="H158" s="276"/>
      <c r="I158" s="276"/>
      <c r="J158" s="171" t="s">
        <v>210</v>
      </c>
      <c r="K158" s="172">
        <v>1</v>
      </c>
      <c r="L158" s="277">
        <v>0</v>
      </c>
      <c r="M158" s="278"/>
      <c r="N158" s="279">
        <f>ROUND(L158*K158,2)</f>
        <v>0</v>
      </c>
      <c r="O158" s="279"/>
      <c r="P158" s="279"/>
      <c r="Q158" s="279"/>
      <c r="R158" s="39"/>
      <c r="T158" s="173" t="s">
        <v>22</v>
      </c>
      <c r="U158" s="46" t="s">
        <v>45</v>
      </c>
      <c r="V158" s="38"/>
      <c r="W158" s="174">
        <f>V158*K158</f>
        <v>0</v>
      </c>
      <c r="X158" s="174">
        <v>0.00048</v>
      </c>
      <c r="Y158" s="174">
        <f>X158*K158</f>
        <v>0.00048</v>
      </c>
      <c r="Z158" s="174">
        <v>0</v>
      </c>
      <c r="AA158" s="175">
        <f>Z158*K158</f>
        <v>0</v>
      </c>
      <c r="AR158" s="21" t="s">
        <v>93</v>
      </c>
      <c r="AT158" s="21" t="s">
        <v>168</v>
      </c>
      <c r="AU158" s="21" t="s">
        <v>87</v>
      </c>
      <c r="AY158" s="21" t="s">
        <v>167</v>
      </c>
      <c r="BE158" s="112">
        <f>IF(U158="základní",N158,0)</f>
        <v>0</v>
      </c>
      <c r="BF158" s="112">
        <f>IF(U158="snížená",N158,0)</f>
        <v>0</v>
      </c>
      <c r="BG158" s="112">
        <f>IF(U158="zákl. přenesená",N158,0)</f>
        <v>0</v>
      </c>
      <c r="BH158" s="112">
        <f>IF(U158="sníž. přenesená",N158,0)</f>
        <v>0</v>
      </c>
      <c r="BI158" s="112">
        <f>IF(U158="nulová",N158,0)</f>
        <v>0</v>
      </c>
      <c r="BJ158" s="21" t="s">
        <v>87</v>
      </c>
      <c r="BK158" s="112">
        <f>ROUND(L158*K158,2)</f>
        <v>0</v>
      </c>
      <c r="BL158" s="21" t="s">
        <v>93</v>
      </c>
      <c r="BM158" s="21" t="s">
        <v>211</v>
      </c>
    </row>
    <row r="159" spans="2:65" s="1" customFormat="1" ht="25.5" customHeight="1">
      <c r="B159" s="37"/>
      <c r="C159" s="199" t="s">
        <v>212</v>
      </c>
      <c r="D159" s="199" t="s">
        <v>213</v>
      </c>
      <c r="E159" s="200" t="s">
        <v>214</v>
      </c>
      <c r="F159" s="288" t="s">
        <v>215</v>
      </c>
      <c r="G159" s="288"/>
      <c r="H159" s="288"/>
      <c r="I159" s="288"/>
      <c r="J159" s="201" t="s">
        <v>210</v>
      </c>
      <c r="K159" s="202">
        <v>1</v>
      </c>
      <c r="L159" s="289">
        <v>0</v>
      </c>
      <c r="M159" s="290"/>
      <c r="N159" s="291">
        <f>ROUND(L159*K159,2)</f>
        <v>0</v>
      </c>
      <c r="O159" s="279"/>
      <c r="P159" s="279"/>
      <c r="Q159" s="279"/>
      <c r="R159" s="39"/>
      <c r="T159" s="173" t="s">
        <v>22</v>
      </c>
      <c r="U159" s="46" t="s">
        <v>45</v>
      </c>
      <c r="V159" s="38"/>
      <c r="W159" s="174">
        <f>V159*K159</f>
        <v>0</v>
      </c>
      <c r="X159" s="174">
        <v>0.0108</v>
      </c>
      <c r="Y159" s="174">
        <f>X159*K159</f>
        <v>0.0108</v>
      </c>
      <c r="Z159" s="174">
        <v>0</v>
      </c>
      <c r="AA159" s="175">
        <f>Z159*K159</f>
        <v>0</v>
      </c>
      <c r="AR159" s="21" t="s">
        <v>207</v>
      </c>
      <c r="AT159" s="21" t="s">
        <v>213</v>
      </c>
      <c r="AU159" s="21" t="s">
        <v>87</v>
      </c>
      <c r="AY159" s="21" t="s">
        <v>167</v>
      </c>
      <c r="BE159" s="112">
        <f>IF(U159="základní",N159,0)</f>
        <v>0</v>
      </c>
      <c r="BF159" s="112">
        <f>IF(U159="snížená",N159,0)</f>
        <v>0</v>
      </c>
      <c r="BG159" s="112">
        <f>IF(U159="zákl. přenesená",N159,0)</f>
        <v>0</v>
      </c>
      <c r="BH159" s="112">
        <f>IF(U159="sníž. přenesená",N159,0)</f>
        <v>0</v>
      </c>
      <c r="BI159" s="112">
        <f>IF(U159="nulová",N159,0)</f>
        <v>0</v>
      </c>
      <c r="BJ159" s="21" t="s">
        <v>87</v>
      </c>
      <c r="BK159" s="112">
        <f>ROUND(L159*K159,2)</f>
        <v>0</v>
      </c>
      <c r="BL159" s="21" t="s">
        <v>93</v>
      </c>
      <c r="BM159" s="21" t="s">
        <v>216</v>
      </c>
    </row>
    <row r="160" spans="2:63" s="9" customFormat="1" ht="29.25" customHeight="1">
      <c r="B160" s="158"/>
      <c r="C160" s="159"/>
      <c r="D160" s="168" t="s">
        <v>124</v>
      </c>
      <c r="E160" s="168"/>
      <c r="F160" s="168"/>
      <c r="G160" s="168"/>
      <c r="H160" s="168"/>
      <c r="I160" s="168"/>
      <c r="J160" s="168"/>
      <c r="K160" s="168"/>
      <c r="L160" s="168"/>
      <c r="M160" s="168"/>
      <c r="N160" s="301">
        <f>BK160</f>
        <v>0</v>
      </c>
      <c r="O160" s="302"/>
      <c r="P160" s="302"/>
      <c r="Q160" s="302"/>
      <c r="R160" s="161"/>
      <c r="T160" s="162"/>
      <c r="U160" s="159"/>
      <c r="V160" s="159"/>
      <c r="W160" s="163">
        <f>SUM(W161:W180)</f>
        <v>0</v>
      </c>
      <c r="X160" s="159"/>
      <c r="Y160" s="163">
        <f>SUM(Y161:Y180)</f>
        <v>0.0003318</v>
      </c>
      <c r="Z160" s="159"/>
      <c r="AA160" s="164">
        <f>SUM(AA161:AA180)</f>
        <v>1.87589</v>
      </c>
      <c r="AR160" s="165" t="s">
        <v>84</v>
      </c>
      <c r="AT160" s="166" t="s">
        <v>77</v>
      </c>
      <c r="AU160" s="166" t="s">
        <v>84</v>
      </c>
      <c r="AY160" s="165" t="s">
        <v>167</v>
      </c>
      <c r="BK160" s="167">
        <f>SUM(BK161:BK180)</f>
        <v>0</v>
      </c>
    </row>
    <row r="161" spans="2:65" s="1" customFormat="1" ht="25.5" customHeight="1">
      <c r="B161" s="37"/>
      <c r="C161" s="169" t="s">
        <v>217</v>
      </c>
      <c r="D161" s="169" t="s">
        <v>168</v>
      </c>
      <c r="E161" s="170" t="s">
        <v>218</v>
      </c>
      <c r="F161" s="276" t="s">
        <v>219</v>
      </c>
      <c r="G161" s="276"/>
      <c r="H161" s="276"/>
      <c r="I161" s="276"/>
      <c r="J161" s="171" t="s">
        <v>171</v>
      </c>
      <c r="K161" s="172">
        <v>8.4</v>
      </c>
      <c r="L161" s="277">
        <v>0</v>
      </c>
      <c r="M161" s="278"/>
      <c r="N161" s="279">
        <f>ROUND(L161*K161,2)</f>
        <v>0</v>
      </c>
      <c r="O161" s="279"/>
      <c r="P161" s="279"/>
      <c r="Q161" s="279"/>
      <c r="R161" s="39"/>
      <c r="T161" s="173" t="s">
        <v>22</v>
      </c>
      <c r="U161" s="46" t="s">
        <v>45</v>
      </c>
      <c r="V161" s="38"/>
      <c r="W161" s="174">
        <f>V161*K161</f>
        <v>0</v>
      </c>
      <c r="X161" s="174">
        <v>3.95E-05</v>
      </c>
      <c r="Y161" s="174">
        <f>X161*K161</f>
        <v>0.0003318</v>
      </c>
      <c r="Z161" s="174">
        <v>0</v>
      </c>
      <c r="AA161" s="175">
        <f>Z161*K161</f>
        <v>0</v>
      </c>
      <c r="AR161" s="21" t="s">
        <v>93</v>
      </c>
      <c r="AT161" s="21" t="s">
        <v>168</v>
      </c>
      <c r="AU161" s="21" t="s">
        <v>87</v>
      </c>
      <c r="AY161" s="21" t="s">
        <v>167</v>
      </c>
      <c r="BE161" s="112">
        <f>IF(U161="základní",N161,0)</f>
        <v>0</v>
      </c>
      <c r="BF161" s="112">
        <f>IF(U161="snížená",N161,0)</f>
        <v>0</v>
      </c>
      <c r="BG161" s="112">
        <f>IF(U161="zákl. přenesená",N161,0)</f>
        <v>0</v>
      </c>
      <c r="BH161" s="112">
        <f>IF(U161="sníž. přenesená",N161,0)</f>
        <v>0</v>
      </c>
      <c r="BI161" s="112">
        <f>IF(U161="nulová",N161,0)</f>
        <v>0</v>
      </c>
      <c r="BJ161" s="21" t="s">
        <v>87</v>
      </c>
      <c r="BK161" s="112">
        <f>ROUND(L161*K161,2)</f>
        <v>0</v>
      </c>
      <c r="BL161" s="21" t="s">
        <v>93</v>
      </c>
      <c r="BM161" s="21" t="s">
        <v>220</v>
      </c>
    </row>
    <row r="162" spans="2:51" s="11" customFormat="1" ht="16.5" customHeight="1">
      <c r="B162" s="183"/>
      <c r="C162" s="184"/>
      <c r="D162" s="184"/>
      <c r="E162" s="185" t="s">
        <v>22</v>
      </c>
      <c r="F162" s="284" t="s">
        <v>221</v>
      </c>
      <c r="G162" s="285"/>
      <c r="H162" s="285"/>
      <c r="I162" s="285"/>
      <c r="J162" s="184"/>
      <c r="K162" s="186">
        <v>8.4</v>
      </c>
      <c r="L162" s="184"/>
      <c r="M162" s="184"/>
      <c r="N162" s="184"/>
      <c r="O162" s="184"/>
      <c r="P162" s="184"/>
      <c r="Q162" s="184"/>
      <c r="R162" s="187"/>
      <c r="T162" s="188"/>
      <c r="U162" s="184"/>
      <c r="V162" s="184"/>
      <c r="W162" s="184"/>
      <c r="X162" s="184"/>
      <c r="Y162" s="184"/>
      <c r="Z162" s="184"/>
      <c r="AA162" s="189"/>
      <c r="AT162" s="190" t="s">
        <v>174</v>
      </c>
      <c r="AU162" s="190" t="s">
        <v>87</v>
      </c>
      <c r="AV162" s="11" t="s">
        <v>87</v>
      </c>
      <c r="AW162" s="11" t="s">
        <v>35</v>
      </c>
      <c r="AX162" s="11" t="s">
        <v>84</v>
      </c>
      <c r="AY162" s="190" t="s">
        <v>167</v>
      </c>
    </row>
    <row r="163" spans="2:65" s="1" customFormat="1" ht="25.5" customHeight="1">
      <c r="B163" s="37"/>
      <c r="C163" s="169" t="s">
        <v>222</v>
      </c>
      <c r="D163" s="169" t="s">
        <v>168</v>
      </c>
      <c r="E163" s="170" t="s">
        <v>223</v>
      </c>
      <c r="F163" s="276" t="s">
        <v>224</v>
      </c>
      <c r="G163" s="276"/>
      <c r="H163" s="276"/>
      <c r="I163" s="276"/>
      <c r="J163" s="171" t="s">
        <v>171</v>
      </c>
      <c r="K163" s="172">
        <v>1.44</v>
      </c>
      <c r="L163" s="277">
        <v>0</v>
      </c>
      <c r="M163" s="278"/>
      <c r="N163" s="279">
        <f>ROUND(L163*K163,2)</f>
        <v>0</v>
      </c>
      <c r="O163" s="279"/>
      <c r="P163" s="279"/>
      <c r="Q163" s="279"/>
      <c r="R163" s="39"/>
      <c r="T163" s="173" t="s">
        <v>22</v>
      </c>
      <c r="U163" s="46" t="s">
        <v>45</v>
      </c>
      <c r="V163" s="38"/>
      <c r="W163" s="174">
        <f>V163*K163</f>
        <v>0</v>
      </c>
      <c r="X163" s="174">
        <v>0</v>
      </c>
      <c r="Y163" s="174">
        <f>X163*K163</f>
        <v>0</v>
      </c>
      <c r="Z163" s="174">
        <v>0.131</v>
      </c>
      <c r="AA163" s="175">
        <f>Z163*K163</f>
        <v>0.18864</v>
      </c>
      <c r="AR163" s="21" t="s">
        <v>93</v>
      </c>
      <c r="AT163" s="21" t="s">
        <v>168</v>
      </c>
      <c r="AU163" s="21" t="s">
        <v>87</v>
      </c>
      <c r="AY163" s="21" t="s">
        <v>167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1" t="s">
        <v>87</v>
      </c>
      <c r="BK163" s="112">
        <f>ROUND(L163*K163,2)</f>
        <v>0</v>
      </c>
      <c r="BL163" s="21" t="s">
        <v>93</v>
      </c>
      <c r="BM163" s="21" t="s">
        <v>225</v>
      </c>
    </row>
    <row r="164" spans="2:51" s="10" customFormat="1" ht="16.5" customHeight="1">
      <c r="B164" s="176"/>
      <c r="C164" s="177"/>
      <c r="D164" s="177"/>
      <c r="E164" s="178" t="s">
        <v>22</v>
      </c>
      <c r="F164" s="280" t="s">
        <v>226</v>
      </c>
      <c r="G164" s="281"/>
      <c r="H164" s="281"/>
      <c r="I164" s="281"/>
      <c r="J164" s="177"/>
      <c r="K164" s="178" t="s">
        <v>22</v>
      </c>
      <c r="L164" s="177"/>
      <c r="M164" s="177"/>
      <c r="N164" s="177"/>
      <c r="O164" s="177"/>
      <c r="P164" s="177"/>
      <c r="Q164" s="177"/>
      <c r="R164" s="179"/>
      <c r="T164" s="180"/>
      <c r="U164" s="177"/>
      <c r="V164" s="177"/>
      <c r="W164" s="177"/>
      <c r="X164" s="177"/>
      <c r="Y164" s="177"/>
      <c r="Z164" s="177"/>
      <c r="AA164" s="181"/>
      <c r="AT164" s="182" t="s">
        <v>174</v>
      </c>
      <c r="AU164" s="182" t="s">
        <v>87</v>
      </c>
      <c r="AV164" s="10" t="s">
        <v>84</v>
      </c>
      <c r="AW164" s="10" t="s">
        <v>35</v>
      </c>
      <c r="AX164" s="10" t="s">
        <v>78</v>
      </c>
      <c r="AY164" s="182" t="s">
        <v>167</v>
      </c>
    </row>
    <row r="165" spans="2:51" s="11" customFormat="1" ht="16.5" customHeight="1">
      <c r="B165" s="183"/>
      <c r="C165" s="184"/>
      <c r="D165" s="184"/>
      <c r="E165" s="185" t="s">
        <v>22</v>
      </c>
      <c r="F165" s="282" t="s">
        <v>227</v>
      </c>
      <c r="G165" s="283"/>
      <c r="H165" s="283"/>
      <c r="I165" s="283"/>
      <c r="J165" s="184"/>
      <c r="K165" s="186">
        <v>1.44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174</v>
      </c>
      <c r="AU165" s="190" t="s">
        <v>87</v>
      </c>
      <c r="AV165" s="11" t="s">
        <v>87</v>
      </c>
      <c r="AW165" s="11" t="s">
        <v>35</v>
      </c>
      <c r="AX165" s="11" t="s">
        <v>84</v>
      </c>
      <c r="AY165" s="190" t="s">
        <v>167</v>
      </c>
    </row>
    <row r="166" spans="2:65" s="1" customFormat="1" ht="38.25" customHeight="1">
      <c r="B166" s="37"/>
      <c r="C166" s="169" t="s">
        <v>228</v>
      </c>
      <c r="D166" s="169" t="s">
        <v>168</v>
      </c>
      <c r="E166" s="170" t="s">
        <v>229</v>
      </c>
      <c r="F166" s="276" t="s">
        <v>230</v>
      </c>
      <c r="G166" s="276"/>
      <c r="H166" s="276"/>
      <c r="I166" s="276"/>
      <c r="J166" s="171" t="s">
        <v>200</v>
      </c>
      <c r="K166" s="172">
        <v>0.27</v>
      </c>
      <c r="L166" s="277">
        <v>0</v>
      </c>
      <c r="M166" s="278"/>
      <c r="N166" s="279">
        <f>ROUND(L166*K166,2)</f>
        <v>0</v>
      </c>
      <c r="O166" s="279"/>
      <c r="P166" s="279"/>
      <c r="Q166" s="279"/>
      <c r="R166" s="39"/>
      <c r="T166" s="173" t="s">
        <v>22</v>
      </c>
      <c r="U166" s="46" t="s">
        <v>45</v>
      </c>
      <c r="V166" s="38"/>
      <c r="W166" s="174">
        <f>V166*K166</f>
        <v>0</v>
      </c>
      <c r="X166" s="174">
        <v>0</v>
      </c>
      <c r="Y166" s="174">
        <f>X166*K166</f>
        <v>0</v>
      </c>
      <c r="Z166" s="174">
        <v>2.2</v>
      </c>
      <c r="AA166" s="175">
        <f>Z166*K166</f>
        <v>0.5940000000000001</v>
      </c>
      <c r="AR166" s="21" t="s">
        <v>93</v>
      </c>
      <c r="AT166" s="21" t="s">
        <v>168</v>
      </c>
      <c r="AU166" s="21" t="s">
        <v>87</v>
      </c>
      <c r="AY166" s="21" t="s">
        <v>167</v>
      </c>
      <c r="BE166" s="112">
        <f>IF(U166="základní",N166,0)</f>
        <v>0</v>
      </c>
      <c r="BF166" s="112">
        <f>IF(U166="snížená",N166,0)</f>
        <v>0</v>
      </c>
      <c r="BG166" s="112">
        <f>IF(U166="zákl. přenesená",N166,0)</f>
        <v>0</v>
      </c>
      <c r="BH166" s="112">
        <f>IF(U166="sníž. přenesená",N166,0)</f>
        <v>0</v>
      </c>
      <c r="BI166" s="112">
        <f>IF(U166="nulová",N166,0)</f>
        <v>0</v>
      </c>
      <c r="BJ166" s="21" t="s">
        <v>87</v>
      </c>
      <c r="BK166" s="112">
        <f>ROUND(L166*K166,2)</f>
        <v>0</v>
      </c>
      <c r="BL166" s="21" t="s">
        <v>93</v>
      </c>
      <c r="BM166" s="21" t="s">
        <v>231</v>
      </c>
    </row>
    <row r="167" spans="2:51" s="10" customFormat="1" ht="16.5" customHeight="1">
      <c r="B167" s="176"/>
      <c r="C167" s="177"/>
      <c r="D167" s="177"/>
      <c r="E167" s="178" t="s">
        <v>22</v>
      </c>
      <c r="F167" s="280" t="s">
        <v>232</v>
      </c>
      <c r="G167" s="281"/>
      <c r="H167" s="281"/>
      <c r="I167" s="281"/>
      <c r="J167" s="177"/>
      <c r="K167" s="178" t="s">
        <v>22</v>
      </c>
      <c r="L167" s="177"/>
      <c r="M167" s="177"/>
      <c r="N167" s="177"/>
      <c r="O167" s="177"/>
      <c r="P167" s="177"/>
      <c r="Q167" s="177"/>
      <c r="R167" s="179"/>
      <c r="T167" s="180"/>
      <c r="U167" s="177"/>
      <c r="V167" s="177"/>
      <c r="W167" s="177"/>
      <c r="X167" s="177"/>
      <c r="Y167" s="177"/>
      <c r="Z167" s="177"/>
      <c r="AA167" s="181"/>
      <c r="AT167" s="182" t="s">
        <v>174</v>
      </c>
      <c r="AU167" s="182" t="s">
        <v>87</v>
      </c>
      <c r="AV167" s="10" t="s">
        <v>84</v>
      </c>
      <c r="AW167" s="10" t="s">
        <v>35</v>
      </c>
      <c r="AX167" s="10" t="s">
        <v>78</v>
      </c>
      <c r="AY167" s="182" t="s">
        <v>167</v>
      </c>
    </row>
    <row r="168" spans="2:51" s="11" customFormat="1" ht="16.5" customHeight="1">
      <c r="B168" s="183"/>
      <c r="C168" s="184"/>
      <c r="D168" s="184"/>
      <c r="E168" s="185" t="s">
        <v>22</v>
      </c>
      <c r="F168" s="282" t="s">
        <v>233</v>
      </c>
      <c r="G168" s="283"/>
      <c r="H168" s="283"/>
      <c r="I168" s="283"/>
      <c r="J168" s="184"/>
      <c r="K168" s="186">
        <v>0.27</v>
      </c>
      <c r="L168" s="184"/>
      <c r="M168" s="184"/>
      <c r="N168" s="184"/>
      <c r="O168" s="184"/>
      <c r="P168" s="184"/>
      <c r="Q168" s="184"/>
      <c r="R168" s="187"/>
      <c r="T168" s="188"/>
      <c r="U168" s="184"/>
      <c r="V168" s="184"/>
      <c r="W168" s="184"/>
      <c r="X168" s="184"/>
      <c r="Y168" s="184"/>
      <c r="Z168" s="184"/>
      <c r="AA168" s="189"/>
      <c r="AT168" s="190" t="s">
        <v>174</v>
      </c>
      <c r="AU168" s="190" t="s">
        <v>87</v>
      </c>
      <c r="AV168" s="11" t="s">
        <v>87</v>
      </c>
      <c r="AW168" s="11" t="s">
        <v>35</v>
      </c>
      <c r="AX168" s="11" t="s">
        <v>84</v>
      </c>
      <c r="AY168" s="190" t="s">
        <v>167</v>
      </c>
    </row>
    <row r="169" spans="2:65" s="1" customFormat="1" ht="25.5" customHeight="1">
      <c r="B169" s="37"/>
      <c r="C169" s="169" t="s">
        <v>234</v>
      </c>
      <c r="D169" s="169" t="s">
        <v>168</v>
      </c>
      <c r="E169" s="170" t="s">
        <v>235</v>
      </c>
      <c r="F169" s="276" t="s">
        <v>236</v>
      </c>
      <c r="G169" s="276"/>
      <c r="H169" s="276"/>
      <c r="I169" s="276"/>
      <c r="J169" s="171" t="s">
        <v>171</v>
      </c>
      <c r="K169" s="172">
        <v>0.23</v>
      </c>
      <c r="L169" s="277">
        <v>0</v>
      </c>
      <c r="M169" s="278"/>
      <c r="N169" s="279">
        <f>ROUND(L169*K169,2)</f>
        <v>0</v>
      </c>
      <c r="O169" s="279"/>
      <c r="P169" s="279"/>
      <c r="Q169" s="279"/>
      <c r="R169" s="39"/>
      <c r="T169" s="173" t="s">
        <v>22</v>
      </c>
      <c r="U169" s="46" t="s">
        <v>45</v>
      </c>
      <c r="V169" s="38"/>
      <c r="W169" s="174">
        <f>V169*K169</f>
        <v>0</v>
      </c>
      <c r="X169" s="174">
        <v>0</v>
      </c>
      <c r="Y169" s="174">
        <f>X169*K169</f>
        <v>0</v>
      </c>
      <c r="Z169" s="174">
        <v>0.055</v>
      </c>
      <c r="AA169" s="175">
        <f>Z169*K169</f>
        <v>0.01265</v>
      </c>
      <c r="AR169" s="21" t="s">
        <v>93</v>
      </c>
      <c r="AT169" s="21" t="s">
        <v>168</v>
      </c>
      <c r="AU169" s="21" t="s">
        <v>87</v>
      </c>
      <c r="AY169" s="21" t="s">
        <v>167</v>
      </c>
      <c r="BE169" s="112">
        <f>IF(U169="základní",N169,0)</f>
        <v>0</v>
      </c>
      <c r="BF169" s="112">
        <f>IF(U169="snížená",N169,0)</f>
        <v>0</v>
      </c>
      <c r="BG169" s="112">
        <f>IF(U169="zákl. přenesená",N169,0)</f>
        <v>0</v>
      </c>
      <c r="BH169" s="112">
        <f>IF(U169="sníž. přenesená",N169,0)</f>
        <v>0</v>
      </c>
      <c r="BI169" s="112">
        <f>IF(U169="nulová",N169,0)</f>
        <v>0</v>
      </c>
      <c r="BJ169" s="21" t="s">
        <v>87</v>
      </c>
      <c r="BK169" s="112">
        <f>ROUND(L169*K169,2)</f>
        <v>0</v>
      </c>
      <c r="BL169" s="21" t="s">
        <v>93</v>
      </c>
      <c r="BM169" s="21" t="s">
        <v>237</v>
      </c>
    </row>
    <row r="170" spans="2:51" s="10" customFormat="1" ht="16.5" customHeight="1">
      <c r="B170" s="176"/>
      <c r="C170" s="177"/>
      <c r="D170" s="177"/>
      <c r="E170" s="178" t="s">
        <v>22</v>
      </c>
      <c r="F170" s="280" t="s">
        <v>173</v>
      </c>
      <c r="G170" s="281"/>
      <c r="H170" s="281"/>
      <c r="I170" s="281"/>
      <c r="J170" s="177"/>
      <c r="K170" s="178" t="s">
        <v>22</v>
      </c>
      <c r="L170" s="177"/>
      <c r="M170" s="177"/>
      <c r="N170" s="177"/>
      <c r="O170" s="177"/>
      <c r="P170" s="177"/>
      <c r="Q170" s="177"/>
      <c r="R170" s="179"/>
      <c r="T170" s="180"/>
      <c r="U170" s="177"/>
      <c r="V170" s="177"/>
      <c r="W170" s="177"/>
      <c r="X170" s="177"/>
      <c r="Y170" s="177"/>
      <c r="Z170" s="177"/>
      <c r="AA170" s="181"/>
      <c r="AT170" s="182" t="s">
        <v>174</v>
      </c>
      <c r="AU170" s="182" t="s">
        <v>87</v>
      </c>
      <c r="AV170" s="10" t="s">
        <v>84</v>
      </c>
      <c r="AW170" s="10" t="s">
        <v>35</v>
      </c>
      <c r="AX170" s="10" t="s">
        <v>78</v>
      </c>
      <c r="AY170" s="182" t="s">
        <v>167</v>
      </c>
    </row>
    <row r="171" spans="2:51" s="11" customFormat="1" ht="16.5" customHeight="1">
      <c r="B171" s="183"/>
      <c r="C171" s="184"/>
      <c r="D171" s="184"/>
      <c r="E171" s="185" t="s">
        <v>22</v>
      </c>
      <c r="F171" s="282" t="s">
        <v>238</v>
      </c>
      <c r="G171" s="283"/>
      <c r="H171" s="283"/>
      <c r="I171" s="283"/>
      <c r="J171" s="184"/>
      <c r="K171" s="186">
        <v>0.23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174</v>
      </c>
      <c r="AU171" s="190" t="s">
        <v>87</v>
      </c>
      <c r="AV171" s="11" t="s">
        <v>87</v>
      </c>
      <c r="AW171" s="11" t="s">
        <v>35</v>
      </c>
      <c r="AX171" s="11" t="s">
        <v>84</v>
      </c>
      <c r="AY171" s="190" t="s">
        <v>167</v>
      </c>
    </row>
    <row r="172" spans="2:65" s="1" customFormat="1" ht="25.5" customHeight="1">
      <c r="B172" s="37"/>
      <c r="C172" s="169" t="s">
        <v>239</v>
      </c>
      <c r="D172" s="169" t="s">
        <v>168</v>
      </c>
      <c r="E172" s="170" t="s">
        <v>240</v>
      </c>
      <c r="F172" s="276" t="s">
        <v>241</v>
      </c>
      <c r="G172" s="276"/>
      <c r="H172" s="276"/>
      <c r="I172" s="276"/>
      <c r="J172" s="171" t="s">
        <v>171</v>
      </c>
      <c r="K172" s="172">
        <v>1.2</v>
      </c>
      <c r="L172" s="277">
        <v>0</v>
      </c>
      <c r="M172" s="278"/>
      <c r="N172" s="279">
        <f>ROUND(L172*K172,2)</f>
        <v>0</v>
      </c>
      <c r="O172" s="279"/>
      <c r="P172" s="279"/>
      <c r="Q172" s="279"/>
      <c r="R172" s="39"/>
      <c r="T172" s="173" t="s">
        <v>22</v>
      </c>
      <c r="U172" s="46" t="s">
        <v>45</v>
      </c>
      <c r="V172" s="38"/>
      <c r="W172" s="174">
        <f>V172*K172</f>
        <v>0</v>
      </c>
      <c r="X172" s="174">
        <v>0</v>
      </c>
      <c r="Y172" s="174">
        <f>X172*K172</f>
        <v>0</v>
      </c>
      <c r="Z172" s="174">
        <v>0.076</v>
      </c>
      <c r="AA172" s="175">
        <f>Z172*K172</f>
        <v>0.09119999999999999</v>
      </c>
      <c r="AR172" s="21" t="s">
        <v>93</v>
      </c>
      <c r="AT172" s="21" t="s">
        <v>168</v>
      </c>
      <c r="AU172" s="21" t="s">
        <v>87</v>
      </c>
      <c r="AY172" s="21" t="s">
        <v>167</v>
      </c>
      <c r="BE172" s="112">
        <f>IF(U172="základní",N172,0)</f>
        <v>0</v>
      </c>
      <c r="BF172" s="112">
        <f>IF(U172="snížená",N172,0)</f>
        <v>0</v>
      </c>
      <c r="BG172" s="112">
        <f>IF(U172="zákl. přenesená",N172,0)</f>
        <v>0</v>
      </c>
      <c r="BH172" s="112">
        <f>IF(U172="sníž. přenesená",N172,0)</f>
        <v>0</v>
      </c>
      <c r="BI172" s="112">
        <f>IF(U172="nulová",N172,0)</f>
        <v>0</v>
      </c>
      <c r="BJ172" s="21" t="s">
        <v>87</v>
      </c>
      <c r="BK172" s="112">
        <f>ROUND(L172*K172,2)</f>
        <v>0</v>
      </c>
      <c r="BL172" s="21" t="s">
        <v>93</v>
      </c>
      <c r="BM172" s="21" t="s">
        <v>242</v>
      </c>
    </row>
    <row r="173" spans="2:51" s="11" customFormat="1" ht="16.5" customHeight="1">
      <c r="B173" s="183"/>
      <c r="C173" s="184"/>
      <c r="D173" s="184"/>
      <c r="E173" s="185" t="s">
        <v>22</v>
      </c>
      <c r="F173" s="284" t="s">
        <v>243</v>
      </c>
      <c r="G173" s="285"/>
      <c r="H173" s="285"/>
      <c r="I173" s="285"/>
      <c r="J173" s="184"/>
      <c r="K173" s="186">
        <v>1.2</v>
      </c>
      <c r="L173" s="184"/>
      <c r="M173" s="184"/>
      <c r="N173" s="184"/>
      <c r="O173" s="184"/>
      <c r="P173" s="184"/>
      <c r="Q173" s="184"/>
      <c r="R173" s="187"/>
      <c r="T173" s="188"/>
      <c r="U173" s="184"/>
      <c r="V173" s="184"/>
      <c r="W173" s="184"/>
      <c r="X173" s="184"/>
      <c r="Y173" s="184"/>
      <c r="Z173" s="184"/>
      <c r="AA173" s="189"/>
      <c r="AT173" s="190" t="s">
        <v>174</v>
      </c>
      <c r="AU173" s="190" t="s">
        <v>87</v>
      </c>
      <c r="AV173" s="11" t="s">
        <v>87</v>
      </c>
      <c r="AW173" s="11" t="s">
        <v>35</v>
      </c>
      <c r="AX173" s="11" t="s">
        <v>84</v>
      </c>
      <c r="AY173" s="190" t="s">
        <v>167</v>
      </c>
    </row>
    <row r="174" spans="2:65" s="1" customFormat="1" ht="25.5" customHeight="1">
      <c r="B174" s="37"/>
      <c r="C174" s="169" t="s">
        <v>11</v>
      </c>
      <c r="D174" s="169" t="s">
        <v>168</v>
      </c>
      <c r="E174" s="170" t="s">
        <v>244</v>
      </c>
      <c r="F174" s="276" t="s">
        <v>245</v>
      </c>
      <c r="G174" s="276"/>
      <c r="H174" s="276"/>
      <c r="I174" s="276"/>
      <c r="J174" s="171" t="s">
        <v>171</v>
      </c>
      <c r="K174" s="172">
        <v>0.6</v>
      </c>
      <c r="L174" s="277">
        <v>0</v>
      </c>
      <c r="M174" s="278"/>
      <c r="N174" s="279">
        <f>ROUND(L174*K174,2)</f>
        <v>0</v>
      </c>
      <c r="O174" s="279"/>
      <c r="P174" s="279"/>
      <c r="Q174" s="279"/>
      <c r="R174" s="39"/>
      <c r="T174" s="173" t="s">
        <v>22</v>
      </c>
      <c r="U174" s="46" t="s">
        <v>45</v>
      </c>
      <c r="V174" s="38"/>
      <c r="W174" s="174">
        <f>V174*K174</f>
        <v>0</v>
      </c>
      <c r="X174" s="174">
        <v>0</v>
      </c>
      <c r="Y174" s="174">
        <f>X174*K174</f>
        <v>0</v>
      </c>
      <c r="Z174" s="174">
        <v>0.187</v>
      </c>
      <c r="AA174" s="175">
        <f>Z174*K174</f>
        <v>0.1122</v>
      </c>
      <c r="AR174" s="21" t="s">
        <v>93</v>
      </c>
      <c r="AT174" s="21" t="s">
        <v>168</v>
      </c>
      <c r="AU174" s="21" t="s">
        <v>87</v>
      </c>
      <c r="AY174" s="21" t="s">
        <v>167</v>
      </c>
      <c r="BE174" s="112">
        <f>IF(U174="základní",N174,0)</f>
        <v>0</v>
      </c>
      <c r="BF174" s="112">
        <f>IF(U174="snížená",N174,0)</f>
        <v>0</v>
      </c>
      <c r="BG174" s="112">
        <f>IF(U174="zákl. přenesená",N174,0)</f>
        <v>0</v>
      </c>
      <c r="BH174" s="112">
        <f>IF(U174="sníž. přenesená",N174,0)</f>
        <v>0</v>
      </c>
      <c r="BI174" s="112">
        <f>IF(U174="nulová",N174,0)</f>
        <v>0</v>
      </c>
      <c r="BJ174" s="21" t="s">
        <v>87</v>
      </c>
      <c r="BK174" s="112">
        <f>ROUND(L174*K174,2)</f>
        <v>0</v>
      </c>
      <c r="BL174" s="21" t="s">
        <v>93</v>
      </c>
      <c r="BM174" s="21" t="s">
        <v>246</v>
      </c>
    </row>
    <row r="175" spans="2:51" s="10" customFormat="1" ht="16.5" customHeight="1">
      <c r="B175" s="176"/>
      <c r="C175" s="177"/>
      <c r="D175" s="177"/>
      <c r="E175" s="178" t="s">
        <v>22</v>
      </c>
      <c r="F175" s="280" t="s">
        <v>247</v>
      </c>
      <c r="G175" s="281"/>
      <c r="H175" s="281"/>
      <c r="I175" s="281"/>
      <c r="J175" s="177"/>
      <c r="K175" s="178" t="s">
        <v>22</v>
      </c>
      <c r="L175" s="177"/>
      <c r="M175" s="177"/>
      <c r="N175" s="177"/>
      <c r="O175" s="177"/>
      <c r="P175" s="177"/>
      <c r="Q175" s="177"/>
      <c r="R175" s="179"/>
      <c r="T175" s="180"/>
      <c r="U175" s="177"/>
      <c r="V175" s="177"/>
      <c r="W175" s="177"/>
      <c r="X175" s="177"/>
      <c r="Y175" s="177"/>
      <c r="Z175" s="177"/>
      <c r="AA175" s="181"/>
      <c r="AT175" s="182" t="s">
        <v>174</v>
      </c>
      <c r="AU175" s="182" t="s">
        <v>87</v>
      </c>
      <c r="AV175" s="10" t="s">
        <v>84</v>
      </c>
      <c r="AW175" s="10" t="s">
        <v>35</v>
      </c>
      <c r="AX175" s="10" t="s">
        <v>78</v>
      </c>
      <c r="AY175" s="182" t="s">
        <v>167</v>
      </c>
    </row>
    <row r="176" spans="2:51" s="11" customFormat="1" ht="16.5" customHeight="1">
      <c r="B176" s="183"/>
      <c r="C176" s="184"/>
      <c r="D176" s="184"/>
      <c r="E176" s="185" t="s">
        <v>22</v>
      </c>
      <c r="F176" s="282" t="s">
        <v>248</v>
      </c>
      <c r="G176" s="283"/>
      <c r="H176" s="283"/>
      <c r="I176" s="283"/>
      <c r="J176" s="184"/>
      <c r="K176" s="186">
        <v>0.6</v>
      </c>
      <c r="L176" s="184"/>
      <c r="M176" s="184"/>
      <c r="N176" s="184"/>
      <c r="O176" s="184"/>
      <c r="P176" s="184"/>
      <c r="Q176" s="184"/>
      <c r="R176" s="187"/>
      <c r="T176" s="188"/>
      <c r="U176" s="184"/>
      <c r="V176" s="184"/>
      <c r="W176" s="184"/>
      <c r="X176" s="184"/>
      <c r="Y176" s="184"/>
      <c r="Z176" s="184"/>
      <c r="AA176" s="189"/>
      <c r="AT176" s="190" t="s">
        <v>174</v>
      </c>
      <c r="AU176" s="190" t="s">
        <v>87</v>
      </c>
      <c r="AV176" s="11" t="s">
        <v>87</v>
      </c>
      <c r="AW176" s="11" t="s">
        <v>35</v>
      </c>
      <c r="AX176" s="11" t="s">
        <v>84</v>
      </c>
      <c r="AY176" s="190" t="s">
        <v>167</v>
      </c>
    </row>
    <row r="177" spans="2:65" s="1" customFormat="1" ht="25.5" customHeight="1">
      <c r="B177" s="37"/>
      <c r="C177" s="169" t="s">
        <v>194</v>
      </c>
      <c r="D177" s="169" t="s">
        <v>168</v>
      </c>
      <c r="E177" s="170" t="s">
        <v>249</v>
      </c>
      <c r="F177" s="276" t="s">
        <v>250</v>
      </c>
      <c r="G177" s="276"/>
      <c r="H177" s="276"/>
      <c r="I177" s="276"/>
      <c r="J177" s="171" t="s">
        <v>171</v>
      </c>
      <c r="K177" s="172">
        <v>12.9</v>
      </c>
      <c r="L177" s="277">
        <v>0</v>
      </c>
      <c r="M177" s="278"/>
      <c r="N177" s="279">
        <f>ROUND(L177*K177,2)</f>
        <v>0</v>
      </c>
      <c r="O177" s="279"/>
      <c r="P177" s="279"/>
      <c r="Q177" s="279"/>
      <c r="R177" s="39"/>
      <c r="T177" s="173" t="s">
        <v>22</v>
      </c>
      <c r="U177" s="46" t="s">
        <v>45</v>
      </c>
      <c r="V177" s="38"/>
      <c r="W177" s="174">
        <f>V177*K177</f>
        <v>0</v>
      </c>
      <c r="X177" s="174">
        <v>0</v>
      </c>
      <c r="Y177" s="174">
        <f>X177*K177</f>
        <v>0</v>
      </c>
      <c r="Z177" s="174">
        <v>0.068</v>
      </c>
      <c r="AA177" s="175">
        <f>Z177*K177</f>
        <v>0.8772000000000001</v>
      </c>
      <c r="AR177" s="21" t="s">
        <v>93</v>
      </c>
      <c r="AT177" s="21" t="s">
        <v>168</v>
      </c>
      <c r="AU177" s="21" t="s">
        <v>87</v>
      </c>
      <c r="AY177" s="21" t="s">
        <v>167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1" t="s">
        <v>87</v>
      </c>
      <c r="BK177" s="112">
        <f>ROUND(L177*K177,2)</f>
        <v>0</v>
      </c>
      <c r="BL177" s="21" t="s">
        <v>93</v>
      </c>
      <c r="BM177" s="21" t="s">
        <v>251</v>
      </c>
    </row>
    <row r="178" spans="2:51" s="11" customFormat="1" ht="16.5" customHeight="1">
      <c r="B178" s="183"/>
      <c r="C178" s="184"/>
      <c r="D178" s="184"/>
      <c r="E178" s="185" t="s">
        <v>22</v>
      </c>
      <c r="F178" s="284" t="s">
        <v>252</v>
      </c>
      <c r="G178" s="285"/>
      <c r="H178" s="285"/>
      <c r="I178" s="285"/>
      <c r="J178" s="184"/>
      <c r="K178" s="186">
        <v>13.8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174</v>
      </c>
      <c r="AU178" s="190" t="s">
        <v>87</v>
      </c>
      <c r="AV178" s="11" t="s">
        <v>87</v>
      </c>
      <c r="AW178" s="11" t="s">
        <v>35</v>
      </c>
      <c r="AX178" s="11" t="s">
        <v>78</v>
      </c>
      <c r="AY178" s="190" t="s">
        <v>167</v>
      </c>
    </row>
    <row r="179" spans="2:51" s="11" customFormat="1" ht="16.5" customHeight="1">
      <c r="B179" s="183"/>
      <c r="C179" s="184"/>
      <c r="D179" s="184"/>
      <c r="E179" s="185" t="s">
        <v>22</v>
      </c>
      <c r="F179" s="282" t="s">
        <v>185</v>
      </c>
      <c r="G179" s="283"/>
      <c r="H179" s="283"/>
      <c r="I179" s="283"/>
      <c r="J179" s="184"/>
      <c r="K179" s="186">
        <v>-0.9</v>
      </c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174</v>
      </c>
      <c r="AU179" s="190" t="s">
        <v>87</v>
      </c>
      <c r="AV179" s="11" t="s">
        <v>87</v>
      </c>
      <c r="AW179" s="11" t="s">
        <v>35</v>
      </c>
      <c r="AX179" s="11" t="s">
        <v>78</v>
      </c>
      <c r="AY179" s="190" t="s">
        <v>167</v>
      </c>
    </row>
    <row r="180" spans="2:51" s="12" customFormat="1" ht="16.5" customHeight="1">
      <c r="B180" s="191"/>
      <c r="C180" s="192"/>
      <c r="D180" s="192"/>
      <c r="E180" s="193" t="s">
        <v>22</v>
      </c>
      <c r="F180" s="286" t="s">
        <v>186</v>
      </c>
      <c r="G180" s="287"/>
      <c r="H180" s="287"/>
      <c r="I180" s="287"/>
      <c r="J180" s="192"/>
      <c r="K180" s="194">
        <v>12.9</v>
      </c>
      <c r="L180" s="192"/>
      <c r="M180" s="192"/>
      <c r="N180" s="192"/>
      <c r="O180" s="192"/>
      <c r="P180" s="192"/>
      <c r="Q180" s="192"/>
      <c r="R180" s="195"/>
      <c r="T180" s="196"/>
      <c r="U180" s="192"/>
      <c r="V180" s="192"/>
      <c r="W180" s="192"/>
      <c r="X180" s="192"/>
      <c r="Y180" s="192"/>
      <c r="Z180" s="192"/>
      <c r="AA180" s="197"/>
      <c r="AT180" s="198" t="s">
        <v>174</v>
      </c>
      <c r="AU180" s="198" t="s">
        <v>87</v>
      </c>
      <c r="AV180" s="12" t="s">
        <v>93</v>
      </c>
      <c r="AW180" s="12" t="s">
        <v>35</v>
      </c>
      <c r="AX180" s="12" t="s">
        <v>84</v>
      </c>
      <c r="AY180" s="198" t="s">
        <v>167</v>
      </c>
    </row>
    <row r="181" spans="2:63" s="9" customFormat="1" ht="29.25" customHeight="1">
      <c r="B181" s="158"/>
      <c r="C181" s="159"/>
      <c r="D181" s="168" t="s">
        <v>125</v>
      </c>
      <c r="E181" s="168"/>
      <c r="F181" s="168"/>
      <c r="G181" s="168"/>
      <c r="H181" s="168"/>
      <c r="I181" s="168"/>
      <c r="J181" s="168"/>
      <c r="K181" s="168"/>
      <c r="L181" s="168"/>
      <c r="M181" s="168"/>
      <c r="N181" s="299">
        <f>BK181</f>
        <v>0</v>
      </c>
      <c r="O181" s="300"/>
      <c r="P181" s="300"/>
      <c r="Q181" s="300"/>
      <c r="R181" s="161"/>
      <c r="T181" s="162"/>
      <c r="U181" s="159"/>
      <c r="V181" s="159"/>
      <c r="W181" s="163">
        <f>SUM(W182:W185)</f>
        <v>0</v>
      </c>
      <c r="X181" s="159"/>
      <c r="Y181" s="163">
        <f>SUM(Y182:Y185)</f>
        <v>0</v>
      </c>
      <c r="Z181" s="159"/>
      <c r="AA181" s="164">
        <f>SUM(AA182:AA185)</f>
        <v>0</v>
      </c>
      <c r="AR181" s="165" t="s">
        <v>84</v>
      </c>
      <c r="AT181" s="166" t="s">
        <v>77</v>
      </c>
      <c r="AU181" s="166" t="s">
        <v>84</v>
      </c>
      <c r="AY181" s="165" t="s">
        <v>167</v>
      </c>
      <c r="BK181" s="167">
        <f>SUM(BK182:BK185)</f>
        <v>0</v>
      </c>
    </row>
    <row r="182" spans="2:65" s="1" customFormat="1" ht="38.25" customHeight="1">
      <c r="B182" s="37"/>
      <c r="C182" s="169" t="s">
        <v>253</v>
      </c>
      <c r="D182" s="169" t="s">
        <v>168</v>
      </c>
      <c r="E182" s="170" t="s">
        <v>254</v>
      </c>
      <c r="F182" s="276" t="s">
        <v>255</v>
      </c>
      <c r="G182" s="276"/>
      <c r="H182" s="276"/>
      <c r="I182" s="276"/>
      <c r="J182" s="171" t="s">
        <v>256</v>
      </c>
      <c r="K182" s="172">
        <v>2.068</v>
      </c>
      <c r="L182" s="277">
        <v>0</v>
      </c>
      <c r="M182" s="278"/>
      <c r="N182" s="279">
        <f>ROUND(L182*K182,2)</f>
        <v>0</v>
      </c>
      <c r="O182" s="279"/>
      <c r="P182" s="279"/>
      <c r="Q182" s="279"/>
      <c r="R182" s="39"/>
      <c r="T182" s="173" t="s">
        <v>22</v>
      </c>
      <c r="U182" s="46" t="s">
        <v>45</v>
      </c>
      <c r="V182" s="38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21" t="s">
        <v>93</v>
      </c>
      <c r="AT182" s="21" t="s">
        <v>168</v>
      </c>
      <c r="AU182" s="21" t="s">
        <v>87</v>
      </c>
      <c r="AY182" s="21" t="s">
        <v>167</v>
      </c>
      <c r="BE182" s="112">
        <f>IF(U182="základní",N182,0)</f>
        <v>0</v>
      </c>
      <c r="BF182" s="112">
        <f>IF(U182="snížená",N182,0)</f>
        <v>0</v>
      </c>
      <c r="BG182" s="112">
        <f>IF(U182="zákl. přenesená",N182,0)</f>
        <v>0</v>
      </c>
      <c r="BH182" s="112">
        <f>IF(U182="sníž. přenesená",N182,0)</f>
        <v>0</v>
      </c>
      <c r="BI182" s="112">
        <f>IF(U182="nulová",N182,0)</f>
        <v>0</v>
      </c>
      <c r="BJ182" s="21" t="s">
        <v>87</v>
      </c>
      <c r="BK182" s="112">
        <f>ROUND(L182*K182,2)</f>
        <v>0</v>
      </c>
      <c r="BL182" s="21" t="s">
        <v>93</v>
      </c>
      <c r="BM182" s="21" t="s">
        <v>257</v>
      </c>
    </row>
    <row r="183" spans="2:65" s="1" customFormat="1" ht="38.25" customHeight="1">
      <c r="B183" s="37"/>
      <c r="C183" s="169" t="s">
        <v>258</v>
      </c>
      <c r="D183" s="169" t="s">
        <v>168</v>
      </c>
      <c r="E183" s="170" t="s">
        <v>259</v>
      </c>
      <c r="F183" s="276" t="s">
        <v>260</v>
      </c>
      <c r="G183" s="276"/>
      <c r="H183" s="276"/>
      <c r="I183" s="276"/>
      <c r="J183" s="171" t="s">
        <v>256</v>
      </c>
      <c r="K183" s="172">
        <v>2.068</v>
      </c>
      <c r="L183" s="277">
        <v>0</v>
      </c>
      <c r="M183" s="278"/>
      <c r="N183" s="279">
        <f>ROUND(L183*K183,2)</f>
        <v>0</v>
      </c>
      <c r="O183" s="279"/>
      <c r="P183" s="279"/>
      <c r="Q183" s="279"/>
      <c r="R183" s="39"/>
      <c r="T183" s="173" t="s">
        <v>22</v>
      </c>
      <c r="U183" s="46" t="s">
        <v>45</v>
      </c>
      <c r="V183" s="38"/>
      <c r="W183" s="174">
        <f>V183*K183</f>
        <v>0</v>
      </c>
      <c r="X183" s="174">
        <v>0</v>
      </c>
      <c r="Y183" s="174">
        <f>X183*K183</f>
        <v>0</v>
      </c>
      <c r="Z183" s="174">
        <v>0</v>
      </c>
      <c r="AA183" s="175">
        <f>Z183*K183</f>
        <v>0</v>
      </c>
      <c r="AR183" s="21" t="s">
        <v>93</v>
      </c>
      <c r="AT183" s="21" t="s">
        <v>168</v>
      </c>
      <c r="AU183" s="21" t="s">
        <v>87</v>
      </c>
      <c r="AY183" s="21" t="s">
        <v>167</v>
      </c>
      <c r="BE183" s="112">
        <f>IF(U183="základní",N183,0)</f>
        <v>0</v>
      </c>
      <c r="BF183" s="112">
        <f>IF(U183="snížená",N183,0)</f>
        <v>0</v>
      </c>
      <c r="BG183" s="112">
        <f>IF(U183="zákl. přenesená",N183,0)</f>
        <v>0</v>
      </c>
      <c r="BH183" s="112">
        <f>IF(U183="sníž. přenesená",N183,0)</f>
        <v>0</v>
      </c>
      <c r="BI183" s="112">
        <f>IF(U183="nulová",N183,0)</f>
        <v>0</v>
      </c>
      <c r="BJ183" s="21" t="s">
        <v>87</v>
      </c>
      <c r="BK183" s="112">
        <f>ROUND(L183*K183,2)</f>
        <v>0</v>
      </c>
      <c r="BL183" s="21" t="s">
        <v>93</v>
      </c>
      <c r="BM183" s="21" t="s">
        <v>261</v>
      </c>
    </row>
    <row r="184" spans="2:65" s="1" customFormat="1" ht="25.5" customHeight="1">
      <c r="B184" s="37"/>
      <c r="C184" s="169" t="s">
        <v>262</v>
      </c>
      <c r="D184" s="169" t="s">
        <v>168</v>
      </c>
      <c r="E184" s="170" t="s">
        <v>263</v>
      </c>
      <c r="F184" s="276" t="s">
        <v>264</v>
      </c>
      <c r="G184" s="276"/>
      <c r="H184" s="276"/>
      <c r="I184" s="276"/>
      <c r="J184" s="171" t="s">
        <v>256</v>
      </c>
      <c r="K184" s="172">
        <v>4.136</v>
      </c>
      <c r="L184" s="277">
        <v>0</v>
      </c>
      <c r="M184" s="278"/>
      <c r="N184" s="279">
        <f>ROUND(L184*K184,2)</f>
        <v>0</v>
      </c>
      <c r="O184" s="279"/>
      <c r="P184" s="279"/>
      <c r="Q184" s="279"/>
      <c r="R184" s="39"/>
      <c r="T184" s="173" t="s">
        <v>22</v>
      </c>
      <c r="U184" s="46" t="s">
        <v>45</v>
      </c>
      <c r="V184" s="38"/>
      <c r="W184" s="174">
        <f>V184*K184</f>
        <v>0</v>
      </c>
      <c r="X184" s="174">
        <v>0</v>
      </c>
      <c r="Y184" s="174">
        <f>X184*K184</f>
        <v>0</v>
      </c>
      <c r="Z184" s="174">
        <v>0</v>
      </c>
      <c r="AA184" s="175">
        <f>Z184*K184</f>
        <v>0</v>
      </c>
      <c r="AR184" s="21" t="s">
        <v>93</v>
      </c>
      <c r="AT184" s="21" t="s">
        <v>168</v>
      </c>
      <c r="AU184" s="21" t="s">
        <v>87</v>
      </c>
      <c r="AY184" s="21" t="s">
        <v>167</v>
      </c>
      <c r="BE184" s="112">
        <f>IF(U184="základní",N184,0)</f>
        <v>0</v>
      </c>
      <c r="BF184" s="112">
        <f>IF(U184="snížená",N184,0)</f>
        <v>0</v>
      </c>
      <c r="BG184" s="112">
        <f>IF(U184="zákl. přenesená",N184,0)</f>
        <v>0</v>
      </c>
      <c r="BH184" s="112">
        <f>IF(U184="sníž. přenesená",N184,0)</f>
        <v>0</v>
      </c>
      <c r="BI184" s="112">
        <f>IF(U184="nulová",N184,0)</f>
        <v>0</v>
      </c>
      <c r="BJ184" s="21" t="s">
        <v>87</v>
      </c>
      <c r="BK184" s="112">
        <f>ROUND(L184*K184,2)</f>
        <v>0</v>
      </c>
      <c r="BL184" s="21" t="s">
        <v>93</v>
      </c>
      <c r="BM184" s="21" t="s">
        <v>265</v>
      </c>
    </row>
    <row r="185" spans="2:65" s="1" customFormat="1" ht="25.5" customHeight="1">
      <c r="B185" s="37"/>
      <c r="C185" s="169" t="s">
        <v>266</v>
      </c>
      <c r="D185" s="169" t="s">
        <v>168</v>
      </c>
      <c r="E185" s="170" t="s">
        <v>267</v>
      </c>
      <c r="F185" s="276" t="s">
        <v>268</v>
      </c>
      <c r="G185" s="276"/>
      <c r="H185" s="276"/>
      <c r="I185" s="276"/>
      <c r="J185" s="171" t="s">
        <v>256</v>
      </c>
      <c r="K185" s="172">
        <v>2.068</v>
      </c>
      <c r="L185" s="277">
        <v>0</v>
      </c>
      <c r="M185" s="278"/>
      <c r="N185" s="279">
        <f>ROUND(L185*K185,2)</f>
        <v>0</v>
      </c>
      <c r="O185" s="279"/>
      <c r="P185" s="279"/>
      <c r="Q185" s="279"/>
      <c r="R185" s="39"/>
      <c r="T185" s="173" t="s">
        <v>22</v>
      </c>
      <c r="U185" s="46" t="s">
        <v>45</v>
      </c>
      <c r="V185" s="38"/>
      <c r="W185" s="174">
        <f>V185*K185</f>
        <v>0</v>
      </c>
      <c r="X185" s="174">
        <v>0</v>
      </c>
      <c r="Y185" s="174">
        <f>X185*K185</f>
        <v>0</v>
      </c>
      <c r="Z185" s="174">
        <v>0</v>
      </c>
      <c r="AA185" s="175">
        <f>Z185*K185</f>
        <v>0</v>
      </c>
      <c r="AR185" s="21" t="s">
        <v>93</v>
      </c>
      <c r="AT185" s="21" t="s">
        <v>168</v>
      </c>
      <c r="AU185" s="21" t="s">
        <v>87</v>
      </c>
      <c r="AY185" s="21" t="s">
        <v>167</v>
      </c>
      <c r="BE185" s="112">
        <f>IF(U185="základní",N185,0)</f>
        <v>0</v>
      </c>
      <c r="BF185" s="112">
        <f>IF(U185="snížená",N185,0)</f>
        <v>0</v>
      </c>
      <c r="BG185" s="112">
        <f>IF(U185="zákl. přenesená",N185,0)</f>
        <v>0</v>
      </c>
      <c r="BH185" s="112">
        <f>IF(U185="sníž. přenesená",N185,0)</f>
        <v>0</v>
      </c>
      <c r="BI185" s="112">
        <f>IF(U185="nulová",N185,0)</f>
        <v>0</v>
      </c>
      <c r="BJ185" s="21" t="s">
        <v>87</v>
      </c>
      <c r="BK185" s="112">
        <f>ROUND(L185*K185,2)</f>
        <v>0</v>
      </c>
      <c r="BL185" s="21" t="s">
        <v>93</v>
      </c>
      <c r="BM185" s="21" t="s">
        <v>269</v>
      </c>
    </row>
    <row r="186" spans="2:63" s="9" customFormat="1" ht="29.25" customHeight="1">
      <c r="B186" s="158"/>
      <c r="C186" s="159"/>
      <c r="D186" s="168" t="s">
        <v>126</v>
      </c>
      <c r="E186" s="168"/>
      <c r="F186" s="168"/>
      <c r="G186" s="168"/>
      <c r="H186" s="168"/>
      <c r="I186" s="168"/>
      <c r="J186" s="168"/>
      <c r="K186" s="168"/>
      <c r="L186" s="168"/>
      <c r="M186" s="168"/>
      <c r="N186" s="301">
        <f>BK186</f>
        <v>0</v>
      </c>
      <c r="O186" s="302"/>
      <c r="P186" s="302"/>
      <c r="Q186" s="302"/>
      <c r="R186" s="161"/>
      <c r="T186" s="162"/>
      <c r="U186" s="159"/>
      <c r="V186" s="159"/>
      <c r="W186" s="163">
        <f>W187</f>
        <v>0</v>
      </c>
      <c r="X186" s="159"/>
      <c r="Y186" s="163">
        <f>Y187</f>
        <v>0</v>
      </c>
      <c r="Z186" s="159"/>
      <c r="AA186" s="164">
        <f>AA187</f>
        <v>0</v>
      </c>
      <c r="AR186" s="165" t="s">
        <v>84</v>
      </c>
      <c r="AT186" s="166" t="s">
        <v>77</v>
      </c>
      <c r="AU186" s="166" t="s">
        <v>84</v>
      </c>
      <c r="AY186" s="165" t="s">
        <v>167</v>
      </c>
      <c r="BK186" s="167">
        <f>BK187</f>
        <v>0</v>
      </c>
    </row>
    <row r="187" spans="2:65" s="1" customFormat="1" ht="25.5" customHeight="1">
      <c r="B187" s="37"/>
      <c r="C187" s="169" t="s">
        <v>10</v>
      </c>
      <c r="D187" s="169" t="s">
        <v>168</v>
      </c>
      <c r="E187" s="170" t="s">
        <v>270</v>
      </c>
      <c r="F187" s="276" t="s">
        <v>271</v>
      </c>
      <c r="G187" s="276"/>
      <c r="H187" s="276"/>
      <c r="I187" s="276"/>
      <c r="J187" s="171" t="s">
        <v>256</v>
      </c>
      <c r="K187" s="172">
        <v>2.317</v>
      </c>
      <c r="L187" s="277">
        <v>0</v>
      </c>
      <c r="M187" s="278"/>
      <c r="N187" s="279">
        <f>ROUND(L187*K187,2)</f>
        <v>0</v>
      </c>
      <c r="O187" s="279"/>
      <c r="P187" s="279"/>
      <c r="Q187" s="279"/>
      <c r="R187" s="39"/>
      <c r="T187" s="173" t="s">
        <v>22</v>
      </c>
      <c r="U187" s="46" t="s">
        <v>45</v>
      </c>
      <c r="V187" s="38"/>
      <c r="W187" s="174">
        <f>V187*K187</f>
        <v>0</v>
      </c>
      <c r="X187" s="174">
        <v>0</v>
      </c>
      <c r="Y187" s="174">
        <f>X187*K187</f>
        <v>0</v>
      </c>
      <c r="Z187" s="174">
        <v>0</v>
      </c>
      <c r="AA187" s="175">
        <f>Z187*K187</f>
        <v>0</v>
      </c>
      <c r="AR187" s="21" t="s">
        <v>93</v>
      </c>
      <c r="AT187" s="21" t="s">
        <v>168</v>
      </c>
      <c r="AU187" s="21" t="s">
        <v>87</v>
      </c>
      <c r="AY187" s="21" t="s">
        <v>167</v>
      </c>
      <c r="BE187" s="112">
        <f>IF(U187="základní",N187,0)</f>
        <v>0</v>
      </c>
      <c r="BF187" s="112">
        <f>IF(U187="snížená",N187,0)</f>
        <v>0</v>
      </c>
      <c r="BG187" s="112">
        <f>IF(U187="zákl. přenesená",N187,0)</f>
        <v>0</v>
      </c>
      <c r="BH187" s="112">
        <f>IF(U187="sníž. přenesená",N187,0)</f>
        <v>0</v>
      </c>
      <c r="BI187" s="112">
        <f>IF(U187="nulová",N187,0)</f>
        <v>0</v>
      </c>
      <c r="BJ187" s="21" t="s">
        <v>87</v>
      </c>
      <c r="BK187" s="112">
        <f>ROUND(L187*K187,2)</f>
        <v>0</v>
      </c>
      <c r="BL187" s="21" t="s">
        <v>93</v>
      </c>
      <c r="BM187" s="21" t="s">
        <v>272</v>
      </c>
    </row>
    <row r="188" spans="2:63" s="9" customFormat="1" ht="36.75" customHeight="1">
      <c r="B188" s="158"/>
      <c r="C188" s="159"/>
      <c r="D188" s="160" t="s">
        <v>127</v>
      </c>
      <c r="E188" s="160"/>
      <c r="F188" s="160"/>
      <c r="G188" s="160"/>
      <c r="H188" s="160"/>
      <c r="I188" s="160"/>
      <c r="J188" s="160"/>
      <c r="K188" s="160"/>
      <c r="L188" s="160"/>
      <c r="M188" s="160"/>
      <c r="N188" s="303">
        <f>BK188</f>
        <v>0</v>
      </c>
      <c r="O188" s="304"/>
      <c r="P188" s="304"/>
      <c r="Q188" s="304"/>
      <c r="R188" s="161"/>
      <c r="T188" s="162"/>
      <c r="U188" s="159"/>
      <c r="V188" s="159"/>
      <c r="W188" s="163">
        <f>W189+W202+W212+W218+W258+W262+W265+W267+W271+W279+W291+W295+W300+W312+W317</f>
        <v>0</v>
      </c>
      <c r="X188" s="159"/>
      <c r="Y188" s="163">
        <f>Y189+Y202+Y212+Y218+Y258+Y262+Y265+Y267+Y271+Y279+Y291+Y295+Y300+Y312+Y317</f>
        <v>0.5473039108</v>
      </c>
      <c r="Z188" s="159"/>
      <c r="AA188" s="164">
        <f>AA189+AA202+AA212+AA218+AA258+AA262+AA265+AA267+AA271+AA279+AA291+AA295+AA300+AA312+AA317</f>
        <v>0.19168400000000002</v>
      </c>
      <c r="AR188" s="165" t="s">
        <v>87</v>
      </c>
      <c r="AT188" s="166" t="s">
        <v>77</v>
      </c>
      <c r="AU188" s="166" t="s">
        <v>78</v>
      </c>
      <c r="AY188" s="165" t="s">
        <v>167</v>
      </c>
      <c r="BK188" s="167">
        <f>BK189+BK202+BK212+BK218+BK258+BK262+BK265+BK267+BK271+BK279+BK291+BK295+BK300+BK312+BK317</f>
        <v>0</v>
      </c>
    </row>
    <row r="189" spans="2:63" s="9" customFormat="1" ht="19.5" customHeight="1">
      <c r="B189" s="158"/>
      <c r="C189" s="159"/>
      <c r="D189" s="168" t="s">
        <v>128</v>
      </c>
      <c r="E189" s="168"/>
      <c r="F189" s="168"/>
      <c r="G189" s="168"/>
      <c r="H189" s="168"/>
      <c r="I189" s="168"/>
      <c r="J189" s="168"/>
      <c r="K189" s="168"/>
      <c r="L189" s="168"/>
      <c r="M189" s="168"/>
      <c r="N189" s="299">
        <f>BK189</f>
        <v>0</v>
      </c>
      <c r="O189" s="300"/>
      <c r="P189" s="300"/>
      <c r="Q189" s="300"/>
      <c r="R189" s="161"/>
      <c r="T189" s="162"/>
      <c r="U189" s="159"/>
      <c r="V189" s="159"/>
      <c r="W189" s="163">
        <f>SUM(W190:W201)</f>
        <v>0</v>
      </c>
      <c r="X189" s="159"/>
      <c r="Y189" s="163">
        <f>SUM(Y190:Y201)</f>
        <v>0.024668</v>
      </c>
      <c r="Z189" s="159"/>
      <c r="AA189" s="164">
        <f>SUM(AA190:AA201)</f>
        <v>0</v>
      </c>
      <c r="AR189" s="165" t="s">
        <v>87</v>
      </c>
      <c r="AT189" s="166" t="s">
        <v>77</v>
      </c>
      <c r="AU189" s="166" t="s">
        <v>84</v>
      </c>
      <c r="AY189" s="165" t="s">
        <v>167</v>
      </c>
      <c r="BK189" s="167">
        <f>SUM(BK190:BK201)</f>
        <v>0</v>
      </c>
    </row>
    <row r="190" spans="2:65" s="1" customFormat="1" ht="38.25" customHeight="1">
      <c r="B190" s="37"/>
      <c r="C190" s="169" t="s">
        <v>273</v>
      </c>
      <c r="D190" s="169" t="s">
        <v>168</v>
      </c>
      <c r="E190" s="170" t="s">
        <v>274</v>
      </c>
      <c r="F190" s="276" t="s">
        <v>275</v>
      </c>
      <c r="G190" s="276"/>
      <c r="H190" s="276"/>
      <c r="I190" s="276"/>
      <c r="J190" s="171" t="s">
        <v>171</v>
      </c>
      <c r="K190" s="172">
        <v>5.28</v>
      </c>
      <c r="L190" s="277">
        <v>0</v>
      </c>
      <c r="M190" s="278"/>
      <c r="N190" s="279">
        <f>ROUND(L190*K190,2)</f>
        <v>0</v>
      </c>
      <c r="O190" s="279"/>
      <c r="P190" s="279"/>
      <c r="Q190" s="279"/>
      <c r="R190" s="39"/>
      <c r="T190" s="173" t="s">
        <v>22</v>
      </c>
      <c r="U190" s="46" t="s">
        <v>45</v>
      </c>
      <c r="V190" s="38"/>
      <c r="W190" s="174">
        <f>V190*K190</f>
        <v>0</v>
      </c>
      <c r="X190" s="174">
        <v>0.004</v>
      </c>
      <c r="Y190" s="174">
        <f>X190*K190</f>
        <v>0.02112</v>
      </c>
      <c r="Z190" s="174">
        <v>0</v>
      </c>
      <c r="AA190" s="175">
        <f>Z190*K190</f>
        <v>0</v>
      </c>
      <c r="AR190" s="21" t="s">
        <v>194</v>
      </c>
      <c r="AT190" s="21" t="s">
        <v>168</v>
      </c>
      <c r="AU190" s="21" t="s">
        <v>87</v>
      </c>
      <c r="AY190" s="21" t="s">
        <v>167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1" t="s">
        <v>87</v>
      </c>
      <c r="BK190" s="112">
        <f>ROUND(L190*K190,2)</f>
        <v>0</v>
      </c>
      <c r="BL190" s="21" t="s">
        <v>194</v>
      </c>
      <c r="BM190" s="21" t="s">
        <v>276</v>
      </c>
    </row>
    <row r="191" spans="2:51" s="11" customFormat="1" ht="16.5" customHeight="1">
      <c r="B191" s="183"/>
      <c r="C191" s="184"/>
      <c r="D191" s="184"/>
      <c r="E191" s="185" t="s">
        <v>22</v>
      </c>
      <c r="F191" s="284" t="s">
        <v>277</v>
      </c>
      <c r="G191" s="285"/>
      <c r="H191" s="285"/>
      <c r="I191" s="285"/>
      <c r="J191" s="184"/>
      <c r="K191" s="186">
        <v>5.28</v>
      </c>
      <c r="L191" s="184"/>
      <c r="M191" s="184"/>
      <c r="N191" s="184"/>
      <c r="O191" s="184"/>
      <c r="P191" s="184"/>
      <c r="Q191" s="184"/>
      <c r="R191" s="187"/>
      <c r="T191" s="188"/>
      <c r="U191" s="184"/>
      <c r="V191" s="184"/>
      <c r="W191" s="184"/>
      <c r="X191" s="184"/>
      <c r="Y191" s="184"/>
      <c r="Z191" s="184"/>
      <c r="AA191" s="189"/>
      <c r="AT191" s="190" t="s">
        <v>174</v>
      </c>
      <c r="AU191" s="190" t="s">
        <v>87</v>
      </c>
      <c r="AV191" s="11" t="s">
        <v>87</v>
      </c>
      <c r="AW191" s="11" t="s">
        <v>35</v>
      </c>
      <c r="AX191" s="11" t="s">
        <v>84</v>
      </c>
      <c r="AY191" s="190" t="s">
        <v>167</v>
      </c>
    </row>
    <row r="192" spans="2:65" s="1" customFormat="1" ht="38.25" customHeight="1">
      <c r="B192" s="37"/>
      <c r="C192" s="169" t="s">
        <v>278</v>
      </c>
      <c r="D192" s="169" t="s">
        <v>168</v>
      </c>
      <c r="E192" s="170" t="s">
        <v>279</v>
      </c>
      <c r="F192" s="276" t="s">
        <v>280</v>
      </c>
      <c r="G192" s="276"/>
      <c r="H192" s="276"/>
      <c r="I192" s="276"/>
      <c r="J192" s="171" t="s">
        <v>171</v>
      </c>
      <c r="K192" s="172">
        <v>0.81</v>
      </c>
      <c r="L192" s="277">
        <v>0</v>
      </c>
      <c r="M192" s="278"/>
      <c r="N192" s="279">
        <f>ROUND(L192*K192,2)</f>
        <v>0</v>
      </c>
      <c r="O192" s="279"/>
      <c r="P192" s="279"/>
      <c r="Q192" s="279"/>
      <c r="R192" s="39"/>
      <c r="T192" s="173" t="s">
        <v>22</v>
      </c>
      <c r="U192" s="46" t="s">
        <v>45</v>
      </c>
      <c r="V192" s="38"/>
      <c r="W192" s="174">
        <f>V192*K192</f>
        <v>0</v>
      </c>
      <c r="X192" s="174">
        <v>0.004</v>
      </c>
      <c r="Y192" s="174">
        <f>X192*K192</f>
        <v>0.0032400000000000003</v>
      </c>
      <c r="Z192" s="174">
        <v>0</v>
      </c>
      <c r="AA192" s="175">
        <f>Z192*K192</f>
        <v>0</v>
      </c>
      <c r="AR192" s="21" t="s">
        <v>194</v>
      </c>
      <c r="AT192" s="21" t="s">
        <v>168</v>
      </c>
      <c r="AU192" s="21" t="s">
        <v>87</v>
      </c>
      <c r="AY192" s="21" t="s">
        <v>167</v>
      </c>
      <c r="BE192" s="112">
        <f>IF(U192="základní",N192,0)</f>
        <v>0</v>
      </c>
      <c r="BF192" s="112">
        <f>IF(U192="snížená",N192,0)</f>
        <v>0</v>
      </c>
      <c r="BG192" s="112">
        <f>IF(U192="zákl. přenesená",N192,0)</f>
        <v>0</v>
      </c>
      <c r="BH192" s="112">
        <f>IF(U192="sníž. přenesená",N192,0)</f>
        <v>0</v>
      </c>
      <c r="BI192" s="112">
        <f>IF(U192="nulová",N192,0)</f>
        <v>0</v>
      </c>
      <c r="BJ192" s="21" t="s">
        <v>87</v>
      </c>
      <c r="BK192" s="112">
        <f>ROUND(L192*K192,2)</f>
        <v>0</v>
      </c>
      <c r="BL192" s="21" t="s">
        <v>194</v>
      </c>
      <c r="BM192" s="21" t="s">
        <v>281</v>
      </c>
    </row>
    <row r="193" spans="2:51" s="10" customFormat="1" ht="16.5" customHeight="1">
      <c r="B193" s="176"/>
      <c r="C193" s="177"/>
      <c r="D193" s="177"/>
      <c r="E193" s="178" t="s">
        <v>22</v>
      </c>
      <c r="F193" s="280" t="s">
        <v>282</v>
      </c>
      <c r="G193" s="281"/>
      <c r="H193" s="281"/>
      <c r="I193" s="281"/>
      <c r="J193" s="177"/>
      <c r="K193" s="178" t="s">
        <v>22</v>
      </c>
      <c r="L193" s="177"/>
      <c r="M193" s="177"/>
      <c r="N193" s="177"/>
      <c r="O193" s="177"/>
      <c r="P193" s="177"/>
      <c r="Q193" s="177"/>
      <c r="R193" s="179"/>
      <c r="T193" s="180"/>
      <c r="U193" s="177"/>
      <c r="V193" s="177"/>
      <c r="W193" s="177"/>
      <c r="X193" s="177"/>
      <c r="Y193" s="177"/>
      <c r="Z193" s="177"/>
      <c r="AA193" s="181"/>
      <c r="AT193" s="182" t="s">
        <v>174</v>
      </c>
      <c r="AU193" s="182" t="s">
        <v>87</v>
      </c>
      <c r="AV193" s="10" t="s">
        <v>84</v>
      </c>
      <c r="AW193" s="10" t="s">
        <v>35</v>
      </c>
      <c r="AX193" s="10" t="s">
        <v>78</v>
      </c>
      <c r="AY193" s="182" t="s">
        <v>167</v>
      </c>
    </row>
    <row r="194" spans="2:51" s="11" customFormat="1" ht="16.5" customHeight="1">
      <c r="B194" s="183"/>
      <c r="C194" s="184"/>
      <c r="D194" s="184"/>
      <c r="E194" s="185" t="s">
        <v>22</v>
      </c>
      <c r="F194" s="282" t="s">
        <v>283</v>
      </c>
      <c r="G194" s="283"/>
      <c r="H194" s="283"/>
      <c r="I194" s="283"/>
      <c r="J194" s="184"/>
      <c r="K194" s="186">
        <v>0.81</v>
      </c>
      <c r="L194" s="184"/>
      <c r="M194" s="184"/>
      <c r="N194" s="184"/>
      <c r="O194" s="184"/>
      <c r="P194" s="184"/>
      <c r="Q194" s="184"/>
      <c r="R194" s="187"/>
      <c r="T194" s="188"/>
      <c r="U194" s="184"/>
      <c r="V194" s="184"/>
      <c r="W194" s="184"/>
      <c r="X194" s="184"/>
      <c r="Y194" s="184"/>
      <c r="Z194" s="184"/>
      <c r="AA194" s="189"/>
      <c r="AT194" s="190" t="s">
        <v>174</v>
      </c>
      <c r="AU194" s="190" t="s">
        <v>87</v>
      </c>
      <c r="AV194" s="11" t="s">
        <v>87</v>
      </c>
      <c r="AW194" s="11" t="s">
        <v>35</v>
      </c>
      <c r="AX194" s="11" t="s">
        <v>84</v>
      </c>
      <c r="AY194" s="190" t="s">
        <v>167</v>
      </c>
    </row>
    <row r="195" spans="2:65" s="1" customFormat="1" ht="25.5" customHeight="1">
      <c r="B195" s="37"/>
      <c r="C195" s="169" t="s">
        <v>284</v>
      </c>
      <c r="D195" s="169" t="s">
        <v>168</v>
      </c>
      <c r="E195" s="170" t="s">
        <v>285</v>
      </c>
      <c r="F195" s="276" t="s">
        <v>286</v>
      </c>
      <c r="G195" s="276"/>
      <c r="H195" s="276"/>
      <c r="I195" s="276"/>
      <c r="J195" s="171" t="s">
        <v>171</v>
      </c>
      <c r="K195" s="172">
        <v>2.61</v>
      </c>
      <c r="L195" s="277">
        <v>0</v>
      </c>
      <c r="M195" s="278"/>
      <c r="N195" s="279">
        <f>ROUND(L195*K195,2)</f>
        <v>0</v>
      </c>
      <c r="O195" s="279"/>
      <c r="P195" s="279"/>
      <c r="Q195" s="279"/>
      <c r="R195" s="39"/>
      <c r="T195" s="173" t="s">
        <v>22</v>
      </c>
      <c r="U195" s="46" t="s">
        <v>45</v>
      </c>
      <c r="V195" s="38"/>
      <c r="W195" s="174">
        <f>V195*K195</f>
        <v>0</v>
      </c>
      <c r="X195" s="174">
        <v>0</v>
      </c>
      <c r="Y195" s="174">
        <f>X195*K195</f>
        <v>0</v>
      </c>
      <c r="Z195" s="174">
        <v>0</v>
      </c>
      <c r="AA195" s="175">
        <f>Z195*K195</f>
        <v>0</v>
      </c>
      <c r="AR195" s="21" t="s">
        <v>194</v>
      </c>
      <c r="AT195" s="21" t="s">
        <v>168</v>
      </c>
      <c r="AU195" s="21" t="s">
        <v>87</v>
      </c>
      <c r="AY195" s="21" t="s">
        <v>167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1" t="s">
        <v>87</v>
      </c>
      <c r="BK195" s="112">
        <f>ROUND(L195*K195,2)</f>
        <v>0</v>
      </c>
      <c r="BL195" s="21" t="s">
        <v>194</v>
      </c>
      <c r="BM195" s="21" t="s">
        <v>287</v>
      </c>
    </row>
    <row r="196" spans="2:51" s="10" customFormat="1" ht="16.5" customHeight="1">
      <c r="B196" s="176"/>
      <c r="C196" s="177"/>
      <c r="D196" s="177"/>
      <c r="E196" s="178" t="s">
        <v>22</v>
      </c>
      <c r="F196" s="280" t="s">
        <v>232</v>
      </c>
      <c r="G196" s="281"/>
      <c r="H196" s="281"/>
      <c r="I196" s="281"/>
      <c r="J196" s="177"/>
      <c r="K196" s="178" t="s">
        <v>22</v>
      </c>
      <c r="L196" s="177"/>
      <c r="M196" s="177"/>
      <c r="N196" s="177"/>
      <c r="O196" s="177"/>
      <c r="P196" s="177"/>
      <c r="Q196" s="177"/>
      <c r="R196" s="179"/>
      <c r="T196" s="180"/>
      <c r="U196" s="177"/>
      <c r="V196" s="177"/>
      <c r="W196" s="177"/>
      <c r="X196" s="177"/>
      <c r="Y196" s="177"/>
      <c r="Z196" s="177"/>
      <c r="AA196" s="181"/>
      <c r="AT196" s="182" t="s">
        <v>174</v>
      </c>
      <c r="AU196" s="182" t="s">
        <v>87</v>
      </c>
      <c r="AV196" s="10" t="s">
        <v>84</v>
      </c>
      <c r="AW196" s="10" t="s">
        <v>35</v>
      </c>
      <c r="AX196" s="10" t="s">
        <v>78</v>
      </c>
      <c r="AY196" s="182" t="s">
        <v>167</v>
      </c>
    </row>
    <row r="197" spans="2:51" s="11" customFormat="1" ht="16.5" customHeight="1">
      <c r="B197" s="183"/>
      <c r="C197" s="184"/>
      <c r="D197" s="184"/>
      <c r="E197" s="185" t="s">
        <v>22</v>
      </c>
      <c r="F197" s="282" t="s">
        <v>288</v>
      </c>
      <c r="G197" s="283"/>
      <c r="H197" s="283"/>
      <c r="I197" s="283"/>
      <c r="J197" s="184"/>
      <c r="K197" s="186">
        <v>2.61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174</v>
      </c>
      <c r="AU197" s="190" t="s">
        <v>87</v>
      </c>
      <c r="AV197" s="11" t="s">
        <v>87</v>
      </c>
      <c r="AW197" s="11" t="s">
        <v>35</v>
      </c>
      <c r="AX197" s="11" t="s">
        <v>84</v>
      </c>
      <c r="AY197" s="190" t="s">
        <v>167</v>
      </c>
    </row>
    <row r="198" spans="2:65" s="1" customFormat="1" ht="16.5" customHeight="1">
      <c r="B198" s="37"/>
      <c r="C198" s="199" t="s">
        <v>289</v>
      </c>
      <c r="D198" s="199" t="s">
        <v>213</v>
      </c>
      <c r="E198" s="200" t="s">
        <v>290</v>
      </c>
      <c r="F198" s="288" t="s">
        <v>291</v>
      </c>
      <c r="G198" s="288"/>
      <c r="H198" s="288"/>
      <c r="I198" s="288"/>
      <c r="J198" s="201" t="s">
        <v>292</v>
      </c>
      <c r="K198" s="202">
        <v>0.308</v>
      </c>
      <c r="L198" s="289">
        <v>0</v>
      </c>
      <c r="M198" s="290"/>
      <c r="N198" s="291">
        <f>ROUND(L198*K198,2)</f>
        <v>0</v>
      </c>
      <c r="O198" s="279"/>
      <c r="P198" s="279"/>
      <c r="Q198" s="279"/>
      <c r="R198" s="39"/>
      <c r="T198" s="173" t="s">
        <v>22</v>
      </c>
      <c r="U198" s="46" t="s">
        <v>45</v>
      </c>
      <c r="V198" s="38"/>
      <c r="W198" s="174">
        <f>V198*K198</f>
        <v>0</v>
      </c>
      <c r="X198" s="174">
        <v>0.001</v>
      </c>
      <c r="Y198" s="174">
        <f>X198*K198</f>
        <v>0.000308</v>
      </c>
      <c r="Z198" s="174">
        <v>0</v>
      </c>
      <c r="AA198" s="175">
        <f>Z198*K198</f>
        <v>0</v>
      </c>
      <c r="AR198" s="21" t="s">
        <v>293</v>
      </c>
      <c r="AT198" s="21" t="s">
        <v>213</v>
      </c>
      <c r="AU198" s="21" t="s">
        <v>87</v>
      </c>
      <c r="AY198" s="21" t="s">
        <v>167</v>
      </c>
      <c r="BE198" s="112">
        <f>IF(U198="základní",N198,0)</f>
        <v>0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21" t="s">
        <v>87</v>
      </c>
      <c r="BK198" s="112">
        <f>ROUND(L198*K198,2)</f>
        <v>0</v>
      </c>
      <c r="BL198" s="21" t="s">
        <v>194</v>
      </c>
      <c r="BM198" s="21" t="s">
        <v>294</v>
      </c>
    </row>
    <row r="199" spans="2:47" s="1" customFormat="1" ht="16.5" customHeight="1">
      <c r="B199" s="37"/>
      <c r="C199" s="38"/>
      <c r="D199" s="38"/>
      <c r="E199" s="38"/>
      <c r="F199" s="292" t="s">
        <v>295</v>
      </c>
      <c r="G199" s="293"/>
      <c r="H199" s="293"/>
      <c r="I199" s="293"/>
      <c r="J199" s="38"/>
      <c r="K199" s="38"/>
      <c r="L199" s="38"/>
      <c r="M199" s="38"/>
      <c r="N199" s="38"/>
      <c r="O199" s="38"/>
      <c r="P199" s="38"/>
      <c r="Q199" s="38"/>
      <c r="R199" s="39"/>
      <c r="T199" s="145"/>
      <c r="U199" s="38"/>
      <c r="V199" s="38"/>
      <c r="W199" s="38"/>
      <c r="X199" s="38"/>
      <c r="Y199" s="38"/>
      <c r="Z199" s="38"/>
      <c r="AA199" s="80"/>
      <c r="AT199" s="21" t="s">
        <v>296</v>
      </c>
      <c r="AU199" s="21" t="s">
        <v>87</v>
      </c>
    </row>
    <row r="200" spans="2:65" s="1" customFormat="1" ht="38.25" customHeight="1">
      <c r="B200" s="37"/>
      <c r="C200" s="169" t="s">
        <v>297</v>
      </c>
      <c r="D200" s="169" t="s">
        <v>168</v>
      </c>
      <c r="E200" s="170" t="s">
        <v>298</v>
      </c>
      <c r="F200" s="276" t="s">
        <v>299</v>
      </c>
      <c r="G200" s="276"/>
      <c r="H200" s="276"/>
      <c r="I200" s="276"/>
      <c r="J200" s="171" t="s">
        <v>256</v>
      </c>
      <c r="K200" s="172">
        <v>0.025</v>
      </c>
      <c r="L200" s="277">
        <v>0</v>
      </c>
      <c r="M200" s="278"/>
      <c r="N200" s="279">
        <f>ROUND(L200*K200,2)</f>
        <v>0</v>
      </c>
      <c r="O200" s="279"/>
      <c r="P200" s="279"/>
      <c r="Q200" s="279"/>
      <c r="R200" s="39"/>
      <c r="T200" s="173" t="s">
        <v>22</v>
      </c>
      <c r="U200" s="46" t="s">
        <v>45</v>
      </c>
      <c r="V200" s="38"/>
      <c r="W200" s="174">
        <f>V200*K200</f>
        <v>0</v>
      </c>
      <c r="X200" s="174">
        <v>0</v>
      </c>
      <c r="Y200" s="174">
        <f>X200*K200</f>
        <v>0</v>
      </c>
      <c r="Z200" s="174">
        <v>0</v>
      </c>
      <c r="AA200" s="175">
        <f>Z200*K200</f>
        <v>0</v>
      </c>
      <c r="AR200" s="21" t="s">
        <v>194</v>
      </c>
      <c r="AT200" s="21" t="s">
        <v>168</v>
      </c>
      <c r="AU200" s="21" t="s">
        <v>87</v>
      </c>
      <c r="AY200" s="21" t="s">
        <v>167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1" t="s">
        <v>87</v>
      </c>
      <c r="BK200" s="112">
        <f>ROUND(L200*K200,2)</f>
        <v>0</v>
      </c>
      <c r="BL200" s="21" t="s">
        <v>194</v>
      </c>
      <c r="BM200" s="21" t="s">
        <v>300</v>
      </c>
    </row>
    <row r="201" spans="2:65" s="1" customFormat="1" ht="25.5" customHeight="1">
      <c r="B201" s="37"/>
      <c r="C201" s="169" t="s">
        <v>301</v>
      </c>
      <c r="D201" s="169" t="s">
        <v>168</v>
      </c>
      <c r="E201" s="170" t="s">
        <v>302</v>
      </c>
      <c r="F201" s="276" t="s">
        <v>303</v>
      </c>
      <c r="G201" s="276"/>
      <c r="H201" s="276"/>
      <c r="I201" s="276"/>
      <c r="J201" s="171" t="s">
        <v>256</v>
      </c>
      <c r="K201" s="172">
        <v>0.025</v>
      </c>
      <c r="L201" s="277">
        <v>0</v>
      </c>
      <c r="M201" s="278"/>
      <c r="N201" s="279">
        <f>ROUND(L201*K201,2)</f>
        <v>0</v>
      </c>
      <c r="O201" s="279"/>
      <c r="P201" s="279"/>
      <c r="Q201" s="279"/>
      <c r="R201" s="39"/>
      <c r="T201" s="173" t="s">
        <v>22</v>
      </c>
      <c r="U201" s="46" t="s">
        <v>45</v>
      </c>
      <c r="V201" s="38"/>
      <c r="W201" s="174">
        <f>V201*K201</f>
        <v>0</v>
      </c>
      <c r="X201" s="174">
        <v>0</v>
      </c>
      <c r="Y201" s="174">
        <f>X201*K201</f>
        <v>0</v>
      </c>
      <c r="Z201" s="174">
        <v>0</v>
      </c>
      <c r="AA201" s="175">
        <f>Z201*K201</f>
        <v>0</v>
      </c>
      <c r="AR201" s="21" t="s">
        <v>194</v>
      </c>
      <c r="AT201" s="21" t="s">
        <v>168</v>
      </c>
      <c r="AU201" s="21" t="s">
        <v>87</v>
      </c>
      <c r="AY201" s="21" t="s">
        <v>167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1" t="s">
        <v>87</v>
      </c>
      <c r="BK201" s="112">
        <f>ROUND(L201*K201,2)</f>
        <v>0</v>
      </c>
      <c r="BL201" s="21" t="s">
        <v>194</v>
      </c>
      <c r="BM201" s="21" t="s">
        <v>304</v>
      </c>
    </row>
    <row r="202" spans="2:63" s="9" customFormat="1" ht="29.25" customHeight="1">
      <c r="B202" s="158"/>
      <c r="C202" s="159"/>
      <c r="D202" s="168" t="s">
        <v>129</v>
      </c>
      <c r="E202" s="168"/>
      <c r="F202" s="168"/>
      <c r="G202" s="168"/>
      <c r="H202" s="168"/>
      <c r="I202" s="168"/>
      <c r="J202" s="168"/>
      <c r="K202" s="168"/>
      <c r="L202" s="168"/>
      <c r="M202" s="168"/>
      <c r="N202" s="301">
        <f>BK202</f>
        <v>0</v>
      </c>
      <c r="O202" s="302"/>
      <c r="P202" s="302"/>
      <c r="Q202" s="302"/>
      <c r="R202" s="161"/>
      <c r="T202" s="162"/>
      <c r="U202" s="159"/>
      <c r="V202" s="159"/>
      <c r="W202" s="163">
        <f>SUM(W203:W211)</f>
        <v>0</v>
      </c>
      <c r="X202" s="159"/>
      <c r="Y202" s="163">
        <f>SUM(Y203:Y211)</f>
        <v>0.01006609</v>
      </c>
      <c r="Z202" s="159"/>
      <c r="AA202" s="164">
        <f>SUM(AA203:AA211)</f>
        <v>0</v>
      </c>
      <c r="AR202" s="165" t="s">
        <v>87</v>
      </c>
      <c r="AT202" s="166" t="s">
        <v>77</v>
      </c>
      <c r="AU202" s="166" t="s">
        <v>84</v>
      </c>
      <c r="AY202" s="165" t="s">
        <v>167</v>
      </c>
      <c r="BK202" s="167">
        <f>SUM(BK203:BK211)</f>
        <v>0</v>
      </c>
    </row>
    <row r="203" spans="2:65" s="1" customFormat="1" ht="16.5" customHeight="1">
      <c r="B203" s="37"/>
      <c r="C203" s="169" t="s">
        <v>305</v>
      </c>
      <c r="D203" s="169" t="s">
        <v>168</v>
      </c>
      <c r="E203" s="170" t="s">
        <v>306</v>
      </c>
      <c r="F203" s="276" t="s">
        <v>307</v>
      </c>
      <c r="G203" s="276"/>
      <c r="H203" s="276"/>
      <c r="I203" s="276"/>
      <c r="J203" s="171" t="s">
        <v>210</v>
      </c>
      <c r="K203" s="172">
        <v>1</v>
      </c>
      <c r="L203" s="277">
        <v>0</v>
      </c>
      <c r="M203" s="278"/>
      <c r="N203" s="279">
        <f>ROUND(L203*K203,2)</f>
        <v>0</v>
      </c>
      <c r="O203" s="279"/>
      <c r="P203" s="279"/>
      <c r="Q203" s="279"/>
      <c r="R203" s="39"/>
      <c r="T203" s="173" t="s">
        <v>22</v>
      </c>
      <c r="U203" s="46" t="s">
        <v>45</v>
      </c>
      <c r="V203" s="38"/>
      <c r="W203" s="174">
        <f>V203*K203</f>
        <v>0</v>
      </c>
      <c r="X203" s="174">
        <v>0.0005261</v>
      </c>
      <c r="Y203" s="174">
        <f>X203*K203</f>
        <v>0.0005261</v>
      </c>
      <c r="Z203" s="174">
        <v>0</v>
      </c>
      <c r="AA203" s="175">
        <f>Z203*K203</f>
        <v>0</v>
      </c>
      <c r="AR203" s="21" t="s">
        <v>194</v>
      </c>
      <c r="AT203" s="21" t="s">
        <v>168</v>
      </c>
      <c r="AU203" s="21" t="s">
        <v>87</v>
      </c>
      <c r="AY203" s="21" t="s">
        <v>167</v>
      </c>
      <c r="BE203" s="112">
        <f>IF(U203="základní",N203,0)</f>
        <v>0</v>
      </c>
      <c r="BF203" s="112">
        <f>IF(U203="snížená",N203,0)</f>
        <v>0</v>
      </c>
      <c r="BG203" s="112">
        <f>IF(U203="zákl. přenesená",N203,0)</f>
        <v>0</v>
      </c>
      <c r="BH203" s="112">
        <f>IF(U203="sníž. přenesená",N203,0)</f>
        <v>0</v>
      </c>
      <c r="BI203" s="112">
        <f>IF(U203="nulová",N203,0)</f>
        <v>0</v>
      </c>
      <c r="BJ203" s="21" t="s">
        <v>87</v>
      </c>
      <c r="BK203" s="112">
        <f>ROUND(L203*K203,2)</f>
        <v>0</v>
      </c>
      <c r="BL203" s="21" t="s">
        <v>194</v>
      </c>
      <c r="BM203" s="21" t="s">
        <v>308</v>
      </c>
    </row>
    <row r="204" spans="2:65" s="1" customFormat="1" ht="16.5" customHeight="1">
      <c r="B204" s="37"/>
      <c r="C204" s="169" t="s">
        <v>309</v>
      </c>
      <c r="D204" s="169" t="s">
        <v>168</v>
      </c>
      <c r="E204" s="170" t="s">
        <v>310</v>
      </c>
      <c r="F204" s="276" t="s">
        <v>311</v>
      </c>
      <c r="G204" s="276"/>
      <c r="H204" s="276"/>
      <c r="I204" s="276"/>
      <c r="J204" s="171" t="s">
        <v>210</v>
      </c>
      <c r="K204" s="172">
        <v>1</v>
      </c>
      <c r="L204" s="277">
        <v>0</v>
      </c>
      <c r="M204" s="278"/>
      <c r="N204" s="279">
        <f>ROUND(L204*K204,2)</f>
        <v>0</v>
      </c>
      <c r="O204" s="279"/>
      <c r="P204" s="279"/>
      <c r="Q204" s="279"/>
      <c r="R204" s="39"/>
      <c r="T204" s="173" t="s">
        <v>22</v>
      </c>
      <c r="U204" s="46" t="s">
        <v>45</v>
      </c>
      <c r="V204" s="38"/>
      <c r="W204" s="174">
        <f>V204*K204</f>
        <v>0</v>
      </c>
      <c r="X204" s="174">
        <v>0.001005</v>
      </c>
      <c r="Y204" s="174">
        <f>X204*K204</f>
        <v>0.001005</v>
      </c>
      <c r="Z204" s="174">
        <v>0</v>
      </c>
      <c r="AA204" s="175">
        <f>Z204*K204</f>
        <v>0</v>
      </c>
      <c r="AR204" s="21" t="s">
        <v>194</v>
      </c>
      <c r="AT204" s="21" t="s">
        <v>168</v>
      </c>
      <c r="AU204" s="21" t="s">
        <v>87</v>
      </c>
      <c r="AY204" s="21" t="s">
        <v>167</v>
      </c>
      <c r="BE204" s="112">
        <f>IF(U204="základní",N204,0)</f>
        <v>0</v>
      </c>
      <c r="BF204" s="112">
        <f>IF(U204="snížená",N204,0)</f>
        <v>0</v>
      </c>
      <c r="BG204" s="112">
        <f>IF(U204="zákl. přenesená",N204,0)</f>
        <v>0</v>
      </c>
      <c r="BH204" s="112">
        <f>IF(U204="sníž. přenesená",N204,0)</f>
        <v>0</v>
      </c>
      <c r="BI204" s="112">
        <f>IF(U204="nulová",N204,0)</f>
        <v>0</v>
      </c>
      <c r="BJ204" s="21" t="s">
        <v>87</v>
      </c>
      <c r="BK204" s="112">
        <f>ROUND(L204*K204,2)</f>
        <v>0</v>
      </c>
      <c r="BL204" s="21" t="s">
        <v>194</v>
      </c>
      <c r="BM204" s="21" t="s">
        <v>312</v>
      </c>
    </row>
    <row r="205" spans="2:65" s="1" customFormat="1" ht="25.5" customHeight="1">
      <c r="B205" s="37"/>
      <c r="C205" s="169" t="s">
        <v>313</v>
      </c>
      <c r="D205" s="169" t="s">
        <v>168</v>
      </c>
      <c r="E205" s="170" t="s">
        <v>314</v>
      </c>
      <c r="F205" s="276" t="s">
        <v>315</v>
      </c>
      <c r="G205" s="276"/>
      <c r="H205" s="276"/>
      <c r="I205" s="276"/>
      <c r="J205" s="171" t="s">
        <v>193</v>
      </c>
      <c r="K205" s="172">
        <v>7</v>
      </c>
      <c r="L205" s="277">
        <v>0</v>
      </c>
      <c r="M205" s="278"/>
      <c r="N205" s="279">
        <f>ROUND(L205*K205,2)</f>
        <v>0</v>
      </c>
      <c r="O205" s="279"/>
      <c r="P205" s="279"/>
      <c r="Q205" s="279"/>
      <c r="R205" s="39"/>
      <c r="T205" s="173" t="s">
        <v>22</v>
      </c>
      <c r="U205" s="46" t="s">
        <v>45</v>
      </c>
      <c r="V205" s="38"/>
      <c r="W205" s="174">
        <f>V205*K205</f>
        <v>0</v>
      </c>
      <c r="X205" s="174">
        <v>0.00051952</v>
      </c>
      <c r="Y205" s="174">
        <f>X205*K205</f>
        <v>0.00363664</v>
      </c>
      <c r="Z205" s="174">
        <v>0</v>
      </c>
      <c r="AA205" s="175">
        <f>Z205*K205</f>
        <v>0</v>
      </c>
      <c r="AR205" s="21" t="s">
        <v>194</v>
      </c>
      <c r="AT205" s="21" t="s">
        <v>168</v>
      </c>
      <c r="AU205" s="21" t="s">
        <v>87</v>
      </c>
      <c r="AY205" s="21" t="s">
        <v>167</v>
      </c>
      <c r="BE205" s="112">
        <f>IF(U205="základní",N205,0)</f>
        <v>0</v>
      </c>
      <c r="BF205" s="112">
        <f>IF(U205="snížená",N205,0)</f>
        <v>0</v>
      </c>
      <c r="BG205" s="112">
        <f>IF(U205="zákl. přenesená",N205,0)</f>
        <v>0</v>
      </c>
      <c r="BH205" s="112">
        <f>IF(U205="sníž. přenesená",N205,0)</f>
        <v>0</v>
      </c>
      <c r="BI205" s="112">
        <f>IF(U205="nulová",N205,0)</f>
        <v>0</v>
      </c>
      <c r="BJ205" s="21" t="s">
        <v>87</v>
      </c>
      <c r="BK205" s="112">
        <f>ROUND(L205*K205,2)</f>
        <v>0</v>
      </c>
      <c r="BL205" s="21" t="s">
        <v>194</v>
      </c>
      <c r="BM205" s="21" t="s">
        <v>316</v>
      </c>
    </row>
    <row r="206" spans="2:51" s="10" customFormat="1" ht="16.5" customHeight="1">
      <c r="B206" s="176"/>
      <c r="C206" s="177"/>
      <c r="D206" s="177"/>
      <c r="E206" s="178" t="s">
        <v>22</v>
      </c>
      <c r="F206" s="280" t="s">
        <v>317</v>
      </c>
      <c r="G206" s="281"/>
      <c r="H206" s="281"/>
      <c r="I206" s="281"/>
      <c r="J206" s="177"/>
      <c r="K206" s="178" t="s">
        <v>22</v>
      </c>
      <c r="L206" s="177"/>
      <c r="M206" s="177"/>
      <c r="N206" s="177"/>
      <c r="O206" s="177"/>
      <c r="P206" s="177"/>
      <c r="Q206" s="177"/>
      <c r="R206" s="179"/>
      <c r="T206" s="180"/>
      <c r="U206" s="177"/>
      <c r="V206" s="177"/>
      <c r="W206" s="177"/>
      <c r="X206" s="177"/>
      <c r="Y206" s="177"/>
      <c r="Z206" s="177"/>
      <c r="AA206" s="181"/>
      <c r="AT206" s="182" t="s">
        <v>174</v>
      </c>
      <c r="AU206" s="182" t="s">
        <v>87</v>
      </c>
      <c r="AV206" s="10" t="s">
        <v>84</v>
      </c>
      <c r="AW206" s="10" t="s">
        <v>35</v>
      </c>
      <c r="AX206" s="10" t="s">
        <v>78</v>
      </c>
      <c r="AY206" s="182" t="s">
        <v>167</v>
      </c>
    </row>
    <row r="207" spans="2:51" s="11" customFormat="1" ht="16.5" customHeight="1">
      <c r="B207" s="183"/>
      <c r="C207" s="184"/>
      <c r="D207" s="184"/>
      <c r="E207" s="185" t="s">
        <v>22</v>
      </c>
      <c r="F207" s="282" t="s">
        <v>203</v>
      </c>
      <c r="G207" s="283"/>
      <c r="H207" s="283"/>
      <c r="I207" s="283"/>
      <c r="J207" s="184"/>
      <c r="K207" s="186">
        <v>7</v>
      </c>
      <c r="L207" s="184"/>
      <c r="M207" s="184"/>
      <c r="N207" s="184"/>
      <c r="O207" s="184"/>
      <c r="P207" s="184"/>
      <c r="Q207" s="184"/>
      <c r="R207" s="187"/>
      <c r="T207" s="188"/>
      <c r="U207" s="184"/>
      <c r="V207" s="184"/>
      <c r="W207" s="184"/>
      <c r="X207" s="184"/>
      <c r="Y207" s="184"/>
      <c r="Z207" s="184"/>
      <c r="AA207" s="189"/>
      <c r="AT207" s="190" t="s">
        <v>174</v>
      </c>
      <c r="AU207" s="190" t="s">
        <v>87</v>
      </c>
      <c r="AV207" s="11" t="s">
        <v>87</v>
      </c>
      <c r="AW207" s="11" t="s">
        <v>35</v>
      </c>
      <c r="AX207" s="11" t="s">
        <v>84</v>
      </c>
      <c r="AY207" s="190" t="s">
        <v>167</v>
      </c>
    </row>
    <row r="208" spans="2:65" s="1" customFormat="1" ht="25.5" customHeight="1">
      <c r="B208" s="37"/>
      <c r="C208" s="169" t="s">
        <v>318</v>
      </c>
      <c r="D208" s="169" t="s">
        <v>168</v>
      </c>
      <c r="E208" s="170" t="s">
        <v>319</v>
      </c>
      <c r="F208" s="276" t="s">
        <v>320</v>
      </c>
      <c r="G208" s="276"/>
      <c r="H208" s="276"/>
      <c r="I208" s="276"/>
      <c r="J208" s="171" t="s">
        <v>193</v>
      </c>
      <c r="K208" s="172">
        <v>5.5</v>
      </c>
      <c r="L208" s="277">
        <v>0</v>
      </c>
      <c r="M208" s="278"/>
      <c r="N208" s="279">
        <f>ROUND(L208*K208,2)</f>
        <v>0</v>
      </c>
      <c r="O208" s="279"/>
      <c r="P208" s="279"/>
      <c r="Q208" s="279"/>
      <c r="R208" s="39"/>
      <c r="T208" s="173" t="s">
        <v>22</v>
      </c>
      <c r="U208" s="46" t="s">
        <v>45</v>
      </c>
      <c r="V208" s="38"/>
      <c r="W208" s="174">
        <f>V208*K208</f>
        <v>0</v>
      </c>
      <c r="X208" s="174">
        <v>0.0005697</v>
      </c>
      <c r="Y208" s="174">
        <f>X208*K208</f>
        <v>0.00313335</v>
      </c>
      <c r="Z208" s="174">
        <v>0</v>
      </c>
      <c r="AA208" s="175">
        <f>Z208*K208</f>
        <v>0</v>
      </c>
      <c r="AR208" s="21" t="s">
        <v>194</v>
      </c>
      <c r="AT208" s="21" t="s">
        <v>168</v>
      </c>
      <c r="AU208" s="21" t="s">
        <v>87</v>
      </c>
      <c r="AY208" s="21" t="s">
        <v>167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1" t="s">
        <v>87</v>
      </c>
      <c r="BK208" s="112">
        <f>ROUND(L208*K208,2)</f>
        <v>0</v>
      </c>
      <c r="BL208" s="21" t="s">
        <v>194</v>
      </c>
      <c r="BM208" s="21" t="s">
        <v>321</v>
      </c>
    </row>
    <row r="209" spans="2:65" s="1" customFormat="1" ht="16.5" customHeight="1">
      <c r="B209" s="37"/>
      <c r="C209" s="169" t="s">
        <v>293</v>
      </c>
      <c r="D209" s="169" t="s">
        <v>168</v>
      </c>
      <c r="E209" s="170" t="s">
        <v>322</v>
      </c>
      <c r="F209" s="276" t="s">
        <v>323</v>
      </c>
      <c r="G209" s="276"/>
      <c r="H209" s="276"/>
      <c r="I209" s="276"/>
      <c r="J209" s="171" t="s">
        <v>210</v>
      </c>
      <c r="K209" s="172">
        <v>1</v>
      </c>
      <c r="L209" s="277">
        <v>0</v>
      </c>
      <c r="M209" s="278"/>
      <c r="N209" s="279">
        <f>ROUND(L209*K209,2)</f>
        <v>0</v>
      </c>
      <c r="O209" s="279"/>
      <c r="P209" s="279"/>
      <c r="Q209" s="279"/>
      <c r="R209" s="39"/>
      <c r="T209" s="173" t="s">
        <v>22</v>
      </c>
      <c r="U209" s="46" t="s">
        <v>45</v>
      </c>
      <c r="V209" s="38"/>
      <c r="W209" s="174">
        <f>V209*K209</f>
        <v>0</v>
      </c>
      <c r="X209" s="174">
        <v>0.000565</v>
      </c>
      <c r="Y209" s="174">
        <f>X209*K209</f>
        <v>0.000565</v>
      </c>
      <c r="Z209" s="174">
        <v>0</v>
      </c>
      <c r="AA209" s="175">
        <f>Z209*K209</f>
        <v>0</v>
      </c>
      <c r="AR209" s="21" t="s">
        <v>194</v>
      </c>
      <c r="AT209" s="21" t="s">
        <v>168</v>
      </c>
      <c r="AU209" s="21" t="s">
        <v>87</v>
      </c>
      <c r="AY209" s="21" t="s">
        <v>167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87</v>
      </c>
      <c r="BK209" s="112">
        <f>ROUND(L209*K209,2)</f>
        <v>0</v>
      </c>
      <c r="BL209" s="21" t="s">
        <v>194</v>
      </c>
      <c r="BM209" s="21" t="s">
        <v>324</v>
      </c>
    </row>
    <row r="210" spans="2:65" s="1" customFormat="1" ht="25.5" customHeight="1">
      <c r="B210" s="37"/>
      <c r="C210" s="199" t="s">
        <v>325</v>
      </c>
      <c r="D210" s="199" t="s">
        <v>213</v>
      </c>
      <c r="E210" s="200" t="s">
        <v>326</v>
      </c>
      <c r="F210" s="288" t="s">
        <v>327</v>
      </c>
      <c r="G210" s="288"/>
      <c r="H210" s="288"/>
      <c r="I210" s="288"/>
      <c r="J210" s="201" t="s">
        <v>210</v>
      </c>
      <c r="K210" s="202">
        <v>1</v>
      </c>
      <c r="L210" s="289">
        <v>0</v>
      </c>
      <c r="M210" s="290"/>
      <c r="N210" s="291">
        <f>ROUND(L210*K210,2)</f>
        <v>0</v>
      </c>
      <c r="O210" s="279"/>
      <c r="P210" s="279"/>
      <c r="Q210" s="279"/>
      <c r="R210" s="39"/>
      <c r="T210" s="173" t="s">
        <v>22</v>
      </c>
      <c r="U210" s="46" t="s">
        <v>45</v>
      </c>
      <c r="V210" s="38"/>
      <c r="W210" s="174">
        <f>V210*K210</f>
        <v>0</v>
      </c>
      <c r="X210" s="174">
        <v>0.0012</v>
      </c>
      <c r="Y210" s="174">
        <f>X210*K210</f>
        <v>0.0012</v>
      </c>
      <c r="Z210" s="174">
        <v>0</v>
      </c>
      <c r="AA210" s="175">
        <f>Z210*K210</f>
        <v>0</v>
      </c>
      <c r="AR210" s="21" t="s">
        <v>293</v>
      </c>
      <c r="AT210" s="21" t="s">
        <v>213</v>
      </c>
      <c r="AU210" s="21" t="s">
        <v>87</v>
      </c>
      <c r="AY210" s="21" t="s">
        <v>167</v>
      </c>
      <c r="BE210" s="112">
        <f>IF(U210="základní",N210,0)</f>
        <v>0</v>
      </c>
      <c r="BF210" s="112">
        <f>IF(U210="snížená",N210,0)</f>
        <v>0</v>
      </c>
      <c r="BG210" s="112">
        <f>IF(U210="zákl. přenesená",N210,0)</f>
        <v>0</v>
      </c>
      <c r="BH210" s="112">
        <f>IF(U210="sníž. přenesená",N210,0)</f>
        <v>0</v>
      </c>
      <c r="BI210" s="112">
        <f>IF(U210="nulová",N210,0)</f>
        <v>0</v>
      </c>
      <c r="BJ210" s="21" t="s">
        <v>87</v>
      </c>
      <c r="BK210" s="112">
        <f>ROUND(L210*K210,2)</f>
        <v>0</v>
      </c>
      <c r="BL210" s="21" t="s">
        <v>194</v>
      </c>
      <c r="BM210" s="21" t="s">
        <v>328</v>
      </c>
    </row>
    <row r="211" spans="2:65" s="1" customFormat="1" ht="25.5" customHeight="1">
      <c r="B211" s="37"/>
      <c r="C211" s="169" t="s">
        <v>329</v>
      </c>
      <c r="D211" s="169" t="s">
        <v>168</v>
      </c>
      <c r="E211" s="170" t="s">
        <v>330</v>
      </c>
      <c r="F211" s="276" t="s">
        <v>331</v>
      </c>
      <c r="G211" s="276"/>
      <c r="H211" s="276"/>
      <c r="I211" s="276"/>
      <c r="J211" s="171" t="s">
        <v>256</v>
      </c>
      <c r="K211" s="172">
        <v>0.01</v>
      </c>
      <c r="L211" s="277">
        <v>0</v>
      </c>
      <c r="M211" s="278"/>
      <c r="N211" s="279">
        <f>ROUND(L211*K211,2)</f>
        <v>0</v>
      </c>
      <c r="O211" s="279"/>
      <c r="P211" s="279"/>
      <c r="Q211" s="279"/>
      <c r="R211" s="39"/>
      <c r="T211" s="173" t="s">
        <v>22</v>
      </c>
      <c r="U211" s="46" t="s">
        <v>45</v>
      </c>
      <c r="V211" s="38"/>
      <c r="W211" s="174">
        <f>V211*K211</f>
        <v>0</v>
      </c>
      <c r="X211" s="174">
        <v>0</v>
      </c>
      <c r="Y211" s="174">
        <f>X211*K211</f>
        <v>0</v>
      </c>
      <c r="Z211" s="174">
        <v>0</v>
      </c>
      <c r="AA211" s="175">
        <f>Z211*K211</f>
        <v>0</v>
      </c>
      <c r="AR211" s="21" t="s">
        <v>194</v>
      </c>
      <c r="AT211" s="21" t="s">
        <v>168</v>
      </c>
      <c r="AU211" s="21" t="s">
        <v>87</v>
      </c>
      <c r="AY211" s="21" t="s">
        <v>167</v>
      </c>
      <c r="BE211" s="112">
        <f>IF(U211="základní",N211,0)</f>
        <v>0</v>
      </c>
      <c r="BF211" s="112">
        <f>IF(U211="snížená",N211,0)</f>
        <v>0</v>
      </c>
      <c r="BG211" s="112">
        <f>IF(U211="zákl. přenesená",N211,0)</f>
        <v>0</v>
      </c>
      <c r="BH211" s="112">
        <f>IF(U211="sníž. přenesená",N211,0)</f>
        <v>0</v>
      </c>
      <c r="BI211" s="112">
        <f>IF(U211="nulová",N211,0)</f>
        <v>0</v>
      </c>
      <c r="BJ211" s="21" t="s">
        <v>87</v>
      </c>
      <c r="BK211" s="112">
        <f>ROUND(L211*K211,2)</f>
        <v>0</v>
      </c>
      <c r="BL211" s="21" t="s">
        <v>194</v>
      </c>
      <c r="BM211" s="21" t="s">
        <v>332</v>
      </c>
    </row>
    <row r="212" spans="2:63" s="9" customFormat="1" ht="29.25" customHeight="1">
      <c r="B212" s="158"/>
      <c r="C212" s="159"/>
      <c r="D212" s="168" t="s">
        <v>130</v>
      </c>
      <c r="E212" s="168"/>
      <c r="F212" s="168"/>
      <c r="G212" s="168"/>
      <c r="H212" s="168"/>
      <c r="I212" s="168"/>
      <c r="J212" s="168"/>
      <c r="K212" s="168"/>
      <c r="L212" s="168"/>
      <c r="M212" s="168"/>
      <c r="N212" s="301">
        <f>BK212</f>
        <v>0</v>
      </c>
      <c r="O212" s="302"/>
      <c r="P212" s="302"/>
      <c r="Q212" s="302"/>
      <c r="R212" s="161"/>
      <c r="T212" s="162"/>
      <c r="U212" s="159"/>
      <c r="V212" s="159"/>
      <c r="W212" s="163">
        <f>SUM(W213:W217)</f>
        <v>0</v>
      </c>
      <c r="X212" s="159"/>
      <c r="Y212" s="163">
        <f>SUM(Y213:Y217)</f>
        <v>0.008211936</v>
      </c>
      <c r="Z212" s="159"/>
      <c r="AA212" s="164">
        <f>SUM(AA213:AA217)</f>
        <v>0</v>
      </c>
      <c r="AR212" s="165" t="s">
        <v>87</v>
      </c>
      <c r="AT212" s="166" t="s">
        <v>77</v>
      </c>
      <c r="AU212" s="166" t="s">
        <v>84</v>
      </c>
      <c r="AY212" s="165" t="s">
        <v>167</v>
      </c>
      <c r="BK212" s="167">
        <f>SUM(BK213:BK217)</f>
        <v>0</v>
      </c>
    </row>
    <row r="213" spans="2:65" s="1" customFormat="1" ht="25.5" customHeight="1">
      <c r="B213" s="37"/>
      <c r="C213" s="169" t="s">
        <v>333</v>
      </c>
      <c r="D213" s="169" t="s">
        <v>168</v>
      </c>
      <c r="E213" s="170" t="s">
        <v>334</v>
      </c>
      <c r="F213" s="276" t="s">
        <v>335</v>
      </c>
      <c r="G213" s="276"/>
      <c r="H213" s="276"/>
      <c r="I213" s="276"/>
      <c r="J213" s="171" t="s">
        <v>193</v>
      </c>
      <c r="K213" s="172">
        <v>14</v>
      </c>
      <c r="L213" s="277">
        <v>0</v>
      </c>
      <c r="M213" s="278"/>
      <c r="N213" s="279">
        <f>ROUND(L213*K213,2)</f>
        <v>0</v>
      </c>
      <c r="O213" s="279"/>
      <c r="P213" s="279"/>
      <c r="Q213" s="279"/>
      <c r="R213" s="39"/>
      <c r="T213" s="173" t="s">
        <v>22</v>
      </c>
      <c r="U213" s="46" t="s">
        <v>45</v>
      </c>
      <c r="V213" s="38"/>
      <c r="W213" s="174">
        <f>V213*K213</f>
        <v>0</v>
      </c>
      <c r="X213" s="174">
        <v>0.000397</v>
      </c>
      <c r="Y213" s="174">
        <f>X213*K213</f>
        <v>0.0055580000000000004</v>
      </c>
      <c r="Z213" s="174">
        <v>0</v>
      </c>
      <c r="AA213" s="175">
        <f>Z213*K213</f>
        <v>0</v>
      </c>
      <c r="AR213" s="21" t="s">
        <v>194</v>
      </c>
      <c r="AT213" s="21" t="s">
        <v>168</v>
      </c>
      <c r="AU213" s="21" t="s">
        <v>87</v>
      </c>
      <c r="AY213" s="21" t="s">
        <v>167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1" t="s">
        <v>87</v>
      </c>
      <c r="BK213" s="112">
        <f>ROUND(L213*K213,2)</f>
        <v>0</v>
      </c>
      <c r="BL213" s="21" t="s">
        <v>194</v>
      </c>
      <c r="BM213" s="21" t="s">
        <v>336</v>
      </c>
    </row>
    <row r="214" spans="2:51" s="10" customFormat="1" ht="25.5" customHeight="1">
      <c r="B214" s="176"/>
      <c r="C214" s="177"/>
      <c r="D214" s="177"/>
      <c r="E214" s="178" t="s">
        <v>22</v>
      </c>
      <c r="F214" s="280" t="s">
        <v>337</v>
      </c>
      <c r="G214" s="281"/>
      <c r="H214" s="281"/>
      <c r="I214" s="281"/>
      <c r="J214" s="177"/>
      <c r="K214" s="178" t="s">
        <v>22</v>
      </c>
      <c r="L214" s="177"/>
      <c r="M214" s="177"/>
      <c r="N214" s="177"/>
      <c r="O214" s="177"/>
      <c r="P214" s="177"/>
      <c r="Q214" s="177"/>
      <c r="R214" s="179"/>
      <c r="T214" s="180"/>
      <c r="U214" s="177"/>
      <c r="V214" s="177"/>
      <c r="W214" s="177"/>
      <c r="X214" s="177"/>
      <c r="Y214" s="177"/>
      <c r="Z214" s="177"/>
      <c r="AA214" s="181"/>
      <c r="AT214" s="182" t="s">
        <v>174</v>
      </c>
      <c r="AU214" s="182" t="s">
        <v>87</v>
      </c>
      <c r="AV214" s="10" t="s">
        <v>84</v>
      </c>
      <c r="AW214" s="10" t="s">
        <v>35</v>
      </c>
      <c r="AX214" s="10" t="s">
        <v>78</v>
      </c>
      <c r="AY214" s="182" t="s">
        <v>167</v>
      </c>
    </row>
    <row r="215" spans="2:51" s="11" customFormat="1" ht="16.5" customHeight="1">
      <c r="B215" s="183"/>
      <c r="C215" s="184"/>
      <c r="D215" s="184"/>
      <c r="E215" s="185" t="s">
        <v>22</v>
      </c>
      <c r="F215" s="282" t="s">
        <v>239</v>
      </c>
      <c r="G215" s="283"/>
      <c r="H215" s="283"/>
      <c r="I215" s="283"/>
      <c r="J215" s="184"/>
      <c r="K215" s="186">
        <v>14</v>
      </c>
      <c r="L215" s="184"/>
      <c r="M215" s="184"/>
      <c r="N215" s="184"/>
      <c r="O215" s="184"/>
      <c r="P215" s="184"/>
      <c r="Q215" s="184"/>
      <c r="R215" s="187"/>
      <c r="T215" s="188"/>
      <c r="U215" s="184"/>
      <c r="V215" s="184"/>
      <c r="W215" s="184"/>
      <c r="X215" s="184"/>
      <c r="Y215" s="184"/>
      <c r="Z215" s="184"/>
      <c r="AA215" s="189"/>
      <c r="AT215" s="190" t="s">
        <v>174</v>
      </c>
      <c r="AU215" s="190" t="s">
        <v>87</v>
      </c>
      <c r="AV215" s="11" t="s">
        <v>87</v>
      </c>
      <c r="AW215" s="11" t="s">
        <v>35</v>
      </c>
      <c r="AX215" s="11" t="s">
        <v>84</v>
      </c>
      <c r="AY215" s="190" t="s">
        <v>167</v>
      </c>
    </row>
    <row r="216" spans="2:65" s="1" customFormat="1" ht="25.5" customHeight="1">
      <c r="B216" s="37"/>
      <c r="C216" s="169" t="s">
        <v>338</v>
      </c>
      <c r="D216" s="169" t="s">
        <v>168</v>
      </c>
      <c r="E216" s="170" t="s">
        <v>339</v>
      </c>
      <c r="F216" s="276" t="s">
        <v>340</v>
      </c>
      <c r="G216" s="276"/>
      <c r="H216" s="276"/>
      <c r="I216" s="276"/>
      <c r="J216" s="171" t="s">
        <v>193</v>
      </c>
      <c r="K216" s="172">
        <v>13.8</v>
      </c>
      <c r="L216" s="277">
        <v>0</v>
      </c>
      <c r="M216" s="278"/>
      <c r="N216" s="279">
        <f>ROUND(L216*K216,2)</f>
        <v>0</v>
      </c>
      <c r="O216" s="279"/>
      <c r="P216" s="279"/>
      <c r="Q216" s="279"/>
      <c r="R216" s="39"/>
      <c r="T216" s="173" t="s">
        <v>22</v>
      </c>
      <c r="U216" s="46" t="s">
        <v>45</v>
      </c>
      <c r="V216" s="38"/>
      <c r="W216" s="174">
        <f>V216*K216</f>
        <v>0</v>
      </c>
      <c r="X216" s="174">
        <v>0.00013072</v>
      </c>
      <c r="Y216" s="174">
        <f>X216*K216</f>
        <v>0.0018039360000000001</v>
      </c>
      <c r="Z216" s="174">
        <v>0</v>
      </c>
      <c r="AA216" s="175">
        <f>Z216*K216</f>
        <v>0</v>
      </c>
      <c r="AR216" s="21" t="s">
        <v>194</v>
      </c>
      <c r="AT216" s="21" t="s">
        <v>168</v>
      </c>
      <c r="AU216" s="21" t="s">
        <v>87</v>
      </c>
      <c r="AY216" s="21" t="s">
        <v>167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87</v>
      </c>
      <c r="BK216" s="112">
        <f>ROUND(L216*K216,2)</f>
        <v>0</v>
      </c>
      <c r="BL216" s="21" t="s">
        <v>194</v>
      </c>
      <c r="BM216" s="21" t="s">
        <v>341</v>
      </c>
    </row>
    <row r="217" spans="2:65" s="1" customFormat="1" ht="25.5" customHeight="1">
      <c r="B217" s="37"/>
      <c r="C217" s="169" t="s">
        <v>342</v>
      </c>
      <c r="D217" s="169" t="s">
        <v>168</v>
      </c>
      <c r="E217" s="170" t="s">
        <v>343</v>
      </c>
      <c r="F217" s="276" t="s">
        <v>344</v>
      </c>
      <c r="G217" s="276"/>
      <c r="H217" s="276"/>
      <c r="I217" s="276"/>
      <c r="J217" s="171" t="s">
        <v>210</v>
      </c>
      <c r="K217" s="172">
        <v>5</v>
      </c>
      <c r="L217" s="277">
        <v>0</v>
      </c>
      <c r="M217" s="278"/>
      <c r="N217" s="279">
        <f>ROUND(L217*K217,2)</f>
        <v>0</v>
      </c>
      <c r="O217" s="279"/>
      <c r="P217" s="279"/>
      <c r="Q217" s="279"/>
      <c r="R217" s="39"/>
      <c r="T217" s="173" t="s">
        <v>22</v>
      </c>
      <c r="U217" s="46" t="s">
        <v>45</v>
      </c>
      <c r="V217" s="38"/>
      <c r="W217" s="174">
        <f>V217*K217</f>
        <v>0</v>
      </c>
      <c r="X217" s="174">
        <v>0.00017</v>
      </c>
      <c r="Y217" s="174">
        <f>X217*K217</f>
        <v>0.0008500000000000001</v>
      </c>
      <c r="Z217" s="174">
        <v>0</v>
      </c>
      <c r="AA217" s="175">
        <f>Z217*K217</f>
        <v>0</v>
      </c>
      <c r="AR217" s="21" t="s">
        <v>194</v>
      </c>
      <c r="AT217" s="21" t="s">
        <v>168</v>
      </c>
      <c r="AU217" s="21" t="s">
        <v>87</v>
      </c>
      <c r="AY217" s="21" t="s">
        <v>167</v>
      </c>
      <c r="BE217" s="112">
        <f>IF(U217="základní",N217,0)</f>
        <v>0</v>
      </c>
      <c r="BF217" s="112">
        <f>IF(U217="snížená",N217,0)</f>
        <v>0</v>
      </c>
      <c r="BG217" s="112">
        <f>IF(U217="zákl. přenesená",N217,0)</f>
        <v>0</v>
      </c>
      <c r="BH217" s="112">
        <f>IF(U217="sníž. přenesená",N217,0)</f>
        <v>0</v>
      </c>
      <c r="BI217" s="112">
        <f>IF(U217="nulová",N217,0)</f>
        <v>0</v>
      </c>
      <c r="BJ217" s="21" t="s">
        <v>87</v>
      </c>
      <c r="BK217" s="112">
        <f>ROUND(L217*K217,2)</f>
        <v>0</v>
      </c>
      <c r="BL217" s="21" t="s">
        <v>194</v>
      </c>
      <c r="BM217" s="21" t="s">
        <v>345</v>
      </c>
    </row>
    <row r="218" spans="2:63" s="9" customFormat="1" ht="29.25" customHeight="1">
      <c r="B218" s="158"/>
      <c r="C218" s="159"/>
      <c r="D218" s="168" t="s">
        <v>131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301">
        <f>BK218</f>
        <v>0</v>
      </c>
      <c r="O218" s="302"/>
      <c r="P218" s="302"/>
      <c r="Q218" s="302"/>
      <c r="R218" s="161"/>
      <c r="T218" s="162"/>
      <c r="U218" s="159"/>
      <c r="V218" s="159"/>
      <c r="W218" s="163">
        <f>SUM(W219:W257)</f>
        <v>0</v>
      </c>
      <c r="X218" s="159"/>
      <c r="Y218" s="163">
        <f>SUM(Y219:Y257)</f>
        <v>0.05492694</v>
      </c>
      <c r="Z218" s="159"/>
      <c r="AA218" s="164">
        <f>SUM(AA219:AA257)</f>
        <v>0.14873000000000003</v>
      </c>
      <c r="AR218" s="165" t="s">
        <v>87</v>
      </c>
      <c r="AT218" s="166" t="s">
        <v>77</v>
      </c>
      <c r="AU218" s="166" t="s">
        <v>84</v>
      </c>
      <c r="AY218" s="165" t="s">
        <v>167</v>
      </c>
      <c r="BK218" s="167">
        <f>SUM(BK219:BK257)</f>
        <v>0</v>
      </c>
    </row>
    <row r="219" spans="2:65" s="1" customFormat="1" ht="16.5" customHeight="1">
      <c r="B219" s="37"/>
      <c r="C219" s="169" t="s">
        <v>346</v>
      </c>
      <c r="D219" s="169" t="s">
        <v>168</v>
      </c>
      <c r="E219" s="170" t="s">
        <v>347</v>
      </c>
      <c r="F219" s="276" t="s">
        <v>348</v>
      </c>
      <c r="G219" s="276"/>
      <c r="H219" s="276"/>
      <c r="I219" s="276"/>
      <c r="J219" s="171" t="s">
        <v>349</v>
      </c>
      <c r="K219" s="172">
        <v>1</v>
      </c>
      <c r="L219" s="277">
        <v>0</v>
      </c>
      <c r="M219" s="278"/>
      <c r="N219" s="279">
        <f aca="true" t="shared" si="5" ref="N219:N246">ROUND(L219*K219,2)</f>
        <v>0</v>
      </c>
      <c r="O219" s="279"/>
      <c r="P219" s="279"/>
      <c r="Q219" s="279"/>
      <c r="R219" s="39"/>
      <c r="T219" s="173" t="s">
        <v>22</v>
      </c>
      <c r="U219" s="46" t="s">
        <v>45</v>
      </c>
      <c r="V219" s="38"/>
      <c r="W219" s="174">
        <f aca="true" t="shared" si="6" ref="W219:W246">V219*K219</f>
        <v>0</v>
      </c>
      <c r="X219" s="174">
        <v>0</v>
      </c>
      <c r="Y219" s="174">
        <f aca="true" t="shared" si="7" ref="Y219:Y246">X219*K219</f>
        <v>0</v>
      </c>
      <c r="Z219" s="174">
        <v>0.0342</v>
      </c>
      <c r="AA219" s="175">
        <f aca="true" t="shared" si="8" ref="AA219:AA246">Z219*K219</f>
        <v>0.0342</v>
      </c>
      <c r="AR219" s="21" t="s">
        <v>194</v>
      </c>
      <c r="AT219" s="21" t="s">
        <v>168</v>
      </c>
      <c r="AU219" s="21" t="s">
        <v>87</v>
      </c>
      <c r="AY219" s="21" t="s">
        <v>167</v>
      </c>
      <c r="BE219" s="112">
        <f aca="true" t="shared" si="9" ref="BE219:BE246">IF(U219="základní",N219,0)</f>
        <v>0</v>
      </c>
      <c r="BF219" s="112">
        <f aca="true" t="shared" si="10" ref="BF219:BF246">IF(U219="snížená",N219,0)</f>
        <v>0</v>
      </c>
      <c r="BG219" s="112">
        <f aca="true" t="shared" si="11" ref="BG219:BG246">IF(U219="zákl. přenesená",N219,0)</f>
        <v>0</v>
      </c>
      <c r="BH219" s="112">
        <f aca="true" t="shared" si="12" ref="BH219:BH246">IF(U219="sníž. přenesená",N219,0)</f>
        <v>0</v>
      </c>
      <c r="BI219" s="112">
        <f aca="true" t="shared" si="13" ref="BI219:BI246">IF(U219="nulová",N219,0)</f>
        <v>0</v>
      </c>
      <c r="BJ219" s="21" t="s">
        <v>87</v>
      </c>
      <c r="BK219" s="112">
        <f aca="true" t="shared" si="14" ref="BK219:BK246">ROUND(L219*K219,2)</f>
        <v>0</v>
      </c>
      <c r="BL219" s="21" t="s">
        <v>194</v>
      </c>
      <c r="BM219" s="21" t="s">
        <v>350</v>
      </c>
    </row>
    <row r="220" spans="2:65" s="1" customFormat="1" ht="16.5" customHeight="1">
      <c r="B220" s="37"/>
      <c r="C220" s="169" t="s">
        <v>351</v>
      </c>
      <c r="D220" s="169" t="s">
        <v>168</v>
      </c>
      <c r="E220" s="170" t="s">
        <v>352</v>
      </c>
      <c r="F220" s="276" t="s">
        <v>353</v>
      </c>
      <c r="G220" s="276"/>
      <c r="H220" s="276"/>
      <c r="I220" s="276"/>
      <c r="J220" s="171" t="s">
        <v>210</v>
      </c>
      <c r="K220" s="172">
        <v>1</v>
      </c>
      <c r="L220" s="277">
        <v>0</v>
      </c>
      <c r="M220" s="278"/>
      <c r="N220" s="279">
        <f t="shared" si="5"/>
        <v>0</v>
      </c>
      <c r="O220" s="279"/>
      <c r="P220" s="279"/>
      <c r="Q220" s="279"/>
      <c r="R220" s="39"/>
      <c r="T220" s="173" t="s">
        <v>22</v>
      </c>
      <c r="U220" s="46" t="s">
        <v>45</v>
      </c>
      <c r="V220" s="38"/>
      <c r="W220" s="174">
        <f t="shared" si="6"/>
        <v>0</v>
      </c>
      <c r="X220" s="174">
        <v>0.00178</v>
      </c>
      <c r="Y220" s="174">
        <f t="shared" si="7"/>
        <v>0.00178</v>
      </c>
      <c r="Z220" s="174">
        <v>0</v>
      </c>
      <c r="AA220" s="175">
        <f t="shared" si="8"/>
        <v>0</v>
      </c>
      <c r="AR220" s="21" t="s">
        <v>194</v>
      </c>
      <c r="AT220" s="21" t="s">
        <v>168</v>
      </c>
      <c r="AU220" s="21" t="s">
        <v>87</v>
      </c>
      <c r="AY220" s="21" t="s">
        <v>167</v>
      </c>
      <c r="BE220" s="112">
        <f t="shared" si="9"/>
        <v>0</v>
      </c>
      <c r="BF220" s="112">
        <f t="shared" si="10"/>
        <v>0</v>
      </c>
      <c r="BG220" s="112">
        <f t="shared" si="11"/>
        <v>0</v>
      </c>
      <c r="BH220" s="112">
        <f t="shared" si="12"/>
        <v>0</v>
      </c>
      <c r="BI220" s="112">
        <f t="shared" si="13"/>
        <v>0</v>
      </c>
      <c r="BJ220" s="21" t="s">
        <v>87</v>
      </c>
      <c r="BK220" s="112">
        <f t="shared" si="14"/>
        <v>0</v>
      </c>
      <c r="BL220" s="21" t="s">
        <v>194</v>
      </c>
      <c r="BM220" s="21" t="s">
        <v>354</v>
      </c>
    </row>
    <row r="221" spans="2:65" s="1" customFormat="1" ht="25.5" customHeight="1">
      <c r="B221" s="37"/>
      <c r="C221" s="199" t="s">
        <v>355</v>
      </c>
      <c r="D221" s="199" t="s">
        <v>213</v>
      </c>
      <c r="E221" s="200" t="s">
        <v>356</v>
      </c>
      <c r="F221" s="288" t="s">
        <v>357</v>
      </c>
      <c r="G221" s="288"/>
      <c r="H221" s="288"/>
      <c r="I221" s="288"/>
      <c r="J221" s="201" t="s">
        <v>210</v>
      </c>
      <c r="K221" s="202">
        <v>1</v>
      </c>
      <c r="L221" s="289">
        <v>0</v>
      </c>
      <c r="M221" s="290"/>
      <c r="N221" s="291">
        <f t="shared" si="5"/>
        <v>0</v>
      </c>
      <c r="O221" s="279"/>
      <c r="P221" s="279"/>
      <c r="Q221" s="279"/>
      <c r="R221" s="39"/>
      <c r="T221" s="173" t="s">
        <v>22</v>
      </c>
      <c r="U221" s="46" t="s">
        <v>45</v>
      </c>
      <c r="V221" s="38"/>
      <c r="W221" s="174">
        <f t="shared" si="6"/>
        <v>0</v>
      </c>
      <c r="X221" s="174">
        <v>0.00128</v>
      </c>
      <c r="Y221" s="174">
        <f t="shared" si="7"/>
        <v>0.00128</v>
      </c>
      <c r="Z221" s="174">
        <v>0</v>
      </c>
      <c r="AA221" s="175">
        <f t="shared" si="8"/>
        <v>0</v>
      </c>
      <c r="AR221" s="21" t="s">
        <v>293</v>
      </c>
      <c r="AT221" s="21" t="s">
        <v>213</v>
      </c>
      <c r="AU221" s="21" t="s">
        <v>87</v>
      </c>
      <c r="AY221" s="21" t="s">
        <v>167</v>
      </c>
      <c r="BE221" s="112">
        <f t="shared" si="9"/>
        <v>0</v>
      </c>
      <c r="BF221" s="112">
        <f t="shared" si="10"/>
        <v>0</v>
      </c>
      <c r="BG221" s="112">
        <f t="shared" si="11"/>
        <v>0</v>
      </c>
      <c r="BH221" s="112">
        <f t="shared" si="12"/>
        <v>0</v>
      </c>
      <c r="BI221" s="112">
        <f t="shared" si="13"/>
        <v>0</v>
      </c>
      <c r="BJ221" s="21" t="s">
        <v>87</v>
      </c>
      <c r="BK221" s="112">
        <f t="shared" si="14"/>
        <v>0</v>
      </c>
      <c r="BL221" s="21" t="s">
        <v>194</v>
      </c>
      <c r="BM221" s="21" t="s">
        <v>358</v>
      </c>
    </row>
    <row r="222" spans="2:65" s="1" customFormat="1" ht="16.5" customHeight="1">
      <c r="B222" s="37"/>
      <c r="C222" s="199" t="s">
        <v>359</v>
      </c>
      <c r="D222" s="199" t="s">
        <v>213</v>
      </c>
      <c r="E222" s="200" t="s">
        <v>360</v>
      </c>
      <c r="F222" s="288" t="s">
        <v>361</v>
      </c>
      <c r="G222" s="288"/>
      <c r="H222" s="288"/>
      <c r="I222" s="288"/>
      <c r="J222" s="201" t="s">
        <v>210</v>
      </c>
      <c r="K222" s="202">
        <v>1</v>
      </c>
      <c r="L222" s="289">
        <v>0</v>
      </c>
      <c r="M222" s="290"/>
      <c r="N222" s="291">
        <f t="shared" si="5"/>
        <v>0</v>
      </c>
      <c r="O222" s="279"/>
      <c r="P222" s="279"/>
      <c r="Q222" s="279"/>
      <c r="R222" s="39"/>
      <c r="T222" s="173" t="s">
        <v>22</v>
      </c>
      <c r="U222" s="46" t="s">
        <v>45</v>
      </c>
      <c r="V222" s="38"/>
      <c r="W222" s="174">
        <f t="shared" si="6"/>
        <v>0</v>
      </c>
      <c r="X222" s="174">
        <v>0.021</v>
      </c>
      <c r="Y222" s="174">
        <f t="shared" si="7"/>
        <v>0.021</v>
      </c>
      <c r="Z222" s="174">
        <v>0</v>
      </c>
      <c r="AA222" s="175">
        <f t="shared" si="8"/>
        <v>0</v>
      </c>
      <c r="AR222" s="21" t="s">
        <v>293</v>
      </c>
      <c r="AT222" s="21" t="s">
        <v>213</v>
      </c>
      <c r="AU222" s="21" t="s">
        <v>87</v>
      </c>
      <c r="AY222" s="21" t="s">
        <v>167</v>
      </c>
      <c r="BE222" s="112">
        <f t="shared" si="9"/>
        <v>0</v>
      </c>
      <c r="BF222" s="112">
        <f t="shared" si="10"/>
        <v>0</v>
      </c>
      <c r="BG222" s="112">
        <f t="shared" si="11"/>
        <v>0</v>
      </c>
      <c r="BH222" s="112">
        <f t="shared" si="12"/>
        <v>0</v>
      </c>
      <c r="BI222" s="112">
        <f t="shared" si="13"/>
        <v>0</v>
      </c>
      <c r="BJ222" s="21" t="s">
        <v>87</v>
      </c>
      <c r="BK222" s="112">
        <f t="shared" si="14"/>
        <v>0</v>
      </c>
      <c r="BL222" s="21" t="s">
        <v>194</v>
      </c>
      <c r="BM222" s="21" t="s">
        <v>362</v>
      </c>
    </row>
    <row r="223" spans="2:65" s="1" customFormat="1" ht="25.5" customHeight="1">
      <c r="B223" s="37"/>
      <c r="C223" s="169" t="s">
        <v>363</v>
      </c>
      <c r="D223" s="169" t="s">
        <v>168</v>
      </c>
      <c r="E223" s="170" t="s">
        <v>364</v>
      </c>
      <c r="F223" s="276" t="s">
        <v>365</v>
      </c>
      <c r="G223" s="276"/>
      <c r="H223" s="276"/>
      <c r="I223" s="276"/>
      <c r="J223" s="171" t="s">
        <v>349</v>
      </c>
      <c r="K223" s="172">
        <v>1</v>
      </c>
      <c r="L223" s="277">
        <v>0</v>
      </c>
      <c r="M223" s="278"/>
      <c r="N223" s="279">
        <f t="shared" si="5"/>
        <v>0</v>
      </c>
      <c r="O223" s="279"/>
      <c r="P223" s="279"/>
      <c r="Q223" s="279"/>
      <c r="R223" s="39"/>
      <c r="T223" s="173" t="s">
        <v>22</v>
      </c>
      <c r="U223" s="46" t="s">
        <v>45</v>
      </c>
      <c r="V223" s="38"/>
      <c r="W223" s="174">
        <f t="shared" si="6"/>
        <v>0</v>
      </c>
      <c r="X223" s="174">
        <v>0</v>
      </c>
      <c r="Y223" s="174">
        <f t="shared" si="7"/>
        <v>0</v>
      </c>
      <c r="Z223" s="174">
        <v>0.01946</v>
      </c>
      <c r="AA223" s="175">
        <f t="shared" si="8"/>
        <v>0.01946</v>
      </c>
      <c r="AR223" s="21" t="s">
        <v>194</v>
      </c>
      <c r="AT223" s="21" t="s">
        <v>168</v>
      </c>
      <c r="AU223" s="21" t="s">
        <v>87</v>
      </c>
      <c r="AY223" s="21" t="s">
        <v>167</v>
      </c>
      <c r="BE223" s="112">
        <f t="shared" si="9"/>
        <v>0</v>
      </c>
      <c r="BF223" s="112">
        <f t="shared" si="10"/>
        <v>0</v>
      </c>
      <c r="BG223" s="112">
        <f t="shared" si="11"/>
        <v>0</v>
      </c>
      <c r="BH223" s="112">
        <f t="shared" si="12"/>
        <v>0</v>
      </c>
      <c r="BI223" s="112">
        <f t="shared" si="13"/>
        <v>0</v>
      </c>
      <c r="BJ223" s="21" t="s">
        <v>87</v>
      </c>
      <c r="BK223" s="112">
        <f t="shared" si="14"/>
        <v>0</v>
      </c>
      <c r="BL223" s="21" t="s">
        <v>194</v>
      </c>
      <c r="BM223" s="21" t="s">
        <v>366</v>
      </c>
    </row>
    <row r="224" spans="2:65" s="1" customFormat="1" ht="25.5" customHeight="1">
      <c r="B224" s="37"/>
      <c r="C224" s="169" t="s">
        <v>367</v>
      </c>
      <c r="D224" s="169" t="s">
        <v>168</v>
      </c>
      <c r="E224" s="170" t="s">
        <v>368</v>
      </c>
      <c r="F224" s="276" t="s">
        <v>369</v>
      </c>
      <c r="G224" s="276"/>
      <c r="H224" s="276"/>
      <c r="I224" s="276"/>
      <c r="J224" s="171" t="s">
        <v>349</v>
      </c>
      <c r="K224" s="172">
        <v>1</v>
      </c>
      <c r="L224" s="277">
        <v>0</v>
      </c>
      <c r="M224" s="278"/>
      <c r="N224" s="279">
        <f t="shared" si="5"/>
        <v>0</v>
      </c>
      <c r="O224" s="279"/>
      <c r="P224" s="279"/>
      <c r="Q224" s="279"/>
      <c r="R224" s="39"/>
      <c r="T224" s="173" t="s">
        <v>22</v>
      </c>
      <c r="U224" s="46" t="s">
        <v>45</v>
      </c>
      <c r="V224" s="38"/>
      <c r="W224" s="174">
        <f t="shared" si="6"/>
        <v>0</v>
      </c>
      <c r="X224" s="174">
        <v>0.00184804</v>
      </c>
      <c r="Y224" s="174">
        <f t="shared" si="7"/>
        <v>0.00184804</v>
      </c>
      <c r="Z224" s="174">
        <v>0</v>
      </c>
      <c r="AA224" s="175">
        <f t="shared" si="8"/>
        <v>0</v>
      </c>
      <c r="AR224" s="21" t="s">
        <v>194</v>
      </c>
      <c r="AT224" s="21" t="s">
        <v>168</v>
      </c>
      <c r="AU224" s="21" t="s">
        <v>87</v>
      </c>
      <c r="AY224" s="21" t="s">
        <v>167</v>
      </c>
      <c r="BE224" s="112">
        <f t="shared" si="9"/>
        <v>0</v>
      </c>
      <c r="BF224" s="112">
        <f t="shared" si="10"/>
        <v>0</v>
      </c>
      <c r="BG224" s="112">
        <f t="shared" si="11"/>
        <v>0</v>
      </c>
      <c r="BH224" s="112">
        <f t="shared" si="12"/>
        <v>0</v>
      </c>
      <c r="BI224" s="112">
        <f t="shared" si="13"/>
        <v>0</v>
      </c>
      <c r="BJ224" s="21" t="s">
        <v>87</v>
      </c>
      <c r="BK224" s="112">
        <f t="shared" si="14"/>
        <v>0</v>
      </c>
      <c r="BL224" s="21" t="s">
        <v>194</v>
      </c>
      <c r="BM224" s="21" t="s">
        <v>370</v>
      </c>
    </row>
    <row r="225" spans="2:65" s="1" customFormat="1" ht="25.5" customHeight="1">
      <c r="B225" s="37"/>
      <c r="C225" s="199" t="s">
        <v>371</v>
      </c>
      <c r="D225" s="199" t="s">
        <v>213</v>
      </c>
      <c r="E225" s="200" t="s">
        <v>372</v>
      </c>
      <c r="F225" s="288" t="s">
        <v>373</v>
      </c>
      <c r="G225" s="288"/>
      <c r="H225" s="288"/>
      <c r="I225" s="288"/>
      <c r="J225" s="201" t="s">
        <v>210</v>
      </c>
      <c r="K225" s="202">
        <v>1</v>
      </c>
      <c r="L225" s="289">
        <v>0</v>
      </c>
      <c r="M225" s="290"/>
      <c r="N225" s="291">
        <f t="shared" si="5"/>
        <v>0</v>
      </c>
      <c r="O225" s="279"/>
      <c r="P225" s="279"/>
      <c r="Q225" s="279"/>
      <c r="R225" s="39"/>
      <c r="T225" s="173" t="s">
        <v>22</v>
      </c>
      <c r="U225" s="46" t="s">
        <v>45</v>
      </c>
      <c r="V225" s="38"/>
      <c r="W225" s="174">
        <f t="shared" si="6"/>
        <v>0</v>
      </c>
      <c r="X225" s="174">
        <v>0.0165</v>
      </c>
      <c r="Y225" s="174">
        <f t="shared" si="7"/>
        <v>0.0165</v>
      </c>
      <c r="Z225" s="174">
        <v>0</v>
      </c>
      <c r="AA225" s="175">
        <f t="shared" si="8"/>
        <v>0</v>
      </c>
      <c r="AR225" s="21" t="s">
        <v>293</v>
      </c>
      <c r="AT225" s="21" t="s">
        <v>213</v>
      </c>
      <c r="AU225" s="21" t="s">
        <v>87</v>
      </c>
      <c r="AY225" s="21" t="s">
        <v>167</v>
      </c>
      <c r="BE225" s="112">
        <f t="shared" si="9"/>
        <v>0</v>
      </c>
      <c r="BF225" s="112">
        <f t="shared" si="10"/>
        <v>0</v>
      </c>
      <c r="BG225" s="112">
        <f t="shared" si="11"/>
        <v>0</v>
      </c>
      <c r="BH225" s="112">
        <f t="shared" si="12"/>
        <v>0</v>
      </c>
      <c r="BI225" s="112">
        <f t="shared" si="13"/>
        <v>0</v>
      </c>
      <c r="BJ225" s="21" t="s">
        <v>87</v>
      </c>
      <c r="BK225" s="112">
        <f t="shared" si="14"/>
        <v>0</v>
      </c>
      <c r="BL225" s="21" t="s">
        <v>194</v>
      </c>
      <c r="BM225" s="21" t="s">
        <v>374</v>
      </c>
    </row>
    <row r="226" spans="2:65" s="1" customFormat="1" ht="16.5" customHeight="1">
      <c r="B226" s="37"/>
      <c r="C226" s="169" t="s">
        <v>375</v>
      </c>
      <c r="D226" s="169" t="s">
        <v>168</v>
      </c>
      <c r="E226" s="170" t="s">
        <v>376</v>
      </c>
      <c r="F226" s="276" t="s">
        <v>377</v>
      </c>
      <c r="G226" s="276"/>
      <c r="H226" s="276"/>
      <c r="I226" s="276"/>
      <c r="J226" s="171" t="s">
        <v>349</v>
      </c>
      <c r="K226" s="172">
        <v>1</v>
      </c>
      <c r="L226" s="277">
        <v>0</v>
      </c>
      <c r="M226" s="278"/>
      <c r="N226" s="279">
        <f t="shared" si="5"/>
        <v>0</v>
      </c>
      <c r="O226" s="279"/>
      <c r="P226" s="279"/>
      <c r="Q226" s="279"/>
      <c r="R226" s="39"/>
      <c r="T226" s="173" t="s">
        <v>22</v>
      </c>
      <c r="U226" s="46" t="s">
        <v>45</v>
      </c>
      <c r="V226" s="38"/>
      <c r="W226" s="174">
        <f t="shared" si="6"/>
        <v>0</v>
      </c>
      <c r="X226" s="174">
        <v>0</v>
      </c>
      <c r="Y226" s="174">
        <f t="shared" si="7"/>
        <v>0</v>
      </c>
      <c r="Z226" s="174">
        <v>0.0329</v>
      </c>
      <c r="AA226" s="175">
        <f t="shared" si="8"/>
        <v>0.0329</v>
      </c>
      <c r="AR226" s="21" t="s">
        <v>194</v>
      </c>
      <c r="AT226" s="21" t="s">
        <v>168</v>
      </c>
      <c r="AU226" s="21" t="s">
        <v>87</v>
      </c>
      <c r="AY226" s="21" t="s">
        <v>167</v>
      </c>
      <c r="BE226" s="112">
        <f t="shared" si="9"/>
        <v>0</v>
      </c>
      <c r="BF226" s="112">
        <f t="shared" si="10"/>
        <v>0</v>
      </c>
      <c r="BG226" s="112">
        <f t="shared" si="11"/>
        <v>0</v>
      </c>
      <c r="BH226" s="112">
        <f t="shared" si="12"/>
        <v>0</v>
      </c>
      <c r="BI226" s="112">
        <f t="shared" si="13"/>
        <v>0</v>
      </c>
      <c r="BJ226" s="21" t="s">
        <v>87</v>
      </c>
      <c r="BK226" s="112">
        <f t="shared" si="14"/>
        <v>0</v>
      </c>
      <c r="BL226" s="21" t="s">
        <v>194</v>
      </c>
      <c r="BM226" s="21" t="s">
        <v>378</v>
      </c>
    </row>
    <row r="227" spans="2:65" s="1" customFormat="1" ht="25.5" customHeight="1">
      <c r="B227" s="37"/>
      <c r="C227" s="169" t="s">
        <v>379</v>
      </c>
      <c r="D227" s="169" t="s">
        <v>168</v>
      </c>
      <c r="E227" s="170" t="s">
        <v>380</v>
      </c>
      <c r="F227" s="276" t="s">
        <v>381</v>
      </c>
      <c r="G227" s="276"/>
      <c r="H227" s="276"/>
      <c r="I227" s="276"/>
      <c r="J227" s="171" t="s">
        <v>349</v>
      </c>
      <c r="K227" s="172">
        <v>1</v>
      </c>
      <c r="L227" s="277">
        <v>0</v>
      </c>
      <c r="M227" s="278"/>
      <c r="N227" s="279">
        <f t="shared" si="5"/>
        <v>0</v>
      </c>
      <c r="O227" s="279"/>
      <c r="P227" s="279"/>
      <c r="Q227" s="279"/>
      <c r="R227" s="39"/>
      <c r="T227" s="173" t="s">
        <v>22</v>
      </c>
      <c r="U227" s="46" t="s">
        <v>45</v>
      </c>
      <c r="V227" s="38"/>
      <c r="W227" s="174">
        <f t="shared" si="6"/>
        <v>0</v>
      </c>
      <c r="X227" s="174">
        <v>0.00102</v>
      </c>
      <c r="Y227" s="174">
        <f t="shared" si="7"/>
        <v>0.00102</v>
      </c>
      <c r="Z227" s="174">
        <v>0</v>
      </c>
      <c r="AA227" s="175">
        <f t="shared" si="8"/>
        <v>0</v>
      </c>
      <c r="AR227" s="21" t="s">
        <v>194</v>
      </c>
      <c r="AT227" s="21" t="s">
        <v>168</v>
      </c>
      <c r="AU227" s="21" t="s">
        <v>87</v>
      </c>
      <c r="AY227" s="21" t="s">
        <v>167</v>
      </c>
      <c r="BE227" s="112">
        <f t="shared" si="9"/>
        <v>0</v>
      </c>
      <c r="BF227" s="112">
        <f t="shared" si="10"/>
        <v>0</v>
      </c>
      <c r="BG227" s="112">
        <f t="shared" si="11"/>
        <v>0</v>
      </c>
      <c r="BH227" s="112">
        <f t="shared" si="12"/>
        <v>0</v>
      </c>
      <c r="BI227" s="112">
        <f t="shared" si="13"/>
        <v>0</v>
      </c>
      <c r="BJ227" s="21" t="s">
        <v>87</v>
      </c>
      <c r="BK227" s="112">
        <f t="shared" si="14"/>
        <v>0</v>
      </c>
      <c r="BL227" s="21" t="s">
        <v>194</v>
      </c>
      <c r="BM227" s="21" t="s">
        <v>382</v>
      </c>
    </row>
    <row r="228" spans="2:65" s="1" customFormat="1" ht="25.5" customHeight="1">
      <c r="B228" s="37"/>
      <c r="C228" s="169" t="s">
        <v>383</v>
      </c>
      <c r="D228" s="169" t="s">
        <v>168</v>
      </c>
      <c r="E228" s="170" t="s">
        <v>384</v>
      </c>
      <c r="F228" s="276" t="s">
        <v>385</v>
      </c>
      <c r="G228" s="276"/>
      <c r="H228" s="276"/>
      <c r="I228" s="276"/>
      <c r="J228" s="171" t="s">
        <v>349</v>
      </c>
      <c r="K228" s="172">
        <v>1</v>
      </c>
      <c r="L228" s="277">
        <v>0</v>
      </c>
      <c r="M228" s="278"/>
      <c r="N228" s="279">
        <f t="shared" si="5"/>
        <v>0</v>
      </c>
      <c r="O228" s="279"/>
      <c r="P228" s="279"/>
      <c r="Q228" s="279"/>
      <c r="R228" s="39"/>
      <c r="T228" s="173" t="s">
        <v>22</v>
      </c>
      <c r="U228" s="46" t="s">
        <v>45</v>
      </c>
      <c r="V228" s="38"/>
      <c r="W228" s="174">
        <f t="shared" si="6"/>
        <v>0</v>
      </c>
      <c r="X228" s="174">
        <v>0.003</v>
      </c>
      <c r="Y228" s="174">
        <f t="shared" si="7"/>
        <v>0.003</v>
      </c>
      <c r="Z228" s="174">
        <v>0</v>
      </c>
      <c r="AA228" s="175">
        <f t="shared" si="8"/>
        <v>0</v>
      </c>
      <c r="AR228" s="21" t="s">
        <v>194</v>
      </c>
      <c r="AT228" s="21" t="s">
        <v>168</v>
      </c>
      <c r="AU228" s="21" t="s">
        <v>87</v>
      </c>
      <c r="AY228" s="21" t="s">
        <v>167</v>
      </c>
      <c r="BE228" s="112">
        <f t="shared" si="9"/>
        <v>0</v>
      </c>
      <c r="BF228" s="112">
        <f t="shared" si="10"/>
        <v>0</v>
      </c>
      <c r="BG228" s="112">
        <f t="shared" si="11"/>
        <v>0</v>
      </c>
      <c r="BH228" s="112">
        <f t="shared" si="12"/>
        <v>0</v>
      </c>
      <c r="BI228" s="112">
        <f t="shared" si="13"/>
        <v>0</v>
      </c>
      <c r="BJ228" s="21" t="s">
        <v>87</v>
      </c>
      <c r="BK228" s="112">
        <f t="shared" si="14"/>
        <v>0</v>
      </c>
      <c r="BL228" s="21" t="s">
        <v>194</v>
      </c>
      <c r="BM228" s="21" t="s">
        <v>386</v>
      </c>
    </row>
    <row r="229" spans="2:65" s="1" customFormat="1" ht="25.5" customHeight="1">
      <c r="B229" s="37"/>
      <c r="C229" s="169" t="s">
        <v>387</v>
      </c>
      <c r="D229" s="169" t="s">
        <v>168</v>
      </c>
      <c r="E229" s="170" t="s">
        <v>388</v>
      </c>
      <c r="F229" s="276" t="s">
        <v>389</v>
      </c>
      <c r="G229" s="276"/>
      <c r="H229" s="276"/>
      <c r="I229" s="276"/>
      <c r="J229" s="171" t="s">
        <v>349</v>
      </c>
      <c r="K229" s="172">
        <v>2</v>
      </c>
      <c r="L229" s="277">
        <v>0</v>
      </c>
      <c r="M229" s="278"/>
      <c r="N229" s="279">
        <f t="shared" si="5"/>
        <v>0</v>
      </c>
      <c r="O229" s="279"/>
      <c r="P229" s="279"/>
      <c r="Q229" s="279"/>
      <c r="R229" s="39"/>
      <c r="T229" s="173" t="s">
        <v>22</v>
      </c>
      <c r="U229" s="46" t="s">
        <v>45</v>
      </c>
      <c r="V229" s="38"/>
      <c r="W229" s="174">
        <f t="shared" si="6"/>
        <v>0</v>
      </c>
      <c r="X229" s="174">
        <v>0.0013</v>
      </c>
      <c r="Y229" s="174">
        <f t="shared" si="7"/>
        <v>0.0026</v>
      </c>
      <c r="Z229" s="174">
        <v>0</v>
      </c>
      <c r="AA229" s="175">
        <f t="shared" si="8"/>
        <v>0</v>
      </c>
      <c r="AR229" s="21" t="s">
        <v>194</v>
      </c>
      <c r="AT229" s="21" t="s">
        <v>168</v>
      </c>
      <c r="AU229" s="21" t="s">
        <v>87</v>
      </c>
      <c r="AY229" s="21" t="s">
        <v>167</v>
      </c>
      <c r="BE229" s="112">
        <f t="shared" si="9"/>
        <v>0</v>
      </c>
      <c r="BF229" s="112">
        <f t="shared" si="10"/>
        <v>0</v>
      </c>
      <c r="BG229" s="112">
        <f t="shared" si="11"/>
        <v>0</v>
      </c>
      <c r="BH229" s="112">
        <f t="shared" si="12"/>
        <v>0</v>
      </c>
      <c r="BI229" s="112">
        <f t="shared" si="13"/>
        <v>0</v>
      </c>
      <c r="BJ229" s="21" t="s">
        <v>87</v>
      </c>
      <c r="BK229" s="112">
        <f t="shared" si="14"/>
        <v>0</v>
      </c>
      <c r="BL229" s="21" t="s">
        <v>194</v>
      </c>
      <c r="BM229" s="21" t="s">
        <v>390</v>
      </c>
    </row>
    <row r="230" spans="2:65" s="1" customFormat="1" ht="25.5" customHeight="1">
      <c r="B230" s="37"/>
      <c r="C230" s="169" t="s">
        <v>391</v>
      </c>
      <c r="D230" s="169" t="s">
        <v>168</v>
      </c>
      <c r="E230" s="170" t="s">
        <v>392</v>
      </c>
      <c r="F230" s="276" t="s">
        <v>393</v>
      </c>
      <c r="G230" s="276"/>
      <c r="H230" s="276"/>
      <c r="I230" s="276"/>
      <c r="J230" s="171" t="s">
        <v>349</v>
      </c>
      <c r="K230" s="172">
        <v>1</v>
      </c>
      <c r="L230" s="277">
        <v>0</v>
      </c>
      <c r="M230" s="278"/>
      <c r="N230" s="279">
        <f t="shared" si="5"/>
        <v>0</v>
      </c>
      <c r="O230" s="279"/>
      <c r="P230" s="279"/>
      <c r="Q230" s="279"/>
      <c r="R230" s="39"/>
      <c r="T230" s="173" t="s">
        <v>22</v>
      </c>
      <c r="U230" s="46" t="s">
        <v>45</v>
      </c>
      <c r="V230" s="38"/>
      <c r="W230" s="174">
        <f t="shared" si="6"/>
        <v>0</v>
      </c>
      <c r="X230" s="174">
        <v>0.00075</v>
      </c>
      <c r="Y230" s="174">
        <f t="shared" si="7"/>
        <v>0.00075</v>
      </c>
      <c r="Z230" s="174">
        <v>0</v>
      </c>
      <c r="AA230" s="175">
        <f t="shared" si="8"/>
        <v>0</v>
      </c>
      <c r="AR230" s="21" t="s">
        <v>194</v>
      </c>
      <c r="AT230" s="21" t="s">
        <v>168</v>
      </c>
      <c r="AU230" s="21" t="s">
        <v>87</v>
      </c>
      <c r="AY230" s="21" t="s">
        <v>167</v>
      </c>
      <c r="BE230" s="112">
        <f t="shared" si="9"/>
        <v>0</v>
      </c>
      <c r="BF230" s="112">
        <f t="shared" si="10"/>
        <v>0</v>
      </c>
      <c r="BG230" s="112">
        <f t="shared" si="11"/>
        <v>0</v>
      </c>
      <c r="BH230" s="112">
        <f t="shared" si="12"/>
        <v>0</v>
      </c>
      <c r="BI230" s="112">
        <f t="shared" si="13"/>
        <v>0</v>
      </c>
      <c r="BJ230" s="21" t="s">
        <v>87</v>
      </c>
      <c r="BK230" s="112">
        <f t="shared" si="14"/>
        <v>0</v>
      </c>
      <c r="BL230" s="21" t="s">
        <v>194</v>
      </c>
      <c r="BM230" s="21" t="s">
        <v>394</v>
      </c>
    </row>
    <row r="231" spans="2:65" s="1" customFormat="1" ht="16.5" customHeight="1">
      <c r="B231" s="37"/>
      <c r="C231" s="169" t="s">
        <v>395</v>
      </c>
      <c r="D231" s="169" t="s">
        <v>168</v>
      </c>
      <c r="E231" s="170" t="s">
        <v>396</v>
      </c>
      <c r="F231" s="276" t="s">
        <v>397</v>
      </c>
      <c r="G231" s="276"/>
      <c r="H231" s="276"/>
      <c r="I231" s="276"/>
      <c r="J231" s="171" t="s">
        <v>349</v>
      </c>
      <c r="K231" s="172">
        <v>1</v>
      </c>
      <c r="L231" s="277">
        <v>0</v>
      </c>
      <c r="M231" s="278"/>
      <c r="N231" s="279">
        <f t="shared" si="5"/>
        <v>0</v>
      </c>
      <c r="O231" s="279"/>
      <c r="P231" s="279"/>
      <c r="Q231" s="279"/>
      <c r="R231" s="39"/>
      <c r="T231" s="173" t="s">
        <v>22</v>
      </c>
      <c r="U231" s="46" t="s">
        <v>45</v>
      </c>
      <c r="V231" s="38"/>
      <c r="W231" s="174">
        <f t="shared" si="6"/>
        <v>0</v>
      </c>
      <c r="X231" s="174">
        <v>0</v>
      </c>
      <c r="Y231" s="174">
        <f t="shared" si="7"/>
        <v>0</v>
      </c>
      <c r="Z231" s="174">
        <v>0.002</v>
      </c>
      <c r="AA231" s="175">
        <f t="shared" si="8"/>
        <v>0.002</v>
      </c>
      <c r="AR231" s="21" t="s">
        <v>194</v>
      </c>
      <c r="AT231" s="21" t="s">
        <v>168</v>
      </c>
      <c r="AU231" s="21" t="s">
        <v>87</v>
      </c>
      <c r="AY231" s="21" t="s">
        <v>167</v>
      </c>
      <c r="BE231" s="112">
        <f t="shared" si="9"/>
        <v>0</v>
      </c>
      <c r="BF231" s="112">
        <f t="shared" si="10"/>
        <v>0</v>
      </c>
      <c r="BG231" s="112">
        <f t="shared" si="11"/>
        <v>0</v>
      </c>
      <c r="BH231" s="112">
        <f t="shared" si="12"/>
        <v>0</v>
      </c>
      <c r="BI231" s="112">
        <f t="shared" si="13"/>
        <v>0</v>
      </c>
      <c r="BJ231" s="21" t="s">
        <v>87</v>
      </c>
      <c r="BK231" s="112">
        <f t="shared" si="14"/>
        <v>0</v>
      </c>
      <c r="BL231" s="21" t="s">
        <v>194</v>
      </c>
      <c r="BM231" s="21" t="s">
        <v>398</v>
      </c>
    </row>
    <row r="232" spans="2:65" s="1" customFormat="1" ht="25.5" customHeight="1">
      <c r="B232" s="37"/>
      <c r="C232" s="169" t="s">
        <v>399</v>
      </c>
      <c r="D232" s="169" t="s">
        <v>168</v>
      </c>
      <c r="E232" s="170" t="s">
        <v>400</v>
      </c>
      <c r="F232" s="276" t="s">
        <v>401</v>
      </c>
      <c r="G232" s="276"/>
      <c r="H232" s="276"/>
      <c r="I232" s="276"/>
      <c r="J232" s="171" t="s">
        <v>349</v>
      </c>
      <c r="K232" s="172">
        <v>1</v>
      </c>
      <c r="L232" s="277">
        <v>0</v>
      </c>
      <c r="M232" s="278"/>
      <c r="N232" s="279">
        <f t="shared" si="5"/>
        <v>0</v>
      </c>
      <c r="O232" s="279"/>
      <c r="P232" s="279"/>
      <c r="Q232" s="279"/>
      <c r="R232" s="39"/>
      <c r="T232" s="173" t="s">
        <v>22</v>
      </c>
      <c r="U232" s="46" t="s">
        <v>45</v>
      </c>
      <c r="V232" s="38"/>
      <c r="W232" s="174">
        <f t="shared" si="6"/>
        <v>0</v>
      </c>
      <c r="X232" s="174">
        <v>0</v>
      </c>
      <c r="Y232" s="174">
        <f t="shared" si="7"/>
        <v>0</v>
      </c>
      <c r="Z232" s="174">
        <v>0.008</v>
      </c>
      <c r="AA232" s="175">
        <f t="shared" si="8"/>
        <v>0.008</v>
      </c>
      <c r="AR232" s="21" t="s">
        <v>194</v>
      </c>
      <c r="AT232" s="21" t="s">
        <v>168</v>
      </c>
      <c r="AU232" s="21" t="s">
        <v>87</v>
      </c>
      <c r="AY232" s="21" t="s">
        <v>167</v>
      </c>
      <c r="BE232" s="112">
        <f t="shared" si="9"/>
        <v>0</v>
      </c>
      <c r="BF232" s="112">
        <f t="shared" si="10"/>
        <v>0</v>
      </c>
      <c r="BG232" s="112">
        <f t="shared" si="11"/>
        <v>0</v>
      </c>
      <c r="BH232" s="112">
        <f t="shared" si="12"/>
        <v>0</v>
      </c>
      <c r="BI232" s="112">
        <f t="shared" si="13"/>
        <v>0</v>
      </c>
      <c r="BJ232" s="21" t="s">
        <v>87</v>
      </c>
      <c r="BK232" s="112">
        <f t="shared" si="14"/>
        <v>0</v>
      </c>
      <c r="BL232" s="21" t="s">
        <v>194</v>
      </c>
      <c r="BM232" s="21" t="s">
        <v>402</v>
      </c>
    </row>
    <row r="233" spans="2:65" s="1" customFormat="1" ht="16.5" customHeight="1">
      <c r="B233" s="37"/>
      <c r="C233" s="169" t="s">
        <v>403</v>
      </c>
      <c r="D233" s="169" t="s">
        <v>168</v>
      </c>
      <c r="E233" s="170" t="s">
        <v>404</v>
      </c>
      <c r="F233" s="276" t="s">
        <v>405</v>
      </c>
      <c r="G233" s="276"/>
      <c r="H233" s="276"/>
      <c r="I233" s="276"/>
      <c r="J233" s="171" t="s">
        <v>349</v>
      </c>
      <c r="K233" s="172">
        <v>1</v>
      </c>
      <c r="L233" s="277">
        <v>0</v>
      </c>
      <c r="M233" s="278"/>
      <c r="N233" s="279">
        <f t="shared" si="5"/>
        <v>0</v>
      </c>
      <c r="O233" s="279"/>
      <c r="P233" s="279"/>
      <c r="Q233" s="279"/>
      <c r="R233" s="39"/>
      <c r="T233" s="173" t="s">
        <v>22</v>
      </c>
      <c r="U233" s="46" t="s">
        <v>45</v>
      </c>
      <c r="V233" s="38"/>
      <c r="W233" s="174">
        <f t="shared" si="6"/>
        <v>0</v>
      </c>
      <c r="X233" s="174">
        <v>0</v>
      </c>
      <c r="Y233" s="174">
        <f t="shared" si="7"/>
        <v>0</v>
      </c>
      <c r="Z233" s="174">
        <v>0.008</v>
      </c>
      <c r="AA233" s="175">
        <f t="shared" si="8"/>
        <v>0.008</v>
      </c>
      <c r="AR233" s="21" t="s">
        <v>194</v>
      </c>
      <c r="AT233" s="21" t="s">
        <v>168</v>
      </c>
      <c r="AU233" s="21" t="s">
        <v>87</v>
      </c>
      <c r="AY233" s="21" t="s">
        <v>167</v>
      </c>
      <c r="BE233" s="112">
        <f t="shared" si="9"/>
        <v>0</v>
      </c>
      <c r="BF233" s="112">
        <f t="shared" si="10"/>
        <v>0</v>
      </c>
      <c r="BG233" s="112">
        <f t="shared" si="11"/>
        <v>0</v>
      </c>
      <c r="BH233" s="112">
        <f t="shared" si="12"/>
        <v>0</v>
      </c>
      <c r="BI233" s="112">
        <f t="shared" si="13"/>
        <v>0</v>
      </c>
      <c r="BJ233" s="21" t="s">
        <v>87</v>
      </c>
      <c r="BK233" s="112">
        <f t="shared" si="14"/>
        <v>0</v>
      </c>
      <c r="BL233" s="21" t="s">
        <v>194</v>
      </c>
      <c r="BM233" s="21" t="s">
        <v>406</v>
      </c>
    </row>
    <row r="234" spans="2:65" s="1" customFormat="1" ht="16.5" customHeight="1">
      <c r="B234" s="37"/>
      <c r="C234" s="169" t="s">
        <v>407</v>
      </c>
      <c r="D234" s="169" t="s">
        <v>168</v>
      </c>
      <c r="E234" s="170" t="s">
        <v>408</v>
      </c>
      <c r="F234" s="276" t="s">
        <v>409</v>
      </c>
      <c r="G234" s="276"/>
      <c r="H234" s="276"/>
      <c r="I234" s="276"/>
      <c r="J234" s="171" t="s">
        <v>349</v>
      </c>
      <c r="K234" s="172">
        <v>1</v>
      </c>
      <c r="L234" s="277">
        <v>0</v>
      </c>
      <c r="M234" s="278"/>
      <c r="N234" s="279">
        <f t="shared" si="5"/>
        <v>0</v>
      </c>
      <c r="O234" s="279"/>
      <c r="P234" s="279"/>
      <c r="Q234" s="279"/>
      <c r="R234" s="39"/>
      <c r="T234" s="173" t="s">
        <v>22</v>
      </c>
      <c r="U234" s="46" t="s">
        <v>45</v>
      </c>
      <c r="V234" s="38"/>
      <c r="W234" s="174">
        <f t="shared" si="6"/>
        <v>0</v>
      </c>
      <c r="X234" s="174">
        <v>0</v>
      </c>
      <c r="Y234" s="174">
        <f t="shared" si="7"/>
        <v>0</v>
      </c>
      <c r="Z234" s="174">
        <v>0.008</v>
      </c>
      <c r="AA234" s="175">
        <f t="shared" si="8"/>
        <v>0.008</v>
      </c>
      <c r="AR234" s="21" t="s">
        <v>194</v>
      </c>
      <c r="AT234" s="21" t="s">
        <v>168</v>
      </c>
      <c r="AU234" s="21" t="s">
        <v>87</v>
      </c>
      <c r="AY234" s="21" t="s">
        <v>167</v>
      </c>
      <c r="BE234" s="112">
        <f t="shared" si="9"/>
        <v>0</v>
      </c>
      <c r="BF234" s="112">
        <f t="shared" si="10"/>
        <v>0</v>
      </c>
      <c r="BG234" s="112">
        <f t="shared" si="11"/>
        <v>0</v>
      </c>
      <c r="BH234" s="112">
        <f t="shared" si="12"/>
        <v>0</v>
      </c>
      <c r="BI234" s="112">
        <f t="shared" si="13"/>
        <v>0</v>
      </c>
      <c r="BJ234" s="21" t="s">
        <v>87</v>
      </c>
      <c r="BK234" s="112">
        <f t="shared" si="14"/>
        <v>0</v>
      </c>
      <c r="BL234" s="21" t="s">
        <v>194</v>
      </c>
      <c r="BM234" s="21" t="s">
        <v>410</v>
      </c>
    </row>
    <row r="235" spans="2:65" s="1" customFormat="1" ht="25.5" customHeight="1">
      <c r="B235" s="37"/>
      <c r="C235" s="169" t="s">
        <v>411</v>
      </c>
      <c r="D235" s="169" t="s">
        <v>168</v>
      </c>
      <c r="E235" s="170" t="s">
        <v>412</v>
      </c>
      <c r="F235" s="276" t="s">
        <v>413</v>
      </c>
      <c r="G235" s="276"/>
      <c r="H235" s="276"/>
      <c r="I235" s="276"/>
      <c r="J235" s="171" t="s">
        <v>210</v>
      </c>
      <c r="K235" s="172">
        <v>2</v>
      </c>
      <c r="L235" s="277">
        <v>0</v>
      </c>
      <c r="M235" s="278"/>
      <c r="N235" s="279">
        <f t="shared" si="5"/>
        <v>0</v>
      </c>
      <c r="O235" s="279"/>
      <c r="P235" s="279"/>
      <c r="Q235" s="279"/>
      <c r="R235" s="39"/>
      <c r="T235" s="173" t="s">
        <v>22</v>
      </c>
      <c r="U235" s="46" t="s">
        <v>45</v>
      </c>
      <c r="V235" s="38"/>
      <c r="W235" s="174">
        <f t="shared" si="6"/>
        <v>0</v>
      </c>
      <c r="X235" s="174">
        <v>0</v>
      </c>
      <c r="Y235" s="174">
        <f t="shared" si="7"/>
        <v>0</v>
      </c>
      <c r="Z235" s="174">
        <v>0.00049</v>
      </c>
      <c r="AA235" s="175">
        <f t="shared" si="8"/>
        <v>0.00098</v>
      </c>
      <c r="AR235" s="21" t="s">
        <v>194</v>
      </c>
      <c r="AT235" s="21" t="s">
        <v>168</v>
      </c>
      <c r="AU235" s="21" t="s">
        <v>87</v>
      </c>
      <c r="AY235" s="21" t="s">
        <v>167</v>
      </c>
      <c r="BE235" s="112">
        <f t="shared" si="9"/>
        <v>0</v>
      </c>
      <c r="BF235" s="112">
        <f t="shared" si="10"/>
        <v>0</v>
      </c>
      <c r="BG235" s="112">
        <f t="shared" si="11"/>
        <v>0</v>
      </c>
      <c r="BH235" s="112">
        <f t="shared" si="12"/>
        <v>0</v>
      </c>
      <c r="BI235" s="112">
        <f t="shared" si="13"/>
        <v>0</v>
      </c>
      <c r="BJ235" s="21" t="s">
        <v>87</v>
      </c>
      <c r="BK235" s="112">
        <f t="shared" si="14"/>
        <v>0</v>
      </c>
      <c r="BL235" s="21" t="s">
        <v>194</v>
      </c>
      <c r="BM235" s="21" t="s">
        <v>414</v>
      </c>
    </row>
    <row r="236" spans="2:65" s="1" customFormat="1" ht="25.5" customHeight="1">
      <c r="B236" s="37"/>
      <c r="C236" s="169" t="s">
        <v>415</v>
      </c>
      <c r="D236" s="169" t="s">
        <v>168</v>
      </c>
      <c r="E236" s="170" t="s">
        <v>416</v>
      </c>
      <c r="F236" s="276" t="s">
        <v>417</v>
      </c>
      <c r="G236" s="276"/>
      <c r="H236" s="276"/>
      <c r="I236" s="276"/>
      <c r="J236" s="171" t="s">
        <v>349</v>
      </c>
      <c r="K236" s="172">
        <v>3</v>
      </c>
      <c r="L236" s="277">
        <v>0</v>
      </c>
      <c r="M236" s="278"/>
      <c r="N236" s="279">
        <f t="shared" si="5"/>
        <v>0</v>
      </c>
      <c r="O236" s="279"/>
      <c r="P236" s="279"/>
      <c r="Q236" s="279"/>
      <c r="R236" s="39"/>
      <c r="T236" s="173" t="s">
        <v>22</v>
      </c>
      <c r="U236" s="46" t="s">
        <v>45</v>
      </c>
      <c r="V236" s="38"/>
      <c r="W236" s="174">
        <f t="shared" si="6"/>
        <v>0</v>
      </c>
      <c r="X236" s="174">
        <v>0.0003001</v>
      </c>
      <c r="Y236" s="174">
        <f t="shared" si="7"/>
        <v>0.0009002999999999999</v>
      </c>
      <c r="Z236" s="174">
        <v>0</v>
      </c>
      <c r="AA236" s="175">
        <f t="shared" si="8"/>
        <v>0</v>
      </c>
      <c r="AR236" s="21" t="s">
        <v>194</v>
      </c>
      <c r="AT236" s="21" t="s">
        <v>168</v>
      </c>
      <c r="AU236" s="21" t="s">
        <v>87</v>
      </c>
      <c r="AY236" s="21" t="s">
        <v>167</v>
      </c>
      <c r="BE236" s="112">
        <f t="shared" si="9"/>
        <v>0</v>
      </c>
      <c r="BF236" s="112">
        <f t="shared" si="10"/>
        <v>0</v>
      </c>
      <c r="BG236" s="112">
        <f t="shared" si="11"/>
        <v>0</v>
      </c>
      <c r="BH236" s="112">
        <f t="shared" si="12"/>
        <v>0</v>
      </c>
      <c r="BI236" s="112">
        <f t="shared" si="13"/>
        <v>0</v>
      </c>
      <c r="BJ236" s="21" t="s">
        <v>87</v>
      </c>
      <c r="BK236" s="112">
        <f t="shared" si="14"/>
        <v>0</v>
      </c>
      <c r="BL236" s="21" t="s">
        <v>194</v>
      </c>
      <c r="BM236" s="21" t="s">
        <v>418</v>
      </c>
    </row>
    <row r="237" spans="2:65" s="1" customFormat="1" ht="16.5" customHeight="1">
      <c r="B237" s="37"/>
      <c r="C237" s="169" t="s">
        <v>419</v>
      </c>
      <c r="D237" s="169" t="s">
        <v>168</v>
      </c>
      <c r="E237" s="170" t="s">
        <v>420</v>
      </c>
      <c r="F237" s="276" t="s">
        <v>421</v>
      </c>
      <c r="G237" s="276"/>
      <c r="H237" s="276"/>
      <c r="I237" s="276"/>
      <c r="J237" s="171" t="s">
        <v>349</v>
      </c>
      <c r="K237" s="172">
        <v>2</v>
      </c>
      <c r="L237" s="277">
        <v>0</v>
      </c>
      <c r="M237" s="278"/>
      <c r="N237" s="279">
        <f t="shared" si="5"/>
        <v>0</v>
      </c>
      <c r="O237" s="279"/>
      <c r="P237" s="279"/>
      <c r="Q237" s="279"/>
      <c r="R237" s="39"/>
      <c r="T237" s="173" t="s">
        <v>22</v>
      </c>
      <c r="U237" s="46" t="s">
        <v>45</v>
      </c>
      <c r="V237" s="38"/>
      <c r="W237" s="174">
        <f t="shared" si="6"/>
        <v>0</v>
      </c>
      <c r="X237" s="174">
        <v>0</v>
      </c>
      <c r="Y237" s="174">
        <f t="shared" si="7"/>
        <v>0</v>
      </c>
      <c r="Z237" s="174">
        <v>0.00156</v>
      </c>
      <c r="AA237" s="175">
        <f t="shared" si="8"/>
        <v>0.00312</v>
      </c>
      <c r="AR237" s="21" t="s">
        <v>194</v>
      </c>
      <c r="AT237" s="21" t="s">
        <v>168</v>
      </c>
      <c r="AU237" s="21" t="s">
        <v>87</v>
      </c>
      <c r="AY237" s="21" t="s">
        <v>167</v>
      </c>
      <c r="BE237" s="112">
        <f t="shared" si="9"/>
        <v>0</v>
      </c>
      <c r="BF237" s="112">
        <f t="shared" si="10"/>
        <v>0</v>
      </c>
      <c r="BG237" s="112">
        <f t="shared" si="11"/>
        <v>0</v>
      </c>
      <c r="BH237" s="112">
        <f t="shared" si="12"/>
        <v>0</v>
      </c>
      <c r="BI237" s="112">
        <f t="shared" si="13"/>
        <v>0</v>
      </c>
      <c r="BJ237" s="21" t="s">
        <v>87</v>
      </c>
      <c r="BK237" s="112">
        <f t="shared" si="14"/>
        <v>0</v>
      </c>
      <c r="BL237" s="21" t="s">
        <v>194</v>
      </c>
      <c r="BM237" s="21" t="s">
        <v>422</v>
      </c>
    </row>
    <row r="238" spans="2:65" s="1" customFormat="1" ht="25.5" customHeight="1">
      <c r="B238" s="37"/>
      <c r="C238" s="169" t="s">
        <v>423</v>
      </c>
      <c r="D238" s="169" t="s">
        <v>168</v>
      </c>
      <c r="E238" s="170" t="s">
        <v>424</v>
      </c>
      <c r="F238" s="276" t="s">
        <v>425</v>
      </c>
      <c r="G238" s="276"/>
      <c r="H238" s="276"/>
      <c r="I238" s="276"/>
      <c r="J238" s="171" t="s">
        <v>210</v>
      </c>
      <c r="K238" s="172">
        <v>1</v>
      </c>
      <c r="L238" s="277">
        <v>0</v>
      </c>
      <c r="M238" s="278"/>
      <c r="N238" s="279">
        <f t="shared" si="5"/>
        <v>0</v>
      </c>
      <c r="O238" s="279"/>
      <c r="P238" s="279"/>
      <c r="Q238" s="279"/>
      <c r="R238" s="39"/>
      <c r="T238" s="173" t="s">
        <v>22</v>
      </c>
      <c r="U238" s="46" t="s">
        <v>45</v>
      </c>
      <c r="V238" s="38"/>
      <c r="W238" s="174">
        <f t="shared" si="6"/>
        <v>0</v>
      </c>
      <c r="X238" s="174">
        <v>4.01E-05</v>
      </c>
      <c r="Y238" s="174">
        <f t="shared" si="7"/>
        <v>4.01E-05</v>
      </c>
      <c r="Z238" s="174">
        <v>0</v>
      </c>
      <c r="AA238" s="175">
        <f t="shared" si="8"/>
        <v>0</v>
      </c>
      <c r="AR238" s="21" t="s">
        <v>194</v>
      </c>
      <c r="AT238" s="21" t="s">
        <v>168</v>
      </c>
      <c r="AU238" s="21" t="s">
        <v>87</v>
      </c>
      <c r="AY238" s="21" t="s">
        <v>167</v>
      </c>
      <c r="BE238" s="112">
        <f t="shared" si="9"/>
        <v>0</v>
      </c>
      <c r="BF238" s="112">
        <f t="shared" si="10"/>
        <v>0</v>
      </c>
      <c r="BG238" s="112">
        <f t="shared" si="11"/>
        <v>0</v>
      </c>
      <c r="BH238" s="112">
        <f t="shared" si="12"/>
        <v>0</v>
      </c>
      <c r="BI238" s="112">
        <f t="shared" si="13"/>
        <v>0</v>
      </c>
      <c r="BJ238" s="21" t="s">
        <v>87</v>
      </c>
      <c r="BK238" s="112">
        <f t="shared" si="14"/>
        <v>0</v>
      </c>
      <c r="BL238" s="21" t="s">
        <v>194</v>
      </c>
      <c r="BM238" s="21" t="s">
        <v>426</v>
      </c>
    </row>
    <row r="239" spans="2:65" s="1" customFormat="1" ht="16.5" customHeight="1">
      <c r="B239" s="37"/>
      <c r="C239" s="199" t="s">
        <v>427</v>
      </c>
      <c r="D239" s="199" t="s">
        <v>213</v>
      </c>
      <c r="E239" s="200" t="s">
        <v>428</v>
      </c>
      <c r="F239" s="288" t="s">
        <v>429</v>
      </c>
      <c r="G239" s="288"/>
      <c r="H239" s="288"/>
      <c r="I239" s="288"/>
      <c r="J239" s="201" t="s">
        <v>210</v>
      </c>
      <c r="K239" s="202">
        <v>1</v>
      </c>
      <c r="L239" s="289">
        <v>0</v>
      </c>
      <c r="M239" s="290"/>
      <c r="N239" s="291">
        <f t="shared" si="5"/>
        <v>0</v>
      </c>
      <c r="O239" s="279"/>
      <c r="P239" s="279"/>
      <c r="Q239" s="279"/>
      <c r="R239" s="39"/>
      <c r="T239" s="173" t="s">
        <v>22</v>
      </c>
      <c r="U239" s="46" t="s">
        <v>45</v>
      </c>
      <c r="V239" s="38"/>
      <c r="W239" s="174">
        <f t="shared" si="6"/>
        <v>0</v>
      </c>
      <c r="X239" s="174">
        <v>0.0018</v>
      </c>
      <c r="Y239" s="174">
        <f t="shared" si="7"/>
        <v>0.0018</v>
      </c>
      <c r="Z239" s="174">
        <v>0</v>
      </c>
      <c r="AA239" s="175">
        <f t="shared" si="8"/>
        <v>0</v>
      </c>
      <c r="AR239" s="21" t="s">
        <v>293</v>
      </c>
      <c r="AT239" s="21" t="s">
        <v>213</v>
      </c>
      <c r="AU239" s="21" t="s">
        <v>87</v>
      </c>
      <c r="AY239" s="21" t="s">
        <v>167</v>
      </c>
      <c r="BE239" s="112">
        <f t="shared" si="9"/>
        <v>0</v>
      </c>
      <c r="BF239" s="112">
        <f t="shared" si="10"/>
        <v>0</v>
      </c>
      <c r="BG239" s="112">
        <f t="shared" si="11"/>
        <v>0</v>
      </c>
      <c r="BH239" s="112">
        <f t="shared" si="12"/>
        <v>0</v>
      </c>
      <c r="BI239" s="112">
        <f t="shared" si="13"/>
        <v>0</v>
      </c>
      <c r="BJ239" s="21" t="s">
        <v>87</v>
      </c>
      <c r="BK239" s="112">
        <f t="shared" si="14"/>
        <v>0</v>
      </c>
      <c r="BL239" s="21" t="s">
        <v>194</v>
      </c>
      <c r="BM239" s="21" t="s">
        <v>430</v>
      </c>
    </row>
    <row r="240" spans="2:65" s="1" customFormat="1" ht="25.5" customHeight="1">
      <c r="B240" s="37"/>
      <c r="C240" s="169" t="s">
        <v>431</v>
      </c>
      <c r="D240" s="169" t="s">
        <v>168</v>
      </c>
      <c r="E240" s="170" t="s">
        <v>432</v>
      </c>
      <c r="F240" s="276" t="s">
        <v>433</v>
      </c>
      <c r="G240" s="276"/>
      <c r="H240" s="276"/>
      <c r="I240" s="276"/>
      <c r="J240" s="171" t="s">
        <v>210</v>
      </c>
      <c r="K240" s="172">
        <v>1</v>
      </c>
      <c r="L240" s="277">
        <v>0</v>
      </c>
      <c r="M240" s="278"/>
      <c r="N240" s="279">
        <f t="shared" si="5"/>
        <v>0</v>
      </c>
      <c r="O240" s="279"/>
      <c r="P240" s="279"/>
      <c r="Q240" s="279"/>
      <c r="R240" s="39"/>
      <c r="T240" s="173" t="s">
        <v>22</v>
      </c>
      <c r="U240" s="46" t="s">
        <v>45</v>
      </c>
      <c r="V240" s="38"/>
      <c r="W240" s="174">
        <f t="shared" si="6"/>
        <v>0</v>
      </c>
      <c r="X240" s="174">
        <v>0.0001285</v>
      </c>
      <c r="Y240" s="174">
        <f t="shared" si="7"/>
        <v>0.0001285</v>
      </c>
      <c r="Z240" s="174">
        <v>0</v>
      </c>
      <c r="AA240" s="175">
        <f t="shared" si="8"/>
        <v>0</v>
      </c>
      <c r="AR240" s="21" t="s">
        <v>194</v>
      </c>
      <c r="AT240" s="21" t="s">
        <v>168</v>
      </c>
      <c r="AU240" s="21" t="s">
        <v>87</v>
      </c>
      <c r="AY240" s="21" t="s">
        <v>167</v>
      </c>
      <c r="BE240" s="112">
        <f t="shared" si="9"/>
        <v>0</v>
      </c>
      <c r="BF240" s="112">
        <f t="shared" si="10"/>
        <v>0</v>
      </c>
      <c r="BG240" s="112">
        <f t="shared" si="11"/>
        <v>0</v>
      </c>
      <c r="BH240" s="112">
        <f t="shared" si="12"/>
        <v>0</v>
      </c>
      <c r="BI240" s="112">
        <f t="shared" si="13"/>
        <v>0</v>
      </c>
      <c r="BJ240" s="21" t="s">
        <v>87</v>
      </c>
      <c r="BK240" s="112">
        <f t="shared" si="14"/>
        <v>0</v>
      </c>
      <c r="BL240" s="21" t="s">
        <v>194</v>
      </c>
      <c r="BM240" s="21" t="s">
        <v>434</v>
      </c>
    </row>
    <row r="241" spans="2:65" s="1" customFormat="1" ht="16.5" customHeight="1">
      <c r="B241" s="37"/>
      <c r="C241" s="199" t="s">
        <v>435</v>
      </c>
      <c r="D241" s="199" t="s">
        <v>213</v>
      </c>
      <c r="E241" s="200" t="s">
        <v>436</v>
      </c>
      <c r="F241" s="288" t="s">
        <v>437</v>
      </c>
      <c r="G241" s="288"/>
      <c r="H241" s="288"/>
      <c r="I241" s="288"/>
      <c r="J241" s="201" t="s">
        <v>210</v>
      </c>
      <c r="K241" s="202">
        <v>1</v>
      </c>
      <c r="L241" s="289">
        <v>0</v>
      </c>
      <c r="M241" s="290"/>
      <c r="N241" s="291">
        <f t="shared" si="5"/>
        <v>0</v>
      </c>
      <c r="O241" s="279"/>
      <c r="P241" s="279"/>
      <c r="Q241" s="279"/>
      <c r="R241" s="39"/>
      <c r="T241" s="173" t="s">
        <v>22</v>
      </c>
      <c r="U241" s="46" t="s">
        <v>45</v>
      </c>
      <c r="V241" s="38"/>
      <c r="W241" s="174">
        <f t="shared" si="6"/>
        <v>0</v>
      </c>
      <c r="X241" s="174">
        <v>0.0007</v>
      </c>
      <c r="Y241" s="174">
        <f t="shared" si="7"/>
        <v>0.0007</v>
      </c>
      <c r="Z241" s="174">
        <v>0</v>
      </c>
      <c r="AA241" s="175">
        <f t="shared" si="8"/>
        <v>0</v>
      </c>
      <c r="AR241" s="21" t="s">
        <v>293</v>
      </c>
      <c r="AT241" s="21" t="s">
        <v>213</v>
      </c>
      <c r="AU241" s="21" t="s">
        <v>87</v>
      </c>
      <c r="AY241" s="21" t="s">
        <v>167</v>
      </c>
      <c r="BE241" s="112">
        <f t="shared" si="9"/>
        <v>0</v>
      </c>
      <c r="BF241" s="112">
        <f t="shared" si="10"/>
        <v>0</v>
      </c>
      <c r="BG241" s="112">
        <f t="shared" si="11"/>
        <v>0</v>
      </c>
      <c r="BH241" s="112">
        <f t="shared" si="12"/>
        <v>0</v>
      </c>
      <c r="BI241" s="112">
        <f t="shared" si="13"/>
        <v>0</v>
      </c>
      <c r="BJ241" s="21" t="s">
        <v>87</v>
      </c>
      <c r="BK241" s="112">
        <f t="shared" si="14"/>
        <v>0</v>
      </c>
      <c r="BL241" s="21" t="s">
        <v>194</v>
      </c>
      <c r="BM241" s="21" t="s">
        <v>438</v>
      </c>
    </row>
    <row r="242" spans="2:65" s="1" customFormat="1" ht="16.5" customHeight="1">
      <c r="B242" s="37"/>
      <c r="C242" s="199" t="s">
        <v>439</v>
      </c>
      <c r="D242" s="199" t="s">
        <v>213</v>
      </c>
      <c r="E242" s="200" t="s">
        <v>440</v>
      </c>
      <c r="F242" s="288" t="s">
        <v>441</v>
      </c>
      <c r="G242" s="288"/>
      <c r="H242" s="288"/>
      <c r="I242" s="288"/>
      <c r="J242" s="201" t="s">
        <v>210</v>
      </c>
      <c r="K242" s="202">
        <v>1</v>
      </c>
      <c r="L242" s="289">
        <v>0</v>
      </c>
      <c r="M242" s="290"/>
      <c r="N242" s="291">
        <f t="shared" si="5"/>
        <v>0</v>
      </c>
      <c r="O242" s="279"/>
      <c r="P242" s="279"/>
      <c r="Q242" s="279"/>
      <c r="R242" s="39"/>
      <c r="T242" s="173" t="s">
        <v>22</v>
      </c>
      <c r="U242" s="46" t="s">
        <v>45</v>
      </c>
      <c r="V242" s="38"/>
      <c r="W242" s="174">
        <f t="shared" si="6"/>
        <v>0</v>
      </c>
      <c r="X242" s="174">
        <v>0.00127</v>
      </c>
      <c r="Y242" s="174">
        <f t="shared" si="7"/>
        <v>0.00127</v>
      </c>
      <c r="Z242" s="174">
        <v>0</v>
      </c>
      <c r="AA242" s="175">
        <f t="shared" si="8"/>
        <v>0</v>
      </c>
      <c r="AR242" s="21" t="s">
        <v>293</v>
      </c>
      <c r="AT242" s="21" t="s">
        <v>213</v>
      </c>
      <c r="AU242" s="21" t="s">
        <v>87</v>
      </c>
      <c r="AY242" s="21" t="s">
        <v>167</v>
      </c>
      <c r="BE242" s="112">
        <f t="shared" si="9"/>
        <v>0</v>
      </c>
      <c r="BF242" s="112">
        <f t="shared" si="10"/>
        <v>0</v>
      </c>
      <c r="BG242" s="112">
        <f t="shared" si="11"/>
        <v>0</v>
      </c>
      <c r="BH242" s="112">
        <f t="shared" si="12"/>
        <v>0</v>
      </c>
      <c r="BI242" s="112">
        <f t="shared" si="13"/>
        <v>0</v>
      </c>
      <c r="BJ242" s="21" t="s">
        <v>87</v>
      </c>
      <c r="BK242" s="112">
        <f t="shared" si="14"/>
        <v>0</v>
      </c>
      <c r="BL242" s="21" t="s">
        <v>194</v>
      </c>
      <c r="BM242" s="21" t="s">
        <v>442</v>
      </c>
    </row>
    <row r="243" spans="2:65" s="1" customFormat="1" ht="16.5" customHeight="1">
      <c r="B243" s="37"/>
      <c r="C243" s="169" t="s">
        <v>443</v>
      </c>
      <c r="D243" s="169" t="s">
        <v>168</v>
      </c>
      <c r="E243" s="170" t="s">
        <v>444</v>
      </c>
      <c r="F243" s="276" t="s">
        <v>445</v>
      </c>
      <c r="G243" s="276"/>
      <c r="H243" s="276"/>
      <c r="I243" s="276"/>
      <c r="J243" s="171" t="s">
        <v>210</v>
      </c>
      <c r="K243" s="172">
        <v>1</v>
      </c>
      <c r="L243" s="277">
        <v>0</v>
      </c>
      <c r="M243" s="278"/>
      <c r="N243" s="279">
        <f t="shared" si="5"/>
        <v>0</v>
      </c>
      <c r="O243" s="279"/>
      <c r="P243" s="279"/>
      <c r="Q243" s="279"/>
      <c r="R243" s="39"/>
      <c r="T243" s="173" t="s">
        <v>22</v>
      </c>
      <c r="U243" s="46" t="s">
        <v>45</v>
      </c>
      <c r="V243" s="38"/>
      <c r="W243" s="174">
        <f t="shared" si="6"/>
        <v>0</v>
      </c>
      <c r="X243" s="174">
        <v>0</v>
      </c>
      <c r="Y243" s="174">
        <f t="shared" si="7"/>
        <v>0</v>
      </c>
      <c r="Z243" s="174">
        <v>0.00085</v>
      </c>
      <c r="AA243" s="175">
        <f t="shared" si="8"/>
        <v>0.00085</v>
      </c>
      <c r="AR243" s="21" t="s">
        <v>194</v>
      </c>
      <c r="AT243" s="21" t="s">
        <v>168</v>
      </c>
      <c r="AU243" s="21" t="s">
        <v>87</v>
      </c>
      <c r="AY243" s="21" t="s">
        <v>167</v>
      </c>
      <c r="BE243" s="112">
        <f t="shared" si="9"/>
        <v>0</v>
      </c>
      <c r="BF243" s="112">
        <f t="shared" si="10"/>
        <v>0</v>
      </c>
      <c r="BG243" s="112">
        <f t="shared" si="11"/>
        <v>0</v>
      </c>
      <c r="BH243" s="112">
        <f t="shared" si="12"/>
        <v>0</v>
      </c>
      <c r="BI243" s="112">
        <f t="shared" si="13"/>
        <v>0</v>
      </c>
      <c r="BJ243" s="21" t="s">
        <v>87</v>
      </c>
      <c r="BK243" s="112">
        <f t="shared" si="14"/>
        <v>0</v>
      </c>
      <c r="BL243" s="21" t="s">
        <v>194</v>
      </c>
      <c r="BM243" s="21" t="s">
        <v>446</v>
      </c>
    </row>
    <row r="244" spans="2:65" s="1" customFormat="1" ht="16.5" customHeight="1">
      <c r="B244" s="37"/>
      <c r="C244" s="169" t="s">
        <v>447</v>
      </c>
      <c r="D244" s="169" t="s">
        <v>168</v>
      </c>
      <c r="E244" s="170" t="s">
        <v>448</v>
      </c>
      <c r="F244" s="276" t="s">
        <v>449</v>
      </c>
      <c r="G244" s="276"/>
      <c r="H244" s="276"/>
      <c r="I244" s="276"/>
      <c r="J244" s="171" t="s">
        <v>210</v>
      </c>
      <c r="K244" s="172">
        <v>1</v>
      </c>
      <c r="L244" s="277">
        <v>0</v>
      </c>
      <c r="M244" s="278"/>
      <c r="N244" s="279">
        <f t="shared" si="5"/>
        <v>0</v>
      </c>
      <c r="O244" s="279"/>
      <c r="P244" s="279"/>
      <c r="Q244" s="279"/>
      <c r="R244" s="39"/>
      <c r="T244" s="173" t="s">
        <v>22</v>
      </c>
      <c r="U244" s="46" t="s">
        <v>45</v>
      </c>
      <c r="V244" s="38"/>
      <c r="W244" s="174">
        <f t="shared" si="6"/>
        <v>0</v>
      </c>
      <c r="X244" s="174">
        <v>0</v>
      </c>
      <c r="Y244" s="174">
        <f t="shared" si="7"/>
        <v>0</v>
      </c>
      <c r="Z244" s="174">
        <v>0.00122</v>
      </c>
      <c r="AA244" s="175">
        <f t="shared" si="8"/>
        <v>0.00122</v>
      </c>
      <c r="AR244" s="21" t="s">
        <v>194</v>
      </c>
      <c r="AT244" s="21" t="s">
        <v>168</v>
      </c>
      <c r="AU244" s="21" t="s">
        <v>87</v>
      </c>
      <c r="AY244" s="21" t="s">
        <v>167</v>
      </c>
      <c r="BE244" s="112">
        <f t="shared" si="9"/>
        <v>0</v>
      </c>
      <c r="BF244" s="112">
        <f t="shared" si="10"/>
        <v>0</v>
      </c>
      <c r="BG244" s="112">
        <f t="shared" si="11"/>
        <v>0</v>
      </c>
      <c r="BH244" s="112">
        <f t="shared" si="12"/>
        <v>0</v>
      </c>
      <c r="BI244" s="112">
        <f t="shared" si="13"/>
        <v>0</v>
      </c>
      <c r="BJ244" s="21" t="s">
        <v>87</v>
      </c>
      <c r="BK244" s="112">
        <f t="shared" si="14"/>
        <v>0</v>
      </c>
      <c r="BL244" s="21" t="s">
        <v>194</v>
      </c>
      <c r="BM244" s="21" t="s">
        <v>450</v>
      </c>
    </row>
    <row r="245" spans="2:65" s="1" customFormat="1" ht="16.5" customHeight="1">
      <c r="B245" s="37"/>
      <c r="C245" s="169" t="s">
        <v>451</v>
      </c>
      <c r="D245" s="169" t="s">
        <v>168</v>
      </c>
      <c r="E245" s="170" t="s">
        <v>452</v>
      </c>
      <c r="F245" s="276" t="s">
        <v>453</v>
      </c>
      <c r="G245" s="276"/>
      <c r="H245" s="276"/>
      <c r="I245" s="276"/>
      <c r="J245" s="171" t="s">
        <v>210</v>
      </c>
      <c r="K245" s="172">
        <v>1</v>
      </c>
      <c r="L245" s="277">
        <v>0</v>
      </c>
      <c r="M245" s="278"/>
      <c r="N245" s="279">
        <f t="shared" si="5"/>
        <v>0</v>
      </c>
      <c r="O245" s="279"/>
      <c r="P245" s="279"/>
      <c r="Q245" s="279"/>
      <c r="R245" s="39"/>
      <c r="T245" s="173" t="s">
        <v>22</v>
      </c>
      <c r="U245" s="46" t="s">
        <v>45</v>
      </c>
      <c r="V245" s="38"/>
      <c r="W245" s="174">
        <f t="shared" si="6"/>
        <v>0</v>
      </c>
      <c r="X245" s="174">
        <v>0.00031</v>
      </c>
      <c r="Y245" s="174">
        <f t="shared" si="7"/>
        <v>0.00031</v>
      </c>
      <c r="Z245" s="174">
        <v>0</v>
      </c>
      <c r="AA245" s="175">
        <f t="shared" si="8"/>
        <v>0</v>
      </c>
      <c r="AR245" s="21" t="s">
        <v>194</v>
      </c>
      <c r="AT245" s="21" t="s">
        <v>168</v>
      </c>
      <c r="AU245" s="21" t="s">
        <v>87</v>
      </c>
      <c r="AY245" s="21" t="s">
        <v>167</v>
      </c>
      <c r="BE245" s="112">
        <f t="shared" si="9"/>
        <v>0</v>
      </c>
      <c r="BF245" s="112">
        <f t="shared" si="10"/>
        <v>0</v>
      </c>
      <c r="BG245" s="112">
        <f t="shared" si="11"/>
        <v>0</v>
      </c>
      <c r="BH245" s="112">
        <f t="shared" si="12"/>
        <v>0</v>
      </c>
      <c r="BI245" s="112">
        <f t="shared" si="13"/>
        <v>0</v>
      </c>
      <c r="BJ245" s="21" t="s">
        <v>87</v>
      </c>
      <c r="BK245" s="112">
        <f t="shared" si="14"/>
        <v>0</v>
      </c>
      <c r="BL245" s="21" t="s">
        <v>194</v>
      </c>
      <c r="BM245" s="21" t="s">
        <v>454</v>
      </c>
    </row>
    <row r="246" spans="2:65" s="1" customFormat="1" ht="16.5" customHeight="1">
      <c r="B246" s="37"/>
      <c r="C246" s="169" t="s">
        <v>455</v>
      </c>
      <c r="D246" s="169" t="s">
        <v>168</v>
      </c>
      <c r="E246" s="170" t="s">
        <v>456</v>
      </c>
      <c r="F246" s="276" t="s">
        <v>457</v>
      </c>
      <c r="G246" s="276"/>
      <c r="H246" s="276"/>
      <c r="I246" s="276"/>
      <c r="J246" s="171" t="s">
        <v>210</v>
      </c>
      <c r="K246" s="172">
        <v>6</v>
      </c>
      <c r="L246" s="277">
        <v>0</v>
      </c>
      <c r="M246" s="278"/>
      <c r="N246" s="279">
        <f t="shared" si="5"/>
        <v>0</v>
      </c>
      <c r="O246" s="279"/>
      <c r="P246" s="279"/>
      <c r="Q246" s="279"/>
      <c r="R246" s="39"/>
      <c r="T246" s="173" t="s">
        <v>22</v>
      </c>
      <c r="U246" s="46" t="s">
        <v>45</v>
      </c>
      <c r="V246" s="38"/>
      <c r="W246" s="174">
        <f t="shared" si="6"/>
        <v>0</v>
      </c>
      <c r="X246" s="174">
        <v>0</v>
      </c>
      <c r="Y246" s="174">
        <f t="shared" si="7"/>
        <v>0</v>
      </c>
      <c r="Z246" s="174">
        <v>0.005</v>
      </c>
      <c r="AA246" s="175">
        <f t="shared" si="8"/>
        <v>0.03</v>
      </c>
      <c r="AR246" s="21" t="s">
        <v>194</v>
      </c>
      <c r="AT246" s="21" t="s">
        <v>168</v>
      </c>
      <c r="AU246" s="21" t="s">
        <v>87</v>
      </c>
      <c r="AY246" s="21" t="s">
        <v>167</v>
      </c>
      <c r="BE246" s="112">
        <f t="shared" si="9"/>
        <v>0</v>
      </c>
      <c r="BF246" s="112">
        <f t="shared" si="10"/>
        <v>0</v>
      </c>
      <c r="BG246" s="112">
        <f t="shared" si="11"/>
        <v>0</v>
      </c>
      <c r="BH246" s="112">
        <f t="shared" si="12"/>
        <v>0</v>
      </c>
      <c r="BI246" s="112">
        <f t="shared" si="13"/>
        <v>0</v>
      </c>
      <c r="BJ246" s="21" t="s">
        <v>87</v>
      </c>
      <c r="BK246" s="112">
        <f t="shared" si="14"/>
        <v>0</v>
      </c>
      <c r="BL246" s="21" t="s">
        <v>194</v>
      </c>
      <c r="BM246" s="21" t="s">
        <v>458</v>
      </c>
    </row>
    <row r="247" spans="2:51" s="10" customFormat="1" ht="16.5" customHeight="1">
      <c r="B247" s="176"/>
      <c r="C247" s="177"/>
      <c r="D247" s="177"/>
      <c r="E247" s="178" t="s">
        <v>22</v>
      </c>
      <c r="F247" s="280" t="s">
        <v>459</v>
      </c>
      <c r="G247" s="281"/>
      <c r="H247" s="281"/>
      <c r="I247" s="281"/>
      <c r="J247" s="177"/>
      <c r="K247" s="178" t="s">
        <v>22</v>
      </c>
      <c r="L247" s="177"/>
      <c r="M247" s="177"/>
      <c r="N247" s="177"/>
      <c r="O247" s="177"/>
      <c r="P247" s="177"/>
      <c r="Q247" s="177"/>
      <c r="R247" s="179"/>
      <c r="T247" s="180"/>
      <c r="U247" s="177"/>
      <c r="V247" s="177"/>
      <c r="W247" s="177"/>
      <c r="X247" s="177"/>
      <c r="Y247" s="177"/>
      <c r="Z247" s="177"/>
      <c r="AA247" s="181"/>
      <c r="AT247" s="182" t="s">
        <v>174</v>
      </c>
      <c r="AU247" s="182" t="s">
        <v>87</v>
      </c>
      <c r="AV247" s="10" t="s">
        <v>84</v>
      </c>
      <c r="AW247" s="10" t="s">
        <v>35</v>
      </c>
      <c r="AX247" s="10" t="s">
        <v>78</v>
      </c>
      <c r="AY247" s="182" t="s">
        <v>167</v>
      </c>
    </row>
    <row r="248" spans="2:51" s="11" customFormat="1" ht="16.5" customHeight="1">
      <c r="B248" s="183"/>
      <c r="C248" s="184"/>
      <c r="D248" s="184"/>
      <c r="E248" s="185" t="s">
        <v>22</v>
      </c>
      <c r="F248" s="282" t="s">
        <v>460</v>
      </c>
      <c r="G248" s="283"/>
      <c r="H248" s="283"/>
      <c r="I248" s="283"/>
      <c r="J248" s="184"/>
      <c r="K248" s="186">
        <v>2</v>
      </c>
      <c r="L248" s="184"/>
      <c r="M248" s="184"/>
      <c r="N248" s="184"/>
      <c r="O248" s="184"/>
      <c r="P248" s="184"/>
      <c r="Q248" s="184"/>
      <c r="R248" s="187"/>
      <c r="T248" s="188"/>
      <c r="U248" s="184"/>
      <c r="V248" s="184"/>
      <c r="W248" s="184"/>
      <c r="X248" s="184"/>
      <c r="Y248" s="184"/>
      <c r="Z248" s="184"/>
      <c r="AA248" s="189"/>
      <c r="AT248" s="190" t="s">
        <v>174</v>
      </c>
      <c r="AU248" s="190" t="s">
        <v>87</v>
      </c>
      <c r="AV248" s="11" t="s">
        <v>87</v>
      </c>
      <c r="AW248" s="11" t="s">
        <v>35</v>
      </c>
      <c r="AX248" s="11" t="s">
        <v>78</v>
      </c>
      <c r="AY248" s="190" t="s">
        <v>167</v>
      </c>
    </row>
    <row r="249" spans="2:51" s="10" customFormat="1" ht="16.5" customHeight="1">
      <c r="B249" s="176"/>
      <c r="C249" s="177"/>
      <c r="D249" s="177"/>
      <c r="E249" s="178" t="s">
        <v>22</v>
      </c>
      <c r="F249" s="294" t="s">
        <v>461</v>
      </c>
      <c r="G249" s="295"/>
      <c r="H249" s="295"/>
      <c r="I249" s="295"/>
      <c r="J249" s="177"/>
      <c r="K249" s="178" t="s">
        <v>22</v>
      </c>
      <c r="L249" s="177"/>
      <c r="M249" s="177"/>
      <c r="N249" s="177"/>
      <c r="O249" s="177"/>
      <c r="P249" s="177"/>
      <c r="Q249" s="177"/>
      <c r="R249" s="179"/>
      <c r="T249" s="180"/>
      <c r="U249" s="177"/>
      <c r="V249" s="177"/>
      <c r="W249" s="177"/>
      <c r="X249" s="177"/>
      <c r="Y249" s="177"/>
      <c r="Z249" s="177"/>
      <c r="AA249" s="181"/>
      <c r="AT249" s="182" t="s">
        <v>174</v>
      </c>
      <c r="AU249" s="182" t="s">
        <v>87</v>
      </c>
      <c r="AV249" s="10" t="s">
        <v>84</v>
      </c>
      <c r="AW249" s="10" t="s">
        <v>35</v>
      </c>
      <c r="AX249" s="10" t="s">
        <v>78</v>
      </c>
      <c r="AY249" s="182" t="s">
        <v>167</v>
      </c>
    </row>
    <row r="250" spans="2:51" s="11" customFormat="1" ht="16.5" customHeight="1">
      <c r="B250" s="183"/>
      <c r="C250" s="184"/>
      <c r="D250" s="184"/>
      <c r="E250" s="185" t="s">
        <v>22</v>
      </c>
      <c r="F250" s="282" t="s">
        <v>460</v>
      </c>
      <c r="G250" s="283"/>
      <c r="H250" s="283"/>
      <c r="I250" s="283"/>
      <c r="J250" s="184"/>
      <c r="K250" s="186">
        <v>2</v>
      </c>
      <c r="L250" s="184"/>
      <c r="M250" s="184"/>
      <c r="N250" s="184"/>
      <c r="O250" s="184"/>
      <c r="P250" s="184"/>
      <c r="Q250" s="184"/>
      <c r="R250" s="187"/>
      <c r="T250" s="188"/>
      <c r="U250" s="184"/>
      <c r="V250" s="184"/>
      <c r="W250" s="184"/>
      <c r="X250" s="184"/>
      <c r="Y250" s="184"/>
      <c r="Z250" s="184"/>
      <c r="AA250" s="189"/>
      <c r="AT250" s="190" t="s">
        <v>174</v>
      </c>
      <c r="AU250" s="190" t="s">
        <v>87</v>
      </c>
      <c r="AV250" s="11" t="s">
        <v>87</v>
      </c>
      <c r="AW250" s="11" t="s">
        <v>35</v>
      </c>
      <c r="AX250" s="11" t="s">
        <v>78</v>
      </c>
      <c r="AY250" s="190" t="s">
        <v>167</v>
      </c>
    </row>
    <row r="251" spans="2:51" s="10" customFormat="1" ht="16.5" customHeight="1">
      <c r="B251" s="176"/>
      <c r="C251" s="177"/>
      <c r="D251" s="177"/>
      <c r="E251" s="178" t="s">
        <v>22</v>
      </c>
      <c r="F251" s="294" t="s">
        <v>462</v>
      </c>
      <c r="G251" s="295"/>
      <c r="H251" s="295"/>
      <c r="I251" s="295"/>
      <c r="J251" s="177"/>
      <c r="K251" s="178" t="s">
        <v>22</v>
      </c>
      <c r="L251" s="177"/>
      <c r="M251" s="177"/>
      <c r="N251" s="177"/>
      <c r="O251" s="177"/>
      <c r="P251" s="177"/>
      <c r="Q251" s="177"/>
      <c r="R251" s="179"/>
      <c r="T251" s="180"/>
      <c r="U251" s="177"/>
      <c r="V251" s="177"/>
      <c r="W251" s="177"/>
      <c r="X251" s="177"/>
      <c r="Y251" s="177"/>
      <c r="Z251" s="177"/>
      <c r="AA251" s="181"/>
      <c r="AT251" s="182" t="s">
        <v>174</v>
      </c>
      <c r="AU251" s="182" t="s">
        <v>87</v>
      </c>
      <c r="AV251" s="10" t="s">
        <v>84</v>
      </c>
      <c r="AW251" s="10" t="s">
        <v>35</v>
      </c>
      <c r="AX251" s="10" t="s">
        <v>78</v>
      </c>
      <c r="AY251" s="182" t="s">
        <v>167</v>
      </c>
    </row>
    <row r="252" spans="2:51" s="11" customFormat="1" ht="16.5" customHeight="1">
      <c r="B252" s="183"/>
      <c r="C252" s="184"/>
      <c r="D252" s="184"/>
      <c r="E252" s="185" t="s">
        <v>22</v>
      </c>
      <c r="F252" s="282" t="s">
        <v>84</v>
      </c>
      <c r="G252" s="283"/>
      <c r="H252" s="283"/>
      <c r="I252" s="283"/>
      <c r="J252" s="184"/>
      <c r="K252" s="186">
        <v>1</v>
      </c>
      <c r="L252" s="184"/>
      <c r="M252" s="184"/>
      <c r="N252" s="184"/>
      <c r="O252" s="184"/>
      <c r="P252" s="184"/>
      <c r="Q252" s="184"/>
      <c r="R252" s="187"/>
      <c r="T252" s="188"/>
      <c r="U252" s="184"/>
      <c r="V252" s="184"/>
      <c r="W252" s="184"/>
      <c r="X252" s="184"/>
      <c r="Y252" s="184"/>
      <c r="Z252" s="184"/>
      <c r="AA252" s="189"/>
      <c r="AT252" s="190" t="s">
        <v>174</v>
      </c>
      <c r="AU252" s="190" t="s">
        <v>87</v>
      </c>
      <c r="AV252" s="11" t="s">
        <v>87</v>
      </c>
      <c r="AW252" s="11" t="s">
        <v>35</v>
      </c>
      <c r="AX252" s="11" t="s">
        <v>78</v>
      </c>
      <c r="AY252" s="190" t="s">
        <v>167</v>
      </c>
    </row>
    <row r="253" spans="2:51" s="10" customFormat="1" ht="16.5" customHeight="1">
      <c r="B253" s="176"/>
      <c r="C253" s="177"/>
      <c r="D253" s="177"/>
      <c r="E253" s="178" t="s">
        <v>22</v>
      </c>
      <c r="F253" s="294" t="s">
        <v>463</v>
      </c>
      <c r="G253" s="295"/>
      <c r="H253" s="295"/>
      <c r="I253" s="295"/>
      <c r="J253" s="177"/>
      <c r="K253" s="178" t="s">
        <v>22</v>
      </c>
      <c r="L253" s="177"/>
      <c r="M253" s="177"/>
      <c r="N253" s="177"/>
      <c r="O253" s="177"/>
      <c r="P253" s="177"/>
      <c r="Q253" s="177"/>
      <c r="R253" s="179"/>
      <c r="T253" s="180"/>
      <c r="U253" s="177"/>
      <c r="V253" s="177"/>
      <c r="W253" s="177"/>
      <c r="X253" s="177"/>
      <c r="Y253" s="177"/>
      <c r="Z253" s="177"/>
      <c r="AA253" s="181"/>
      <c r="AT253" s="182" t="s">
        <v>174</v>
      </c>
      <c r="AU253" s="182" t="s">
        <v>87</v>
      </c>
      <c r="AV253" s="10" t="s">
        <v>84</v>
      </c>
      <c r="AW253" s="10" t="s">
        <v>35</v>
      </c>
      <c r="AX253" s="10" t="s">
        <v>78</v>
      </c>
      <c r="AY253" s="182" t="s">
        <v>167</v>
      </c>
    </row>
    <row r="254" spans="2:51" s="11" customFormat="1" ht="16.5" customHeight="1">
      <c r="B254" s="183"/>
      <c r="C254" s="184"/>
      <c r="D254" s="184"/>
      <c r="E254" s="185" t="s">
        <v>22</v>
      </c>
      <c r="F254" s="282" t="s">
        <v>84</v>
      </c>
      <c r="G254" s="283"/>
      <c r="H254" s="283"/>
      <c r="I254" s="283"/>
      <c r="J254" s="184"/>
      <c r="K254" s="186">
        <v>1</v>
      </c>
      <c r="L254" s="184"/>
      <c r="M254" s="184"/>
      <c r="N254" s="184"/>
      <c r="O254" s="184"/>
      <c r="P254" s="184"/>
      <c r="Q254" s="184"/>
      <c r="R254" s="187"/>
      <c r="T254" s="188"/>
      <c r="U254" s="184"/>
      <c r="V254" s="184"/>
      <c r="W254" s="184"/>
      <c r="X254" s="184"/>
      <c r="Y254" s="184"/>
      <c r="Z254" s="184"/>
      <c r="AA254" s="189"/>
      <c r="AT254" s="190" t="s">
        <v>174</v>
      </c>
      <c r="AU254" s="190" t="s">
        <v>87</v>
      </c>
      <c r="AV254" s="11" t="s">
        <v>87</v>
      </c>
      <c r="AW254" s="11" t="s">
        <v>35</v>
      </c>
      <c r="AX254" s="11" t="s">
        <v>78</v>
      </c>
      <c r="AY254" s="190" t="s">
        <v>167</v>
      </c>
    </row>
    <row r="255" spans="2:51" s="12" customFormat="1" ht="16.5" customHeight="1">
      <c r="B255" s="191"/>
      <c r="C255" s="192"/>
      <c r="D255" s="192"/>
      <c r="E255" s="193" t="s">
        <v>22</v>
      </c>
      <c r="F255" s="286" t="s">
        <v>186</v>
      </c>
      <c r="G255" s="287"/>
      <c r="H255" s="287"/>
      <c r="I255" s="287"/>
      <c r="J255" s="192"/>
      <c r="K255" s="194">
        <v>6</v>
      </c>
      <c r="L255" s="192"/>
      <c r="M255" s="192"/>
      <c r="N255" s="192"/>
      <c r="O255" s="192"/>
      <c r="P255" s="192"/>
      <c r="Q255" s="192"/>
      <c r="R255" s="195"/>
      <c r="T255" s="196"/>
      <c r="U255" s="192"/>
      <c r="V255" s="192"/>
      <c r="W255" s="192"/>
      <c r="X255" s="192"/>
      <c r="Y255" s="192"/>
      <c r="Z255" s="192"/>
      <c r="AA255" s="197"/>
      <c r="AT255" s="198" t="s">
        <v>174</v>
      </c>
      <c r="AU255" s="198" t="s">
        <v>87</v>
      </c>
      <c r="AV255" s="12" t="s">
        <v>93</v>
      </c>
      <c r="AW255" s="12" t="s">
        <v>35</v>
      </c>
      <c r="AX255" s="12" t="s">
        <v>84</v>
      </c>
      <c r="AY255" s="198" t="s">
        <v>167</v>
      </c>
    </row>
    <row r="256" spans="2:65" s="1" customFormat="1" ht="25.5" customHeight="1">
      <c r="B256" s="37"/>
      <c r="C256" s="169" t="s">
        <v>464</v>
      </c>
      <c r="D256" s="169" t="s">
        <v>168</v>
      </c>
      <c r="E256" s="170" t="s">
        <v>465</v>
      </c>
      <c r="F256" s="276" t="s">
        <v>466</v>
      </c>
      <c r="G256" s="276"/>
      <c r="H256" s="276"/>
      <c r="I256" s="276"/>
      <c r="J256" s="171" t="s">
        <v>256</v>
      </c>
      <c r="K256" s="172">
        <v>0.055</v>
      </c>
      <c r="L256" s="277">
        <v>0</v>
      </c>
      <c r="M256" s="278"/>
      <c r="N256" s="279">
        <f>ROUND(L256*K256,2)</f>
        <v>0</v>
      </c>
      <c r="O256" s="279"/>
      <c r="P256" s="279"/>
      <c r="Q256" s="279"/>
      <c r="R256" s="39"/>
      <c r="T256" s="173" t="s">
        <v>22</v>
      </c>
      <c r="U256" s="46" t="s">
        <v>45</v>
      </c>
      <c r="V256" s="38"/>
      <c r="W256" s="174">
        <f>V256*K256</f>
        <v>0</v>
      </c>
      <c r="X256" s="174">
        <v>0</v>
      </c>
      <c r="Y256" s="174">
        <f>X256*K256</f>
        <v>0</v>
      </c>
      <c r="Z256" s="174">
        <v>0</v>
      </c>
      <c r="AA256" s="175">
        <f>Z256*K256</f>
        <v>0</v>
      </c>
      <c r="AR256" s="21" t="s">
        <v>194</v>
      </c>
      <c r="AT256" s="21" t="s">
        <v>168</v>
      </c>
      <c r="AU256" s="21" t="s">
        <v>87</v>
      </c>
      <c r="AY256" s="21" t="s">
        <v>167</v>
      </c>
      <c r="BE256" s="112">
        <f>IF(U256="základní",N256,0)</f>
        <v>0</v>
      </c>
      <c r="BF256" s="112">
        <f>IF(U256="snížená",N256,0)</f>
        <v>0</v>
      </c>
      <c r="BG256" s="112">
        <f>IF(U256="zákl. přenesená",N256,0)</f>
        <v>0</v>
      </c>
      <c r="BH256" s="112">
        <f>IF(U256="sníž. přenesená",N256,0)</f>
        <v>0</v>
      </c>
      <c r="BI256" s="112">
        <f>IF(U256="nulová",N256,0)</f>
        <v>0</v>
      </c>
      <c r="BJ256" s="21" t="s">
        <v>87</v>
      </c>
      <c r="BK256" s="112">
        <f>ROUND(L256*K256,2)</f>
        <v>0</v>
      </c>
      <c r="BL256" s="21" t="s">
        <v>194</v>
      </c>
      <c r="BM256" s="21" t="s">
        <v>467</v>
      </c>
    </row>
    <row r="257" spans="2:65" s="1" customFormat="1" ht="25.5" customHeight="1">
      <c r="B257" s="37"/>
      <c r="C257" s="169" t="s">
        <v>468</v>
      </c>
      <c r="D257" s="169" t="s">
        <v>168</v>
      </c>
      <c r="E257" s="170" t="s">
        <v>469</v>
      </c>
      <c r="F257" s="276" t="s">
        <v>470</v>
      </c>
      <c r="G257" s="276"/>
      <c r="H257" s="276"/>
      <c r="I257" s="276"/>
      <c r="J257" s="171" t="s">
        <v>256</v>
      </c>
      <c r="K257" s="172">
        <v>0.055</v>
      </c>
      <c r="L257" s="277">
        <v>0</v>
      </c>
      <c r="M257" s="278"/>
      <c r="N257" s="279">
        <f>ROUND(L257*K257,2)</f>
        <v>0</v>
      </c>
      <c r="O257" s="279"/>
      <c r="P257" s="279"/>
      <c r="Q257" s="279"/>
      <c r="R257" s="39"/>
      <c r="T257" s="173" t="s">
        <v>22</v>
      </c>
      <c r="U257" s="46" t="s">
        <v>45</v>
      </c>
      <c r="V257" s="38"/>
      <c r="W257" s="174">
        <f>V257*K257</f>
        <v>0</v>
      </c>
      <c r="X257" s="174">
        <v>0</v>
      </c>
      <c r="Y257" s="174">
        <f>X257*K257</f>
        <v>0</v>
      </c>
      <c r="Z257" s="174">
        <v>0</v>
      </c>
      <c r="AA257" s="175">
        <f>Z257*K257</f>
        <v>0</v>
      </c>
      <c r="AR257" s="21" t="s">
        <v>194</v>
      </c>
      <c r="AT257" s="21" t="s">
        <v>168</v>
      </c>
      <c r="AU257" s="21" t="s">
        <v>87</v>
      </c>
      <c r="AY257" s="21" t="s">
        <v>167</v>
      </c>
      <c r="BE257" s="112">
        <f>IF(U257="základní",N257,0)</f>
        <v>0</v>
      </c>
      <c r="BF257" s="112">
        <f>IF(U257="snížená",N257,0)</f>
        <v>0</v>
      </c>
      <c r="BG257" s="112">
        <f>IF(U257="zákl. přenesená",N257,0)</f>
        <v>0</v>
      </c>
      <c r="BH257" s="112">
        <f>IF(U257="sníž. přenesená",N257,0)</f>
        <v>0</v>
      </c>
      <c r="BI257" s="112">
        <f>IF(U257="nulová",N257,0)</f>
        <v>0</v>
      </c>
      <c r="BJ257" s="21" t="s">
        <v>87</v>
      </c>
      <c r="BK257" s="112">
        <f>ROUND(L257*K257,2)</f>
        <v>0</v>
      </c>
      <c r="BL257" s="21" t="s">
        <v>194</v>
      </c>
      <c r="BM257" s="21" t="s">
        <v>471</v>
      </c>
    </row>
    <row r="258" spans="2:63" s="9" customFormat="1" ht="29.25" customHeight="1">
      <c r="B258" s="158"/>
      <c r="C258" s="159"/>
      <c r="D258" s="168" t="s">
        <v>132</v>
      </c>
      <c r="E258" s="168"/>
      <c r="F258" s="168"/>
      <c r="G258" s="168"/>
      <c r="H258" s="168"/>
      <c r="I258" s="168"/>
      <c r="J258" s="168"/>
      <c r="K258" s="168"/>
      <c r="L258" s="168"/>
      <c r="M258" s="168"/>
      <c r="N258" s="301">
        <f>BK258</f>
        <v>0</v>
      </c>
      <c r="O258" s="302"/>
      <c r="P258" s="302"/>
      <c r="Q258" s="302"/>
      <c r="R258" s="161"/>
      <c r="T258" s="162"/>
      <c r="U258" s="159"/>
      <c r="V258" s="159"/>
      <c r="W258" s="163">
        <f>SUM(W259:W261)</f>
        <v>0</v>
      </c>
      <c r="X258" s="159"/>
      <c r="Y258" s="163">
        <f>SUM(Y259:Y261)</f>
        <v>0</v>
      </c>
      <c r="Z258" s="159"/>
      <c r="AA258" s="164">
        <f>SUM(AA259:AA261)</f>
        <v>0</v>
      </c>
      <c r="AR258" s="165" t="s">
        <v>87</v>
      </c>
      <c r="AT258" s="166" t="s">
        <v>77</v>
      </c>
      <c r="AU258" s="166" t="s">
        <v>84</v>
      </c>
      <c r="AY258" s="165" t="s">
        <v>167</v>
      </c>
      <c r="BK258" s="167">
        <f>SUM(BK259:BK261)</f>
        <v>0</v>
      </c>
    </row>
    <row r="259" spans="2:65" s="1" customFormat="1" ht="25.5" customHeight="1">
      <c r="B259" s="37"/>
      <c r="C259" s="169" t="s">
        <v>472</v>
      </c>
      <c r="D259" s="169" t="s">
        <v>168</v>
      </c>
      <c r="E259" s="170" t="s">
        <v>473</v>
      </c>
      <c r="F259" s="276" t="s">
        <v>474</v>
      </c>
      <c r="G259" s="276"/>
      <c r="H259" s="276"/>
      <c r="I259" s="276"/>
      <c r="J259" s="171" t="s">
        <v>210</v>
      </c>
      <c r="K259" s="172">
        <v>1</v>
      </c>
      <c r="L259" s="277">
        <v>0</v>
      </c>
      <c r="M259" s="278"/>
      <c r="N259" s="279">
        <f>ROUND(L259*K259,2)</f>
        <v>0</v>
      </c>
      <c r="O259" s="279"/>
      <c r="P259" s="279"/>
      <c r="Q259" s="279"/>
      <c r="R259" s="39"/>
      <c r="T259" s="173" t="s">
        <v>22</v>
      </c>
      <c r="U259" s="46" t="s">
        <v>45</v>
      </c>
      <c r="V259" s="38"/>
      <c r="W259" s="174">
        <f>V259*K259</f>
        <v>0</v>
      </c>
      <c r="X259" s="174">
        <v>0</v>
      </c>
      <c r="Y259" s="174">
        <f>X259*K259</f>
        <v>0</v>
      </c>
      <c r="Z259" s="174">
        <v>0</v>
      </c>
      <c r="AA259" s="175">
        <f>Z259*K259</f>
        <v>0</v>
      </c>
      <c r="AR259" s="21" t="s">
        <v>194</v>
      </c>
      <c r="AT259" s="21" t="s">
        <v>168</v>
      </c>
      <c r="AU259" s="21" t="s">
        <v>87</v>
      </c>
      <c r="AY259" s="21" t="s">
        <v>167</v>
      </c>
      <c r="BE259" s="112">
        <f>IF(U259="základní",N259,0)</f>
        <v>0</v>
      </c>
      <c r="BF259" s="112">
        <f>IF(U259="snížená",N259,0)</f>
        <v>0</v>
      </c>
      <c r="BG259" s="112">
        <f>IF(U259="zákl. přenesená",N259,0)</f>
        <v>0</v>
      </c>
      <c r="BH259" s="112">
        <f>IF(U259="sníž. přenesená",N259,0)</f>
        <v>0</v>
      </c>
      <c r="BI259" s="112">
        <f>IF(U259="nulová",N259,0)</f>
        <v>0</v>
      </c>
      <c r="BJ259" s="21" t="s">
        <v>87</v>
      </c>
      <c r="BK259" s="112">
        <f>ROUND(L259*K259,2)</f>
        <v>0</v>
      </c>
      <c r="BL259" s="21" t="s">
        <v>194</v>
      </c>
      <c r="BM259" s="21" t="s">
        <v>475</v>
      </c>
    </row>
    <row r="260" spans="2:65" s="1" customFormat="1" ht="25.5" customHeight="1">
      <c r="B260" s="37"/>
      <c r="C260" s="199" t="s">
        <v>476</v>
      </c>
      <c r="D260" s="199" t="s">
        <v>213</v>
      </c>
      <c r="E260" s="200" t="s">
        <v>477</v>
      </c>
      <c r="F260" s="288" t="s">
        <v>478</v>
      </c>
      <c r="G260" s="288"/>
      <c r="H260" s="288"/>
      <c r="I260" s="288"/>
      <c r="J260" s="201" t="s">
        <v>479</v>
      </c>
      <c r="K260" s="202">
        <v>1</v>
      </c>
      <c r="L260" s="289">
        <v>0</v>
      </c>
      <c r="M260" s="290"/>
      <c r="N260" s="291">
        <f>ROUND(L260*K260,2)</f>
        <v>0</v>
      </c>
      <c r="O260" s="279"/>
      <c r="P260" s="279"/>
      <c r="Q260" s="279"/>
      <c r="R260" s="39"/>
      <c r="T260" s="173" t="s">
        <v>22</v>
      </c>
      <c r="U260" s="46" t="s">
        <v>45</v>
      </c>
      <c r="V260" s="38"/>
      <c r="W260" s="174">
        <f>V260*K260</f>
        <v>0</v>
      </c>
      <c r="X260" s="174">
        <v>0</v>
      </c>
      <c r="Y260" s="174">
        <f>X260*K260</f>
        <v>0</v>
      </c>
      <c r="Z260" s="174">
        <v>0</v>
      </c>
      <c r="AA260" s="175">
        <f>Z260*K260</f>
        <v>0</v>
      </c>
      <c r="AR260" s="21" t="s">
        <v>293</v>
      </c>
      <c r="AT260" s="21" t="s">
        <v>213</v>
      </c>
      <c r="AU260" s="21" t="s">
        <v>87</v>
      </c>
      <c r="AY260" s="21" t="s">
        <v>167</v>
      </c>
      <c r="BE260" s="112">
        <f>IF(U260="základní",N260,0)</f>
        <v>0</v>
      </c>
      <c r="BF260" s="112">
        <f>IF(U260="snížená",N260,0)</f>
        <v>0</v>
      </c>
      <c r="BG260" s="112">
        <f>IF(U260="zákl. přenesená",N260,0)</f>
        <v>0</v>
      </c>
      <c r="BH260" s="112">
        <f>IF(U260="sníž. přenesená",N260,0)</f>
        <v>0</v>
      </c>
      <c r="BI260" s="112">
        <f>IF(U260="nulová",N260,0)</f>
        <v>0</v>
      </c>
      <c r="BJ260" s="21" t="s">
        <v>87</v>
      </c>
      <c r="BK260" s="112">
        <f>ROUND(L260*K260,2)</f>
        <v>0</v>
      </c>
      <c r="BL260" s="21" t="s">
        <v>194</v>
      </c>
      <c r="BM260" s="21" t="s">
        <v>480</v>
      </c>
    </row>
    <row r="261" spans="2:65" s="1" customFormat="1" ht="25.5" customHeight="1">
      <c r="B261" s="37"/>
      <c r="C261" s="169" t="s">
        <v>481</v>
      </c>
      <c r="D261" s="169" t="s">
        <v>168</v>
      </c>
      <c r="E261" s="170" t="s">
        <v>482</v>
      </c>
      <c r="F261" s="276" t="s">
        <v>483</v>
      </c>
      <c r="G261" s="276"/>
      <c r="H261" s="276"/>
      <c r="I261" s="276"/>
      <c r="J261" s="171" t="s">
        <v>484</v>
      </c>
      <c r="K261" s="203">
        <v>0</v>
      </c>
      <c r="L261" s="277">
        <v>0</v>
      </c>
      <c r="M261" s="278"/>
      <c r="N261" s="279">
        <f>ROUND(L261*K261,2)</f>
        <v>0</v>
      </c>
      <c r="O261" s="279"/>
      <c r="P261" s="279"/>
      <c r="Q261" s="279"/>
      <c r="R261" s="39"/>
      <c r="T261" s="173" t="s">
        <v>22</v>
      </c>
      <c r="U261" s="46" t="s">
        <v>45</v>
      </c>
      <c r="V261" s="38"/>
      <c r="W261" s="174">
        <f>V261*K261</f>
        <v>0</v>
      </c>
      <c r="X261" s="174">
        <v>0</v>
      </c>
      <c r="Y261" s="174">
        <f>X261*K261</f>
        <v>0</v>
      </c>
      <c r="Z261" s="174">
        <v>0</v>
      </c>
      <c r="AA261" s="175">
        <f>Z261*K261</f>
        <v>0</v>
      </c>
      <c r="AR261" s="21" t="s">
        <v>194</v>
      </c>
      <c r="AT261" s="21" t="s">
        <v>168</v>
      </c>
      <c r="AU261" s="21" t="s">
        <v>87</v>
      </c>
      <c r="AY261" s="21" t="s">
        <v>167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1" t="s">
        <v>87</v>
      </c>
      <c r="BK261" s="112">
        <f>ROUND(L261*K261,2)</f>
        <v>0</v>
      </c>
      <c r="BL261" s="21" t="s">
        <v>194</v>
      </c>
      <c r="BM261" s="21" t="s">
        <v>485</v>
      </c>
    </row>
    <row r="262" spans="2:63" s="9" customFormat="1" ht="29.25" customHeight="1">
      <c r="B262" s="158"/>
      <c r="C262" s="159"/>
      <c r="D262" s="168" t="s">
        <v>133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301">
        <f>BK262</f>
        <v>0</v>
      </c>
      <c r="O262" s="302"/>
      <c r="P262" s="302"/>
      <c r="Q262" s="302"/>
      <c r="R262" s="161"/>
      <c r="T262" s="162"/>
      <c r="U262" s="159"/>
      <c r="V262" s="159"/>
      <c r="W262" s="163">
        <f>SUM(W263:W264)</f>
        <v>0</v>
      </c>
      <c r="X262" s="159"/>
      <c r="Y262" s="163">
        <f>SUM(Y263:Y264)</f>
        <v>0</v>
      </c>
      <c r="Z262" s="159"/>
      <c r="AA262" s="164">
        <f>SUM(AA263:AA264)</f>
        <v>0</v>
      </c>
      <c r="AR262" s="165" t="s">
        <v>87</v>
      </c>
      <c r="AT262" s="166" t="s">
        <v>77</v>
      </c>
      <c r="AU262" s="166" t="s">
        <v>84</v>
      </c>
      <c r="AY262" s="165" t="s">
        <v>167</v>
      </c>
      <c r="BK262" s="167">
        <f>SUM(BK263:BK264)</f>
        <v>0</v>
      </c>
    </row>
    <row r="263" spans="2:65" s="1" customFormat="1" ht="25.5" customHeight="1">
      <c r="B263" s="37"/>
      <c r="C263" s="169" t="s">
        <v>486</v>
      </c>
      <c r="D263" s="169" t="s">
        <v>168</v>
      </c>
      <c r="E263" s="170" t="s">
        <v>487</v>
      </c>
      <c r="F263" s="276" t="s">
        <v>488</v>
      </c>
      <c r="G263" s="276"/>
      <c r="H263" s="276"/>
      <c r="I263" s="276"/>
      <c r="J263" s="171" t="s">
        <v>210</v>
      </c>
      <c r="K263" s="172">
        <v>2</v>
      </c>
      <c r="L263" s="277">
        <v>0</v>
      </c>
      <c r="M263" s="278"/>
      <c r="N263" s="279">
        <f>ROUND(L263*K263,2)</f>
        <v>0</v>
      </c>
      <c r="O263" s="279"/>
      <c r="P263" s="279"/>
      <c r="Q263" s="279"/>
      <c r="R263" s="39"/>
      <c r="T263" s="173" t="s">
        <v>22</v>
      </c>
      <c r="U263" s="46" t="s">
        <v>45</v>
      </c>
      <c r="V263" s="38"/>
      <c r="W263" s="174">
        <f>V263*K263</f>
        <v>0</v>
      </c>
      <c r="X263" s="174">
        <v>0</v>
      </c>
      <c r="Y263" s="174">
        <f>X263*K263</f>
        <v>0</v>
      </c>
      <c r="Z263" s="174">
        <v>0</v>
      </c>
      <c r="AA263" s="175">
        <f>Z263*K263</f>
        <v>0</v>
      </c>
      <c r="AR263" s="21" t="s">
        <v>194</v>
      </c>
      <c r="AT263" s="21" t="s">
        <v>168</v>
      </c>
      <c r="AU263" s="21" t="s">
        <v>87</v>
      </c>
      <c r="AY263" s="21" t="s">
        <v>167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1" t="s">
        <v>87</v>
      </c>
      <c r="BK263" s="112">
        <f>ROUND(L263*K263,2)</f>
        <v>0</v>
      </c>
      <c r="BL263" s="21" t="s">
        <v>194</v>
      </c>
      <c r="BM263" s="21" t="s">
        <v>489</v>
      </c>
    </row>
    <row r="264" spans="2:65" s="1" customFormat="1" ht="25.5" customHeight="1">
      <c r="B264" s="37"/>
      <c r="C264" s="169" t="s">
        <v>490</v>
      </c>
      <c r="D264" s="169" t="s">
        <v>168</v>
      </c>
      <c r="E264" s="170" t="s">
        <v>491</v>
      </c>
      <c r="F264" s="276" t="s">
        <v>492</v>
      </c>
      <c r="G264" s="276"/>
      <c r="H264" s="276"/>
      <c r="I264" s="276"/>
      <c r="J264" s="171" t="s">
        <v>210</v>
      </c>
      <c r="K264" s="172">
        <v>1</v>
      </c>
      <c r="L264" s="277">
        <v>0</v>
      </c>
      <c r="M264" s="278"/>
      <c r="N264" s="279">
        <f>ROUND(L264*K264,2)</f>
        <v>0</v>
      </c>
      <c r="O264" s="279"/>
      <c r="P264" s="279"/>
      <c r="Q264" s="279"/>
      <c r="R264" s="39"/>
      <c r="T264" s="173" t="s">
        <v>22</v>
      </c>
      <c r="U264" s="46" t="s">
        <v>45</v>
      </c>
      <c r="V264" s="38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21" t="s">
        <v>194</v>
      </c>
      <c r="AT264" s="21" t="s">
        <v>168</v>
      </c>
      <c r="AU264" s="21" t="s">
        <v>87</v>
      </c>
      <c r="AY264" s="21" t="s">
        <v>167</v>
      </c>
      <c r="BE264" s="112">
        <f>IF(U264="základní",N264,0)</f>
        <v>0</v>
      </c>
      <c r="BF264" s="112">
        <f>IF(U264="snížená",N264,0)</f>
        <v>0</v>
      </c>
      <c r="BG264" s="112">
        <f>IF(U264="zákl. přenesená",N264,0)</f>
        <v>0</v>
      </c>
      <c r="BH264" s="112">
        <f>IF(U264="sníž. přenesená",N264,0)</f>
        <v>0</v>
      </c>
      <c r="BI264" s="112">
        <f>IF(U264="nulová",N264,0)</f>
        <v>0</v>
      </c>
      <c r="BJ264" s="21" t="s">
        <v>87</v>
      </c>
      <c r="BK264" s="112">
        <f>ROUND(L264*K264,2)</f>
        <v>0</v>
      </c>
      <c r="BL264" s="21" t="s">
        <v>194</v>
      </c>
      <c r="BM264" s="21" t="s">
        <v>493</v>
      </c>
    </row>
    <row r="265" spans="2:63" s="9" customFormat="1" ht="29.25" customHeight="1">
      <c r="B265" s="158"/>
      <c r="C265" s="159"/>
      <c r="D265" s="168" t="s">
        <v>134</v>
      </c>
      <c r="E265" s="168"/>
      <c r="F265" s="168"/>
      <c r="G265" s="168"/>
      <c r="H265" s="168"/>
      <c r="I265" s="168"/>
      <c r="J265" s="168"/>
      <c r="K265" s="168"/>
      <c r="L265" s="168"/>
      <c r="M265" s="168"/>
      <c r="N265" s="301">
        <f>BK265</f>
        <v>0</v>
      </c>
      <c r="O265" s="302"/>
      <c r="P265" s="302"/>
      <c r="Q265" s="302"/>
      <c r="R265" s="161"/>
      <c r="T265" s="162"/>
      <c r="U265" s="159"/>
      <c r="V265" s="159"/>
      <c r="W265" s="163">
        <f>W266</f>
        <v>0</v>
      </c>
      <c r="X265" s="159"/>
      <c r="Y265" s="163">
        <f>Y266</f>
        <v>0</v>
      </c>
      <c r="Z265" s="159"/>
      <c r="AA265" s="164">
        <f>AA266</f>
        <v>0</v>
      </c>
      <c r="AR265" s="165" t="s">
        <v>87</v>
      </c>
      <c r="AT265" s="166" t="s">
        <v>77</v>
      </c>
      <c r="AU265" s="166" t="s">
        <v>84</v>
      </c>
      <c r="AY265" s="165" t="s">
        <v>167</v>
      </c>
      <c r="BK265" s="167">
        <f>BK266</f>
        <v>0</v>
      </c>
    </row>
    <row r="266" spans="2:65" s="1" customFormat="1" ht="16.5" customHeight="1">
      <c r="B266" s="37"/>
      <c r="C266" s="169" t="s">
        <v>494</v>
      </c>
      <c r="D266" s="169" t="s">
        <v>168</v>
      </c>
      <c r="E266" s="170" t="s">
        <v>495</v>
      </c>
      <c r="F266" s="276" t="s">
        <v>496</v>
      </c>
      <c r="G266" s="276"/>
      <c r="H266" s="276"/>
      <c r="I266" s="276"/>
      <c r="J266" s="171" t="s">
        <v>210</v>
      </c>
      <c r="K266" s="172">
        <v>2</v>
      </c>
      <c r="L266" s="277">
        <v>0</v>
      </c>
      <c r="M266" s="278"/>
      <c r="N266" s="279">
        <f>ROUND(L266*K266,2)</f>
        <v>0</v>
      </c>
      <c r="O266" s="279"/>
      <c r="P266" s="279"/>
      <c r="Q266" s="279"/>
      <c r="R266" s="39"/>
      <c r="T266" s="173" t="s">
        <v>22</v>
      </c>
      <c r="U266" s="46" t="s">
        <v>45</v>
      </c>
      <c r="V266" s="38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21" t="s">
        <v>194</v>
      </c>
      <c r="AT266" s="21" t="s">
        <v>168</v>
      </c>
      <c r="AU266" s="21" t="s">
        <v>87</v>
      </c>
      <c r="AY266" s="21" t="s">
        <v>167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1" t="s">
        <v>87</v>
      </c>
      <c r="BK266" s="112">
        <f>ROUND(L266*K266,2)</f>
        <v>0</v>
      </c>
      <c r="BL266" s="21" t="s">
        <v>194</v>
      </c>
      <c r="BM266" s="21" t="s">
        <v>497</v>
      </c>
    </row>
    <row r="267" spans="2:63" s="9" customFormat="1" ht="29.25" customHeight="1">
      <c r="B267" s="158"/>
      <c r="C267" s="159"/>
      <c r="D267" s="168" t="s">
        <v>135</v>
      </c>
      <c r="E267" s="168"/>
      <c r="F267" s="168"/>
      <c r="G267" s="168"/>
      <c r="H267" s="168"/>
      <c r="I267" s="168"/>
      <c r="J267" s="168"/>
      <c r="K267" s="168"/>
      <c r="L267" s="168"/>
      <c r="M267" s="168"/>
      <c r="N267" s="301">
        <f>BK267</f>
        <v>0</v>
      </c>
      <c r="O267" s="302"/>
      <c r="P267" s="302"/>
      <c r="Q267" s="302"/>
      <c r="R267" s="161"/>
      <c r="T267" s="162"/>
      <c r="U267" s="159"/>
      <c r="V267" s="159"/>
      <c r="W267" s="163">
        <f>SUM(W268:W270)</f>
        <v>0</v>
      </c>
      <c r="X267" s="159"/>
      <c r="Y267" s="163">
        <f>SUM(Y268:Y270)</f>
        <v>0.0004</v>
      </c>
      <c r="Z267" s="159"/>
      <c r="AA267" s="164">
        <f>SUM(AA268:AA270)</f>
        <v>0.0224</v>
      </c>
      <c r="AR267" s="165" t="s">
        <v>87</v>
      </c>
      <c r="AT267" s="166" t="s">
        <v>77</v>
      </c>
      <c r="AU267" s="166" t="s">
        <v>84</v>
      </c>
      <c r="AY267" s="165" t="s">
        <v>167</v>
      </c>
      <c r="BK267" s="167">
        <f>SUM(BK268:BK270)</f>
        <v>0</v>
      </c>
    </row>
    <row r="268" spans="2:65" s="1" customFormat="1" ht="16.5" customHeight="1">
      <c r="B268" s="37"/>
      <c r="C268" s="169" t="s">
        <v>498</v>
      </c>
      <c r="D268" s="169" t="s">
        <v>168</v>
      </c>
      <c r="E268" s="170" t="s">
        <v>499</v>
      </c>
      <c r="F268" s="276" t="s">
        <v>500</v>
      </c>
      <c r="G268" s="276"/>
      <c r="H268" s="276"/>
      <c r="I268" s="276"/>
      <c r="J268" s="171" t="s">
        <v>210</v>
      </c>
      <c r="K268" s="172">
        <v>1</v>
      </c>
      <c r="L268" s="277">
        <v>0</v>
      </c>
      <c r="M268" s="278"/>
      <c r="N268" s="279">
        <f>ROUND(L268*K268,2)</f>
        <v>0</v>
      </c>
      <c r="O268" s="279"/>
      <c r="P268" s="279"/>
      <c r="Q268" s="279"/>
      <c r="R268" s="39"/>
      <c r="T268" s="173" t="s">
        <v>22</v>
      </c>
      <c r="U268" s="46" t="s">
        <v>45</v>
      </c>
      <c r="V268" s="38"/>
      <c r="W268" s="174">
        <f>V268*K268</f>
        <v>0</v>
      </c>
      <c r="X268" s="174">
        <v>0</v>
      </c>
      <c r="Y268" s="174">
        <f>X268*K268</f>
        <v>0</v>
      </c>
      <c r="Z268" s="174">
        <v>0.0112</v>
      </c>
      <c r="AA268" s="175">
        <f>Z268*K268</f>
        <v>0.0112</v>
      </c>
      <c r="AR268" s="21" t="s">
        <v>194</v>
      </c>
      <c r="AT268" s="21" t="s">
        <v>168</v>
      </c>
      <c r="AU268" s="21" t="s">
        <v>87</v>
      </c>
      <c r="AY268" s="21" t="s">
        <v>167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1" t="s">
        <v>87</v>
      </c>
      <c r="BK268" s="112">
        <f>ROUND(L268*K268,2)</f>
        <v>0</v>
      </c>
      <c r="BL268" s="21" t="s">
        <v>194</v>
      </c>
      <c r="BM268" s="21" t="s">
        <v>501</v>
      </c>
    </row>
    <row r="269" spans="2:65" s="1" customFormat="1" ht="16.5" customHeight="1">
      <c r="B269" s="37"/>
      <c r="C269" s="169" t="s">
        <v>502</v>
      </c>
      <c r="D269" s="169" t="s">
        <v>168</v>
      </c>
      <c r="E269" s="170" t="s">
        <v>503</v>
      </c>
      <c r="F269" s="276" t="s">
        <v>504</v>
      </c>
      <c r="G269" s="276"/>
      <c r="H269" s="276"/>
      <c r="I269" s="276"/>
      <c r="J269" s="171" t="s">
        <v>210</v>
      </c>
      <c r="K269" s="172">
        <v>1</v>
      </c>
      <c r="L269" s="277">
        <v>0</v>
      </c>
      <c r="M269" s="278"/>
      <c r="N269" s="279">
        <f>ROUND(L269*K269,2)</f>
        <v>0</v>
      </c>
      <c r="O269" s="279"/>
      <c r="P269" s="279"/>
      <c r="Q269" s="279"/>
      <c r="R269" s="39"/>
      <c r="T269" s="173" t="s">
        <v>22</v>
      </c>
      <c r="U269" s="46" t="s">
        <v>45</v>
      </c>
      <c r="V269" s="38"/>
      <c r="W269" s="174">
        <f>V269*K269</f>
        <v>0</v>
      </c>
      <c r="X269" s="174">
        <v>0</v>
      </c>
      <c r="Y269" s="174">
        <f>X269*K269</f>
        <v>0</v>
      </c>
      <c r="Z269" s="174">
        <v>0.0112</v>
      </c>
      <c r="AA269" s="175">
        <f>Z269*K269</f>
        <v>0.0112</v>
      </c>
      <c r="AR269" s="21" t="s">
        <v>194</v>
      </c>
      <c r="AT269" s="21" t="s">
        <v>168</v>
      </c>
      <c r="AU269" s="21" t="s">
        <v>87</v>
      </c>
      <c r="AY269" s="21" t="s">
        <v>167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1" t="s">
        <v>87</v>
      </c>
      <c r="BK269" s="112">
        <f>ROUND(L269*K269,2)</f>
        <v>0</v>
      </c>
      <c r="BL269" s="21" t="s">
        <v>194</v>
      </c>
      <c r="BM269" s="21" t="s">
        <v>505</v>
      </c>
    </row>
    <row r="270" spans="2:65" s="1" customFormat="1" ht="16.5" customHeight="1">
      <c r="B270" s="37"/>
      <c r="C270" s="199" t="s">
        <v>506</v>
      </c>
      <c r="D270" s="199" t="s">
        <v>213</v>
      </c>
      <c r="E270" s="200" t="s">
        <v>507</v>
      </c>
      <c r="F270" s="288" t="s">
        <v>508</v>
      </c>
      <c r="G270" s="288"/>
      <c r="H270" s="288"/>
      <c r="I270" s="288"/>
      <c r="J270" s="201" t="s">
        <v>210</v>
      </c>
      <c r="K270" s="202">
        <v>1</v>
      </c>
      <c r="L270" s="289">
        <v>0</v>
      </c>
      <c r="M270" s="290"/>
      <c r="N270" s="291">
        <f>ROUND(L270*K270,2)</f>
        <v>0</v>
      </c>
      <c r="O270" s="279"/>
      <c r="P270" s="279"/>
      <c r="Q270" s="279"/>
      <c r="R270" s="39"/>
      <c r="T270" s="173" t="s">
        <v>22</v>
      </c>
      <c r="U270" s="46" t="s">
        <v>45</v>
      </c>
      <c r="V270" s="38"/>
      <c r="W270" s="174">
        <f>V270*K270</f>
        <v>0</v>
      </c>
      <c r="X270" s="174">
        <v>0.0004</v>
      </c>
      <c r="Y270" s="174">
        <f>X270*K270</f>
        <v>0.0004</v>
      </c>
      <c r="Z270" s="174">
        <v>0</v>
      </c>
      <c r="AA270" s="175">
        <f>Z270*K270</f>
        <v>0</v>
      </c>
      <c r="AR270" s="21" t="s">
        <v>293</v>
      </c>
      <c r="AT270" s="21" t="s">
        <v>213</v>
      </c>
      <c r="AU270" s="21" t="s">
        <v>87</v>
      </c>
      <c r="AY270" s="21" t="s">
        <v>167</v>
      </c>
      <c r="BE270" s="112">
        <f>IF(U270="základní",N270,0)</f>
        <v>0</v>
      </c>
      <c r="BF270" s="112">
        <f>IF(U270="snížená",N270,0)</f>
        <v>0</v>
      </c>
      <c r="BG270" s="112">
        <f>IF(U270="zákl. přenesená",N270,0)</f>
        <v>0</v>
      </c>
      <c r="BH270" s="112">
        <f>IF(U270="sníž. přenesená",N270,0)</f>
        <v>0</v>
      </c>
      <c r="BI270" s="112">
        <f>IF(U270="nulová",N270,0)</f>
        <v>0</v>
      </c>
      <c r="BJ270" s="21" t="s">
        <v>87</v>
      </c>
      <c r="BK270" s="112">
        <f>ROUND(L270*K270,2)</f>
        <v>0</v>
      </c>
      <c r="BL270" s="21" t="s">
        <v>194</v>
      </c>
      <c r="BM270" s="21" t="s">
        <v>509</v>
      </c>
    </row>
    <row r="271" spans="2:63" s="9" customFormat="1" ht="29.25" customHeight="1">
      <c r="B271" s="158"/>
      <c r="C271" s="159"/>
      <c r="D271" s="168" t="s">
        <v>136</v>
      </c>
      <c r="E271" s="168"/>
      <c r="F271" s="168"/>
      <c r="G271" s="168"/>
      <c r="H271" s="168"/>
      <c r="I271" s="168"/>
      <c r="J271" s="168"/>
      <c r="K271" s="168"/>
      <c r="L271" s="168"/>
      <c r="M271" s="168"/>
      <c r="N271" s="301">
        <f>BK271</f>
        <v>0</v>
      </c>
      <c r="O271" s="302"/>
      <c r="P271" s="302"/>
      <c r="Q271" s="302"/>
      <c r="R271" s="161"/>
      <c r="T271" s="162"/>
      <c r="U271" s="159"/>
      <c r="V271" s="159"/>
      <c r="W271" s="163">
        <f>SUM(W272:W278)</f>
        <v>0</v>
      </c>
      <c r="X271" s="159"/>
      <c r="Y271" s="163">
        <f>SUM(Y272:Y278)</f>
        <v>0.0187</v>
      </c>
      <c r="Z271" s="159"/>
      <c r="AA271" s="164">
        <f>SUM(AA272:AA278)</f>
        <v>0</v>
      </c>
      <c r="AR271" s="165" t="s">
        <v>87</v>
      </c>
      <c r="AT271" s="166" t="s">
        <v>77</v>
      </c>
      <c r="AU271" s="166" t="s">
        <v>84</v>
      </c>
      <c r="AY271" s="165" t="s">
        <v>167</v>
      </c>
      <c r="BK271" s="167">
        <f>SUM(BK272:BK278)</f>
        <v>0</v>
      </c>
    </row>
    <row r="272" spans="2:65" s="1" customFormat="1" ht="38.25" customHeight="1">
      <c r="B272" s="37"/>
      <c r="C272" s="169" t="s">
        <v>510</v>
      </c>
      <c r="D272" s="169" t="s">
        <v>168</v>
      </c>
      <c r="E272" s="170" t="s">
        <v>511</v>
      </c>
      <c r="F272" s="276" t="s">
        <v>512</v>
      </c>
      <c r="G272" s="276"/>
      <c r="H272" s="276"/>
      <c r="I272" s="276"/>
      <c r="J272" s="171" t="s">
        <v>210</v>
      </c>
      <c r="K272" s="172">
        <v>1</v>
      </c>
      <c r="L272" s="277">
        <v>0</v>
      </c>
      <c r="M272" s="278"/>
      <c r="N272" s="279">
        <f>ROUND(L272*K272,2)</f>
        <v>0</v>
      </c>
      <c r="O272" s="279"/>
      <c r="P272" s="279"/>
      <c r="Q272" s="279"/>
      <c r="R272" s="39"/>
      <c r="T272" s="173" t="s">
        <v>22</v>
      </c>
      <c r="U272" s="46" t="s">
        <v>45</v>
      </c>
      <c r="V272" s="38"/>
      <c r="W272" s="174">
        <f>V272*K272</f>
        <v>0</v>
      </c>
      <c r="X272" s="174">
        <v>0</v>
      </c>
      <c r="Y272" s="174">
        <f>X272*K272</f>
        <v>0</v>
      </c>
      <c r="Z272" s="174">
        <v>0</v>
      </c>
      <c r="AA272" s="175">
        <f>Z272*K272</f>
        <v>0</v>
      </c>
      <c r="AR272" s="21" t="s">
        <v>194</v>
      </c>
      <c r="AT272" s="21" t="s">
        <v>168</v>
      </c>
      <c r="AU272" s="21" t="s">
        <v>87</v>
      </c>
      <c r="AY272" s="21" t="s">
        <v>167</v>
      </c>
      <c r="BE272" s="112">
        <f>IF(U272="základní",N272,0)</f>
        <v>0</v>
      </c>
      <c r="BF272" s="112">
        <f>IF(U272="snížená",N272,0)</f>
        <v>0</v>
      </c>
      <c r="BG272" s="112">
        <f>IF(U272="zákl. přenesená",N272,0)</f>
        <v>0</v>
      </c>
      <c r="BH272" s="112">
        <f>IF(U272="sníž. přenesená",N272,0)</f>
        <v>0</v>
      </c>
      <c r="BI272" s="112">
        <f>IF(U272="nulová",N272,0)</f>
        <v>0</v>
      </c>
      <c r="BJ272" s="21" t="s">
        <v>87</v>
      </c>
      <c r="BK272" s="112">
        <f>ROUND(L272*K272,2)</f>
        <v>0</v>
      </c>
      <c r="BL272" s="21" t="s">
        <v>194</v>
      </c>
      <c r="BM272" s="21" t="s">
        <v>513</v>
      </c>
    </row>
    <row r="273" spans="2:65" s="1" customFormat="1" ht="25.5" customHeight="1">
      <c r="B273" s="37"/>
      <c r="C273" s="199" t="s">
        <v>514</v>
      </c>
      <c r="D273" s="199" t="s">
        <v>213</v>
      </c>
      <c r="E273" s="200" t="s">
        <v>515</v>
      </c>
      <c r="F273" s="288" t="s">
        <v>516</v>
      </c>
      <c r="G273" s="288"/>
      <c r="H273" s="288"/>
      <c r="I273" s="288"/>
      <c r="J273" s="201" t="s">
        <v>210</v>
      </c>
      <c r="K273" s="202">
        <v>1</v>
      </c>
      <c r="L273" s="289">
        <v>0</v>
      </c>
      <c r="M273" s="290"/>
      <c r="N273" s="291">
        <f>ROUND(L273*K273,2)</f>
        <v>0</v>
      </c>
      <c r="O273" s="279"/>
      <c r="P273" s="279"/>
      <c r="Q273" s="279"/>
      <c r="R273" s="39"/>
      <c r="T273" s="173" t="s">
        <v>22</v>
      </c>
      <c r="U273" s="46" t="s">
        <v>45</v>
      </c>
      <c r="V273" s="38"/>
      <c r="W273" s="174">
        <f>V273*K273</f>
        <v>0</v>
      </c>
      <c r="X273" s="174">
        <v>0.0175</v>
      </c>
      <c r="Y273" s="174">
        <f>X273*K273</f>
        <v>0.0175</v>
      </c>
      <c r="Z273" s="174">
        <v>0</v>
      </c>
      <c r="AA273" s="175">
        <f>Z273*K273</f>
        <v>0</v>
      </c>
      <c r="AR273" s="21" t="s">
        <v>293</v>
      </c>
      <c r="AT273" s="21" t="s">
        <v>213</v>
      </c>
      <c r="AU273" s="21" t="s">
        <v>87</v>
      </c>
      <c r="AY273" s="21" t="s">
        <v>167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1" t="s">
        <v>87</v>
      </c>
      <c r="BK273" s="112">
        <f>ROUND(L273*K273,2)</f>
        <v>0</v>
      </c>
      <c r="BL273" s="21" t="s">
        <v>194</v>
      </c>
      <c r="BM273" s="21" t="s">
        <v>517</v>
      </c>
    </row>
    <row r="274" spans="2:65" s="1" customFormat="1" ht="16.5" customHeight="1">
      <c r="B274" s="37"/>
      <c r="C274" s="169" t="s">
        <v>518</v>
      </c>
      <c r="D274" s="169" t="s">
        <v>168</v>
      </c>
      <c r="E274" s="170" t="s">
        <v>519</v>
      </c>
      <c r="F274" s="276" t="s">
        <v>520</v>
      </c>
      <c r="G274" s="276"/>
      <c r="H274" s="276"/>
      <c r="I274" s="276"/>
      <c r="J274" s="171" t="s">
        <v>210</v>
      </c>
      <c r="K274" s="172">
        <v>1</v>
      </c>
      <c r="L274" s="277">
        <v>0</v>
      </c>
      <c r="M274" s="278"/>
      <c r="N274" s="279">
        <f>ROUND(L274*K274,2)</f>
        <v>0</v>
      </c>
      <c r="O274" s="279"/>
      <c r="P274" s="279"/>
      <c r="Q274" s="279"/>
      <c r="R274" s="39"/>
      <c r="T274" s="173" t="s">
        <v>22</v>
      </c>
      <c r="U274" s="46" t="s">
        <v>45</v>
      </c>
      <c r="V274" s="38"/>
      <c r="W274" s="174">
        <f>V274*K274</f>
        <v>0</v>
      </c>
      <c r="X274" s="174">
        <v>0</v>
      </c>
      <c r="Y274" s="174">
        <f>X274*K274</f>
        <v>0</v>
      </c>
      <c r="Z274" s="174">
        <v>0</v>
      </c>
      <c r="AA274" s="175">
        <f>Z274*K274</f>
        <v>0</v>
      </c>
      <c r="AR274" s="21" t="s">
        <v>194</v>
      </c>
      <c r="AT274" s="21" t="s">
        <v>168</v>
      </c>
      <c r="AU274" s="21" t="s">
        <v>87</v>
      </c>
      <c r="AY274" s="21" t="s">
        <v>167</v>
      </c>
      <c r="BE274" s="112">
        <f>IF(U274="základní",N274,0)</f>
        <v>0</v>
      </c>
      <c r="BF274" s="112">
        <f>IF(U274="snížená",N274,0)</f>
        <v>0</v>
      </c>
      <c r="BG274" s="112">
        <f>IF(U274="zákl. přenesená",N274,0)</f>
        <v>0</v>
      </c>
      <c r="BH274" s="112">
        <f>IF(U274="sníž. přenesená",N274,0)</f>
        <v>0</v>
      </c>
      <c r="BI274" s="112">
        <f>IF(U274="nulová",N274,0)</f>
        <v>0</v>
      </c>
      <c r="BJ274" s="21" t="s">
        <v>87</v>
      </c>
      <c r="BK274" s="112">
        <f>ROUND(L274*K274,2)</f>
        <v>0</v>
      </c>
      <c r="BL274" s="21" t="s">
        <v>194</v>
      </c>
      <c r="BM274" s="21" t="s">
        <v>521</v>
      </c>
    </row>
    <row r="275" spans="2:65" s="1" customFormat="1" ht="16.5" customHeight="1">
      <c r="B275" s="37"/>
      <c r="C275" s="199" t="s">
        <v>522</v>
      </c>
      <c r="D275" s="199" t="s">
        <v>213</v>
      </c>
      <c r="E275" s="200" t="s">
        <v>523</v>
      </c>
      <c r="F275" s="288" t="s">
        <v>524</v>
      </c>
      <c r="G275" s="288"/>
      <c r="H275" s="288"/>
      <c r="I275" s="288"/>
      <c r="J275" s="201" t="s">
        <v>210</v>
      </c>
      <c r="K275" s="202">
        <v>1</v>
      </c>
      <c r="L275" s="289">
        <v>0</v>
      </c>
      <c r="M275" s="290"/>
      <c r="N275" s="291">
        <f>ROUND(L275*K275,2)</f>
        <v>0</v>
      </c>
      <c r="O275" s="279"/>
      <c r="P275" s="279"/>
      <c r="Q275" s="279"/>
      <c r="R275" s="39"/>
      <c r="T275" s="173" t="s">
        <v>22</v>
      </c>
      <c r="U275" s="46" t="s">
        <v>45</v>
      </c>
      <c r="V275" s="38"/>
      <c r="W275" s="174">
        <f>V275*K275</f>
        <v>0</v>
      </c>
      <c r="X275" s="174">
        <v>0.0012</v>
      </c>
      <c r="Y275" s="174">
        <f>X275*K275</f>
        <v>0.0012</v>
      </c>
      <c r="Z275" s="174">
        <v>0</v>
      </c>
      <c r="AA275" s="175">
        <f>Z275*K275</f>
        <v>0</v>
      </c>
      <c r="AR275" s="21" t="s">
        <v>293</v>
      </c>
      <c r="AT275" s="21" t="s">
        <v>213</v>
      </c>
      <c r="AU275" s="21" t="s">
        <v>87</v>
      </c>
      <c r="AY275" s="21" t="s">
        <v>167</v>
      </c>
      <c r="BE275" s="112">
        <f>IF(U275="základní",N275,0)</f>
        <v>0</v>
      </c>
      <c r="BF275" s="112">
        <f>IF(U275="snížená",N275,0)</f>
        <v>0</v>
      </c>
      <c r="BG275" s="112">
        <f>IF(U275="zákl. přenesená",N275,0)</f>
        <v>0</v>
      </c>
      <c r="BH275" s="112">
        <f>IF(U275="sníž. přenesená",N275,0)</f>
        <v>0</v>
      </c>
      <c r="BI275" s="112">
        <f>IF(U275="nulová",N275,0)</f>
        <v>0</v>
      </c>
      <c r="BJ275" s="21" t="s">
        <v>87</v>
      </c>
      <c r="BK275" s="112">
        <f>ROUND(L275*K275,2)</f>
        <v>0</v>
      </c>
      <c r="BL275" s="21" t="s">
        <v>194</v>
      </c>
      <c r="BM275" s="21" t="s">
        <v>525</v>
      </c>
    </row>
    <row r="276" spans="2:47" s="1" customFormat="1" ht="24" customHeight="1">
      <c r="B276" s="37"/>
      <c r="C276" s="38"/>
      <c r="D276" s="38"/>
      <c r="E276" s="38"/>
      <c r="F276" s="292" t="s">
        <v>526</v>
      </c>
      <c r="G276" s="293"/>
      <c r="H276" s="293"/>
      <c r="I276" s="293"/>
      <c r="J276" s="38"/>
      <c r="K276" s="38"/>
      <c r="L276" s="38"/>
      <c r="M276" s="38"/>
      <c r="N276" s="38"/>
      <c r="O276" s="38"/>
      <c r="P276" s="38"/>
      <c r="Q276" s="38"/>
      <c r="R276" s="39"/>
      <c r="T276" s="145"/>
      <c r="U276" s="38"/>
      <c r="V276" s="38"/>
      <c r="W276" s="38"/>
      <c r="X276" s="38"/>
      <c r="Y276" s="38"/>
      <c r="Z276" s="38"/>
      <c r="AA276" s="80"/>
      <c r="AT276" s="21" t="s">
        <v>296</v>
      </c>
      <c r="AU276" s="21" t="s">
        <v>87</v>
      </c>
    </row>
    <row r="277" spans="2:65" s="1" customFormat="1" ht="25.5" customHeight="1">
      <c r="B277" s="37"/>
      <c r="C277" s="169" t="s">
        <v>527</v>
      </c>
      <c r="D277" s="169" t="s">
        <v>168</v>
      </c>
      <c r="E277" s="170" t="s">
        <v>528</v>
      </c>
      <c r="F277" s="276" t="s">
        <v>529</v>
      </c>
      <c r="G277" s="276"/>
      <c r="H277" s="276"/>
      <c r="I277" s="276"/>
      <c r="J277" s="171" t="s">
        <v>256</v>
      </c>
      <c r="K277" s="172">
        <v>0.019</v>
      </c>
      <c r="L277" s="277">
        <v>0</v>
      </c>
      <c r="M277" s="278"/>
      <c r="N277" s="279">
        <f>ROUND(L277*K277,2)</f>
        <v>0</v>
      </c>
      <c r="O277" s="279"/>
      <c r="P277" s="279"/>
      <c r="Q277" s="279"/>
      <c r="R277" s="39"/>
      <c r="T277" s="173" t="s">
        <v>22</v>
      </c>
      <c r="U277" s="46" t="s">
        <v>45</v>
      </c>
      <c r="V277" s="38"/>
      <c r="W277" s="174">
        <f>V277*K277</f>
        <v>0</v>
      </c>
      <c r="X277" s="174">
        <v>0</v>
      </c>
      <c r="Y277" s="174">
        <f>X277*K277</f>
        <v>0</v>
      </c>
      <c r="Z277" s="174">
        <v>0</v>
      </c>
      <c r="AA277" s="175">
        <f>Z277*K277</f>
        <v>0</v>
      </c>
      <c r="AR277" s="21" t="s">
        <v>194</v>
      </c>
      <c r="AT277" s="21" t="s">
        <v>168</v>
      </c>
      <c r="AU277" s="21" t="s">
        <v>87</v>
      </c>
      <c r="AY277" s="21" t="s">
        <v>167</v>
      </c>
      <c r="BE277" s="112">
        <f>IF(U277="základní",N277,0)</f>
        <v>0</v>
      </c>
      <c r="BF277" s="112">
        <f>IF(U277="snížená",N277,0)</f>
        <v>0</v>
      </c>
      <c r="BG277" s="112">
        <f>IF(U277="zákl. přenesená",N277,0)</f>
        <v>0</v>
      </c>
      <c r="BH277" s="112">
        <f>IF(U277="sníž. přenesená",N277,0)</f>
        <v>0</v>
      </c>
      <c r="BI277" s="112">
        <f>IF(U277="nulová",N277,0)</f>
        <v>0</v>
      </c>
      <c r="BJ277" s="21" t="s">
        <v>87</v>
      </c>
      <c r="BK277" s="112">
        <f>ROUND(L277*K277,2)</f>
        <v>0</v>
      </c>
      <c r="BL277" s="21" t="s">
        <v>194</v>
      </c>
      <c r="BM277" s="21" t="s">
        <v>530</v>
      </c>
    </row>
    <row r="278" spans="2:65" s="1" customFormat="1" ht="25.5" customHeight="1">
      <c r="B278" s="37"/>
      <c r="C278" s="169" t="s">
        <v>531</v>
      </c>
      <c r="D278" s="169" t="s">
        <v>168</v>
      </c>
      <c r="E278" s="170" t="s">
        <v>532</v>
      </c>
      <c r="F278" s="276" t="s">
        <v>533</v>
      </c>
      <c r="G278" s="276"/>
      <c r="H278" s="276"/>
      <c r="I278" s="276"/>
      <c r="J278" s="171" t="s">
        <v>256</v>
      </c>
      <c r="K278" s="172">
        <v>0.019</v>
      </c>
      <c r="L278" s="277">
        <v>0</v>
      </c>
      <c r="M278" s="278"/>
      <c r="N278" s="279">
        <f>ROUND(L278*K278,2)</f>
        <v>0</v>
      </c>
      <c r="O278" s="279"/>
      <c r="P278" s="279"/>
      <c r="Q278" s="279"/>
      <c r="R278" s="39"/>
      <c r="T278" s="173" t="s">
        <v>22</v>
      </c>
      <c r="U278" s="46" t="s">
        <v>45</v>
      </c>
      <c r="V278" s="38"/>
      <c r="W278" s="174">
        <f>V278*K278</f>
        <v>0</v>
      </c>
      <c r="X278" s="174">
        <v>0</v>
      </c>
      <c r="Y278" s="174">
        <f>X278*K278</f>
        <v>0</v>
      </c>
      <c r="Z278" s="174">
        <v>0</v>
      </c>
      <c r="AA278" s="175">
        <f>Z278*K278</f>
        <v>0</v>
      </c>
      <c r="AR278" s="21" t="s">
        <v>194</v>
      </c>
      <c r="AT278" s="21" t="s">
        <v>168</v>
      </c>
      <c r="AU278" s="21" t="s">
        <v>87</v>
      </c>
      <c r="AY278" s="21" t="s">
        <v>167</v>
      </c>
      <c r="BE278" s="112">
        <f>IF(U278="základní",N278,0)</f>
        <v>0</v>
      </c>
      <c r="BF278" s="112">
        <f>IF(U278="snížená",N278,0)</f>
        <v>0</v>
      </c>
      <c r="BG278" s="112">
        <f>IF(U278="zákl. přenesená",N278,0)</f>
        <v>0</v>
      </c>
      <c r="BH278" s="112">
        <f>IF(U278="sníž. přenesená",N278,0)</f>
        <v>0</v>
      </c>
      <c r="BI278" s="112">
        <f>IF(U278="nulová",N278,0)</f>
        <v>0</v>
      </c>
      <c r="BJ278" s="21" t="s">
        <v>87</v>
      </c>
      <c r="BK278" s="112">
        <f>ROUND(L278*K278,2)</f>
        <v>0</v>
      </c>
      <c r="BL278" s="21" t="s">
        <v>194</v>
      </c>
      <c r="BM278" s="21" t="s">
        <v>534</v>
      </c>
    </row>
    <row r="279" spans="2:63" s="9" customFormat="1" ht="29.25" customHeight="1">
      <c r="B279" s="158"/>
      <c r="C279" s="159"/>
      <c r="D279" s="168" t="s">
        <v>137</v>
      </c>
      <c r="E279" s="168"/>
      <c r="F279" s="168"/>
      <c r="G279" s="168"/>
      <c r="H279" s="168"/>
      <c r="I279" s="168"/>
      <c r="J279" s="168"/>
      <c r="K279" s="168"/>
      <c r="L279" s="168"/>
      <c r="M279" s="168"/>
      <c r="N279" s="301">
        <f>BK279</f>
        <v>0</v>
      </c>
      <c r="O279" s="302"/>
      <c r="P279" s="302"/>
      <c r="Q279" s="302"/>
      <c r="R279" s="161"/>
      <c r="T279" s="162"/>
      <c r="U279" s="159"/>
      <c r="V279" s="159"/>
      <c r="W279" s="163">
        <f>SUM(W280:W290)</f>
        <v>0</v>
      </c>
      <c r="X279" s="159"/>
      <c r="Y279" s="163">
        <f>SUM(Y280:Y290)</f>
        <v>0.13258319999999998</v>
      </c>
      <c r="Z279" s="159"/>
      <c r="AA279" s="164">
        <f>SUM(AA280:AA290)</f>
        <v>0</v>
      </c>
      <c r="AR279" s="165" t="s">
        <v>87</v>
      </c>
      <c r="AT279" s="166" t="s">
        <v>77</v>
      </c>
      <c r="AU279" s="166" t="s">
        <v>84</v>
      </c>
      <c r="AY279" s="165" t="s">
        <v>167</v>
      </c>
      <c r="BK279" s="167">
        <f>SUM(BK280:BK290)</f>
        <v>0</v>
      </c>
    </row>
    <row r="280" spans="2:65" s="1" customFormat="1" ht="38.25" customHeight="1">
      <c r="B280" s="37"/>
      <c r="C280" s="169" t="s">
        <v>535</v>
      </c>
      <c r="D280" s="169" t="s">
        <v>168</v>
      </c>
      <c r="E280" s="170" t="s">
        <v>536</v>
      </c>
      <c r="F280" s="276" t="s">
        <v>537</v>
      </c>
      <c r="G280" s="276"/>
      <c r="H280" s="276"/>
      <c r="I280" s="276"/>
      <c r="J280" s="171" t="s">
        <v>171</v>
      </c>
      <c r="K280" s="172">
        <v>5.28</v>
      </c>
      <c r="L280" s="277">
        <v>0</v>
      </c>
      <c r="M280" s="278"/>
      <c r="N280" s="279">
        <f>ROUND(L280*K280,2)</f>
        <v>0</v>
      </c>
      <c r="O280" s="279"/>
      <c r="P280" s="279"/>
      <c r="Q280" s="279"/>
      <c r="R280" s="39"/>
      <c r="T280" s="173" t="s">
        <v>22</v>
      </c>
      <c r="U280" s="46" t="s">
        <v>45</v>
      </c>
      <c r="V280" s="38"/>
      <c r="W280" s="174">
        <f>V280*K280</f>
        <v>0</v>
      </c>
      <c r="X280" s="174">
        <v>0.00367</v>
      </c>
      <c r="Y280" s="174">
        <f>X280*K280</f>
        <v>0.019377600000000002</v>
      </c>
      <c r="Z280" s="174">
        <v>0</v>
      </c>
      <c r="AA280" s="175">
        <f>Z280*K280</f>
        <v>0</v>
      </c>
      <c r="AR280" s="21" t="s">
        <v>194</v>
      </c>
      <c r="AT280" s="21" t="s">
        <v>168</v>
      </c>
      <c r="AU280" s="21" t="s">
        <v>87</v>
      </c>
      <c r="AY280" s="21" t="s">
        <v>167</v>
      </c>
      <c r="BE280" s="112">
        <f>IF(U280="základní",N280,0)</f>
        <v>0</v>
      </c>
      <c r="BF280" s="112">
        <f>IF(U280="snížená",N280,0)</f>
        <v>0</v>
      </c>
      <c r="BG280" s="112">
        <f>IF(U280="zákl. přenesená",N280,0)</f>
        <v>0</v>
      </c>
      <c r="BH280" s="112">
        <f>IF(U280="sníž. přenesená",N280,0)</f>
        <v>0</v>
      </c>
      <c r="BI280" s="112">
        <f>IF(U280="nulová",N280,0)</f>
        <v>0</v>
      </c>
      <c r="BJ280" s="21" t="s">
        <v>87</v>
      </c>
      <c r="BK280" s="112">
        <f>ROUND(L280*K280,2)</f>
        <v>0</v>
      </c>
      <c r="BL280" s="21" t="s">
        <v>194</v>
      </c>
      <c r="BM280" s="21" t="s">
        <v>538</v>
      </c>
    </row>
    <row r="281" spans="2:51" s="11" customFormat="1" ht="16.5" customHeight="1">
      <c r="B281" s="183"/>
      <c r="C281" s="184"/>
      <c r="D281" s="184"/>
      <c r="E281" s="185" t="s">
        <v>22</v>
      </c>
      <c r="F281" s="284" t="s">
        <v>277</v>
      </c>
      <c r="G281" s="285"/>
      <c r="H281" s="285"/>
      <c r="I281" s="285"/>
      <c r="J281" s="184"/>
      <c r="K281" s="186">
        <v>5.28</v>
      </c>
      <c r="L281" s="184"/>
      <c r="M281" s="184"/>
      <c r="N281" s="184"/>
      <c r="O281" s="184"/>
      <c r="P281" s="184"/>
      <c r="Q281" s="184"/>
      <c r="R281" s="187"/>
      <c r="T281" s="188"/>
      <c r="U281" s="184"/>
      <c r="V281" s="184"/>
      <c r="W281" s="184"/>
      <c r="X281" s="184"/>
      <c r="Y281" s="184"/>
      <c r="Z281" s="184"/>
      <c r="AA281" s="189"/>
      <c r="AT281" s="190" t="s">
        <v>174</v>
      </c>
      <c r="AU281" s="190" t="s">
        <v>87</v>
      </c>
      <c r="AV281" s="11" t="s">
        <v>87</v>
      </c>
      <c r="AW281" s="11" t="s">
        <v>35</v>
      </c>
      <c r="AX281" s="11" t="s">
        <v>84</v>
      </c>
      <c r="AY281" s="190" t="s">
        <v>167</v>
      </c>
    </row>
    <row r="282" spans="2:65" s="1" customFormat="1" ht="16.5" customHeight="1">
      <c r="B282" s="37"/>
      <c r="C282" s="199" t="s">
        <v>539</v>
      </c>
      <c r="D282" s="199" t="s">
        <v>213</v>
      </c>
      <c r="E282" s="200" t="s">
        <v>540</v>
      </c>
      <c r="F282" s="288" t="s">
        <v>541</v>
      </c>
      <c r="G282" s="288"/>
      <c r="H282" s="288"/>
      <c r="I282" s="288"/>
      <c r="J282" s="201" t="s">
        <v>171</v>
      </c>
      <c r="K282" s="202">
        <v>5.808</v>
      </c>
      <c r="L282" s="289">
        <v>0</v>
      </c>
      <c r="M282" s="290"/>
      <c r="N282" s="291">
        <f>ROUND(L282*K282,2)</f>
        <v>0</v>
      </c>
      <c r="O282" s="279"/>
      <c r="P282" s="279"/>
      <c r="Q282" s="279"/>
      <c r="R282" s="39"/>
      <c r="T282" s="173" t="s">
        <v>22</v>
      </c>
      <c r="U282" s="46" t="s">
        <v>45</v>
      </c>
      <c r="V282" s="38"/>
      <c r="W282" s="174">
        <f>V282*K282</f>
        <v>0</v>
      </c>
      <c r="X282" s="174">
        <v>0.0192</v>
      </c>
      <c r="Y282" s="174">
        <f>X282*K282</f>
        <v>0.11151359999999999</v>
      </c>
      <c r="Z282" s="174">
        <v>0</v>
      </c>
      <c r="AA282" s="175">
        <f>Z282*K282</f>
        <v>0</v>
      </c>
      <c r="AR282" s="21" t="s">
        <v>293</v>
      </c>
      <c r="AT282" s="21" t="s">
        <v>213</v>
      </c>
      <c r="AU282" s="21" t="s">
        <v>87</v>
      </c>
      <c r="AY282" s="21" t="s">
        <v>167</v>
      </c>
      <c r="BE282" s="112">
        <f>IF(U282="základní",N282,0)</f>
        <v>0</v>
      </c>
      <c r="BF282" s="112">
        <f>IF(U282="snížená",N282,0)</f>
        <v>0</v>
      </c>
      <c r="BG282" s="112">
        <f>IF(U282="zákl. přenesená",N282,0)</f>
        <v>0</v>
      </c>
      <c r="BH282" s="112">
        <f>IF(U282="sníž. přenesená",N282,0)</f>
        <v>0</v>
      </c>
      <c r="BI282" s="112">
        <f>IF(U282="nulová",N282,0)</f>
        <v>0</v>
      </c>
      <c r="BJ282" s="21" t="s">
        <v>87</v>
      </c>
      <c r="BK282" s="112">
        <f>ROUND(L282*K282,2)</f>
        <v>0</v>
      </c>
      <c r="BL282" s="21" t="s">
        <v>194</v>
      </c>
      <c r="BM282" s="21" t="s">
        <v>542</v>
      </c>
    </row>
    <row r="283" spans="2:65" s="1" customFormat="1" ht="25.5" customHeight="1">
      <c r="B283" s="37"/>
      <c r="C283" s="169" t="s">
        <v>543</v>
      </c>
      <c r="D283" s="169" t="s">
        <v>168</v>
      </c>
      <c r="E283" s="170" t="s">
        <v>544</v>
      </c>
      <c r="F283" s="276" t="s">
        <v>545</v>
      </c>
      <c r="G283" s="276"/>
      <c r="H283" s="276"/>
      <c r="I283" s="276"/>
      <c r="J283" s="171" t="s">
        <v>171</v>
      </c>
      <c r="K283" s="172">
        <v>5.28</v>
      </c>
      <c r="L283" s="277">
        <v>0</v>
      </c>
      <c r="M283" s="278"/>
      <c r="N283" s="279">
        <f>ROUND(L283*K283,2)</f>
        <v>0</v>
      </c>
      <c r="O283" s="279"/>
      <c r="P283" s="279"/>
      <c r="Q283" s="279"/>
      <c r="R283" s="39"/>
      <c r="T283" s="173" t="s">
        <v>22</v>
      </c>
      <c r="U283" s="46" t="s">
        <v>45</v>
      </c>
      <c r="V283" s="38"/>
      <c r="W283" s="174">
        <f>V283*K283</f>
        <v>0</v>
      </c>
      <c r="X283" s="174">
        <v>0</v>
      </c>
      <c r="Y283" s="174">
        <f>X283*K283</f>
        <v>0</v>
      </c>
      <c r="Z283" s="174">
        <v>0</v>
      </c>
      <c r="AA283" s="175">
        <f>Z283*K283</f>
        <v>0</v>
      </c>
      <c r="AR283" s="21" t="s">
        <v>194</v>
      </c>
      <c r="AT283" s="21" t="s">
        <v>168</v>
      </c>
      <c r="AU283" s="21" t="s">
        <v>87</v>
      </c>
      <c r="AY283" s="21" t="s">
        <v>167</v>
      </c>
      <c r="BE283" s="112">
        <f>IF(U283="základní",N283,0)</f>
        <v>0</v>
      </c>
      <c r="BF283" s="112">
        <f>IF(U283="snížená",N283,0)</f>
        <v>0</v>
      </c>
      <c r="BG283" s="112">
        <f>IF(U283="zákl. přenesená",N283,0)</f>
        <v>0</v>
      </c>
      <c r="BH283" s="112">
        <f>IF(U283="sníž. přenesená",N283,0)</f>
        <v>0</v>
      </c>
      <c r="BI283" s="112">
        <f>IF(U283="nulová",N283,0)</f>
        <v>0</v>
      </c>
      <c r="BJ283" s="21" t="s">
        <v>87</v>
      </c>
      <c r="BK283" s="112">
        <f>ROUND(L283*K283,2)</f>
        <v>0</v>
      </c>
      <c r="BL283" s="21" t="s">
        <v>194</v>
      </c>
      <c r="BM283" s="21" t="s">
        <v>546</v>
      </c>
    </row>
    <row r="284" spans="2:65" s="1" customFormat="1" ht="16.5" customHeight="1">
      <c r="B284" s="37"/>
      <c r="C284" s="169" t="s">
        <v>547</v>
      </c>
      <c r="D284" s="169" t="s">
        <v>168</v>
      </c>
      <c r="E284" s="170" t="s">
        <v>548</v>
      </c>
      <c r="F284" s="276" t="s">
        <v>549</v>
      </c>
      <c r="G284" s="276"/>
      <c r="H284" s="276"/>
      <c r="I284" s="276"/>
      <c r="J284" s="171" t="s">
        <v>171</v>
      </c>
      <c r="K284" s="172">
        <v>5.28</v>
      </c>
      <c r="L284" s="277">
        <v>0</v>
      </c>
      <c r="M284" s="278"/>
      <c r="N284" s="279">
        <f>ROUND(L284*K284,2)</f>
        <v>0</v>
      </c>
      <c r="O284" s="279"/>
      <c r="P284" s="279"/>
      <c r="Q284" s="279"/>
      <c r="R284" s="39"/>
      <c r="T284" s="173" t="s">
        <v>22</v>
      </c>
      <c r="U284" s="46" t="s">
        <v>45</v>
      </c>
      <c r="V284" s="38"/>
      <c r="W284" s="174">
        <f>V284*K284</f>
        <v>0</v>
      </c>
      <c r="X284" s="174">
        <v>0.0003</v>
      </c>
      <c r="Y284" s="174">
        <f>X284*K284</f>
        <v>0.001584</v>
      </c>
      <c r="Z284" s="174">
        <v>0</v>
      </c>
      <c r="AA284" s="175">
        <f>Z284*K284</f>
        <v>0</v>
      </c>
      <c r="AR284" s="21" t="s">
        <v>194</v>
      </c>
      <c r="AT284" s="21" t="s">
        <v>168</v>
      </c>
      <c r="AU284" s="21" t="s">
        <v>87</v>
      </c>
      <c r="AY284" s="21" t="s">
        <v>167</v>
      </c>
      <c r="BE284" s="112">
        <f>IF(U284="základní",N284,0)</f>
        <v>0</v>
      </c>
      <c r="BF284" s="112">
        <f>IF(U284="snížená",N284,0)</f>
        <v>0</v>
      </c>
      <c r="BG284" s="112">
        <f>IF(U284="zákl. přenesená",N284,0)</f>
        <v>0</v>
      </c>
      <c r="BH284" s="112">
        <f>IF(U284="sníž. přenesená",N284,0)</f>
        <v>0</v>
      </c>
      <c r="BI284" s="112">
        <f>IF(U284="nulová",N284,0)</f>
        <v>0</v>
      </c>
      <c r="BJ284" s="21" t="s">
        <v>87</v>
      </c>
      <c r="BK284" s="112">
        <f>ROUND(L284*K284,2)</f>
        <v>0</v>
      </c>
      <c r="BL284" s="21" t="s">
        <v>194</v>
      </c>
      <c r="BM284" s="21" t="s">
        <v>550</v>
      </c>
    </row>
    <row r="285" spans="2:65" s="1" customFormat="1" ht="25.5" customHeight="1">
      <c r="B285" s="37"/>
      <c r="C285" s="169" t="s">
        <v>551</v>
      </c>
      <c r="D285" s="169" t="s">
        <v>168</v>
      </c>
      <c r="E285" s="170" t="s">
        <v>552</v>
      </c>
      <c r="F285" s="276" t="s">
        <v>553</v>
      </c>
      <c r="G285" s="276"/>
      <c r="H285" s="276"/>
      <c r="I285" s="276"/>
      <c r="J285" s="171" t="s">
        <v>193</v>
      </c>
      <c r="K285" s="172">
        <v>2.7</v>
      </c>
      <c r="L285" s="277">
        <v>0</v>
      </c>
      <c r="M285" s="278"/>
      <c r="N285" s="279">
        <f>ROUND(L285*K285,2)</f>
        <v>0</v>
      </c>
      <c r="O285" s="279"/>
      <c r="P285" s="279"/>
      <c r="Q285" s="279"/>
      <c r="R285" s="39"/>
      <c r="T285" s="173" t="s">
        <v>22</v>
      </c>
      <c r="U285" s="46" t="s">
        <v>45</v>
      </c>
      <c r="V285" s="38"/>
      <c r="W285" s="174">
        <f>V285*K285</f>
        <v>0</v>
      </c>
      <c r="X285" s="174">
        <v>0</v>
      </c>
      <c r="Y285" s="174">
        <f>X285*K285</f>
        <v>0</v>
      </c>
      <c r="Z285" s="174">
        <v>0</v>
      </c>
      <c r="AA285" s="175">
        <f>Z285*K285</f>
        <v>0</v>
      </c>
      <c r="AR285" s="21" t="s">
        <v>194</v>
      </c>
      <c r="AT285" s="21" t="s">
        <v>168</v>
      </c>
      <c r="AU285" s="21" t="s">
        <v>87</v>
      </c>
      <c r="AY285" s="21" t="s">
        <v>167</v>
      </c>
      <c r="BE285" s="112">
        <f>IF(U285="základní",N285,0)</f>
        <v>0</v>
      </c>
      <c r="BF285" s="112">
        <f>IF(U285="snížená",N285,0)</f>
        <v>0</v>
      </c>
      <c r="BG285" s="112">
        <f>IF(U285="zákl. přenesená",N285,0)</f>
        <v>0</v>
      </c>
      <c r="BH285" s="112">
        <f>IF(U285="sníž. přenesená",N285,0)</f>
        <v>0</v>
      </c>
      <c r="BI285" s="112">
        <f>IF(U285="nulová",N285,0)</f>
        <v>0</v>
      </c>
      <c r="BJ285" s="21" t="s">
        <v>87</v>
      </c>
      <c r="BK285" s="112">
        <f>ROUND(L285*K285,2)</f>
        <v>0</v>
      </c>
      <c r="BL285" s="21" t="s">
        <v>194</v>
      </c>
      <c r="BM285" s="21" t="s">
        <v>554</v>
      </c>
    </row>
    <row r="286" spans="2:51" s="10" customFormat="1" ht="16.5" customHeight="1">
      <c r="B286" s="176"/>
      <c r="C286" s="177"/>
      <c r="D286" s="177"/>
      <c r="E286" s="178" t="s">
        <v>22</v>
      </c>
      <c r="F286" s="280" t="s">
        <v>282</v>
      </c>
      <c r="G286" s="281"/>
      <c r="H286" s="281"/>
      <c r="I286" s="281"/>
      <c r="J286" s="177"/>
      <c r="K286" s="178" t="s">
        <v>22</v>
      </c>
      <c r="L286" s="177"/>
      <c r="M286" s="177"/>
      <c r="N286" s="177"/>
      <c r="O286" s="177"/>
      <c r="P286" s="177"/>
      <c r="Q286" s="177"/>
      <c r="R286" s="179"/>
      <c r="T286" s="180"/>
      <c r="U286" s="177"/>
      <c r="V286" s="177"/>
      <c r="W286" s="177"/>
      <c r="X286" s="177"/>
      <c r="Y286" s="177"/>
      <c r="Z286" s="177"/>
      <c r="AA286" s="181"/>
      <c r="AT286" s="182" t="s">
        <v>174</v>
      </c>
      <c r="AU286" s="182" t="s">
        <v>87</v>
      </c>
      <c r="AV286" s="10" t="s">
        <v>84</v>
      </c>
      <c r="AW286" s="10" t="s">
        <v>35</v>
      </c>
      <c r="AX286" s="10" t="s">
        <v>78</v>
      </c>
      <c r="AY286" s="182" t="s">
        <v>167</v>
      </c>
    </row>
    <row r="287" spans="2:51" s="11" customFormat="1" ht="16.5" customHeight="1">
      <c r="B287" s="183"/>
      <c r="C287" s="184"/>
      <c r="D287" s="184"/>
      <c r="E287" s="185" t="s">
        <v>22</v>
      </c>
      <c r="F287" s="282" t="s">
        <v>555</v>
      </c>
      <c r="G287" s="283"/>
      <c r="H287" s="283"/>
      <c r="I287" s="283"/>
      <c r="J287" s="184"/>
      <c r="K287" s="186">
        <v>2.7</v>
      </c>
      <c r="L287" s="184"/>
      <c r="M287" s="184"/>
      <c r="N287" s="184"/>
      <c r="O287" s="184"/>
      <c r="P287" s="184"/>
      <c r="Q287" s="184"/>
      <c r="R287" s="187"/>
      <c r="T287" s="188"/>
      <c r="U287" s="184"/>
      <c r="V287" s="184"/>
      <c r="W287" s="184"/>
      <c r="X287" s="184"/>
      <c r="Y287" s="184"/>
      <c r="Z287" s="184"/>
      <c r="AA287" s="189"/>
      <c r="AT287" s="190" t="s">
        <v>174</v>
      </c>
      <c r="AU287" s="190" t="s">
        <v>87</v>
      </c>
      <c r="AV287" s="11" t="s">
        <v>87</v>
      </c>
      <c r="AW287" s="11" t="s">
        <v>35</v>
      </c>
      <c r="AX287" s="11" t="s">
        <v>84</v>
      </c>
      <c r="AY287" s="190" t="s">
        <v>167</v>
      </c>
    </row>
    <row r="288" spans="2:65" s="1" customFormat="1" ht="38.25" customHeight="1">
      <c r="B288" s="37"/>
      <c r="C288" s="199" t="s">
        <v>556</v>
      </c>
      <c r="D288" s="199" t="s">
        <v>213</v>
      </c>
      <c r="E288" s="200" t="s">
        <v>557</v>
      </c>
      <c r="F288" s="288" t="s">
        <v>558</v>
      </c>
      <c r="G288" s="288"/>
      <c r="H288" s="288"/>
      <c r="I288" s="288"/>
      <c r="J288" s="201" t="s">
        <v>193</v>
      </c>
      <c r="K288" s="202">
        <v>2.7</v>
      </c>
      <c r="L288" s="289">
        <v>0</v>
      </c>
      <c r="M288" s="290"/>
      <c r="N288" s="291">
        <f>ROUND(L288*K288,2)</f>
        <v>0</v>
      </c>
      <c r="O288" s="279"/>
      <c r="P288" s="279"/>
      <c r="Q288" s="279"/>
      <c r="R288" s="39"/>
      <c r="T288" s="173" t="s">
        <v>22</v>
      </c>
      <c r="U288" s="46" t="s">
        <v>45</v>
      </c>
      <c r="V288" s="38"/>
      <c r="W288" s="174">
        <f>V288*K288</f>
        <v>0</v>
      </c>
      <c r="X288" s="174">
        <v>4E-05</v>
      </c>
      <c r="Y288" s="174">
        <f>X288*K288</f>
        <v>0.00010800000000000001</v>
      </c>
      <c r="Z288" s="174">
        <v>0</v>
      </c>
      <c r="AA288" s="175">
        <f>Z288*K288</f>
        <v>0</v>
      </c>
      <c r="AR288" s="21" t="s">
        <v>293</v>
      </c>
      <c r="AT288" s="21" t="s">
        <v>213</v>
      </c>
      <c r="AU288" s="21" t="s">
        <v>87</v>
      </c>
      <c r="AY288" s="21" t="s">
        <v>167</v>
      </c>
      <c r="BE288" s="112">
        <f>IF(U288="základní",N288,0)</f>
        <v>0</v>
      </c>
      <c r="BF288" s="112">
        <f>IF(U288="snížená",N288,0)</f>
        <v>0</v>
      </c>
      <c r="BG288" s="112">
        <f>IF(U288="zákl. přenesená",N288,0)</f>
        <v>0</v>
      </c>
      <c r="BH288" s="112">
        <f>IF(U288="sníž. přenesená",N288,0)</f>
        <v>0</v>
      </c>
      <c r="BI288" s="112">
        <f>IF(U288="nulová",N288,0)</f>
        <v>0</v>
      </c>
      <c r="BJ288" s="21" t="s">
        <v>87</v>
      </c>
      <c r="BK288" s="112">
        <f>ROUND(L288*K288,2)</f>
        <v>0</v>
      </c>
      <c r="BL288" s="21" t="s">
        <v>194</v>
      </c>
      <c r="BM288" s="21" t="s">
        <v>559</v>
      </c>
    </row>
    <row r="289" spans="2:65" s="1" customFormat="1" ht="25.5" customHeight="1">
      <c r="B289" s="37"/>
      <c r="C289" s="169" t="s">
        <v>560</v>
      </c>
      <c r="D289" s="169" t="s">
        <v>168</v>
      </c>
      <c r="E289" s="170" t="s">
        <v>561</v>
      </c>
      <c r="F289" s="276" t="s">
        <v>562</v>
      </c>
      <c r="G289" s="276"/>
      <c r="H289" s="276"/>
      <c r="I289" s="276"/>
      <c r="J289" s="171" t="s">
        <v>256</v>
      </c>
      <c r="K289" s="172">
        <v>0.133</v>
      </c>
      <c r="L289" s="277">
        <v>0</v>
      </c>
      <c r="M289" s="278"/>
      <c r="N289" s="279">
        <f>ROUND(L289*K289,2)</f>
        <v>0</v>
      </c>
      <c r="O289" s="279"/>
      <c r="P289" s="279"/>
      <c r="Q289" s="279"/>
      <c r="R289" s="39"/>
      <c r="T289" s="173" t="s">
        <v>22</v>
      </c>
      <c r="U289" s="46" t="s">
        <v>45</v>
      </c>
      <c r="V289" s="38"/>
      <c r="W289" s="174">
        <f>V289*K289</f>
        <v>0</v>
      </c>
      <c r="X289" s="174">
        <v>0</v>
      </c>
      <c r="Y289" s="174">
        <f>X289*K289</f>
        <v>0</v>
      </c>
      <c r="Z289" s="174">
        <v>0</v>
      </c>
      <c r="AA289" s="175">
        <f>Z289*K289</f>
        <v>0</v>
      </c>
      <c r="AR289" s="21" t="s">
        <v>194</v>
      </c>
      <c r="AT289" s="21" t="s">
        <v>168</v>
      </c>
      <c r="AU289" s="21" t="s">
        <v>87</v>
      </c>
      <c r="AY289" s="21" t="s">
        <v>167</v>
      </c>
      <c r="BE289" s="112">
        <f>IF(U289="základní",N289,0)</f>
        <v>0</v>
      </c>
      <c r="BF289" s="112">
        <f>IF(U289="snížená",N289,0)</f>
        <v>0</v>
      </c>
      <c r="BG289" s="112">
        <f>IF(U289="zákl. přenesená",N289,0)</f>
        <v>0</v>
      </c>
      <c r="BH289" s="112">
        <f>IF(U289="sníž. přenesená",N289,0)</f>
        <v>0</v>
      </c>
      <c r="BI289" s="112">
        <f>IF(U289="nulová",N289,0)</f>
        <v>0</v>
      </c>
      <c r="BJ289" s="21" t="s">
        <v>87</v>
      </c>
      <c r="BK289" s="112">
        <f>ROUND(L289*K289,2)</f>
        <v>0</v>
      </c>
      <c r="BL289" s="21" t="s">
        <v>194</v>
      </c>
      <c r="BM289" s="21" t="s">
        <v>563</v>
      </c>
    </row>
    <row r="290" spans="2:65" s="1" customFormat="1" ht="25.5" customHeight="1">
      <c r="B290" s="37"/>
      <c r="C290" s="169" t="s">
        <v>564</v>
      </c>
      <c r="D290" s="169" t="s">
        <v>168</v>
      </c>
      <c r="E290" s="170" t="s">
        <v>565</v>
      </c>
      <c r="F290" s="276" t="s">
        <v>566</v>
      </c>
      <c r="G290" s="276"/>
      <c r="H290" s="276"/>
      <c r="I290" s="276"/>
      <c r="J290" s="171" t="s">
        <v>256</v>
      </c>
      <c r="K290" s="172">
        <v>0.133</v>
      </c>
      <c r="L290" s="277">
        <v>0</v>
      </c>
      <c r="M290" s="278"/>
      <c r="N290" s="279">
        <f>ROUND(L290*K290,2)</f>
        <v>0</v>
      </c>
      <c r="O290" s="279"/>
      <c r="P290" s="279"/>
      <c r="Q290" s="279"/>
      <c r="R290" s="39"/>
      <c r="T290" s="173" t="s">
        <v>22</v>
      </c>
      <c r="U290" s="46" t="s">
        <v>45</v>
      </c>
      <c r="V290" s="38"/>
      <c r="W290" s="174">
        <f>V290*K290</f>
        <v>0</v>
      </c>
      <c r="X290" s="174">
        <v>0</v>
      </c>
      <c r="Y290" s="174">
        <f>X290*K290</f>
        <v>0</v>
      </c>
      <c r="Z290" s="174">
        <v>0</v>
      </c>
      <c r="AA290" s="175">
        <f>Z290*K290</f>
        <v>0</v>
      </c>
      <c r="AR290" s="21" t="s">
        <v>194</v>
      </c>
      <c r="AT290" s="21" t="s">
        <v>168</v>
      </c>
      <c r="AU290" s="21" t="s">
        <v>87</v>
      </c>
      <c r="AY290" s="21" t="s">
        <v>167</v>
      </c>
      <c r="BE290" s="112">
        <f>IF(U290="základní",N290,0)</f>
        <v>0</v>
      </c>
      <c r="BF290" s="112">
        <f>IF(U290="snížená",N290,0)</f>
        <v>0</v>
      </c>
      <c r="BG290" s="112">
        <f>IF(U290="zákl. přenesená",N290,0)</f>
        <v>0</v>
      </c>
      <c r="BH290" s="112">
        <f>IF(U290="sníž. přenesená",N290,0)</f>
        <v>0</v>
      </c>
      <c r="BI290" s="112">
        <f>IF(U290="nulová",N290,0)</f>
        <v>0</v>
      </c>
      <c r="BJ290" s="21" t="s">
        <v>87</v>
      </c>
      <c r="BK290" s="112">
        <f>ROUND(L290*K290,2)</f>
        <v>0</v>
      </c>
      <c r="BL290" s="21" t="s">
        <v>194</v>
      </c>
      <c r="BM290" s="21" t="s">
        <v>567</v>
      </c>
    </row>
    <row r="291" spans="2:63" s="9" customFormat="1" ht="29.25" customHeight="1">
      <c r="B291" s="158"/>
      <c r="C291" s="159"/>
      <c r="D291" s="168" t="s">
        <v>138</v>
      </c>
      <c r="E291" s="168"/>
      <c r="F291" s="168"/>
      <c r="G291" s="168"/>
      <c r="H291" s="168"/>
      <c r="I291" s="168"/>
      <c r="J291" s="168"/>
      <c r="K291" s="168"/>
      <c r="L291" s="168"/>
      <c r="M291" s="168"/>
      <c r="N291" s="301">
        <f>BK291</f>
        <v>0</v>
      </c>
      <c r="O291" s="302"/>
      <c r="P291" s="302"/>
      <c r="Q291" s="302"/>
      <c r="R291" s="161"/>
      <c r="T291" s="162"/>
      <c r="U291" s="159"/>
      <c r="V291" s="159"/>
      <c r="W291" s="163">
        <f>SUM(W292:W294)</f>
        <v>0</v>
      </c>
      <c r="X291" s="159"/>
      <c r="Y291" s="163">
        <f>SUM(Y292:Y294)</f>
        <v>0.0001908</v>
      </c>
      <c r="Z291" s="159"/>
      <c r="AA291" s="164">
        <f>SUM(AA292:AA294)</f>
        <v>0</v>
      </c>
      <c r="AR291" s="165" t="s">
        <v>87</v>
      </c>
      <c r="AT291" s="166" t="s">
        <v>77</v>
      </c>
      <c r="AU291" s="166" t="s">
        <v>84</v>
      </c>
      <c r="AY291" s="165" t="s">
        <v>167</v>
      </c>
      <c r="BK291" s="167">
        <f>SUM(BK292:BK294)</f>
        <v>0</v>
      </c>
    </row>
    <row r="292" spans="2:65" s="1" customFormat="1" ht="25.5" customHeight="1">
      <c r="B292" s="37"/>
      <c r="C292" s="169" t="s">
        <v>568</v>
      </c>
      <c r="D292" s="169" t="s">
        <v>168</v>
      </c>
      <c r="E292" s="170" t="s">
        <v>569</v>
      </c>
      <c r="F292" s="276" t="s">
        <v>570</v>
      </c>
      <c r="G292" s="276"/>
      <c r="H292" s="276"/>
      <c r="I292" s="276"/>
      <c r="J292" s="171" t="s">
        <v>193</v>
      </c>
      <c r="K292" s="172">
        <v>0.9</v>
      </c>
      <c r="L292" s="277">
        <v>0</v>
      </c>
      <c r="M292" s="278"/>
      <c r="N292" s="279">
        <f>ROUND(L292*K292,2)</f>
        <v>0</v>
      </c>
      <c r="O292" s="279"/>
      <c r="P292" s="279"/>
      <c r="Q292" s="279"/>
      <c r="R292" s="39"/>
      <c r="T292" s="173" t="s">
        <v>22</v>
      </c>
      <c r="U292" s="46" t="s">
        <v>45</v>
      </c>
      <c r="V292" s="38"/>
      <c r="W292" s="174">
        <f>V292*K292</f>
        <v>0</v>
      </c>
      <c r="X292" s="174">
        <v>4.2E-05</v>
      </c>
      <c r="Y292" s="174">
        <f>X292*K292</f>
        <v>3.78E-05</v>
      </c>
      <c r="Z292" s="174">
        <v>0</v>
      </c>
      <c r="AA292" s="175">
        <f>Z292*K292</f>
        <v>0</v>
      </c>
      <c r="AR292" s="21" t="s">
        <v>194</v>
      </c>
      <c r="AT292" s="21" t="s">
        <v>168</v>
      </c>
      <c r="AU292" s="21" t="s">
        <v>87</v>
      </c>
      <c r="AY292" s="21" t="s">
        <v>167</v>
      </c>
      <c r="BE292" s="112">
        <f>IF(U292="základní",N292,0)</f>
        <v>0</v>
      </c>
      <c r="BF292" s="112">
        <f>IF(U292="snížená",N292,0)</f>
        <v>0</v>
      </c>
      <c r="BG292" s="112">
        <f>IF(U292="zákl. přenesená",N292,0)</f>
        <v>0</v>
      </c>
      <c r="BH292" s="112">
        <f>IF(U292="sníž. přenesená",N292,0)</f>
        <v>0</v>
      </c>
      <c r="BI292" s="112">
        <f>IF(U292="nulová",N292,0)</f>
        <v>0</v>
      </c>
      <c r="BJ292" s="21" t="s">
        <v>87</v>
      </c>
      <c r="BK292" s="112">
        <f>ROUND(L292*K292,2)</f>
        <v>0</v>
      </c>
      <c r="BL292" s="21" t="s">
        <v>194</v>
      </c>
      <c r="BM292" s="21" t="s">
        <v>571</v>
      </c>
    </row>
    <row r="293" spans="2:65" s="1" customFormat="1" ht="25.5" customHeight="1">
      <c r="B293" s="37"/>
      <c r="C293" s="199" t="s">
        <v>572</v>
      </c>
      <c r="D293" s="199" t="s">
        <v>213</v>
      </c>
      <c r="E293" s="200" t="s">
        <v>573</v>
      </c>
      <c r="F293" s="288" t="s">
        <v>574</v>
      </c>
      <c r="G293" s="288"/>
      <c r="H293" s="288"/>
      <c r="I293" s="288"/>
      <c r="J293" s="201" t="s">
        <v>193</v>
      </c>
      <c r="K293" s="202">
        <v>0.9</v>
      </c>
      <c r="L293" s="289">
        <v>0</v>
      </c>
      <c r="M293" s="290"/>
      <c r="N293" s="291">
        <f>ROUND(L293*K293,2)</f>
        <v>0</v>
      </c>
      <c r="O293" s="279"/>
      <c r="P293" s="279"/>
      <c r="Q293" s="279"/>
      <c r="R293" s="39"/>
      <c r="T293" s="173" t="s">
        <v>22</v>
      </c>
      <c r="U293" s="46" t="s">
        <v>45</v>
      </c>
      <c r="V293" s="38"/>
      <c r="W293" s="174">
        <f>V293*K293</f>
        <v>0</v>
      </c>
      <c r="X293" s="174">
        <v>0.00017</v>
      </c>
      <c r="Y293" s="174">
        <f>X293*K293</f>
        <v>0.000153</v>
      </c>
      <c r="Z293" s="174">
        <v>0</v>
      </c>
      <c r="AA293" s="175">
        <f>Z293*K293</f>
        <v>0</v>
      </c>
      <c r="AR293" s="21" t="s">
        <v>293</v>
      </c>
      <c r="AT293" s="21" t="s">
        <v>213</v>
      </c>
      <c r="AU293" s="21" t="s">
        <v>87</v>
      </c>
      <c r="AY293" s="21" t="s">
        <v>167</v>
      </c>
      <c r="BE293" s="112">
        <f>IF(U293="základní",N293,0)</f>
        <v>0</v>
      </c>
      <c r="BF293" s="112">
        <f>IF(U293="snížená",N293,0)</f>
        <v>0</v>
      </c>
      <c r="BG293" s="112">
        <f>IF(U293="zákl. přenesená",N293,0)</f>
        <v>0</v>
      </c>
      <c r="BH293" s="112">
        <f>IF(U293="sníž. přenesená",N293,0)</f>
        <v>0</v>
      </c>
      <c r="BI293" s="112">
        <f>IF(U293="nulová",N293,0)</f>
        <v>0</v>
      </c>
      <c r="BJ293" s="21" t="s">
        <v>87</v>
      </c>
      <c r="BK293" s="112">
        <f>ROUND(L293*K293,2)</f>
        <v>0</v>
      </c>
      <c r="BL293" s="21" t="s">
        <v>194</v>
      </c>
      <c r="BM293" s="21" t="s">
        <v>575</v>
      </c>
    </row>
    <row r="294" spans="2:65" s="1" customFormat="1" ht="25.5" customHeight="1">
      <c r="B294" s="37"/>
      <c r="C294" s="169" t="s">
        <v>576</v>
      </c>
      <c r="D294" s="169" t="s">
        <v>168</v>
      </c>
      <c r="E294" s="170" t="s">
        <v>577</v>
      </c>
      <c r="F294" s="276" t="s">
        <v>578</v>
      </c>
      <c r="G294" s="276"/>
      <c r="H294" s="276"/>
      <c r="I294" s="276"/>
      <c r="J294" s="171" t="s">
        <v>484</v>
      </c>
      <c r="K294" s="203">
        <v>0</v>
      </c>
      <c r="L294" s="277">
        <v>0</v>
      </c>
      <c r="M294" s="278"/>
      <c r="N294" s="279">
        <f>ROUND(L294*K294,2)</f>
        <v>0</v>
      </c>
      <c r="O294" s="279"/>
      <c r="P294" s="279"/>
      <c r="Q294" s="279"/>
      <c r="R294" s="39"/>
      <c r="T294" s="173" t="s">
        <v>22</v>
      </c>
      <c r="U294" s="46" t="s">
        <v>45</v>
      </c>
      <c r="V294" s="38"/>
      <c r="W294" s="174">
        <f>V294*K294</f>
        <v>0</v>
      </c>
      <c r="X294" s="174">
        <v>0</v>
      </c>
      <c r="Y294" s="174">
        <f>X294*K294</f>
        <v>0</v>
      </c>
      <c r="Z294" s="174">
        <v>0</v>
      </c>
      <c r="AA294" s="175">
        <f>Z294*K294</f>
        <v>0</v>
      </c>
      <c r="AR294" s="21" t="s">
        <v>194</v>
      </c>
      <c r="AT294" s="21" t="s">
        <v>168</v>
      </c>
      <c r="AU294" s="21" t="s">
        <v>87</v>
      </c>
      <c r="AY294" s="21" t="s">
        <v>167</v>
      </c>
      <c r="BE294" s="112">
        <f>IF(U294="základní",N294,0)</f>
        <v>0</v>
      </c>
      <c r="BF294" s="112">
        <f>IF(U294="snížená",N294,0)</f>
        <v>0</v>
      </c>
      <c r="BG294" s="112">
        <f>IF(U294="zákl. přenesená",N294,0)</f>
        <v>0</v>
      </c>
      <c r="BH294" s="112">
        <f>IF(U294="sníž. přenesená",N294,0)</f>
        <v>0</v>
      </c>
      <c r="BI294" s="112">
        <f>IF(U294="nulová",N294,0)</f>
        <v>0</v>
      </c>
      <c r="BJ294" s="21" t="s">
        <v>87</v>
      </c>
      <c r="BK294" s="112">
        <f>ROUND(L294*K294,2)</f>
        <v>0</v>
      </c>
      <c r="BL294" s="21" t="s">
        <v>194</v>
      </c>
      <c r="BM294" s="21" t="s">
        <v>579</v>
      </c>
    </row>
    <row r="295" spans="2:63" s="9" customFormat="1" ht="29.25" customHeight="1">
      <c r="B295" s="158"/>
      <c r="C295" s="159"/>
      <c r="D295" s="168" t="s">
        <v>139</v>
      </c>
      <c r="E295" s="168"/>
      <c r="F295" s="168"/>
      <c r="G295" s="168"/>
      <c r="H295" s="168"/>
      <c r="I295" s="168"/>
      <c r="J295" s="168"/>
      <c r="K295" s="168"/>
      <c r="L295" s="168"/>
      <c r="M295" s="168"/>
      <c r="N295" s="301">
        <f>BK295</f>
        <v>0</v>
      </c>
      <c r="O295" s="302"/>
      <c r="P295" s="302"/>
      <c r="Q295" s="302"/>
      <c r="R295" s="161"/>
      <c r="T295" s="162"/>
      <c r="U295" s="159"/>
      <c r="V295" s="159"/>
      <c r="W295" s="163">
        <f>SUM(W296:W299)</f>
        <v>0</v>
      </c>
      <c r="X295" s="159"/>
      <c r="Y295" s="163">
        <f>SUM(Y296:Y299)</f>
        <v>0</v>
      </c>
      <c r="Z295" s="159"/>
      <c r="AA295" s="164">
        <f>SUM(AA296:AA299)</f>
        <v>0.015780000000000002</v>
      </c>
      <c r="AR295" s="165" t="s">
        <v>87</v>
      </c>
      <c r="AT295" s="166" t="s">
        <v>77</v>
      </c>
      <c r="AU295" s="166" t="s">
        <v>84</v>
      </c>
      <c r="AY295" s="165" t="s">
        <v>167</v>
      </c>
      <c r="BK295" s="167">
        <f>SUM(BK296:BK299)</f>
        <v>0</v>
      </c>
    </row>
    <row r="296" spans="2:65" s="1" customFormat="1" ht="25.5" customHeight="1">
      <c r="B296" s="37"/>
      <c r="C296" s="169" t="s">
        <v>580</v>
      </c>
      <c r="D296" s="169" t="s">
        <v>168</v>
      </c>
      <c r="E296" s="170" t="s">
        <v>581</v>
      </c>
      <c r="F296" s="276" t="s">
        <v>582</v>
      </c>
      <c r="G296" s="276"/>
      <c r="H296" s="276"/>
      <c r="I296" s="276"/>
      <c r="J296" s="171" t="s">
        <v>171</v>
      </c>
      <c r="K296" s="172">
        <v>5.28</v>
      </c>
      <c r="L296" s="277">
        <v>0</v>
      </c>
      <c r="M296" s="278"/>
      <c r="N296" s="279">
        <f>ROUND(L296*K296,2)</f>
        <v>0</v>
      </c>
      <c r="O296" s="279"/>
      <c r="P296" s="279"/>
      <c r="Q296" s="279"/>
      <c r="R296" s="39"/>
      <c r="T296" s="173" t="s">
        <v>22</v>
      </c>
      <c r="U296" s="46" t="s">
        <v>45</v>
      </c>
      <c r="V296" s="38"/>
      <c r="W296" s="174">
        <f>V296*K296</f>
        <v>0</v>
      </c>
      <c r="X296" s="174">
        <v>0</v>
      </c>
      <c r="Y296" s="174">
        <f>X296*K296</f>
        <v>0</v>
      </c>
      <c r="Z296" s="174">
        <v>0.0025</v>
      </c>
      <c r="AA296" s="175">
        <f>Z296*K296</f>
        <v>0.013200000000000002</v>
      </c>
      <c r="AR296" s="21" t="s">
        <v>194</v>
      </c>
      <c r="AT296" s="21" t="s">
        <v>168</v>
      </c>
      <c r="AU296" s="21" t="s">
        <v>87</v>
      </c>
      <c r="AY296" s="21" t="s">
        <v>167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1" t="s">
        <v>87</v>
      </c>
      <c r="BK296" s="112">
        <f>ROUND(L296*K296,2)</f>
        <v>0</v>
      </c>
      <c r="BL296" s="21" t="s">
        <v>194</v>
      </c>
      <c r="BM296" s="21" t="s">
        <v>583</v>
      </c>
    </row>
    <row r="297" spans="2:51" s="11" customFormat="1" ht="16.5" customHeight="1">
      <c r="B297" s="183"/>
      <c r="C297" s="184"/>
      <c r="D297" s="184"/>
      <c r="E297" s="185" t="s">
        <v>22</v>
      </c>
      <c r="F297" s="284" t="s">
        <v>277</v>
      </c>
      <c r="G297" s="285"/>
      <c r="H297" s="285"/>
      <c r="I297" s="285"/>
      <c r="J297" s="184"/>
      <c r="K297" s="186">
        <v>5.28</v>
      </c>
      <c r="L297" s="184"/>
      <c r="M297" s="184"/>
      <c r="N297" s="184"/>
      <c r="O297" s="184"/>
      <c r="P297" s="184"/>
      <c r="Q297" s="184"/>
      <c r="R297" s="187"/>
      <c r="T297" s="188"/>
      <c r="U297" s="184"/>
      <c r="V297" s="184"/>
      <c r="W297" s="184"/>
      <c r="X297" s="184"/>
      <c r="Y297" s="184"/>
      <c r="Z297" s="184"/>
      <c r="AA297" s="189"/>
      <c r="AT297" s="190" t="s">
        <v>174</v>
      </c>
      <c r="AU297" s="190" t="s">
        <v>87</v>
      </c>
      <c r="AV297" s="11" t="s">
        <v>87</v>
      </c>
      <c r="AW297" s="11" t="s">
        <v>35</v>
      </c>
      <c r="AX297" s="11" t="s">
        <v>84</v>
      </c>
      <c r="AY297" s="190" t="s">
        <v>167</v>
      </c>
    </row>
    <row r="298" spans="2:65" s="1" customFormat="1" ht="25.5" customHeight="1">
      <c r="B298" s="37"/>
      <c r="C298" s="169" t="s">
        <v>584</v>
      </c>
      <c r="D298" s="169" t="s">
        <v>168</v>
      </c>
      <c r="E298" s="170" t="s">
        <v>585</v>
      </c>
      <c r="F298" s="276" t="s">
        <v>586</v>
      </c>
      <c r="G298" s="276"/>
      <c r="H298" s="276"/>
      <c r="I298" s="276"/>
      <c r="J298" s="171" t="s">
        <v>193</v>
      </c>
      <c r="K298" s="172">
        <v>8.6</v>
      </c>
      <c r="L298" s="277">
        <v>0</v>
      </c>
      <c r="M298" s="278"/>
      <c r="N298" s="279">
        <f>ROUND(L298*K298,2)</f>
        <v>0</v>
      </c>
      <c r="O298" s="279"/>
      <c r="P298" s="279"/>
      <c r="Q298" s="279"/>
      <c r="R298" s="39"/>
      <c r="T298" s="173" t="s">
        <v>22</v>
      </c>
      <c r="U298" s="46" t="s">
        <v>45</v>
      </c>
      <c r="V298" s="38"/>
      <c r="W298" s="174">
        <f>V298*K298</f>
        <v>0</v>
      </c>
      <c r="X298" s="174">
        <v>0</v>
      </c>
      <c r="Y298" s="174">
        <f>X298*K298</f>
        <v>0</v>
      </c>
      <c r="Z298" s="174">
        <v>0.0003</v>
      </c>
      <c r="AA298" s="175">
        <f>Z298*K298</f>
        <v>0.00258</v>
      </c>
      <c r="AR298" s="21" t="s">
        <v>194</v>
      </c>
      <c r="AT298" s="21" t="s">
        <v>168</v>
      </c>
      <c r="AU298" s="21" t="s">
        <v>87</v>
      </c>
      <c r="AY298" s="21" t="s">
        <v>167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1" t="s">
        <v>87</v>
      </c>
      <c r="BK298" s="112">
        <f>ROUND(L298*K298,2)</f>
        <v>0</v>
      </c>
      <c r="BL298" s="21" t="s">
        <v>194</v>
      </c>
      <c r="BM298" s="21" t="s">
        <v>587</v>
      </c>
    </row>
    <row r="299" spans="2:51" s="11" customFormat="1" ht="16.5" customHeight="1">
      <c r="B299" s="183"/>
      <c r="C299" s="184"/>
      <c r="D299" s="184"/>
      <c r="E299" s="185" t="s">
        <v>22</v>
      </c>
      <c r="F299" s="284" t="s">
        <v>588</v>
      </c>
      <c r="G299" s="285"/>
      <c r="H299" s="285"/>
      <c r="I299" s="285"/>
      <c r="J299" s="184"/>
      <c r="K299" s="186">
        <v>8.6</v>
      </c>
      <c r="L299" s="184"/>
      <c r="M299" s="184"/>
      <c r="N299" s="184"/>
      <c r="O299" s="184"/>
      <c r="P299" s="184"/>
      <c r="Q299" s="184"/>
      <c r="R299" s="187"/>
      <c r="T299" s="188"/>
      <c r="U299" s="184"/>
      <c r="V299" s="184"/>
      <c r="W299" s="184"/>
      <c r="X299" s="184"/>
      <c r="Y299" s="184"/>
      <c r="Z299" s="184"/>
      <c r="AA299" s="189"/>
      <c r="AT299" s="190" t="s">
        <v>174</v>
      </c>
      <c r="AU299" s="190" t="s">
        <v>87</v>
      </c>
      <c r="AV299" s="11" t="s">
        <v>87</v>
      </c>
      <c r="AW299" s="11" t="s">
        <v>35</v>
      </c>
      <c r="AX299" s="11" t="s">
        <v>84</v>
      </c>
      <c r="AY299" s="190" t="s">
        <v>167</v>
      </c>
    </row>
    <row r="300" spans="2:63" s="9" customFormat="1" ht="29.25" customHeight="1">
      <c r="B300" s="158"/>
      <c r="C300" s="159"/>
      <c r="D300" s="168" t="s">
        <v>140</v>
      </c>
      <c r="E300" s="168"/>
      <c r="F300" s="168"/>
      <c r="G300" s="168"/>
      <c r="H300" s="168"/>
      <c r="I300" s="168"/>
      <c r="J300" s="168"/>
      <c r="K300" s="168"/>
      <c r="L300" s="168"/>
      <c r="M300" s="168"/>
      <c r="N300" s="299">
        <f>BK300</f>
        <v>0</v>
      </c>
      <c r="O300" s="300"/>
      <c r="P300" s="300"/>
      <c r="Q300" s="300"/>
      <c r="R300" s="161"/>
      <c r="T300" s="162"/>
      <c r="U300" s="159"/>
      <c r="V300" s="159"/>
      <c r="W300" s="163">
        <f>SUM(W301:W311)</f>
        <v>0</v>
      </c>
      <c r="X300" s="159"/>
      <c r="Y300" s="163">
        <f>SUM(Y301:Y311)</f>
        <v>0.279128</v>
      </c>
      <c r="Z300" s="159"/>
      <c r="AA300" s="164">
        <f>SUM(AA301:AA311)</f>
        <v>0</v>
      </c>
      <c r="AR300" s="165" t="s">
        <v>87</v>
      </c>
      <c r="AT300" s="166" t="s">
        <v>77</v>
      </c>
      <c r="AU300" s="166" t="s">
        <v>84</v>
      </c>
      <c r="AY300" s="165" t="s">
        <v>167</v>
      </c>
      <c r="BK300" s="167">
        <f>SUM(BK301:BK311)</f>
        <v>0</v>
      </c>
    </row>
    <row r="301" spans="2:65" s="1" customFormat="1" ht="38.25" customHeight="1">
      <c r="B301" s="37"/>
      <c r="C301" s="169" t="s">
        <v>589</v>
      </c>
      <c r="D301" s="169" t="s">
        <v>168</v>
      </c>
      <c r="E301" s="170" t="s">
        <v>590</v>
      </c>
      <c r="F301" s="276" t="s">
        <v>591</v>
      </c>
      <c r="G301" s="276"/>
      <c r="H301" s="276"/>
      <c r="I301" s="276"/>
      <c r="J301" s="171" t="s">
        <v>171</v>
      </c>
      <c r="K301" s="172">
        <v>16.6</v>
      </c>
      <c r="L301" s="277">
        <v>0</v>
      </c>
      <c r="M301" s="278"/>
      <c r="N301" s="279">
        <f>ROUND(L301*K301,2)</f>
        <v>0</v>
      </c>
      <c r="O301" s="279"/>
      <c r="P301" s="279"/>
      <c r="Q301" s="279"/>
      <c r="R301" s="39"/>
      <c r="T301" s="173" t="s">
        <v>22</v>
      </c>
      <c r="U301" s="46" t="s">
        <v>45</v>
      </c>
      <c r="V301" s="38"/>
      <c r="W301" s="174">
        <f>V301*K301</f>
        <v>0</v>
      </c>
      <c r="X301" s="174">
        <v>0.003</v>
      </c>
      <c r="Y301" s="174">
        <f>X301*K301</f>
        <v>0.049800000000000004</v>
      </c>
      <c r="Z301" s="174">
        <v>0</v>
      </c>
      <c r="AA301" s="175">
        <f>Z301*K301</f>
        <v>0</v>
      </c>
      <c r="AR301" s="21" t="s">
        <v>194</v>
      </c>
      <c r="AT301" s="21" t="s">
        <v>168</v>
      </c>
      <c r="AU301" s="21" t="s">
        <v>87</v>
      </c>
      <c r="AY301" s="21" t="s">
        <v>167</v>
      </c>
      <c r="BE301" s="112">
        <f>IF(U301="základní",N301,0)</f>
        <v>0</v>
      </c>
      <c r="BF301" s="112">
        <f>IF(U301="snížená",N301,0)</f>
        <v>0</v>
      </c>
      <c r="BG301" s="112">
        <f>IF(U301="zákl. přenesená",N301,0)</f>
        <v>0</v>
      </c>
      <c r="BH301" s="112">
        <f>IF(U301="sníž. přenesená",N301,0)</f>
        <v>0</v>
      </c>
      <c r="BI301" s="112">
        <f>IF(U301="nulová",N301,0)</f>
        <v>0</v>
      </c>
      <c r="BJ301" s="21" t="s">
        <v>87</v>
      </c>
      <c r="BK301" s="112">
        <f>ROUND(L301*K301,2)</f>
        <v>0</v>
      </c>
      <c r="BL301" s="21" t="s">
        <v>194</v>
      </c>
      <c r="BM301" s="21" t="s">
        <v>592</v>
      </c>
    </row>
    <row r="302" spans="2:51" s="11" customFormat="1" ht="16.5" customHeight="1">
      <c r="B302" s="183"/>
      <c r="C302" s="184"/>
      <c r="D302" s="184"/>
      <c r="E302" s="185" t="s">
        <v>22</v>
      </c>
      <c r="F302" s="284" t="s">
        <v>593</v>
      </c>
      <c r="G302" s="285"/>
      <c r="H302" s="285"/>
      <c r="I302" s="285"/>
      <c r="J302" s="184"/>
      <c r="K302" s="186">
        <v>18.4</v>
      </c>
      <c r="L302" s="184"/>
      <c r="M302" s="184"/>
      <c r="N302" s="184"/>
      <c r="O302" s="184"/>
      <c r="P302" s="184"/>
      <c r="Q302" s="184"/>
      <c r="R302" s="187"/>
      <c r="T302" s="188"/>
      <c r="U302" s="184"/>
      <c r="V302" s="184"/>
      <c r="W302" s="184"/>
      <c r="X302" s="184"/>
      <c r="Y302" s="184"/>
      <c r="Z302" s="184"/>
      <c r="AA302" s="189"/>
      <c r="AT302" s="190" t="s">
        <v>174</v>
      </c>
      <c r="AU302" s="190" t="s">
        <v>87</v>
      </c>
      <c r="AV302" s="11" t="s">
        <v>87</v>
      </c>
      <c r="AW302" s="11" t="s">
        <v>35</v>
      </c>
      <c r="AX302" s="11" t="s">
        <v>78</v>
      </c>
      <c r="AY302" s="190" t="s">
        <v>167</v>
      </c>
    </row>
    <row r="303" spans="2:51" s="11" customFormat="1" ht="16.5" customHeight="1">
      <c r="B303" s="183"/>
      <c r="C303" s="184"/>
      <c r="D303" s="184"/>
      <c r="E303" s="185" t="s">
        <v>22</v>
      </c>
      <c r="F303" s="282" t="s">
        <v>594</v>
      </c>
      <c r="G303" s="283"/>
      <c r="H303" s="283"/>
      <c r="I303" s="283"/>
      <c r="J303" s="184"/>
      <c r="K303" s="186">
        <v>-1.8</v>
      </c>
      <c r="L303" s="184"/>
      <c r="M303" s="184"/>
      <c r="N303" s="184"/>
      <c r="O303" s="184"/>
      <c r="P303" s="184"/>
      <c r="Q303" s="184"/>
      <c r="R303" s="187"/>
      <c r="T303" s="188"/>
      <c r="U303" s="184"/>
      <c r="V303" s="184"/>
      <c r="W303" s="184"/>
      <c r="X303" s="184"/>
      <c r="Y303" s="184"/>
      <c r="Z303" s="184"/>
      <c r="AA303" s="189"/>
      <c r="AT303" s="190" t="s">
        <v>174</v>
      </c>
      <c r="AU303" s="190" t="s">
        <v>87</v>
      </c>
      <c r="AV303" s="11" t="s">
        <v>87</v>
      </c>
      <c r="AW303" s="11" t="s">
        <v>35</v>
      </c>
      <c r="AX303" s="11" t="s">
        <v>78</v>
      </c>
      <c r="AY303" s="190" t="s">
        <v>167</v>
      </c>
    </row>
    <row r="304" spans="2:51" s="12" customFormat="1" ht="16.5" customHeight="1">
      <c r="B304" s="191"/>
      <c r="C304" s="192"/>
      <c r="D304" s="192"/>
      <c r="E304" s="193" t="s">
        <v>22</v>
      </c>
      <c r="F304" s="286" t="s">
        <v>186</v>
      </c>
      <c r="G304" s="287"/>
      <c r="H304" s="287"/>
      <c r="I304" s="287"/>
      <c r="J304" s="192"/>
      <c r="K304" s="194">
        <v>16.6</v>
      </c>
      <c r="L304" s="192"/>
      <c r="M304" s="192"/>
      <c r="N304" s="192"/>
      <c r="O304" s="192"/>
      <c r="P304" s="192"/>
      <c r="Q304" s="192"/>
      <c r="R304" s="195"/>
      <c r="T304" s="196"/>
      <c r="U304" s="192"/>
      <c r="V304" s="192"/>
      <c r="W304" s="192"/>
      <c r="X304" s="192"/>
      <c r="Y304" s="192"/>
      <c r="Z304" s="192"/>
      <c r="AA304" s="197"/>
      <c r="AT304" s="198" t="s">
        <v>174</v>
      </c>
      <c r="AU304" s="198" t="s">
        <v>87</v>
      </c>
      <c r="AV304" s="12" t="s">
        <v>93</v>
      </c>
      <c r="AW304" s="12" t="s">
        <v>35</v>
      </c>
      <c r="AX304" s="12" t="s">
        <v>84</v>
      </c>
      <c r="AY304" s="198" t="s">
        <v>167</v>
      </c>
    </row>
    <row r="305" spans="2:65" s="1" customFormat="1" ht="16.5" customHeight="1">
      <c r="B305" s="37"/>
      <c r="C305" s="199" t="s">
        <v>595</v>
      </c>
      <c r="D305" s="199" t="s">
        <v>213</v>
      </c>
      <c r="E305" s="200" t="s">
        <v>596</v>
      </c>
      <c r="F305" s="288" t="s">
        <v>597</v>
      </c>
      <c r="G305" s="288"/>
      <c r="H305" s="288"/>
      <c r="I305" s="288"/>
      <c r="J305" s="201" t="s">
        <v>171</v>
      </c>
      <c r="K305" s="202">
        <v>18.26</v>
      </c>
      <c r="L305" s="289">
        <v>0</v>
      </c>
      <c r="M305" s="290"/>
      <c r="N305" s="291">
        <f aca="true" t="shared" si="15" ref="N305:N311">ROUND(L305*K305,2)</f>
        <v>0</v>
      </c>
      <c r="O305" s="279"/>
      <c r="P305" s="279"/>
      <c r="Q305" s="279"/>
      <c r="R305" s="39"/>
      <c r="T305" s="173" t="s">
        <v>22</v>
      </c>
      <c r="U305" s="46" t="s">
        <v>45</v>
      </c>
      <c r="V305" s="38"/>
      <c r="W305" s="174">
        <f aca="true" t="shared" si="16" ref="W305:W311">V305*K305</f>
        <v>0</v>
      </c>
      <c r="X305" s="174">
        <v>0.0118</v>
      </c>
      <c r="Y305" s="174">
        <f aca="true" t="shared" si="17" ref="Y305:Y311">X305*K305</f>
        <v>0.21546800000000002</v>
      </c>
      <c r="Z305" s="174">
        <v>0</v>
      </c>
      <c r="AA305" s="175">
        <f aca="true" t="shared" si="18" ref="AA305:AA311">Z305*K305</f>
        <v>0</v>
      </c>
      <c r="AR305" s="21" t="s">
        <v>293</v>
      </c>
      <c r="AT305" s="21" t="s">
        <v>213</v>
      </c>
      <c r="AU305" s="21" t="s">
        <v>87</v>
      </c>
      <c r="AY305" s="21" t="s">
        <v>167</v>
      </c>
      <c r="BE305" s="112">
        <f aca="true" t="shared" si="19" ref="BE305:BE311">IF(U305="základní",N305,0)</f>
        <v>0</v>
      </c>
      <c r="BF305" s="112">
        <f aca="true" t="shared" si="20" ref="BF305:BF311">IF(U305="snížená",N305,0)</f>
        <v>0</v>
      </c>
      <c r="BG305" s="112">
        <f aca="true" t="shared" si="21" ref="BG305:BG311">IF(U305="zákl. přenesená",N305,0)</f>
        <v>0</v>
      </c>
      <c r="BH305" s="112">
        <f aca="true" t="shared" si="22" ref="BH305:BH311">IF(U305="sníž. přenesená",N305,0)</f>
        <v>0</v>
      </c>
      <c r="BI305" s="112">
        <f aca="true" t="shared" si="23" ref="BI305:BI311">IF(U305="nulová",N305,0)</f>
        <v>0</v>
      </c>
      <c r="BJ305" s="21" t="s">
        <v>87</v>
      </c>
      <c r="BK305" s="112">
        <f aca="true" t="shared" si="24" ref="BK305:BK311">ROUND(L305*K305,2)</f>
        <v>0</v>
      </c>
      <c r="BL305" s="21" t="s">
        <v>194</v>
      </c>
      <c r="BM305" s="21" t="s">
        <v>598</v>
      </c>
    </row>
    <row r="306" spans="2:65" s="1" customFormat="1" ht="38.25" customHeight="1">
      <c r="B306" s="37"/>
      <c r="C306" s="169" t="s">
        <v>599</v>
      </c>
      <c r="D306" s="169" t="s">
        <v>168</v>
      </c>
      <c r="E306" s="170" t="s">
        <v>600</v>
      </c>
      <c r="F306" s="276" t="s">
        <v>601</v>
      </c>
      <c r="G306" s="276"/>
      <c r="H306" s="276"/>
      <c r="I306" s="276"/>
      <c r="J306" s="171" t="s">
        <v>171</v>
      </c>
      <c r="K306" s="172">
        <v>18.18</v>
      </c>
      <c r="L306" s="277">
        <v>0</v>
      </c>
      <c r="M306" s="278"/>
      <c r="N306" s="279">
        <f t="shared" si="15"/>
        <v>0</v>
      </c>
      <c r="O306" s="279"/>
      <c r="P306" s="279"/>
      <c r="Q306" s="279"/>
      <c r="R306" s="39"/>
      <c r="T306" s="173" t="s">
        <v>22</v>
      </c>
      <c r="U306" s="46" t="s">
        <v>45</v>
      </c>
      <c r="V306" s="38"/>
      <c r="W306" s="174">
        <f t="shared" si="16"/>
        <v>0</v>
      </c>
      <c r="X306" s="174">
        <v>0</v>
      </c>
      <c r="Y306" s="174">
        <f t="shared" si="17"/>
        <v>0</v>
      </c>
      <c r="Z306" s="174">
        <v>0</v>
      </c>
      <c r="AA306" s="175">
        <f t="shared" si="18"/>
        <v>0</v>
      </c>
      <c r="AR306" s="21" t="s">
        <v>194</v>
      </c>
      <c r="AT306" s="21" t="s">
        <v>168</v>
      </c>
      <c r="AU306" s="21" t="s">
        <v>87</v>
      </c>
      <c r="AY306" s="21" t="s">
        <v>167</v>
      </c>
      <c r="BE306" s="112">
        <f t="shared" si="19"/>
        <v>0</v>
      </c>
      <c r="BF306" s="112">
        <f t="shared" si="20"/>
        <v>0</v>
      </c>
      <c r="BG306" s="112">
        <f t="shared" si="21"/>
        <v>0</v>
      </c>
      <c r="BH306" s="112">
        <f t="shared" si="22"/>
        <v>0</v>
      </c>
      <c r="BI306" s="112">
        <f t="shared" si="23"/>
        <v>0</v>
      </c>
      <c r="BJ306" s="21" t="s">
        <v>87</v>
      </c>
      <c r="BK306" s="112">
        <f t="shared" si="24"/>
        <v>0</v>
      </c>
      <c r="BL306" s="21" t="s">
        <v>194</v>
      </c>
      <c r="BM306" s="21" t="s">
        <v>602</v>
      </c>
    </row>
    <row r="307" spans="2:65" s="1" customFormat="1" ht="25.5" customHeight="1">
      <c r="B307" s="37"/>
      <c r="C307" s="169" t="s">
        <v>603</v>
      </c>
      <c r="D307" s="169" t="s">
        <v>168</v>
      </c>
      <c r="E307" s="170" t="s">
        <v>604</v>
      </c>
      <c r="F307" s="276" t="s">
        <v>605</v>
      </c>
      <c r="G307" s="276"/>
      <c r="H307" s="276"/>
      <c r="I307" s="276"/>
      <c r="J307" s="171" t="s">
        <v>171</v>
      </c>
      <c r="K307" s="172">
        <v>1</v>
      </c>
      <c r="L307" s="277">
        <v>0</v>
      </c>
      <c r="M307" s="278"/>
      <c r="N307" s="279">
        <f t="shared" si="15"/>
        <v>0</v>
      </c>
      <c r="O307" s="279"/>
      <c r="P307" s="279"/>
      <c r="Q307" s="279"/>
      <c r="R307" s="39"/>
      <c r="T307" s="173" t="s">
        <v>22</v>
      </c>
      <c r="U307" s="46" t="s">
        <v>45</v>
      </c>
      <c r="V307" s="38"/>
      <c r="W307" s="174">
        <f t="shared" si="16"/>
        <v>0</v>
      </c>
      <c r="X307" s="174">
        <v>0.00063</v>
      </c>
      <c r="Y307" s="174">
        <f t="shared" si="17"/>
        <v>0.00063</v>
      </c>
      <c r="Z307" s="174">
        <v>0</v>
      </c>
      <c r="AA307" s="175">
        <f t="shared" si="18"/>
        <v>0</v>
      </c>
      <c r="AR307" s="21" t="s">
        <v>194</v>
      </c>
      <c r="AT307" s="21" t="s">
        <v>168</v>
      </c>
      <c r="AU307" s="21" t="s">
        <v>87</v>
      </c>
      <c r="AY307" s="21" t="s">
        <v>167</v>
      </c>
      <c r="BE307" s="112">
        <f t="shared" si="19"/>
        <v>0</v>
      </c>
      <c r="BF307" s="112">
        <f t="shared" si="20"/>
        <v>0</v>
      </c>
      <c r="BG307" s="112">
        <f t="shared" si="21"/>
        <v>0</v>
      </c>
      <c r="BH307" s="112">
        <f t="shared" si="22"/>
        <v>0</v>
      </c>
      <c r="BI307" s="112">
        <f t="shared" si="23"/>
        <v>0</v>
      </c>
      <c r="BJ307" s="21" t="s">
        <v>87</v>
      </c>
      <c r="BK307" s="112">
        <f t="shared" si="24"/>
        <v>0</v>
      </c>
      <c r="BL307" s="21" t="s">
        <v>194</v>
      </c>
      <c r="BM307" s="21" t="s">
        <v>606</v>
      </c>
    </row>
    <row r="308" spans="2:65" s="1" customFormat="1" ht="16.5" customHeight="1">
      <c r="B308" s="37"/>
      <c r="C308" s="199" t="s">
        <v>607</v>
      </c>
      <c r="D308" s="199" t="s">
        <v>213</v>
      </c>
      <c r="E308" s="200" t="s">
        <v>608</v>
      </c>
      <c r="F308" s="288" t="s">
        <v>609</v>
      </c>
      <c r="G308" s="288"/>
      <c r="H308" s="288"/>
      <c r="I308" s="288"/>
      <c r="J308" s="201" t="s">
        <v>171</v>
      </c>
      <c r="K308" s="202">
        <v>1.1</v>
      </c>
      <c r="L308" s="289">
        <v>0</v>
      </c>
      <c r="M308" s="290"/>
      <c r="N308" s="291">
        <f t="shared" si="15"/>
        <v>0</v>
      </c>
      <c r="O308" s="279"/>
      <c r="P308" s="279"/>
      <c r="Q308" s="279"/>
      <c r="R308" s="39"/>
      <c r="T308" s="173" t="s">
        <v>22</v>
      </c>
      <c r="U308" s="46" t="s">
        <v>45</v>
      </c>
      <c r="V308" s="38"/>
      <c r="W308" s="174">
        <f t="shared" si="16"/>
        <v>0</v>
      </c>
      <c r="X308" s="174">
        <v>0.0075</v>
      </c>
      <c r="Y308" s="174">
        <f t="shared" si="17"/>
        <v>0.00825</v>
      </c>
      <c r="Z308" s="174">
        <v>0</v>
      </c>
      <c r="AA308" s="175">
        <f t="shared" si="18"/>
        <v>0</v>
      </c>
      <c r="AR308" s="21" t="s">
        <v>293</v>
      </c>
      <c r="AT308" s="21" t="s">
        <v>213</v>
      </c>
      <c r="AU308" s="21" t="s">
        <v>87</v>
      </c>
      <c r="AY308" s="21" t="s">
        <v>167</v>
      </c>
      <c r="BE308" s="112">
        <f t="shared" si="19"/>
        <v>0</v>
      </c>
      <c r="BF308" s="112">
        <f t="shared" si="20"/>
        <v>0</v>
      </c>
      <c r="BG308" s="112">
        <f t="shared" si="21"/>
        <v>0</v>
      </c>
      <c r="BH308" s="112">
        <f t="shared" si="22"/>
        <v>0</v>
      </c>
      <c r="BI308" s="112">
        <f t="shared" si="23"/>
        <v>0</v>
      </c>
      <c r="BJ308" s="21" t="s">
        <v>87</v>
      </c>
      <c r="BK308" s="112">
        <f t="shared" si="24"/>
        <v>0</v>
      </c>
      <c r="BL308" s="21" t="s">
        <v>194</v>
      </c>
      <c r="BM308" s="21" t="s">
        <v>610</v>
      </c>
    </row>
    <row r="309" spans="2:65" s="1" customFormat="1" ht="16.5" customHeight="1">
      <c r="B309" s="37"/>
      <c r="C309" s="169" t="s">
        <v>611</v>
      </c>
      <c r="D309" s="169" t="s">
        <v>168</v>
      </c>
      <c r="E309" s="170" t="s">
        <v>612</v>
      </c>
      <c r="F309" s="276" t="s">
        <v>613</v>
      </c>
      <c r="G309" s="276"/>
      <c r="H309" s="276"/>
      <c r="I309" s="276"/>
      <c r="J309" s="171" t="s">
        <v>171</v>
      </c>
      <c r="K309" s="172">
        <v>16.6</v>
      </c>
      <c r="L309" s="277">
        <v>0</v>
      </c>
      <c r="M309" s="278"/>
      <c r="N309" s="279">
        <f t="shared" si="15"/>
        <v>0</v>
      </c>
      <c r="O309" s="279"/>
      <c r="P309" s="279"/>
      <c r="Q309" s="279"/>
      <c r="R309" s="39"/>
      <c r="T309" s="173" t="s">
        <v>22</v>
      </c>
      <c r="U309" s="46" t="s">
        <v>45</v>
      </c>
      <c r="V309" s="38"/>
      <c r="W309" s="174">
        <f t="shared" si="16"/>
        <v>0</v>
      </c>
      <c r="X309" s="174">
        <v>0.0003</v>
      </c>
      <c r="Y309" s="174">
        <f t="shared" si="17"/>
        <v>0.00498</v>
      </c>
      <c r="Z309" s="174">
        <v>0</v>
      </c>
      <c r="AA309" s="175">
        <f t="shared" si="18"/>
        <v>0</v>
      </c>
      <c r="AR309" s="21" t="s">
        <v>194</v>
      </c>
      <c r="AT309" s="21" t="s">
        <v>168</v>
      </c>
      <c r="AU309" s="21" t="s">
        <v>87</v>
      </c>
      <c r="AY309" s="21" t="s">
        <v>167</v>
      </c>
      <c r="BE309" s="112">
        <f t="shared" si="19"/>
        <v>0</v>
      </c>
      <c r="BF309" s="112">
        <f t="shared" si="20"/>
        <v>0</v>
      </c>
      <c r="BG309" s="112">
        <f t="shared" si="21"/>
        <v>0</v>
      </c>
      <c r="BH309" s="112">
        <f t="shared" si="22"/>
        <v>0</v>
      </c>
      <c r="BI309" s="112">
        <f t="shared" si="23"/>
        <v>0</v>
      </c>
      <c r="BJ309" s="21" t="s">
        <v>87</v>
      </c>
      <c r="BK309" s="112">
        <f t="shared" si="24"/>
        <v>0</v>
      </c>
      <c r="BL309" s="21" t="s">
        <v>194</v>
      </c>
      <c r="BM309" s="21" t="s">
        <v>614</v>
      </c>
    </row>
    <row r="310" spans="2:65" s="1" customFormat="1" ht="25.5" customHeight="1">
      <c r="B310" s="37"/>
      <c r="C310" s="169" t="s">
        <v>615</v>
      </c>
      <c r="D310" s="169" t="s">
        <v>168</v>
      </c>
      <c r="E310" s="170" t="s">
        <v>616</v>
      </c>
      <c r="F310" s="276" t="s">
        <v>617</v>
      </c>
      <c r="G310" s="276"/>
      <c r="H310" s="276"/>
      <c r="I310" s="276"/>
      <c r="J310" s="171" t="s">
        <v>256</v>
      </c>
      <c r="K310" s="172">
        <v>0.279</v>
      </c>
      <c r="L310" s="277">
        <v>0</v>
      </c>
      <c r="M310" s="278"/>
      <c r="N310" s="279">
        <f t="shared" si="15"/>
        <v>0</v>
      </c>
      <c r="O310" s="279"/>
      <c r="P310" s="279"/>
      <c r="Q310" s="279"/>
      <c r="R310" s="39"/>
      <c r="T310" s="173" t="s">
        <v>22</v>
      </c>
      <c r="U310" s="46" t="s">
        <v>45</v>
      </c>
      <c r="V310" s="38"/>
      <c r="W310" s="174">
        <f t="shared" si="16"/>
        <v>0</v>
      </c>
      <c r="X310" s="174">
        <v>0</v>
      </c>
      <c r="Y310" s="174">
        <f t="shared" si="17"/>
        <v>0</v>
      </c>
      <c r="Z310" s="174">
        <v>0</v>
      </c>
      <c r="AA310" s="175">
        <f t="shared" si="18"/>
        <v>0</v>
      </c>
      <c r="AR310" s="21" t="s">
        <v>194</v>
      </c>
      <c r="AT310" s="21" t="s">
        <v>168</v>
      </c>
      <c r="AU310" s="21" t="s">
        <v>87</v>
      </c>
      <c r="AY310" s="21" t="s">
        <v>167</v>
      </c>
      <c r="BE310" s="112">
        <f t="shared" si="19"/>
        <v>0</v>
      </c>
      <c r="BF310" s="112">
        <f t="shared" si="20"/>
        <v>0</v>
      </c>
      <c r="BG310" s="112">
        <f t="shared" si="21"/>
        <v>0</v>
      </c>
      <c r="BH310" s="112">
        <f t="shared" si="22"/>
        <v>0</v>
      </c>
      <c r="BI310" s="112">
        <f t="shared" si="23"/>
        <v>0</v>
      </c>
      <c r="BJ310" s="21" t="s">
        <v>87</v>
      </c>
      <c r="BK310" s="112">
        <f t="shared" si="24"/>
        <v>0</v>
      </c>
      <c r="BL310" s="21" t="s">
        <v>194</v>
      </c>
      <c r="BM310" s="21" t="s">
        <v>618</v>
      </c>
    </row>
    <row r="311" spans="2:65" s="1" customFormat="1" ht="25.5" customHeight="1">
      <c r="B311" s="37"/>
      <c r="C311" s="169" t="s">
        <v>619</v>
      </c>
      <c r="D311" s="169" t="s">
        <v>168</v>
      </c>
      <c r="E311" s="170" t="s">
        <v>620</v>
      </c>
      <c r="F311" s="276" t="s">
        <v>621</v>
      </c>
      <c r="G311" s="276"/>
      <c r="H311" s="276"/>
      <c r="I311" s="276"/>
      <c r="J311" s="171" t="s">
        <v>256</v>
      </c>
      <c r="K311" s="172">
        <v>0.279</v>
      </c>
      <c r="L311" s="277">
        <v>0</v>
      </c>
      <c r="M311" s="278"/>
      <c r="N311" s="279">
        <f t="shared" si="15"/>
        <v>0</v>
      </c>
      <c r="O311" s="279"/>
      <c r="P311" s="279"/>
      <c r="Q311" s="279"/>
      <c r="R311" s="39"/>
      <c r="T311" s="173" t="s">
        <v>22</v>
      </c>
      <c r="U311" s="46" t="s">
        <v>45</v>
      </c>
      <c r="V311" s="38"/>
      <c r="W311" s="174">
        <f t="shared" si="16"/>
        <v>0</v>
      </c>
      <c r="X311" s="174">
        <v>0</v>
      </c>
      <c r="Y311" s="174">
        <f t="shared" si="17"/>
        <v>0</v>
      </c>
      <c r="Z311" s="174">
        <v>0</v>
      </c>
      <c r="AA311" s="175">
        <f t="shared" si="18"/>
        <v>0</v>
      </c>
      <c r="AR311" s="21" t="s">
        <v>194</v>
      </c>
      <c r="AT311" s="21" t="s">
        <v>168</v>
      </c>
      <c r="AU311" s="21" t="s">
        <v>87</v>
      </c>
      <c r="AY311" s="21" t="s">
        <v>167</v>
      </c>
      <c r="BE311" s="112">
        <f t="shared" si="19"/>
        <v>0</v>
      </c>
      <c r="BF311" s="112">
        <f t="shared" si="20"/>
        <v>0</v>
      </c>
      <c r="BG311" s="112">
        <f t="shared" si="21"/>
        <v>0</v>
      </c>
      <c r="BH311" s="112">
        <f t="shared" si="22"/>
        <v>0</v>
      </c>
      <c r="BI311" s="112">
        <f t="shared" si="23"/>
        <v>0</v>
      </c>
      <c r="BJ311" s="21" t="s">
        <v>87</v>
      </c>
      <c r="BK311" s="112">
        <f t="shared" si="24"/>
        <v>0</v>
      </c>
      <c r="BL311" s="21" t="s">
        <v>194</v>
      </c>
      <c r="BM311" s="21" t="s">
        <v>622</v>
      </c>
    </row>
    <row r="312" spans="2:63" s="9" customFormat="1" ht="29.25" customHeight="1">
      <c r="B312" s="158"/>
      <c r="C312" s="159"/>
      <c r="D312" s="168" t="s">
        <v>141</v>
      </c>
      <c r="E312" s="168"/>
      <c r="F312" s="168"/>
      <c r="G312" s="168"/>
      <c r="H312" s="168"/>
      <c r="I312" s="168"/>
      <c r="J312" s="168"/>
      <c r="K312" s="168"/>
      <c r="L312" s="168"/>
      <c r="M312" s="168"/>
      <c r="N312" s="301">
        <f>BK312</f>
        <v>0</v>
      </c>
      <c r="O312" s="302"/>
      <c r="P312" s="302"/>
      <c r="Q312" s="302"/>
      <c r="R312" s="161"/>
      <c r="T312" s="162"/>
      <c r="U312" s="159"/>
      <c r="V312" s="159"/>
      <c r="W312" s="163">
        <f>SUM(W313:W316)</f>
        <v>0</v>
      </c>
      <c r="X312" s="159"/>
      <c r="Y312" s="163">
        <f>SUM(Y313:Y316)</f>
        <v>0.00023822480000000002</v>
      </c>
      <c r="Z312" s="159"/>
      <c r="AA312" s="164">
        <f>SUM(AA313:AA316)</f>
        <v>0</v>
      </c>
      <c r="AR312" s="165" t="s">
        <v>87</v>
      </c>
      <c r="AT312" s="166" t="s">
        <v>77</v>
      </c>
      <c r="AU312" s="166" t="s">
        <v>84</v>
      </c>
      <c r="AY312" s="165" t="s">
        <v>167</v>
      </c>
      <c r="BK312" s="167">
        <f>SUM(BK313:BK316)</f>
        <v>0</v>
      </c>
    </row>
    <row r="313" spans="2:65" s="1" customFormat="1" ht="25.5" customHeight="1">
      <c r="B313" s="37"/>
      <c r="C313" s="169" t="s">
        <v>623</v>
      </c>
      <c r="D313" s="169" t="s">
        <v>168</v>
      </c>
      <c r="E313" s="170" t="s">
        <v>624</v>
      </c>
      <c r="F313" s="276" t="s">
        <v>625</v>
      </c>
      <c r="G313" s="276"/>
      <c r="H313" s="276"/>
      <c r="I313" s="276"/>
      <c r="J313" s="171" t="s">
        <v>171</v>
      </c>
      <c r="K313" s="172">
        <v>0.968</v>
      </c>
      <c r="L313" s="277">
        <v>0</v>
      </c>
      <c r="M313" s="278"/>
      <c r="N313" s="279">
        <f>ROUND(L313*K313,2)</f>
        <v>0</v>
      </c>
      <c r="O313" s="279"/>
      <c r="P313" s="279"/>
      <c r="Q313" s="279"/>
      <c r="R313" s="39"/>
      <c r="T313" s="173" t="s">
        <v>22</v>
      </c>
      <c r="U313" s="46" t="s">
        <v>45</v>
      </c>
      <c r="V313" s="38"/>
      <c r="W313" s="174">
        <f>V313*K313</f>
        <v>0</v>
      </c>
      <c r="X313" s="174">
        <v>0.00012305</v>
      </c>
      <c r="Y313" s="174">
        <f>X313*K313</f>
        <v>0.00011911240000000001</v>
      </c>
      <c r="Z313" s="174">
        <v>0</v>
      </c>
      <c r="AA313" s="175">
        <f>Z313*K313</f>
        <v>0</v>
      </c>
      <c r="AR313" s="21" t="s">
        <v>194</v>
      </c>
      <c r="AT313" s="21" t="s">
        <v>168</v>
      </c>
      <c r="AU313" s="21" t="s">
        <v>87</v>
      </c>
      <c r="AY313" s="21" t="s">
        <v>167</v>
      </c>
      <c r="BE313" s="112">
        <f>IF(U313="základní",N313,0)</f>
        <v>0</v>
      </c>
      <c r="BF313" s="112">
        <f>IF(U313="snížená",N313,0)</f>
        <v>0</v>
      </c>
      <c r="BG313" s="112">
        <f>IF(U313="zákl. přenesená",N313,0)</f>
        <v>0</v>
      </c>
      <c r="BH313" s="112">
        <f>IF(U313="sníž. přenesená",N313,0)</f>
        <v>0</v>
      </c>
      <c r="BI313" s="112">
        <f>IF(U313="nulová",N313,0)</f>
        <v>0</v>
      </c>
      <c r="BJ313" s="21" t="s">
        <v>87</v>
      </c>
      <c r="BK313" s="112">
        <f>ROUND(L313*K313,2)</f>
        <v>0</v>
      </c>
      <c r="BL313" s="21" t="s">
        <v>194</v>
      </c>
      <c r="BM313" s="21" t="s">
        <v>626</v>
      </c>
    </row>
    <row r="314" spans="2:51" s="10" customFormat="1" ht="16.5" customHeight="1">
      <c r="B314" s="176"/>
      <c r="C314" s="177"/>
      <c r="D314" s="177"/>
      <c r="E314" s="178" t="s">
        <v>22</v>
      </c>
      <c r="F314" s="280" t="s">
        <v>627</v>
      </c>
      <c r="G314" s="281"/>
      <c r="H314" s="281"/>
      <c r="I314" s="281"/>
      <c r="J314" s="177"/>
      <c r="K314" s="178" t="s">
        <v>22</v>
      </c>
      <c r="L314" s="177"/>
      <c r="M314" s="177"/>
      <c r="N314" s="177"/>
      <c r="O314" s="177"/>
      <c r="P314" s="177"/>
      <c r="Q314" s="177"/>
      <c r="R314" s="179"/>
      <c r="T314" s="180"/>
      <c r="U314" s="177"/>
      <c r="V314" s="177"/>
      <c r="W314" s="177"/>
      <c r="X314" s="177"/>
      <c r="Y314" s="177"/>
      <c r="Z314" s="177"/>
      <c r="AA314" s="181"/>
      <c r="AT314" s="182" t="s">
        <v>174</v>
      </c>
      <c r="AU314" s="182" t="s">
        <v>87</v>
      </c>
      <c r="AV314" s="10" t="s">
        <v>84</v>
      </c>
      <c r="AW314" s="10" t="s">
        <v>35</v>
      </c>
      <c r="AX314" s="10" t="s">
        <v>78</v>
      </c>
      <c r="AY314" s="182" t="s">
        <v>167</v>
      </c>
    </row>
    <row r="315" spans="2:51" s="11" customFormat="1" ht="16.5" customHeight="1">
      <c r="B315" s="183"/>
      <c r="C315" s="184"/>
      <c r="D315" s="184"/>
      <c r="E315" s="185" t="s">
        <v>22</v>
      </c>
      <c r="F315" s="282" t="s">
        <v>628</v>
      </c>
      <c r="G315" s="283"/>
      <c r="H315" s="283"/>
      <c r="I315" s="283"/>
      <c r="J315" s="184"/>
      <c r="K315" s="186">
        <v>0.968</v>
      </c>
      <c r="L315" s="184"/>
      <c r="M315" s="184"/>
      <c r="N315" s="184"/>
      <c r="O315" s="184"/>
      <c r="P315" s="184"/>
      <c r="Q315" s="184"/>
      <c r="R315" s="187"/>
      <c r="T315" s="188"/>
      <c r="U315" s="184"/>
      <c r="V315" s="184"/>
      <c r="W315" s="184"/>
      <c r="X315" s="184"/>
      <c r="Y315" s="184"/>
      <c r="Z315" s="184"/>
      <c r="AA315" s="189"/>
      <c r="AT315" s="190" t="s">
        <v>174</v>
      </c>
      <c r="AU315" s="190" t="s">
        <v>87</v>
      </c>
      <c r="AV315" s="11" t="s">
        <v>87</v>
      </c>
      <c r="AW315" s="11" t="s">
        <v>35</v>
      </c>
      <c r="AX315" s="11" t="s">
        <v>84</v>
      </c>
      <c r="AY315" s="190" t="s">
        <v>167</v>
      </c>
    </row>
    <row r="316" spans="2:65" s="1" customFormat="1" ht="25.5" customHeight="1">
      <c r="B316" s="37"/>
      <c r="C316" s="169" t="s">
        <v>629</v>
      </c>
      <c r="D316" s="169" t="s">
        <v>168</v>
      </c>
      <c r="E316" s="170" t="s">
        <v>630</v>
      </c>
      <c r="F316" s="276" t="s">
        <v>631</v>
      </c>
      <c r="G316" s="276"/>
      <c r="H316" s="276"/>
      <c r="I316" s="276"/>
      <c r="J316" s="171" t="s">
        <v>171</v>
      </c>
      <c r="K316" s="172">
        <v>0.968</v>
      </c>
      <c r="L316" s="277">
        <v>0</v>
      </c>
      <c r="M316" s="278"/>
      <c r="N316" s="279">
        <f>ROUND(L316*K316,2)</f>
        <v>0</v>
      </c>
      <c r="O316" s="279"/>
      <c r="P316" s="279"/>
      <c r="Q316" s="279"/>
      <c r="R316" s="39"/>
      <c r="T316" s="173" t="s">
        <v>22</v>
      </c>
      <c r="U316" s="46" t="s">
        <v>45</v>
      </c>
      <c r="V316" s="38"/>
      <c r="W316" s="174">
        <f>V316*K316</f>
        <v>0</v>
      </c>
      <c r="X316" s="174">
        <v>0.00012305</v>
      </c>
      <c r="Y316" s="174">
        <f>X316*K316</f>
        <v>0.00011911240000000001</v>
      </c>
      <c r="Z316" s="174">
        <v>0</v>
      </c>
      <c r="AA316" s="175">
        <f>Z316*K316</f>
        <v>0</v>
      </c>
      <c r="AR316" s="21" t="s">
        <v>194</v>
      </c>
      <c r="AT316" s="21" t="s">
        <v>168</v>
      </c>
      <c r="AU316" s="21" t="s">
        <v>87</v>
      </c>
      <c r="AY316" s="21" t="s">
        <v>167</v>
      </c>
      <c r="BE316" s="112">
        <f>IF(U316="základní",N316,0)</f>
        <v>0</v>
      </c>
      <c r="BF316" s="112">
        <f>IF(U316="snížená",N316,0)</f>
        <v>0</v>
      </c>
      <c r="BG316" s="112">
        <f>IF(U316="zákl. přenesená",N316,0)</f>
        <v>0</v>
      </c>
      <c r="BH316" s="112">
        <f>IF(U316="sníž. přenesená",N316,0)</f>
        <v>0</v>
      </c>
      <c r="BI316" s="112">
        <f>IF(U316="nulová",N316,0)</f>
        <v>0</v>
      </c>
      <c r="BJ316" s="21" t="s">
        <v>87</v>
      </c>
      <c r="BK316" s="112">
        <f>ROUND(L316*K316,2)</f>
        <v>0</v>
      </c>
      <c r="BL316" s="21" t="s">
        <v>194</v>
      </c>
      <c r="BM316" s="21" t="s">
        <v>632</v>
      </c>
    </row>
    <row r="317" spans="2:63" s="9" customFormat="1" ht="29.25" customHeight="1">
      <c r="B317" s="158"/>
      <c r="C317" s="159"/>
      <c r="D317" s="168" t="s">
        <v>142</v>
      </c>
      <c r="E317" s="168"/>
      <c r="F317" s="168"/>
      <c r="G317" s="168"/>
      <c r="H317" s="168"/>
      <c r="I317" s="168"/>
      <c r="J317" s="168"/>
      <c r="K317" s="168"/>
      <c r="L317" s="168"/>
      <c r="M317" s="168"/>
      <c r="N317" s="301">
        <f>BK317</f>
        <v>0</v>
      </c>
      <c r="O317" s="302"/>
      <c r="P317" s="302"/>
      <c r="Q317" s="302"/>
      <c r="R317" s="161"/>
      <c r="T317" s="162"/>
      <c r="U317" s="159"/>
      <c r="V317" s="159"/>
      <c r="W317" s="163">
        <f>SUM(W318:W325)</f>
        <v>0</v>
      </c>
      <c r="X317" s="159"/>
      <c r="Y317" s="163">
        <f>SUM(Y318:Y325)</f>
        <v>0.01819072</v>
      </c>
      <c r="Z317" s="159"/>
      <c r="AA317" s="164">
        <f>SUM(AA318:AA325)</f>
        <v>0.0047740000000000005</v>
      </c>
      <c r="AR317" s="165" t="s">
        <v>87</v>
      </c>
      <c r="AT317" s="166" t="s">
        <v>77</v>
      </c>
      <c r="AU317" s="166" t="s">
        <v>84</v>
      </c>
      <c r="AY317" s="165" t="s">
        <v>167</v>
      </c>
      <c r="BK317" s="167">
        <f>SUM(BK318:BK325)</f>
        <v>0</v>
      </c>
    </row>
    <row r="318" spans="2:65" s="1" customFormat="1" ht="25.5" customHeight="1">
      <c r="B318" s="37"/>
      <c r="C318" s="169" t="s">
        <v>633</v>
      </c>
      <c r="D318" s="169" t="s">
        <v>168</v>
      </c>
      <c r="E318" s="170" t="s">
        <v>634</v>
      </c>
      <c r="F318" s="276" t="s">
        <v>635</v>
      </c>
      <c r="G318" s="276"/>
      <c r="H318" s="276"/>
      <c r="I318" s="276"/>
      <c r="J318" s="171" t="s">
        <v>171</v>
      </c>
      <c r="K318" s="172">
        <v>15.4</v>
      </c>
      <c r="L318" s="277">
        <v>0</v>
      </c>
      <c r="M318" s="278"/>
      <c r="N318" s="279">
        <f>ROUND(L318*K318,2)</f>
        <v>0</v>
      </c>
      <c r="O318" s="279"/>
      <c r="P318" s="279"/>
      <c r="Q318" s="279"/>
      <c r="R318" s="39"/>
      <c r="T318" s="173" t="s">
        <v>22</v>
      </c>
      <c r="U318" s="46" t="s">
        <v>45</v>
      </c>
      <c r="V318" s="38"/>
      <c r="W318" s="174">
        <f>V318*K318</f>
        <v>0</v>
      </c>
      <c r="X318" s="174">
        <v>0.001</v>
      </c>
      <c r="Y318" s="174">
        <f>X318*K318</f>
        <v>0.0154</v>
      </c>
      <c r="Z318" s="174">
        <v>0.00031</v>
      </c>
      <c r="AA318" s="175">
        <f>Z318*K318</f>
        <v>0.0047740000000000005</v>
      </c>
      <c r="AR318" s="21" t="s">
        <v>194</v>
      </c>
      <c r="AT318" s="21" t="s">
        <v>168</v>
      </c>
      <c r="AU318" s="21" t="s">
        <v>87</v>
      </c>
      <c r="AY318" s="21" t="s">
        <v>167</v>
      </c>
      <c r="BE318" s="112">
        <f>IF(U318="základní",N318,0)</f>
        <v>0</v>
      </c>
      <c r="BF318" s="112">
        <f>IF(U318="snížená",N318,0)</f>
        <v>0</v>
      </c>
      <c r="BG318" s="112">
        <f>IF(U318="zákl. přenesená",N318,0)</f>
        <v>0</v>
      </c>
      <c r="BH318" s="112">
        <f>IF(U318="sníž. přenesená",N318,0)</f>
        <v>0</v>
      </c>
      <c r="BI318" s="112">
        <f>IF(U318="nulová",N318,0)</f>
        <v>0</v>
      </c>
      <c r="BJ318" s="21" t="s">
        <v>87</v>
      </c>
      <c r="BK318" s="112">
        <f>ROUND(L318*K318,2)</f>
        <v>0</v>
      </c>
      <c r="BL318" s="21" t="s">
        <v>194</v>
      </c>
      <c r="BM318" s="21" t="s">
        <v>636</v>
      </c>
    </row>
    <row r="319" spans="2:51" s="11" customFormat="1" ht="16.5" customHeight="1">
      <c r="B319" s="183"/>
      <c r="C319" s="184"/>
      <c r="D319" s="184"/>
      <c r="E319" s="185" t="s">
        <v>22</v>
      </c>
      <c r="F319" s="284" t="s">
        <v>277</v>
      </c>
      <c r="G319" s="285"/>
      <c r="H319" s="285"/>
      <c r="I319" s="285"/>
      <c r="J319" s="184"/>
      <c r="K319" s="186">
        <v>5.28</v>
      </c>
      <c r="L319" s="184"/>
      <c r="M319" s="184"/>
      <c r="N319" s="184"/>
      <c r="O319" s="184"/>
      <c r="P319" s="184"/>
      <c r="Q319" s="184"/>
      <c r="R319" s="187"/>
      <c r="T319" s="188"/>
      <c r="U319" s="184"/>
      <c r="V319" s="184"/>
      <c r="W319" s="184"/>
      <c r="X319" s="184"/>
      <c r="Y319" s="184"/>
      <c r="Z319" s="184"/>
      <c r="AA319" s="189"/>
      <c r="AT319" s="190" t="s">
        <v>174</v>
      </c>
      <c r="AU319" s="190" t="s">
        <v>87</v>
      </c>
      <c r="AV319" s="11" t="s">
        <v>87</v>
      </c>
      <c r="AW319" s="11" t="s">
        <v>35</v>
      </c>
      <c r="AX319" s="11" t="s">
        <v>78</v>
      </c>
      <c r="AY319" s="190" t="s">
        <v>167</v>
      </c>
    </row>
    <row r="320" spans="2:51" s="11" customFormat="1" ht="16.5" customHeight="1">
      <c r="B320" s="183"/>
      <c r="C320" s="184"/>
      <c r="D320" s="184"/>
      <c r="E320" s="185" t="s">
        <v>22</v>
      </c>
      <c r="F320" s="282" t="s">
        <v>637</v>
      </c>
      <c r="G320" s="283"/>
      <c r="H320" s="283"/>
      <c r="I320" s="283"/>
      <c r="J320" s="184"/>
      <c r="K320" s="186">
        <v>10.12</v>
      </c>
      <c r="L320" s="184"/>
      <c r="M320" s="184"/>
      <c r="N320" s="184"/>
      <c r="O320" s="184"/>
      <c r="P320" s="184"/>
      <c r="Q320" s="184"/>
      <c r="R320" s="187"/>
      <c r="T320" s="188"/>
      <c r="U320" s="184"/>
      <c r="V320" s="184"/>
      <c r="W320" s="184"/>
      <c r="X320" s="184"/>
      <c r="Y320" s="184"/>
      <c r="Z320" s="184"/>
      <c r="AA320" s="189"/>
      <c r="AT320" s="190" t="s">
        <v>174</v>
      </c>
      <c r="AU320" s="190" t="s">
        <v>87</v>
      </c>
      <c r="AV320" s="11" t="s">
        <v>87</v>
      </c>
      <c r="AW320" s="11" t="s">
        <v>35</v>
      </c>
      <c r="AX320" s="11" t="s">
        <v>78</v>
      </c>
      <c r="AY320" s="190" t="s">
        <v>167</v>
      </c>
    </row>
    <row r="321" spans="2:51" s="12" customFormat="1" ht="16.5" customHeight="1">
      <c r="B321" s="191"/>
      <c r="C321" s="192"/>
      <c r="D321" s="192"/>
      <c r="E321" s="193" t="s">
        <v>22</v>
      </c>
      <c r="F321" s="286" t="s">
        <v>186</v>
      </c>
      <c r="G321" s="287"/>
      <c r="H321" s="287"/>
      <c r="I321" s="287"/>
      <c r="J321" s="192"/>
      <c r="K321" s="194">
        <v>15.4</v>
      </c>
      <c r="L321" s="192"/>
      <c r="M321" s="192"/>
      <c r="N321" s="192"/>
      <c r="O321" s="192"/>
      <c r="P321" s="192"/>
      <c r="Q321" s="192"/>
      <c r="R321" s="195"/>
      <c r="T321" s="196"/>
      <c r="U321" s="192"/>
      <c r="V321" s="192"/>
      <c r="W321" s="192"/>
      <c r="X321" s="192"/>
      <c r="Y321" s="192"/>
      <c r="Z321" s="192"/>
      <c r="AA321" s="197"/>
      <c r="AT321" s="198" t="s">
        <v>174</v>
      </c>
      <c r="AU321" s="198" t="s">
        <v>87</v>
      </c>
      <c r="AV321" s="12" t="s">
        <v>93</v>
      </c>
      <c r="AW321" s="12" t="s">
        <v>35</v>
      </c>
      <c r="AX321" s="12" t="s">
        <v>84</v>
      </c>
      <c r="AY321" s="198" t="s">
        <v>167</v>
      </c>
    </row>
    <row r="322" spans="2:65" s="1" customFormat="1" ht="38.25" customHeight="1">
      <c r="B322" s="37"/>
      <c r="C322" s="169" t="s">
        <v>638</v>
      </c>
      <c r="D322" s="169" t="s">
        <v>168</v>
      </c>
      <c r="E322" s="170" t="s">
        <v>639</v>
      </c>
      <c r="F322" s="276" t="s">
        <v>640</v>
      </c>
      <c r="G322" s="276"/>
      <c r="H322" s="276"/>
      <c r="I322" s="276"/>
      <c r="J322" s="171" t="s">
        <v>171</v>
      </c>
      <c r="K322" s="172">
        <v>10.8</v>
      </c>
      <c r="L322" s="277">
        <v>0</v>
      </c>
      <c r="M322" s="278"/>
      <c r="N322" s="279">
        <f>ROUND(L322*K322,2)</f>
        <v>0</v>
      </c>
      <c r="O322" s="279"/>
      <c r="P322" s="279"/>
      <c r="Q322" s="279"/>
      <c r="R322" s="39"/>
      <c r="T322" s="173" t="s">
        <v>22</v>
      </c>
      <c r="U322" s="46" t="s">
        <v>45</v>
      </c>
      <c r="V322" s="38"/>
      <c r="W322" s="174">
        <f>V322*K322</f>
        <v>0</v>
      </c>
      <c r="X322" s="174">
        <v>0.0002584</v>
      </c>
      <c r="Y322" s="174">
        <f>X322*K322</f>
        <v>0.00279072</v>
      </c>
      <c r="Z322" s="174">
        <v>0</v>
      </c>
      <c r="AA322" s="175">
        <f>Z322*K322</f>
        <v>0</v>
      </c>
      <c r="AR322" s="21" t="s">
        <v>194</v>
      </c>
      <c r="AT322" s="21" t="s">
        <v>168</v>
      </c>
      <c r="AU322" s="21" t="s">
        <v>87</v>
      </c>
      <c r="AY322" s="21" t="s">
        <v>167</v>
      </c>
      <c r="BE322" s="112">
        <f>IF(U322="základní",N322,0)</f>
        <v>0</v>
      </c>
      <c r="BF322" s="112">
        <f>IF(U322="snížená",N322,0)</f>
        <v>0</v>
      </c>
      <c r="BG322" s="112">
        <f>IF(U322="zákl. přenesená",N322,0)</f>
        <v>0</v>
      </c>
      <c r="BH322" s="112">
        <f>IF(U322="sníž. přenesená",N322,0)</f>
        <v>0</v>
      </c>
      <c r="BI322" s="112">
        <f>IF(U322="nulová",N322,0)</f>
        <v>0</v>
      </c>
      <c r="BJ322" s="21" t="s">
        <v>87</v>
      </c>
      <c r="BK322" s="112">
        <f>ROUND(L322*K322,2)</f>
        <v>0</v>
      </c>
      <c r="BL322" s="21" t="s">
        <v>194</v>
      </c>
      <c r="BM322" s="21" t="s">
        <v>641</v>
      </c>
    </row>
    <row r="323" spans="2:51" s="11" customFormat="1" ht="16.5" customHeight="1">
      <c r="B323" s="183"/>
      <c r="C323" s="184"/>
      <c r="D323" s="184"/>
      <c r="E323" s="185" t="s">
        <v>22</v>
      </c>
      <c r="F323" s="284" t="s">
        <v>277</v>
      </c>
      <c r="G323" s="285"/>
      <c r="H323" s="285"/>
      <c r="I323" s="285"/>
      <c r="J323" s="184"/>
      <c r="K323" s="186">
        <v>5.28</v>
      </c>
      <c r="L323" s="184"/>
      <c r="M323" s="184"/>
      <c r="N323" s="184"/>
      <c r="O323" s="184"/>
      <c r="P323" s="184"/>
      <c r="Q323" s="184"/>
      <c r="R323" s="187"/>
      <c r="T323" s="188"/>
      <c r="U323" s="184"/>
      <c r="V323" s="184"/>
      <c r="W323" s="184"/>
      <c r="X323" s="184"/>
      <c r="Y323" s="184"/>
      <c r="Z323" s="184"/>
      <c r="AA323" s="189"/>
      <c r="AT323" s="190" t="s">
        <v>174</v>
      </c>
      <c r="AU323" s="190" t="s">
        <v>87</v>
      </c>
      <c r="AV323" s="11" t="s">
        <v>87</v>
      </c>
      <c r="AW323" s="11" t="s">
        <v>35</v>
      </c>
      <c r="AX323" s="11" t="s">
        <v>78</v>
      </c>
      <c r="AY323" s="190" t="s">
        <v>167</v>
      </c>
    </row>
    <row r="324" spans="2:51" s="11" customFormat="1" ht="16.5" customHeight="1">
      <c r="B324" s="183"/>
      <c r="C324" s="184"/>
      <c r="D324" s="184"/>
      <c r="E324" s="185" t="s">
        <v>22</v>
      </c>
      <c r="F324" s="282" t="s">
        <v>642</v>
      </c>
      <c r="G324" s="283"/>
      <c r="H324" s="283"/>
      <c r="I324" s="283"/>
      <c r="J324" s="184"/>
      <c r="K324" s="186">
        <v>5.52</v>
      </c>
      <c r="L324" s="184"/>
      <c r="M324" s="184"/>
      <c r="N324" s="184"/>
      <c r="O324" s="184"/>
      <c r="P324" s="184"/>
      <c r="Q324" s="184"/>
      <c r="R324" s="187"/>
      <c r="T324" s="188"/>
      <c r="U324" s="184"/>
      <c r="V324" s="184"/>
      <c r="W324" s="184"/>
      <c r="X324" s="184"/>
      <c r="Y324" s="184"/>
      <c r="Z324" s="184"/>
      <c r="AA324" s="189"/>
      <c r="AT324" s="190" t="s">
        <v>174</v>
      </c>
      <c r="AU324" s="190" t="s">
        <v>87</v>
      </c>
      <c r="AV324" s="11" t="s">
        <v>87</v>
      </c>
      <c r="AW324" s="11" t="s">
        <v>35</v>
      </c>
      <c r="AX324" s="11" t="s">
        <v>78</v>
      </c>
      <c r="AY324" s="190" t="s">
        <v>167</v>
      </c>
    </row>
    <row r="325" spans="2:51" s="12" customFormat="1" ht="16.5" customHeight="1">
      <c r="B325" s="191"/>
      <c r="C325" s="192"/>
      <c r="D325" s="192"/>
      <c r="E325" s="193" t="s">
        <v>22</v>
      </c>
      <c r="F325" s="286" t="s">
        <v>186</v>
      </c>
      <c r="G325" s="287"/>
      <c r="H325" s="287"/>
      <c r="I325" s="287"/>
      <c r="J325" s="192"/>
      <c r="K325" s="194">
        <v>10.8</v>
      </c>
      <c r="L325" s="192"/>
      <c r="M325" s="192"/>
      <c r="N325" s="192"/>
      <c r="O325" s="192"/>
      <c r="P325" s="192"/>
      <c r="Q325" s="192"/>
      <c r="R325" s="195"/>
      <c r="T325" s="196"/>
      <c r="U325" s="192"/>
      <c r="V325" s="192"/>
      <c r="W325" s="192"/>
      <c r="X325" s="192"/>
      <c r="Y325" s="192"/>
      <c r="Z325" s="192"/>
      <c r="AA325" s="197"/>
      <c r="AT325" s="198" t="s">
        <v>174</v>
      </c>
      <c r="AU325" s="198" t="s">
        <v>87</v>
      </c>
      <c r="AV325" s="12" t="s">
        <v>93</v>
      </c>
      <c r="AW325" s="12" t="s">
        <v>35</v>
      </c>
      <c r="AX325" s="12" t="s">
        <v>84</v>
      </c>
      <c r="AY325" s="198" t="s">
        <v>167</v>
      </c>
    </row>
    <row r="326" spans="2:63" s="1" customFormat="1" ht="49.5" customHeight="1">
      <c r="B326" s="37"/>
      <c r="C326" s="38"/>
      <c r="D326" s="160" t="s">
        <v>643</v>
      </c>
      <c r="E326" s="38"/>
      <c r="F326" s="38"/>
      <c r="G326" s="38"/>
      <c r="H326" s="38"/>
      <c r="I326" s="38"/>
      <c r="J326" s="38"/>
      <c r="K326" s="38"/>
      <c r="L326" s="38"/>
      <c r="M326" s="38"/>
      <c r="N326" s="305">
        <f aca="true" t="shared" si="25" ref="N326:N331">BK326</f>
        <v>0</v>
      </c>
      <c r="O326" s="306"/>
      <c r="P326" s="306"/>
      <c r="Q326" s="306"/>
      <c r="R326" s="39"/>
      <c r="T326" s="145"/>
      <c r="U326" s="38"/>
      <c r="V326" s="38"/>
      <c r="W326" s="38"/>
      <c r="X326" s="38"/>
      <c r="Y326" s="38"/>
      <c r="Z326" s="38"/>
      <c r="AA326" s="80"/>
      <c r="AT326" s="21" t="s">
        <v>77</v>
      </c>
      <c r="AU326" s="21" t="s">
        <v>78</v>
      </c>
      <c r="AY326" s="21" t="s">
        <v>644</v>
      </c>
      <c r="BK326" s="112">
        <f>SUM(BK327:BK331)</f>
        <v>0</v>
      </c>
    </row>
    <row r="327" spans="2:63" s="1" customFormat="1" ht="21.75" customHeight="1">
      <c r="B327" s="37"/>
      <c r="C327" s="204" t="s">
        <v>22</v>
      </c>
      <c r="D327" s="204" t="s">
        <v>168</v>
      </c>
      <c r="E327" s="205" t="s">
        <v>22</v>
      </c>
      <c r="F327" s="296" t="s">
        <v>22</v>
      </c>
      <c r="G327" s="296"/>
      <c r="H327" s="296"/>
      <c r="I327" s="296"/>
      <c r="J327" s="206" t="s">
        <v>22</v>
      </c>
      <c r="K327" s="203"/>
      <c r="L327" s="277"/>
      <c r="M327" s="279"/>
      <c r="N327" s="279">
        <f t="shared" si="25"/>
        <v>0</v>
      </c>
      <c r="O327" s="279"/>
      <c r="P327" s="279"/>
      <c r="Q327" s="279"/>
      <c r="R327" s="39"/>
      <c r="T327" s="173" t="s">
        <v>22</v>
      </c>
      <c r="U327" s="207" t="s">
        <v>45</v>
      </c>
      <c r="V327" s="38"/>
      <c r="W327" s="38"/>
      <c r="X327" s="38"/>
      <c r="Y327" s="38"/>
      <c r="Z327" s="38"/>
      <c r="AA327" s="80"/>
      <c r="AT327" s="21" t="s">
        <v>644</v>
      </c>
      <c r="AU327" s="21" t="s">
        <v>84</v>
      </c>
      <c r="AY327" s="21" t="s">
        <v>644</v>
      </c>
      <c r="BE327" s="112">
        <f>IF(U327="základní",N327,0)</f>
        <v>0</v>
      </c>
      <c r="BF327" s="112">
        <f>IF(U327="snížená",N327,0)</f>
        <v>0</v>
      </c>
      <c r="BG327" s="112">
        <f>IF(U327="zákl. přenesená",N327,0)</f>
        <v>0</v>
      </c>
      <c r="BH327" s="112">
        <f>IF(U327="sníž. přenesená",N327,0)</f>
        <v>0</v>
      </c>
      <c r="BI327" s="112">
        <f>IF(U327="nulová",N327,0)</f>
        <v>0</v>
      </c>
      <c r="BJ327" s="21" t="s">
        <v>87</v>
      </c>
      <c r="BK327" s="112">
        <f>L327*K327</f>
        <v>0</v>
      </c>
    </row>
    <row r="328" spans="2:63" s="1" customFormat="1" ht="21.75" customHeight="1">
      <c r="B328" s="37"/>
      <c r="C328" s="204" t="s">
        <v>22</v>
      </c>
      <c r="D328" s="204" t="s">
        <v>168</v>
      </c>
      <c r="E328" s="205" t="s">
        <v>22</v>
      </c>
      <c r="F328" s="296" t="s">
        <v>22</v>
      </c>
      <c r="G328" s="296"/>
      <c r="H328" s="296"/>
      <c r="I328" s="296"/>
      <c r="J328" s="206" t="s">
        <v>22</v>
      </c>
      <c r="K328" s="203"/>
      <c r="L328" s="277"/>
      <c r="M328" s="279"/>
      <c r="N328" s="279">
        <f t="shared" si="25"/>
        <v>0</v>
      </c>
      <c r="O328" s="279"/>
      <c r="P328" s="279"/>
      <c r="Q328" s="279"/>
      <c r="R328" s="39"/>
      <c r="T328" s="173" t="s">
        <v>22</v>
      </c>
      <c r="U328" s="207" t="s">
        <v>45</v>
      </c>
      <c r="V328" s="38"/>
      <c r="W328" s="38"/>
      <c r="X328" s="38"/>
      <c r="Y328" s="38"/>
      <c r="Z328" s="38"/>
      <c r="AA328" s="80"/>
      <c r="AT328" s="21" t="s">
        <v>644</v>
      </c>
      <c r="AU328" s="21" t="s">
        <v>84</v>
      </c>
      <c r="AY328" s="21" t="s">
        <v>644</v>
      </c>
      <c r="BE328" s="112">
        <f>IF(U328="základní",N328,0)</f>
        <v>0</v>
      </c>
      <c r="BF328" s="112">
        <f>IF(U328="snížená",N328,0)</f>
        <v>0</v>
      </c>
      <c r="BG328" s="112">
        <f>IF(U328="zákl. přenesená",N328,0)</f>
        <v>0</v>
      </c>
      <c r="BH328" s="112">
        <f>IF(U328="sníž. přenesená",N328,0)</f>
        <v>0</v>
      </c>
      <c r="BI328" s="112">
        <f>IF(U328="nulová",N328,0)</f>
        <v>0</v>
      </c>
      <c r="BJ328" s="21" t="s">
        <v>87</v>
      </c>
      <c r="BK328" s="112">
        <f>L328*K328</f>
        <v>0</v>
      </c>
    </row>
    <row r="329" spans="2:63" s="1" customFormat="1" ht="21.75" customHeight="1">
      <c r="B329" s="37"/>
      <c r="C329" s="204" t="s">
        <v>22</v>
      </c>
      <c r="D329" s="204" t="s">
        <v>168</v>
      </c>
      <c r="E329" s="205" t="s">
        <v>22</v>
      </c>
      <c r="F329" s="296" t="s">
        <v>22</v>
      </c>
      <c r="G329" s="296"/>
      <c r="H329" s="296"/>
      <c r="I329" s="296"/>
      <c r="J329" s="206" t="s">
        <v>22</v>
      </c>
      <c r="K329" s="203"/>
      <c r="L329" s="277"/>
      <c r="M329" s="279"/>
      <c r="N329" s="279">
        <f t="shared" si="25"/>
        <v>0</v>
      </c>
      <c r="O329" s="279"/>
      <c r="P329" s="279"/>
      <c r="Q329" s="279"/>
      <c r="R329" s="39"/>
      <c r="T329" s="173" t="s">
        <v>22</v>
      </c>
      <c r="U329" s="207" t="s">
        <v>45</v>
      </c>
      <c r="V329" s="38"/>
      <c r="W329" s="38"/>
      <c r="X329" s="38"/>
      <c r="Y329" s="38"/>
      <c r="Z329" s="38"/>
      <c r="AA329" s="80"/>
      <c r="AT329" s="21" t="s">
        <v>644</v>
      </c>
      <c r="AU329" s="21" t="s">
        <v>84</v>
      </c>
      <c r="AY329" s="21" t="s">
        <v>644</v>
      </c>
      <c r="BE329" s="112">
        <f>IF(U329="základní",N329,0)</f>
        <v>0</v>
      </c>
      <c r="BF329" s="112">
        <f>IF(U329="snížená",N329,0)</f>
        <v>0</v>
      </c>
      <c r="BG329" s="112">
        <f>IF(U329="zákl. přenesená",N329,0)</f>
        <v>0</v>
      </c>
      <c r="BH329" s="112">
        <f>IF(U329="sníž. přenesená",N329,0)</f>
        <v>0</v>
      </c>
      <c r="BI329" s="112">
        <f>IF(U329="nulová",N329,0)</f>
        <v>0</v>
      </c>
      <c r="BJ329" s="21" t="s">
        <v>87</v>
      </c>
      <c r="BK329" s="112">
        <f>L329*K329</f>
        <v>0</v>
      </c>
    </row>
    <row r="330" spans="2:63" s="1" customFormat="1" ht="21.75" customHeight="1">
      <c r="B330" s="37"/>
      <c r="C330" s="204" t="s">
        <v>22</v>
      </c>
      <c r="D330" s="204" t="s">
        <v>168</v>
      </c>
      <c r="E330" s="205" t="s">
        <v>22</v>
      </c>
      <c r="F330" s="296" t="s">
        <v>22</v>
      </c>
      <c r="G330" s="296"/>
      <c r="H330" s="296"/>
      <c r="I330" s="296"/>
      <c r="J330" s="206" t="s">
        <v>22</v>
      </c>
      <c r="K330" s="203"/>
      <c r="L330" s="277"/>
      <c r="M330" s="279"/>
      <c r="N330" s="279">
        <f t="shared" si="25"/>
        <v>0</v>
      </c>
      <c r="O330" s="279"/>
      <c r="P330" s="279"/>
      <c r="Q330" s="279"/>
      <c r="R330" s="39"/>
      <c r="T330" s="173" t="s">
        <v>22</v>
      </c>
      <c r="U330" s="207" t="s">
        <v>45</v>
      </c>
      <c r="V330" s="38"/>
      <c r="W330" s="38"/>
      <c r="X330" s="38"/>
      <c r="Y330" s="38"/>
      <c r="Z330" s="38"/>
      <c r="AA330" s="80"/>
      <c r="AT330" s="21" t="s">
        <v>644</v>
      </c>
      <c r="AU330" s="21" t="s">
        <v>84</v>
      </c>
      <c r="AY330" s="21" t="s">
        <v>644</v>
      </c>
      <c r="BE330" s="112">
        <f>IF(U330="základní",N330,0)</f>
        <v>0</v>
      </c>
      <c r="BF330" s="112">
        <f>IF(U330="snížená",N330,0)</f>
        <v>0</v>
      </c>
      <c r="BG330" s="112">
        <f>IF(U330="zákl. přenesená",N330,0)</f>
        <v>0</v>
      </c>
      <c r="BH330" s="112">
        <f>IF(U330="sníž. přenesená",N330,0)</f>
        <v>0</v>
      </c>
      <c r="BI330" s="112">
        <f>IF(U330="nulová",N330,0)</f>
        <v>0</v>
      </c>
      <c r="BJ330" s="21" t="s">
        <v>87</v>
      </c>
      <c r="BK330" s="112">
        <f>L330*K330</f>
        <v>0</v>
      </c>
    </row>
    <row r="331" spans="2:63" s="1" customFormat="1" ht="21.75" customHeight="1">
      <c r="B331" s="37"/>
      <c r="C331" s="204" t="s">
        <v>22</v>
      </c>
      <c r="D331" s="204" t="s">
        <v>168</v>
      </c>
      <c r="E331" s="205" t="s">
        <v>22</v>
      </c>
      <c r="F331" s="296" t="s">
        <v>22</v>
      </c>
      <c r="G331" s="296"/>
      <c r="H331" s="296"/>
      <c r="I331" s="296"/>
      <c r="J331" s="206" t="s">
        <v>22</v>
      </c>
      <c r="K331" s="203"/>
      <c r="L331" s="277"/>
      <c r="M331" s="279"/>
      <c r="N331" s="279">
        <f t="shared" si="25"/>
        <v>0</v>
      </c>
      <c r="O331" s="279"/>
      <c r="P331" s="279"/>
      <c r="Q331" s="279"/>
      <c r="R331" s="39"/>
      <c r="T331" s="173" t="s">
        <v>22</v>
      </c>
      <c r="U331" s="207" t="s">
        <v>45</v>
      </c>
      <c r="V331" s="58"/>
      <c r="W331" s="58"/>
      <c r="X331" s="58"/>
      <c r="Y331" s="58"/>
      <c r="Z331" s="58"/>
      <c r="AA331" s="60"/>
      <c r="AT331" s="21" t="s">
        <v>644</v>
      </c>
      <c r="AU331" s="21" t="s">
        <v>84</v>
      </c>
      <c r="AY331" s="21" t="s">
        <v>644</v>
      </c>
      <c r="BE331" s="112">
        <f>IF(U331="základní",N331,0)</f>
        <v>0</v>
      </c>
      <c r="BF331" s="112">
        <f>IF(U331="snížená",N331,0)</f>
        <v>0</v>
      </c>
      <c r="BG331" s="112">
        <f>IF(U331="zákl. přenesená",N331,0)</f>
        <v>0</v>
      </c>
      <c r="BH331" s="112">
        <f>IF(U331="sníž. přenesená",N331,0)</f>
        <v>0</v>
      </c>
      <c r="BI331" s="112">
        <f>IF(U331="nulová",N331,0)</f>
        <v>0</v>
      </c>
      <c r="BJ331" s="21" t="s">
        <v>87</v>
      </c>
      <c r="BK331" s="112">
        <f>L331*K331</f>
        <v>0</v>
      </c>
    </row>
    <row r="332" spans="2:18" s="1" customFormat="1" ht="6.75" customHeight="1">
      <c r="B332" s="61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3"/>
    </row>
  </sheetData>
  <sheetProtection sheet="1" objects="1" scenarios="1" formatColumns="0" formatRows="0"/>
  <mergeCells count="503">
    <mergeCell ref="S2:AC2"/>
    <mergeCell ref="N271:Q271"/>
    <mergeCell ref="N279:Q279"/>
    <mergeCell ref="N291:Q291"/>
    <mergeCell ref="N295:Q295"/>
    <mergeCell ref="N300:Q300"/>
    <mergeCell ref="N312:Q312"/>
    <mergeCell ref="N317:Q317"/>
    <mergeCell ref="N326:Q326"/>
    <mergeCell ref="H1:K1"/>
    <mergeCell ref="N188:Q188"/>
    <mergeCell ref="N189:Q189"/>
    <mergeCell ref="N202:Q202"/>
    <mergeCell ref="N212:Q212"/>
    <mergeCell ref="N218:Q218"/>
    <mergeCell ref="N258:Q258"/>
    <mergeCell ref="N262:Q262"/>
    <mergeCell ref="N265:Q265"/>
    <mergeCell ref="N267:Q26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23:I323"/>
    <mergeCell ref="F324:I324"/>
    <mergeCell ref="F325:I325"/>
    <mergeCell ref="F327:I327"/>
    <mergeCell ref="L327:M327"/>
    <mergeCell ref="N327:Q327"/>
    <mergeCell ref="F328:I328"/>
    <mergeCell ref="L328:M328"/>
    <mergeCell ref="N328:Q328"/>
    <mergeCell ref="F318:I318"/>
    <mergeCell ref="L318:M318"/>
    <mergeCell ref="N318:Q318"/>
    <mergeCell ref="F319:I319"/>
    <mergeCell ref="F320:I320"/>
    <mergeCell ref="F321:I321"/>
    <mergeCell ref="F322:I322"/>
    <mergeCell ref="L322:M322"/>
    <mergeCell ref="N322:Q322"/>
    <mergeCell ref="F311:I311"/>
    <mergeCell ref="L311:M311"/>
    <mergeCell ref="N311:Q311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297:I297"/>
    <mergeCell ref="F298:I298"/>
    <mergeCell ref="L298:M298"/>
    <mergeCell ref="N298:Q298"/>
    <mergeCell ref="F299:I299"/>
    <mergeCell ref="F301:I301"/>
    <mergeCell ref="L301:M301"/>
    <mergeCell ref="N301:Q301"/>
    <mergeCell ref="F302:I302"/>
    <mergeCell ref="F293:I293"/>
    <mergeCell ref="L293:M293"/>
    <mergeCell ref="N293:Q293"/>
    <mergeCell ref="F294:I294"/>
    <mergeCell ref="L294:M294"/>
    <mergeCell ref="N294:Q294"/>
    <mergeCell ref="F296:I296"/>
    <mergeCell ref="L296:M296"/>
    <mergeCell ref="N296:Q296"/>
    <mergeCell ref="F289:I289"/>
    <mergeCell ref="L289:M289"/>
    <mergeCell ref="N289:Q289"/>
    <mergeCell ref="F290:I290"/>
    <mergeCell ref="L290:M290"/>
    <mergeCell ref="N290:Q290"/>
    <mergeCell ref="F292:I292"/>
    <mergeCell ref="L292:M292"/>
    <mergeCell ref="N292:Q292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L278:M278"/>
    <mergeCell ref="N278:Q278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3:I25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F252:I25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N186:Q186"/>
    <mergeCell ref="F178:I178"/>
    <mergeCell ref="F179:I179"/>
    <mergeCell ref="F180:I180"/>
    <mergeCell ref="F182:I182"/>
    <mergeCell ref="L182:M182"/>
    <mergeCell ref="N182:Q182"/>
    <mergeCell ref="F183:I183"/>
    <mergeCell ref="L183:M183"/>
    <mergeCell ref="N183:Q183"/>
    <mergeCell ref="N181:Q181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N160:Q160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41:I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N139:Q139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327:D332">
      <formula1>"K, M"</formula1>
    </dataValidation>
    <dataValidation type="list" allowBlank="1" showInputMessage="1" showErrorMessage="1" error="Povoleny jsou hodnoty základní, snížená, zákl. přenesená, sníž. přenesená, nulová." sqref="U327:U33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108</v>
      </c>
      <c r="G1" s="16"/>
      <c r="H1" s="307" t="s">
        <v>109</v>
      </c>
      <c r="I1" s="307"/>
      <c r="J1" s="307"/>
      <c r="K1" s="307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3" t="s">
        <v>8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1" t="s">
        <v>89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2:46" ht="36.75" customHeight="1">
      <c r="B4" s="25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0" t="s">
        <v>13</v>
      </c>
      <c r="AT4" s="21" t="s">
        <v>6</v>
      </c>
    </row>
    <row r="5" spans="2:18" ht="6.7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4.75" customHeight="1">
      <c r="B6" s="25"/>
      <c r="C6" s="28"/>
      <c r="D6" s="32" t="s">
        <v>19</v>
      </c>
      <c r="E6" s="28"/>
      <c r="F6" s="255" t="str">
        <f>'Rekapitulace stavby'!K6</f>
        <v>Oprava sociálních zařízení (2017) - 5 bytových jednotek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6"/>
    </row>
    <row r="7" spans="2:18" s="1" customFormat="1" ht="32.25" customHeight="1">
      <c r="B7" s="37"/>
      <c r="C7" s="38"/>
      <c r="D7" s="31" t="s">
        <v>114</v>
      </c>
      <c r="E7" s="38"/>
      <c r="F7" s="216" t="s">
        <v>645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8"/>
      <c r="R7" s="39"/>
    </row>
    <row r="8" spans="2:18" s="1" customFormat="1" ht="14.2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2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8" t="str">
        <f>'Rekapitulace stavby'!AN8</f>
        <v>30.8.2017</v>
      </c>
      <c r="P9" s="259"/>
      <c r="Q9" s="38"/>
      <c r="R9" s="39"/>
    </row>
    <row r="10" spans="2:18" s="1" customFormat="1" ht="10.5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2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4">
        <f>IF('Rekapitulace stavby'!AN10="","",'Rekapitulace stavby'!AN10)</f>
      </c>
      <c r="P11" s="214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4">
        <f>IF('Rekapitulace stavby'!AN11="","",'Rekapitulace stavby'!AN11)</f>
      </c>
      <c r="P12" s="214"/>
      <c r="Q12" s="38"/>
      <c r="R12" s="39"/>
    </row>
    <row r="13" spans="2:18" s="1" customFormat="1" ht="6.7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2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60" t="str">
        <f>IF('Rekapitulace stavby'!AN13="","",'Rekapitulace stavby'!AN13)</f>
        <v>Vyplň údaj</v>
      </c>
      <c r="P14" s="214"/>
      <c r="Q14" s="38"/>
      <c r="R14" s="39"/>
    </row>
    <row r="15" spans="2:18" s="1" customFormat="1" ht="18" customHeight="1">
      <c r="B15" s="37"/>
      <c r="C15" s="38"/>
      <c r="D15" s="38"/>
      <c r="E15" s="260" t="str">
        <f>IF('Rekapitulace stavby'!E14="","",'Rekapitulace stavby'!E14)</f>
        <v>Vyplň údaj</v>
      </c>
      <c r="F15" s="261"/>
      <c r="G15" s="261"/>
      <c r="H15" s="261"/>
      <c r="I15" s="261"/>
      <c r="J15" s="261"/>
      <c r="K15" s="261"/>
      <c r="L15" s="261"/>
      <c r="M15" s="32" t="s">
        <v>31</v>
      </c>
      <c r="N15" s="38"/>
      <c r="O15" s="260" t="str">
        <f>IF('Rekapitulace stavby'!AN14="","",'Rekapitulace stavby'!AN14)</f>
        <v>Vyplň údaj</v>
      </c>
      <c r="P15" s="214"/>
      <c r="Q15" s="38"/>
      <c r="R15" s="39"/>
    </row>
    <row r="16" spans="2:18" s="1" customFormat="1" ht="6.7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2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4">
        <f>IF('Rekapitulace stavby'!AN16="","",'Rekapitulace stavby'!AN16)</f>
      </c>
      <c r="P17" s="214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> 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4">
        <f>IF('Rekapitulace stavby'!AN17="","",'Rekapitulace stavby'!AN17)</f>
      </c>
      <c r="P18" s="214"/>
      <c r="Q18" s="38"/>
      <c r="R18" s="39"/>
    </row>
    <row r="19" spans="2:18" s="1" customFormat="1" ht="6.7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2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4" t="s">
        <v>22</v>
      </c>
      <c r="P20" s="214"/>
      <c r="Q20" s="38"/>
      <c r="R20" s="39"/>
    </row>
    <row r="21" spans="2:18" s="1" customFormat="1" ht="18" customHeight="1">
      <c r="B21" s="37"/>
      <c r="C21" s="38"/>
      <c r="D21" s="38"/>
      <c r="E21" s="30" t="s">
        <v>37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4" t="s">
        <v>22</v>
      </c>
      <c r="P21" s="214"/>
      <c r="Q21" s="38"/>
      <c r="R21" s="39"/>
    </row>
    <row r="22" spans="2:18" s="1" customFormat="1" ht="6.7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2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9" t="s">
        <v>22</v>
      </c>
      <c r="F24" s="219"/>
      <c r="G24" s="219"/>
      <c r="H24" s="219"/>
      <c r="I24" s="219"/>
      <c r="J24" s="219"/>
      <c r="K24" s="219"/>
      <c r="L24" s="219"/>
      <c r="M24" s="38"/>
      <c r="N24" s="38"/>
      <c r="O24" s="38"/>
      <c r="P24" s="38"/>
      <c r="Q24" s="38"/>
      <c r="R24" s="39"/>
    </row>
    <row r="25" spans="2:18" s="1" customFormat="1" ht="6.7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7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25" customHeight="1">
      <c r="B27" s="37"/>
      <c r="C27" s="38"/>
      <c r="D27" s="122" t="s">
        <v>116</v>
      </c>
      <c r="E27" s="38"/>
      <c r="F27" s="38"/>
      <c r="G27" s="38"/>
      <c r="H27" s="38"/>
      <c r="I27" s="38"/>
      <c r="J27" s="38"/>
      <c r="K27" s="38"/>
      <c r="L27" s="38"/>
      <c r="M27" s="220">
        <f>N88</f>
        <v>0</v>
      </c>
      <c r="N27" s="220"/>
      <c r="O27" s="220"/>
      <c r="P27" s="220"/>
      <c r="Q27" s="38"/>
      <c r="R27" s="39"/>
    </row>
    <row r="28" spans="2:18" s="1" customFormat="1" ht="14.25" customHeight="1">
      <c r="B28" s="37"/>
      <c r="C28" s="38"/>
      <c r="D28" s="36" t="s">
        <v>102</v>
      </c>
      <c r="E28" s="38"/>
      <c r="F28" s="38"/>
      <c r="G28" s="38"/>
      <c r="H28" s="38"/>
      <c r="I28" s="38"/>
      <c r="J28" s="38"/>
      <c r="K28" s="38"/>
      <c r="L28" s="38"/>
      <c r="M28" s="220">
        <f>N112</f>
        <v>0</v>
      </c>
      <c r="N28" s="220"/>
      <c r="O28" s="220"/>
      <c r="P28" s="220"/>
      <c r="Q28" s="38"/>
      <c r="R28" s="39"/>
    </row>
    <row r="29" spans="2:18" s="1" customFormat="1" ht="6.7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4.75" customHeight="1">
      <c r="B30" s="37"/>
      <c r="C30" s="38"/>
      <c r="D30" s="123" t="s">
        <v>41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57"/>
      <c r="O30" s="257"/>
      <c r="P30" s="257"/>
      <c r="Q30" s="38"/>
      <c r="R30" s="39"/>
    </row>
    <row r="31" spans="2:18" s="1" customFormat="1" ht="6.7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25" customHeight="1">
      <c r="B32" s="37"/>
      <c r="C32" s="38"/>
      <c r="D32" s="44" t="s">
        <v>42</v>
      </c>
      <c r="E32" s="44" t="s">
        <v>43</v>
      </c>
      <c r="F32" s="45">
        <v>0.21</v>
      </c>
      <c r="G32" s="124" t="s">
        <v>44</v>
      </c>
      <c r="H32" s="263">
        <f>ROUND((((SUM(BE112:BE119)+SUM(BE137:BE325))+SUM(BE327:BE331))),2)</f>
        <v>0</v>
      </c>
      <c r="I32" s="257"/>
      <c r="J32" s="257"/>
      <c r="K32" s="38"/>
      <c r="L32" s="38"/>
      <c r="M32" s="263">
        <f>ROUND(((ROUND((SUM(BE112:BE119)+SUM(BE137:BE325)),2)*F32)+SUM(BE327:BE331)*F32),2)</f>
        <v>0</v>
      </c>
      <c r="N32" s="257"/>
      <c r="O32" s="257"/>
      <c r="P32" s="257"/>
      <c r="Q32" s="38"/>
      <c r="R32" s="39"/>
    </row>
    <row r="33" spans="2:18" s="1" customFormat="1" ht="14.25" customHeight="1">
      <c r="B33" s="37"/>
      <c r="C33" s="38"/>
      <c r="D33" s="38"/>
      <c r="E33" s="44" t="s">
        <v>45</v>
      </c>
      <c r="F33" s="45">
        <v>0.15</v>
      </c>
      <c r="G33" s="124" t="s">
        <v>44</v>
      </c>
      <c r="H33" s="263">
        <f>ROUND((((SUM(BF112:BF119)+SUM(BF137:BF325))+SUM(BF327:BF331))),2)</f>
        <v>0</v>
      </c>
      <c r="I33" s="257"/>
      <c r="J33" s="257"/>
      <c r="K33" s="38"/>
      <c r="L33" s="38"/>
      <c r="M33" s="263">
        <f>ROUND(((ROUND((SUM(BF112:BF119)+SUM(BF137:BF325)),2)*F33)+SUM(BF327:BF331)*F33),2)</f>
        <v>0</v>
      </c>
      <c r="N33" s="257"/>
      <c r="O33" s="257"/>
      <c r="P33" s="257"/>
      <c r="Q33" s="38"/>
      <c r="R33" s="39"/>
    </row>
    <row r="34" spans="2:18" s="1" customFormat="1" ht="14.25" customHeight="1" hidden="1">
      <c r="B34" s="37"/>
      <c r="C34" s="38"/>
      <c r="D34" s="38"/>
      <c r="E34" s="44" t="s">
        <v>46</v>
      </c>
      <c r="F34" s="45">
        <v>0.21</v>
      </c>
      <c r="G34" s="124" t="s">
        <v>44</v>
      </c>
      <c r="H34" s="263">
        <f>ROUND((((SUM(BG112:BG119)+SUM(BG137:BG325))+SUM(BG327:BG331))),2)</f>
        <v>0</v>
      </c>
      <c r="I34" s="257"/>
      <c r="J34" s="257"/>
      <c r="K34" s="38"/>
      <c r="L34" s="38"/>
      <c r="M34" s="263">
        <v>0</v>
      </c>
      <c r="N34" s="257"/>
      <c r="O34" s="257"/>
      <c r="P34" s="257"/>
      <c r="Q34" s="38"/>
      <c r="R34" s="39"/>
    </row>
    <row r="35" spans="2:18" s="1" customFormat="1" ht="14.25" customHeight="1" hidden="1">
      <c r="B35" s="37"/>
      <c r="C35" s="38"/>
      <c r="D35" s="38"/>
      <c r="E35" s="44" t="s">
        <v>47</v>
      </c>
      <c r="F35" s="45">
        <v>0.15</v>
      </c>
      <c r="G35" s="124" t="s">
        <v>44</v>
      </c>
      <c r="H35" s="263">
        <f>ROUND((((SUM(BH112:BH119)+SUM(BH137:BH325))+SUM(BH327:BH331))),2)</f>
        <v>0</v>
      </c>
      <c r="I35" s="257"/>
      <c r="J35" s="257"/>
      <c r="K35" s="38"/>
      <c r="L35" s="38"/>
      <c r="M35" s="263">
        <v>0</v>
      </c>
      <c r="N35" s="257"/>
      <c r="O35" s="257"/>
      <c r="P35" s="257"/>
      <c r="Q35" s="38"/>
      <c r="R35" s="39"/>
    </row>
    <row r="36" spans="2:18" s="1" customFormat="1" ht="14.25" customHeight="1" hidden="1">
      <c r="B36" s="37"/>
      <c r="C36" s="38"/>
      <c r="D36" s="38"/>
      <c r="E36" s="44" t="s">
        <v>48</v>
      </c>
      <c r="F36" s="45">
        <v>0</v>
      </c>
      <c r="G36" s="124" t="s">
        <v>44</v>
      </c>
      <c r="H36" s="263">
        <f>ROUND((((SUM(BI112:BI119)+SUM(BI137:BI325))+SUM(BI327:BI331))),2)</f>
        <v>0</v>
      </c>
      <c r="I36" s="257"/>
      <c r="J36" s="257"/>
      <c r="K36" s="38"/>
      <c r="L36" s="38"/>
      <c r="M36" s="263">
        <v>0</v>
      </c>
      <c r="N36" s="257"/>
      <c r="O36" s="257"/>
      <c r="P36" s="257"/>
      <c r="Q36" s="38"/>
      <c r="R36" s="39"/>
    </row>
    <row r="37" spans="2:18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4.75" customHeight="1">
      <c r="B38" s="37"/>
      <c r="C38" s="120"/>
      <c r="D38" s="125" t="s">
        <v>49</v>
      </c>
      <c r="E38" s="81"/>
      <c r="F38" s="81"/>
      <c r="G38" s="126" t="s">
        <v>50</v>
      </c>
      <c r="H38" s="127" t="s">
        <v>51</v>
      </c>
      <c r="I38" s="81"/>
      <c r="J38" s="81"/>
      <c r="K38" s="81"/>
      <c r="L38" s="264">
        <f>SUM(M30:M36)</f>
        <v>0</v>
      </c>
      <c r="M38" s="264"/>
      <c r="N38" s="264"/>
      <c r="O38" s="264"/>
      <c r="P38" s="265"/>
      <c r="Q38" s="120"/>
      <c r="R38" s="39"/>
    </row>
    <row r="39" spans="2:18" s="1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2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2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4.2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2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4.2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2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7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75" customHeight="1">
      <c r="B76" s="37"/>
      <c r="C76" s="210" t="s">
        <v>117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9"/>
      <c r="T76" s="131"/>
      <c r="U76" s="131"/>
    </row>
    <row r="77" spans="2:21" s="1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5" t="str">
        <f>F6</f>
        <v>Oprava sociálních zařízení (2017) - 5 bytových jednotek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38"/>
      <c r="R78" s="39"/>
      <c r="T78" s="131"/>
      <c r="U78" s="131"/>
    </row>
    <row r="79" spans="2:21" s="1" customFormat="1" ht="36.75" customHeight="1">
      <c r="B79" s="37"/>
      <c r="C79" s="71" t="s">
        <v>114</v>
      </c>
      <c r="D79" s="38"/>
      <c r="E79" s="38"/>
      <c r="F79" s="230" t="str">
        <f>F7</f>
        <v>2 - Oprava bytové jednotky 28A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38"/>
      <c r="R79" s="39"/>
      <c r="T79" s="131"/>
      <c r="U79" s="131"/>
    </row>
    <row r="80" spans="2:21" s="1" customFormat="1" ht="6.7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Ústí nad Labem</v>
      </c>
      <c r="G81" s="38"/>
      <c r="H81" s="38"/>
      <c r="I81" s="38"/>
      <c r="J81" s="38"/>
      <c r="K81" s="32" t="s">
        <v>26</v>
      </c>
      <c r="L81" s="38"/>
      <c r="M81" s="259" t="str">
        <f>IF(O9="","",O9)</f>
        <v>30.8.2017</v>
      </c>
      <c r="N81" s="259"/>
      <c r="O81" s="259"/>
      <c r="P81" s="259"/>
      <c r="Q81" s="38"/>
      <c r="R81" s="39"/>
      <c r="T81" s="131"/>
      <c r="U81" s="131"/>
    </row>
    <row r="82" spans="2:21" s="1" customFormat="1" ht="6.7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2.75">
      <c r="B83" s="37"/>
      <c r="C83" s="32" t="s">
        <v>28</v>
      </c>
      <c r="D83" s="38"/>
      <c r="E83" s="38"/>
      <c r="F83" s="30" t="str">
        <f>E12</f>
        <v> </v>
      </c>
      <c r="G83" s="38"/>
      <c r="H83" s="38"/>
      <c r="I83" s="38"/>
      <c r="J83" s="38"/>
      <c r="K83" s="32" t="s">
        <v>34</v>
      </c>
      <c r="L83" s="38"/>
      <c r="M83" s="214" t="str">
        <f>E18</f>
        <v> </v>
      </c>
      <c r="N83" s="214"/>
      <c r="O83" s="214"/>
      <c r="P83" s="214"/>
      <c r="Q83" s="214"/>
      <c r="R83" s="39"/>
      <c r="T83" s="131"/>
      <c r="U83" s="131"/>
    </row>
    <row r="84" spans="2:21" s="1" customFormat="1" ht="14.2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14" t="str">
        <f>E21</f>
        <v>D.Prombergerová</v>
      </c>
      <c r="N84" s="214"/>
      <c r="O84" s="214"/>
      <c r="P84" s="214"/>
      <c r="Q84" s="214"/>
      <c r="R84" s="39"/>
      <c r="T84" s="131"/>
      <c r="U84" s="131"/>
    </row>
    <row r="85" spans="2:21" s="1" customFormat="1" ht="9.7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6" t="s">
        <v>118</v>
      </c>
      <c r="D86" s="267"/>
      <c r="E86" s="267"/>
      <c r="F86" s="267"/>
      <c r="G86" s="267"/>
      <c r="H86" s="120"/>
      <c r="I86" s="120"/>
      <c r="J86" s="120"/>
      <c r="K86" s="120"/>
      <c r="L86" s="120"/>
      <c r="M86" s="120"/>
      <c r="N86" s="266" t="s">
        <v>119</v>
      </c>
      <c r="O86" s="267"/>
      <c r="P86" s="267"/>
      <c r="Q86" s="267"/>
      <c r="R86" s="39"/>
      <c r="T86" s="131"/>
      <c r="U86" s="131"/>
    </row>
    <row r="87" spans="2:21" s="1" customFormat="1" ht="9.7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120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1">
        <f>N137</f>
        <v>0</v>
      </c>
      <c r="O88" s="268"/>
      <c r="P88" s="268"/>
      <c r="Q88" s="268"/>
      <c r="R88" s="39"/>
      <c r="T88" s="131"/>
      <c r="U88" s="131"/>
      <c r="AU88" s="21" t="s">
        <v>121</v>
      </c>
    </row>
    <row r="89" spans="2:21" s="6" customFormat="1" ht="24.75" customHeight="1">
      <c r="B89" s="133"/>
      <c r="C89" s="134"/>
      <c r="D89" s="135" t="s">
        <v>122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9">
        <f>N138</f>
        <v>0</v>
      </c>
      <c r="O89" s="270"/>
      <c r="P89" s="270"/>
      <c r="Q89" s="270"/>
      <c r="R89" s="136"/>
      <c r="T89" s="137"/>
      <c r="U89" s="137"/>
    </row>
    <row r="90" spans="2:21" s="7" customFormat="1" ht="19.5" customHeight="1">
      <c r="B90" s="138"/>
      <c r="C90" s="139"/>
      <c r="D90" s="108" t="s">
        <v>123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7">
        <f>N139</f>
        <v>0</v>
      </c>
      <c r="O90" s="271"/>
      <c r="P90" s="271"/>
      <c r="Q90" s="271"/>
      <c r="R90" s="140"/>
      <c r="T90" s="141"/>
      <c r="U90" s="141"/>
    </row>
    <row r="91" spans="2:21" s="7" customFormat="1" ht="19.5" customHeight="1">
      <c r="B91" s="138"/>
      <c r="C91" s="139"/>
      <c r="D91" s="108" t="s">
        <v>124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7">
        <f>N160</f>
        <v>0</v>
      </c>
      <c r="O91" s="271"/>
      <c r="P91" s="271"/>
      <c r="Q91" s="271"/>
      <c r="R91" s="140"/>
      <c r="T91" s="141"/>
      <c r="U91" s="141"/>
    </row>
    <row r="92" spans="2:21" s="7" customFormat="1" ht="19.5" customHeight="1">
      <c r="B92" s="138"/>
      <c r="C92" s="139"/>
      <c r="D92" s="108" t="s">
        <v>125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7">
        <f>N181</f>
        <v>0</v>
      </c>
      <c r="O92" s="271"/>
      <c r="P92" s="271"/>
      <c r="Q92" s="271"/>
      <c r="R92" s="140"/>
      <c r="T92" s="141"/>
      <c r="U92" s="141"/>
    </row>
    <row r="93" spans="2:21" s="7" customFormat="1" ht="19.5" customHeight="1">
      <c r="B93" s="138"/>
      <c r="C93" s="139"/>
      <c r="D93" s="108" t="s">
        <v>126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7">
        <f>N186</f>
        <v>0</v>
      </c>
      <c r="O93" s="271"/>
      <c r="P93" s="271"/>
      <c r="Q93" s="271"/>
      <c r="R93" s="140"/>
      <c r="T93" s="141"/>
      <c r="U93" s="141"/>
    </row>
    <row r="94" spans="2:21" s="6" customFormat="1" ht="24.75" customHeight="1">
      <c r="B94" s="133"/>
      <c r="C94" s="134"/>
      <c r="D94" s="135" t="s">
        <v>127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69">
        <f>N188</f>
        <v>0</v>
      </c>
      <c r="O94" s="270"/>
      <c r="P94" s="270"/>
      <c r="Q94" s="270"/>
      <c r="R94" s="136"/>
      <c r="T94" s="137"/>
      <c r="U94" s="137"/>
    </row>
    <row r="95" spans="2:21" s="7" customFormat="1" ht="19.5" customHeight="1">
      <c r="B95" s="138"/>
      <c r="C95" s="139"/>
      <c r="D95" s="108" t="s">
        <v>128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7">
        <f>N189</f>
        <v>0</v>
      </c>
      <c r="O95" s="271"/>
      <c r="P95" s="271"/>
      <c r="Q95" s="271"/>
      <c r="R95" s="140"/>
      <c r="T95" s="141"/>
      <c r="U95" s="141"/>
    </row>
    <row r="96" spans="2:21" s="7" customFormat="1" ht="19.5" customHeight="1">
      <c r="B96" s="138"/>
      <c r="C96" s="139"/>
      <c r="D96" s="108" t="s">
        <v>129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7">
        <f>N202</f>
        <v>0</v>
      </c>
      <c r="O96" s="271"/>
      <c r="P96" s="271"/>
      <c r="Q96" s="271"/>
      <c r="R96" s="140"/>
      <c r="T96" s="141"/>
      <c r="U96" s="141"/>
    </row>
    <row r="97" spans="2:21" s="7" customFormat="1" ht="19.5" customHeight="1">
      <c r="B97" s="138"/>
      <c r="C97" s="139"/>
      <c r="D97" s="108" t="s">
        <v>130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7">
        <f>N212</f>
        <v>0</v>
      </c>
      <c r="O97" s="271"/>
      <c r="P97" s="271"/>
      <c r="Q97" s="271"/>
      <c r="R97" s="140"/>
      <c r="T97" s="141"/>
      <c r="U97" s="141"/>
    </row>
    <row r="98" spans="2:21" s="7" customFormat="1" ht="19.5" customHeight="1">
      <c r="B98" s="138"/>
      <c r="C98" s="139"/>
      <c r="D98" s="108" t="s">
        <v>131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47">
        <f>N218</f>
        <v>0</v>
      </c>
      <c r="O98" s="271"/>
      <c r="P98" s="271"/>
      <c r="Q98" s="271"/>
      <c r="R98" s="140"/>
      <c r="T98" s="141"/>
      <c r="U98" s="141"/>
    </row>
    <row r="99" spans="2:21" s="7" customFormat="1" ht="19.5" customHeight="1">
      <c r="B99" s="138"/>
      <c r="C99" s="139"/>
      <c r="D99" s="108" t="s">
        <v>132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7">
        <f>N258</f>
        <v>0</v>
      </c>
      <c r="O99" s="271"/>
      <c r="P99" s="271"/>
      <c r="Q99" s="271"/>
      <c r="R99" s="140"/>
      <c r="T99" s="141"/>
      <c r="U99" s="141"/>
    </row>
    <row r="100" spans="2:21" s="7" customFormat="1" ht="19.5" customHeight="1">
      <c r="B100" s="138"/>
      <c r="C100" s="139"/>
      <c r="D100" s="108" t="s">
        <v>133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47">
        <f>N262</f>
        <v>0</v>
      </c>
      <c r="O100" s="271"/>
      <c r="P100" s="271"/>
      <c r="Q100" s="271"/>
      <c r="R100" s="140"/>
      <c r="T100" s="141"/>
      <c r="U100" s="141"/>
    </row>
    <row r="101" spans="2:21" s="7" customFormat="1" ht="19.5" customHeight="1">
      <c r="B101" s="138"/>
      <c r="C101" s="139"/>
      <c r="D101" s="108" t="s">
        <v>134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47">
        <f>N265</f>
        <v>0</v>
      </c>
      <c r="O101" s="271"/>
      <c r="P101" s="271"/>
      <c r="Q101" s="271"/>
      <c r="R101" s="140"/>
      <c r="T101" s="141"/>
      <c r="U101" s="141"/>
    </row>
    <row r="102" spans="2:21" s="7" customFormat="1" ht="19.5" customHeight="1">
      <c r="B102" s="138"/>
      <c r="C102" s="139"/>
      <c r="D102" s="108" t="s">
        <v>135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47">
        <f>N267</f>
        <v>0</v>
      </c>
      <c r="O102" s="271"/>
      <c r="P102" s="271"/>
      <c r="Q102" s="271"/>
      <c r="R102" s="140"/>
      <c r="T102" s="141"/>
      <c r="U102" s="141"/>
    </row>
    <row r="103" spans="2:21" s="7" customFormat="1" ht="19.5" customHeight="1">
      <c r="B103" s="138"/>
      <c r="C103" s="139"/>
      <c r="D103" s="108" t="s">
        <v>136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247">
        <f>N271</f>
        <v>0</v>
      </c>
      <c r="O103" s="271"/>
      <c r="P103" s="271"/>
      <c r="Q103" s="271"/>
      <c r="R103" s="140"/>
      <c r="T103" s="141"/>
      <c r="U103" s="141"/>
    </row>
    <row r="104" spans="2:21" s="7" customFormat="1" ht="19.5" customHeight="1">
      <c r="B104" s="138"/>
      <c r="C104" s="139"/>
      <c r="D104" s="108" t="s">
        <v>137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247">
        <f>N279</f>
        <v>0</v>
      </c>
      <c r="O104" s="271"/>
      <c r="P104" s="271"/>
      <c r="Q104" s="271"/>
      <c r="R104" s="140"/>
      <c r="T104" s="141"/>
      <c r="U104" s="141"/>
    </row>
    <row r="105" spans="2:21" s="7" customFormat="1" ht="19.5" customHeight="1">
      <c r="B105" s="138"/>
      <c r="C105" s="139"/>
      <c r="D105" s="108" t="s">
        <v>138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247">
        <f>N291</f>
        <v>0</v>
      </c>
      <c r="O105" s="271"/>
      <c r="P105" s="271"/>
      <c r="Q105" s="271"/>
      <c r="R105" s="140"/>
      <c r="T105" s="141"/>
      <c r="U105" s="141"/>
    </row>
    <row r="106" spans="2:21" s="7" customFormat="1" ht="19.5" customHeight="1">
      <c r="B106" s="138"/>
      <c r="C106" s="139"/>
      <c r="D106" s="108" t="s">
        <v>139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247">
        <f>N295</f>
        <v>0</v>
      </c>
      <c r="O106" s="271"/>
      <c r="P106" s="271"/>
      <c r="Q106" s="271"/>
      <c r="R106" s="140"/>
      <c r="T106" s="141"/>
      <c r="U106" s="141"/>
    </row>
    <row r="107" spans="2:21" s="7" customFormat="1" ht="19.5" customHeight="1">
      <c r="B107" s="138"/>
      <c r="C107" s="139"/>
      <c r="D107" s="108" t="s">
        <v>140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247">
        <f>N300</f>
        <v>0</v>
      </c>
      <c r="O107" s="271"/>
      <c r="P107" s="271"/>
      <c r="Q107" s="271"/>
      <c r="R107" s="140"/>
      <c r="T107" s="141"/>
      <c r="U107" s="141"/>
    </row>
    <row r="108" spans="2:21" s="7" customFormat="1" ht="19.5" customHeight="1">
      <c r="B108" s="138"/>
      <c r="C108" s="139"/>
      <c r="D108" s="108" t="s">
        <v>141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247">
        <f>N312</f>
        <v>0</v>
      </c>
      <c r="O108" s="271"/>
      <c r="P108" s="271"/>
      <c r="Q108" s="271"/>
      <c r="R108" s="140"/>
      <c r="T108" s="141"/>
      <c r="U108" s="141"/>
    </row>
    <row r="109" spans="2:21" s="7" customFormat="1" ht="19.5" customHeight="1">
      <c r="B109" s="138"/>
      <c r="C109" s="139"/>
      <c r="D109" s="108" t="s">
        <v>142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247">
        <f>N317</f>
        <v>0</v>
      </c>
      <c r="O109" s="271"/>
      <c r="P109" s="271"/>
      <c r="Q109" s="271"/>
      <c r="R109" s="140"/>
      <c r="T109" s="141"/>
      <c r="U109" s="141"/>
    </row>
    <row r="110" spans="2:21" s="6" customFormat="1" ht="21.75" customHeight="1">
      <c r="B110" s="133"/>
      <c r="C110" s="134"/>
      <c r="D110" s="135" t="s">
        <v>143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72">
        <f>N326</f>
        <v>0</v>
      </c>
      <c r="O110" s="270"/>
      <c r="P110" s="270"/>
      <c r="Q110" s="270"/>
      <c r="R110" s="136"/>
      <c r="T110" s="137"/>
      <c r="U110" s="137"/>
    </row>
    <row r="111" spans="2:2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T111" s="131"/>
      <c r="U111" s="131"/>
    </row>
    <row r="112" spans="2:21" s="1" customFormat="1" ht="29.25" customHeight="1">
      <c r="B112" s="37"/>
      <c r="C112" s="132" t="s">
        <v>144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68">
        <f>ROUND(N113+N114+N115+N116+N117+N118,2)</f>
        <v>0</v>
      </c>
      <c r="O112" s="273"/>
      <c r="P112" s="273"/>
      <c r="Q112" s="273"/>
      <c r="R112" s="39"/>
      <c r="T112" s="142"/>
      <c r="U112" s="143" t="s">
        <v>42</v>
      </c>
    </row>
    <row r="113" spans="2:65" s="1" customFormat="1" ht="18" customHeight="1">
      <c r="B113" s="37"/>
      <c r="C113" s="38"/>
      <c r="D113" s="248" t="s">
        <v>145</v>
      </c>
      <c r="E113" s="249"/>
      <c r="F113" s="249"/>
      <c r="G113" s="249"/>
      <c r="H113" s="249"/>
      <c r="I113" s="38"/>
      <c r="J113" s="38"/>
      <c r="K113" s="38"/>
      <c r="L113" s="38"/>
      <c r="M113" s="38"/>
      <c r="N113" s="246">
        <f>ROUND(N88*T113,2)</f>
        <v>0</v>
      </c>
      <c r="O113" s="247"/>
      <c r="P113" s="247"/>
      <c r="Q113" s="247"/>
      <c r="R113" s="39"/>
      <c r="S113" s="144"/>
      <c r="T113" s="145"/>
      <c r="U113" s="146" t="s">
        <v>45</v>
      </c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7" t="s">
        <v>146</v>
      </c>
      <c r="AZ113" s="144"/>
      <c r="BA113" s="144"/>
      <c r="BB113" s="144"/>
      <c r="BC113" s="144"/>
      <c r="BD113" s="144"/>
      <c r="BE113" s="148">
        <f aca="true" t="shared" si="0" ref="BE113:BE118">IF(U113="základní",N113,0)</f>
        <v>0</v>
      </c>
      <c r="BF113" s="148">
        <f aca="true" t="shared" si="1" ref="BF113:BF118">IF(U113="snížená",N113,0)</f>
        <v>0</v>
      </c>
      <c r="BG113" s="148">
        <f aca="true" t="shared" si="2" ref="BG113:BG118">IF(U113="zákl. přenesená",N113,0)</f>
        <v>0</v>
      </c>
      <c r="BH113" s="148">
        <f aca="true" t="shared" si="3" ref="BH113:BH118">IF(U113="sníž. přenesená",N113,0)</f>
        <v>0</v>
      </c>
      <c r="BI113" s="148">
        <f aca="true" t="shared" si="4" ref="BI113:BI118">IF(U113="nulová",N113,0)</f>
        <v>0</v>
      </c>
      <c r="BJ113" s="147" t="s">
        <v>87</v>
      </c>
      <c r="BK113" s="144"/>
      <c r="BL113" s="144"/>
      <c r="BM113" s="144"/>
    </row>
    <row r="114" spans="2:65" s="1" customFormat="1" ht="18" customHeight="1">
      <c r="B114" s="37"/>
      <c r="C114" s="38"/>
      <c r="D114" s="248" t="s">
        <v>147</v>
      </c>
      <c r="E114" s="249"/>
      <c r="F114" s="249"/>
      <c r="G114" s="249"/>
      <c r="H114" s="249"/>
      <c r="I114" s="38"/>
      <c r="J114" s="38"/>
      <c r="K114" s="38"/>
      <c r="L114" s="38"/>
      <c r="M114" s="38"/>
      <c r="N114" s="246">
        <f>ROUND(N88*T114,2)</f>
        <v>0</v>
      </c>
      <c r="O114" s="247"/>
      <c r="P114" s="247"/>
      <c r="Q114" s="247"/>
      <c r="R114" s="39"/>
      <c r="S114" s="144"/>
      <c r="T114" s="145"/>
      <c r="U114" s="146" t="s">
        <v>45</v>
      </c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7" t="s">
        <v>146</v>
      </c>
      <c r="AZ114" s="144"/>
      <c r="BA114" s="144"/>
      <c r="BB114" s="144"/>
      <c r="BC114" s="144"/>
      <c r="BD114" s="144"/>
      <c r="BE114" s="148">
        <f t="shared" si="0"/>
        <v>0</v>
      </c>
      <c r="BF114" s="148">
        <f t="shared" si="1"/>
        <v>0</v>
      </c>
      <c r="BG114" s="148">
        <f t="shared" si="2"/>
        <v>0</v>
      </c>
      <c r="BH114" s="148">
        <f t="shared" si="3"/>
        <v>0</v>
      </c>
      <c r="BI114" s="148">
        <f t="shared" si="4"/>
        <v>0</v>
      </c>
      <c r="BJ114" s="147" t="s">
        <v>87</v>
      </c>
      <c r="BK114" s="144"/>
      <c r="BL114" s="144"/>
      <c r="BM114" s="144"/>
    </row>
    <row r="115" spans="2:65" s="1" customFormat="1" ht="18" customHeight="1">
      <c r="B115" s="37"/>
      <c r="C115" s="38"/>
      <c r="D115" s="248" t="s">
        <v>148</v>
      </c>
      <c r="E115" s="249"/>
      <c r="F115" s="249"/>
      <c r="G115" s="249"/>
      <c r="H115" s="249"/>
      <c r="I115" s="38"/>
      <c r="J115" s="38"/>
      <c r="K115" s="38"/>
      <c r="L115" s="38"/>
      <c r="M115" s="38"/>
      <c r="N115" s="246">
        <f>ROUND(N88*T115,2)</f>
        <v>0</v>
      </c>
      <c r="O115" s="247"/>
      <c r="P115" s="247"/>
      <c r="Q115" s="247"/>
      <c r="R115" s="39"/>
      <c r="S115" s="144"/>
      <c r="T115" s="145"/>
      <c r="U115" s="146" t="s">
        <v>45</v>
      </c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7" t="s">
        <v>146</v>
      </c>
      <c r="AZ115" s="144"/>
      <c r="BA115" s="144"/>
      <c r="BB115" s="144"/>
      <c r="BC115" s="144"/>
      <c r="BD115" s="144"/>
      <c r="BE115" s="148">
        <f t="shared" si="0"/>
        <v>0</v>
      </c>
      <c r="BF115" s="148">
        <f t="shared" si="1"/>
        <v>0</v>
      </c>
      <c r="BG115" s="148">
        <f t="shared" si="2"/>
        <v>0</v>
      </c>
      <c r="BH115" s="148">
        <f t="shared" si="3"/>
        <v>0</v>
      </c>
      <c r="BI115" s="148">
        <f t="shared" si="4"/>
        <v>0</v>
      </c>
      <c r="BJ115" s="147" t="s">
        <v>87</v>
      </c>
      <c r="BK115" s="144"/>
      <c r="BL115" s="144"/>
      <c r="BM115" s="144"/>
    </row>
    <row r="116" spans="2:65" s="1" customFormat="1" ht="18" customHeight="1">
      <c r="B116" s="37"/>
      <c r="C116" s="38"/>
      <c r="D116" s="248" t="s">
        <v>149</v>
      </c>
      <c r="E116" s="249"/>
      <c r="F116" s="249"/>
      <c r="G116" s="249"/>
      <c r="H116" s="249"/>
      <c r="I116" s="38"/>
      <c r="J116" s="38"/>
      <c r="K116" s="38"/>
      <c r="L116" s="38"/>
      <c r="M116" s="38"/>
      <c r="N116" s="246">
        <f>ROUND(N88*T116,2)</f>
        <v>0</v>
      </c>
      <c r="O116" s="247"/>
      <c r="P116" s="247"/>
      <c r="Q116" s="247"/>
      <c r="R116" s="39"/>
      <c r="S116" s="144"/>
      <c r="T116" s="145"/>
      <c r="U116" s="146" t="s">
        <v>45</v>
      </c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7" t="s">
        <v>146</v>
      </c>
      <c r="AZ116" s="144"/>
      <c r="BA116" s="144"/>
      <c r="BB116" s="144"/>
      <c r="BC116" s="144"/>
      <c r="BD116" s="144"/>
      <c r="BE116" s="148">
        <f t="shared" si="0"/>
        <v>0</v>
      </c>
      <c r="BF116" s="148">
        <f t="shared" si="1"/>
        <v>0</v>
      </c>
      <c r="BG116" s="148">
        <f t="shared" si="2"/>
        <v>0</v>
      </c>
      <c r="BH116" s="148">
        <f t="shared" si="3"/>
        <v>0</v>
      </c>
      <c r="BI116" s="148">
        <f t="shared" si="4"/>
        <v>0</v>
      </c>
      <c r="BJ116" s="147" t="s">
        <v>87</v>
      </c>
      <c r="BK116" s="144"/>
      <c r="BL116" s="144"/>
      <c r="BM116" s="144"/>
    </row>
    <row r="117" spans="2:65" s="1" customFormat="1" ht="18" customHeight="1">
      <c r="B117" s="37"/>
      <c r="C117" s="38"/>
      <c r="D117" s="248" t="s">
        <v>150</v>
      </c>
      <c r="E117" s="249"/>
      <c r="F117" s="249"/>
      <c r="G117" s="249"/>
      <c r="H117" s="249"/>
      <c r="I117" s="38"/>
      <c r="J117" s="38"/>
      <c r="K117" s="38"/>
      <c r="L117" s="38"/>
      <c r="M117" s="38"/>
      <c r="N117" s="246">
        <f>ROUND(N88*T117,2)</f>
        <v>0</v>
      </c>
      <c r="O117" s="247"/>
      <c r="P117" s="247"/>
      <c r="Q117" s="247"/>
      <c r="R117" s="39"/>
      <c r="S117" s="144"/>
      <c r="T117" s="145"/>
      <c r="U117" s="146" t="s">
        <v>45</v>
      </c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7" t="s">
        <v>146</v>
      </c>
      <c r="AZ117" s="144"/>
      <c r="BA117" s="144"/>
      <c r="BB117" s="144"/>
      <c r="BC117" s="144"/>
      <c r="BD117" s="144"/>
      <c r="BE117" s="148">
        <f t="shared" si="0"/>
        <v>0</v>
      </c>
      <c r="BF117" s="148">
        <f t="shared" si="1"/>
        <v>0</v>
      </c>
      <c r="BG117" s="148">
        <f t="shared" si="2"/>
        <v>0</v>
      </c>
      <c r="BH117" s="148">
        <f t="shared" si="3"/>
        <v>0</v>
      </c>
      <c r="BI117" s="148">
        <f t="shared" si="4"/>
        <v>0</v>
      </c>
      <c r="BJ117" s="147" t="s">
        <v>87</v>
      </c>
      <c r="BK117" s="144"/>
      <c r="BL117" s="144"/>
      <c r="BM117" s="144"/>
    </row>
    <row r="118" spans="2:65" s="1" customFormat="1" ht="18" customHeight="1">
      <c r="B118" s="37"/>
      <c r="C118" s="38"/>
      <c r="D118" s="108" t="s">
        <v>151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246">
        <f>ROUND(N88*T118,2)</f>
        <v>0</v>
      </c>
      <c r="O118" s="247"/>
      <c r="P118" s="247"/>
      <c r="Q118" s="247"/>
      <c r="R118" s="39"/>
      <c r="S118" s="144"/>
      <c r="T118" s="149"/>
      <c r="U118" s="150" t="s">
        <v>45</v>
      </c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7" t="s">
        <v>152</v>
      </c>
      <c r="AZ118" s="144"/>
      <c r="BA118" s="144"/>
      <c r="BB118" s="144"/>
      <c r="BC118" s="144"/>
      <c r="BD118" s="144"/>
      <c r="BE118" s="148">
        <f t="shared" si="0"/>
        <v>0</v>
      </c>
      <c r="BF118" s="148">
        <f t="shared" si="1"/>
        <v>0</v>
      </c>
      <c r="BG118" s="148">
        <f t="shared" si="2"/>
        <v>0</v>
      </c>
      <c r="BH118" s="148">
        <f t="shared" si="3"/>
        <v>0</v>
      </c>
      <c r="BI118" s="148">
        <f t="shared" si="4"/>
        <v>0</v>
      </c>
      <c r="BJ118" s="147" t="s">
        <v>87</v>
      </c>
      <c r="BK118" s="144"/>
      <c r="BL118" s="144"/>
      <c r="BM118" s="144"/>
    </row>
    <row r="119" spans="2:21" s="1" customFormat="1" ht="12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T119" s="131"/>
      <c r="U119" s="131"/>
    </row>
    <row r="120" spans="2:21" s="1" customFormat="1" ht="29.25" customHeight="1">
      <c r="B120" s="37"/>
      <c r="C120" s="119" t="s">
        <v>107</v>
      </c>
      <c r="D120" s="120"/>
      <c r="E120" s="120"/>
      <c r="F120" s="120"/>
      <c r="G120" s="120"/>
      <c r="H120" s="120"/>
      <c r="I120" s="120"/>
      <c r="J120" s="120"/>
      <c r="K120" s="120"/>
      <c r="L120" s="252">
        <f>ROUND(SUM(N88+N112),2)</f>
        <v>0</v>
      </c>
      <c r="M120" s="252"/>
      <c r="N120" s="252"/>
      <c r="O120" s="252"/>
      <c r="P120" s="252"/>
      <c r="Q120" s="252"/>
      <c r="R120" s="39"/>
      <c r="T120" s="131"/>
      <c r="U120" s="131"/>
    </row>
    <row r="121" spans="2:21" s="1" customFormat="1" ht="6.75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  <c r="T121" s="131"/>
      <c r="U121" s="131"/>
    </row>
    <row r="125" spans="2:18" s="1" customFormat="1" ht="6.75" customHeight="1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6"/>
    </row>
    <row r="126" spans="2:18" s="1" customFormat="1" ht="36.75" customHeight="1">
      <c r="B126" s="37"/>
      <c r="C126" s="210" t="s">
        <v>153</v>
      </c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39"/>
    </row>
    <row r="127" spans="2:18" s="1" customFormat="1" ht="6.7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18" s="1" customFormat="1" ht="30" customHeight="1">
      <c r="B128" s="37"/>
      <c r="C128" s="32" t="s">
        <v>19</v>
      </c>
      <c r="D128" s="38"/>
      <c r="E128" s="38"/>
      <c r="F128" s="255" t="str">
        <f>F6</f>
        <v>Oprava sociálních zařízení (2017) - 5 bytových jednotek</v>
      </c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38"/>
      <c r="R128" s="39"/>
    </row>
    <row r="129" spans="2:18" s="1" customFormat="1" ht="36.75" customHeight="1">
      <c r="B129" s="37"/>
      <c r="C129" s="71" t="s">
        <v>114</v>
      </c>
      <c r="D129" s="38"/>
      <c r="E129" s="38"/>
      <c r="F129" s="230" t="str">
        <f>F7</f>
        <v>2 - Oprava bytové jednotky 28A</v>
      </c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38"/>
      <c r="R129" s="39"/>
    </row>
    <row r="130" spans="2:18" s="1" customFormat="1" ht="6.7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24</v>
      </c>
      <c r="D131" s="38"/>
      <c r="E131" s="38"/>
      <c r="F131" s="30" t="str">
        <f>F9</f>
        <v>Ústí nad Labem</v>
      </c>
      <c r="G131" s="38"/>
      <c r="H131" s="38"/>
      <c r="I131" s="38"/>
      <c r="J131" s="38"/>
      <c r="K131" s="32" t="s">
        <v>26</v>
      </c>
      <c r="L131" s="38"/>
      <c r="M131" s="259" t="str">
        <f>IF(O9="","",O9)</f>
        <v>30.8.2017</v>
      </c>
      <c r="N131" s="259"/>
      <c r="O131" s="259"/>
      <c r="P131" s="259"/>
      <c r="Q131" s="38"/>
      <c r="R131" s="39"/>
    </row>
    <row r="132" spans="2:18" s="1" customFormat="1" ht="6.75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2.75">
      <c r="B133" s="37"/>
      <c r="C133" s="32" t="s">
        <v>28</v>
      </c>
      <c r="D133" s="38"/>
      <c r="E133" s="38"/>
      <c r="F133" s="30" t="str">
        <f>E12</f>
        <v> </v>
      </c>
      <c r="G133" s="38"/>
      <c r="H133" s="38"/>
      <c r="I133" s="38"/>
      <c r="J133" s="38"/>
      <c r="K133" s="32" t="s">
        <v>34</v>
      </c>
      <c r="L133" s="38"/>
      <c r="M133" s="214" t="str">
        <f>E18</f>
        <v> </v>
      </c>
      <c r="N133" s="214"/>
      <c r="O133" s="214"/>
      <c r="P133" s="214"/>
      <c r="Q133" s="214"/>
      <c r="R133" s="39"/>
    </row>
    <row r="134" spans="2:18" s="1" customFormat="1" ht="14.25" customHeight="1">
      <c r="B134" s="37"/>
      <c r="C134" s="32" t="s">
        <v>32</v>
      </c>
      <c r="D134" s="38"/>
      <c r="E134" s="38"/>
      <c r="F134" s="30" t="str">
        <f>IF(E15="","",E15)</f>
        <v>Vyplň údaj</v>
      </c>
      <c r="G134" s="38"/>
      <c r="H134" s="38"/>
      <c r="I134" s="38"/>
      <c r="J134" s="38"/>
      <c r="K134" s="32" t="s">
        <v>36</v>
      </c>
      <c r="L134" s="38"/>
      <c r="M134" s="214" t="str">
        <f>E21</f>
        <v>D.Prombergerová</v>
      </c>
      <c r="N134" s="214"/>
      <c r="O134" s="214"/>
      <c r="P134" s="214"/>
      <c r="Q134" s="214"/>
      <c r="R134" s="39"/>
    </row>
    <row r="135" spans="2:18" s="1" customFormat="1" ht="9.7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51"/>
      <c r="C136" s="152" t="s">
        <v>154</v>
      </c>
      <c r="D136" s="153" t="s">
        <v>155</v>
      </c>
      <c r="E136" s="153" t="s">
        <v>60</v>
      </c>
      <c r="F136" s="274" t="s">
        <v>156</v>
      </c>
      <c r="G136" s="274"/>
      <c r="H136" s="274"/>
      <c r="I136" s="274"/>
      <c r="J136" s="153" t="s">
        <v>157</v>
      </c>
      <c r="K136" s="153" t="s">
        <v>158</v>
      </c>
      <c r="L136" s="274" t="s">
        <v>159</v>
      </c>
      <c r="M136" s="274"/>
      <c r="N136" s="274" t="s">
        <v>119</v>
      </c>
      <c r="O136" s="274"/>
      <c r="P136" s="274"/>
      <c r="Q136" s="275"/>
      <c r="R136" s="154"/>
      <c r="T136" s="82" t="s">
        <v>160</v>
      </c>
      <c r="U136" s="83" t="s">
        <v>42</v>
      </c>
      <c r="V136" s="83" t="s">
        <v>161</v>
      </c>
      <c r="W136" s="83" t="s">
        <v>162</v>
      </c>
      <c r="X136" s="83" t="s">
        <v>163</v>
      </c>
      <c r="Y136" s="83" t="s">
        <v>164</v>
      </c>
      <c r="Z136" s="83" t="s">
        <v>165</v>
      </c>
      <c r="AA136" s="84" t="s">
        <v>166</v>
      </c>
    </row>
    <row r="137" spans="2:63" s="1" customFormat="1" ht="29.25" customHeight="1">
      <c r="B137" s="37"/>
      <c r="C137" s="86" t="s">
        <v>116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97">
        <f>BK137</f>
        <v>0</v>
      </c>
      <c r="O137" s="298"/>
      <c r="P137" s="298"/>
      <c r="Q137" s="298"/>
      <c r="R137" s="39"/>
      <c r="T137" s="85"/>
      <c r="U137" s="53"/>
      <c r="V137" s="53"/>
      <c r="W137" s="155">
        <f>W138+W188+W326</f>
        <v>0</v>
      </c>
      <c r="X137" s="53"/>
      <c r="Y137" s="155">
        <f>Y138+Y188+Y326</f>
        <v>2.8887385908</v>
      </c>
      <c r="Z137" s="53"/>
      <c r="AA137" s="156">
        <f>AA138+AA188+AA326</f>
        <v>2.067574</v>
      </c>
      <c r="AT137" s="21" t="s">
        <v>77</v>
      </c>
      <c r="AU137" s="21" t="s">
        <v>121</v>
      </c>
      <c r="BK137" s="157">
        <f>BK138+BK188+BK326</f>
        <v>0</v>
      </c>
    </row>
    <row r="138" spans="2:63" s="9" customFormat="1" ht="36.75" customHeight="1">
      <c r="B138" s="158"/>
      <c r="C138" s="159"/>
      <c r="D138" s="160" t="s">
        <v>122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72">
        <f>BK138</f>
        <v>0</v>
      </c>
      <c r="O138" s="269"/>
      <c r="P138" s="269"/>
      <c r="Q138" s="269"/>
      <c r="R138" s="161"/>
      <c r="T138" s="162"/>
      <c r="U138" s="159"/>
      <c r="V138" s="159"/>
      <c r="W138" s="163">
        <f>W139+W160+W181+W186</f>
        <v>0</v>
      </c>
      <c r="X138" s="159"/>
      <c r="Y138" s="163">
        <f>Y139+Y160+Y181+Y186</f>
        <v>2.3414346800000003</v>
      </c>
      <c r="Z138" s="159"/>
      <c r="AA138" s="164">
        <f>AA139+AA160+AA181+AA186</f>
        <v>1.87589</v>
      </c>
      <c r="AR138" s="165" t="s">
        <v>84</v>
      </c>
      <c r="AT138" s="166" t="s">
        <v>77</v>
      </c>
      <c r="AU138" s="166" t="s">
        <v>78</v>
      </c>
      <c r="AY138" s="165" t="s">
        <v>167</v>
      </c>
      <c r="BK138" s="167">
        <f>BK139+BK160+BK181+BK186</f>
        <v>0</v>
      </c>
    </row>
    <row r="139" spans="2:63" s="9" customFormat="1" ht="19.5" customHeight="1">
      <c r="B139" s="158"/>
      <c r="C139" s="159"/>
      <c r="D139" s="168" t="s">
        <v>123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299">
        <f>BK139</f>
        <v>0</v>
      </c>
      <c r="O139" s="300"/>
      <c r="P139" s="300"/>
      <c r="Q139" s="300"/>
      <c r="R139" s="161"/>
      <c r="T139" s="162"/>
      <c r="U139" s="159"/>
      <c r="V139" s="159"/>
      <c r="W139" s="163">
        <f>SUM(W140:W159)</f>
        <v>0</v>
      </c>
      <c r="X139" s="159"/>
      <c r="Y139" s="163">
        <f>SUM(Y140:Y159)</f>
        <v>2.34110288</v>
      </c>
      <c r="Z139" s="159"/>
      <c r="AA139" s="164">
        <f>SUM(AA140:AA159)</f>
        <v>0</v>
      </c>
      <c r="AR139" s="165" t="s">
        <v>84</v>
      </c>
      <c r="AT139" s="166" t="s">
        <v>77</v>
      </c>
      <c r="AU139" s="166" t="s">
        <v>84</v>
      </c>
      <c r="AY139" s="165" t="s">
        <v>167</v>
      </c>
      <c r="BK139" s="167">
        <f>SUM(BK140:BK159)</f>
        <v>0</v>
      </c>
    </row>
    <row r="140" spans="2:65" s="1" customFormat="1" ht="25.5" customHeight="1">
      <c r="B140" s="37"/>
      <c r="C140" s="169" t="s">
        <v>84</v>
      </c>
      <c r="D140" s="169" t="s">
        <v>168</v>
      </c>
      <c r="E140" s="170" t="s">
        <v>169</v>
      </c>
      <c r="F140" s="276" t="s">
        <v>170</v>
      </c>
      <c r="G140" s="276"/>
      <c r="H140" s="276"/>
      <c r="I140" s="276"/>
      <c r="J140" s="171" t="s">
        <v>171</v>
      </c>
      <c r="K140" s="172">
        <v>0.49</v>
      </c>
      <c r="L140" s="277">
        <v>0</v>
      </c>
      <c r="M140" s="278"/>
      <c r="N140" s="279">
        <f>ROUND(L140*K140,2)</f>
        <v>0</v>
      </c>
      <c r="O140" s="279"/>
      <c r="P140" s="279"/>
      <c r="Q140" s="279"/>
      <c r="R140" s="39"/>
      <c r="T140" s="173" t="s">
        <v>22</v>
      </c>
      <c r="U140" s="46" t="s">
        <v>45</v>
      </c>
      <c r="V140" s="38"/>
      <c r="W140" s="174">
        <f>V140*K140</f>
        <v>0</v>
      </c>
      <c r="X140" s="174">
        <v>0.02048</v>
      </c>
      <c r="Y140" s="174">
        <f>X140*K140</f>
        <v>0.010035200000000001</v>
      </c>
      <c r="Z140" s="174">
        <v>0</v>
      </c>
      <c r="AA140" s="175">
        <f>Z140*K140</f>
        <v>0</v>
      </c>
      <c r="AR140" s="21" t="s">
        <v>93</v>
      </c>
      <c r="AT140" s="21" t="s">
        <v>168</v>
      </c>
      <c r="AU140" s="21" t="s">
        <v>87</v>
      </c>
      <c r="AY140" s="21" t="s">
        <v>167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1" t="s">
        <v>87</v>
      </c>
      <c r="BK140" s="112">
        <f>ROUND(L140*K140,2)</f>
        <v>0</v>
      </c>
      <c r="BL140" s="21" t="s">
        <v>93</v>
      </c>
      <c r="BM140" s="21" t="s">
        <v>172</v>
      </c>
    </row>
    <row r="141" spans="2:51" s="10" customFormat="1" ht="16.5" customHeight="1">
      <c r="B141" s="176"/>
      <c r="C141" s="177"/>
      <c r="D141" s="177"/>
      <c r="E141" s="178" t="s">
        <v>22</v>
      </c>
      <c r="F141" s="280" t="s">
        <v>173</v>
      </c>
      <c r="G141" s="281"/>
      <c r="H141" s="281"/>
      <c r="I141" s="281"/>
      <c r="J141" s="177"/>
      <c r="K141" s="178" t="s">
        <v>22</v>
      </c>
      <c r="L141" s="177"/>
      <c r="M141" s="177"/>
      <c r="N141" s="177"/>
      <c r="O141" s="177"/>
      <c r="P141" s="177"/>
      <c r="Q141" s="177"/>
      <c r="R141" s="179"/>
      <c r="T141" s="180"/>
      <c r="U141" s="177"/>
      <c r="V141" s="177"/>
      <c r="W141" s="177"/>
      <c r="X141" s="177"/>
      <c r="Y141" s="177"/>
      <c r="Z141" s="177"/>
      <c r="AA141" s="181"/>
      <c r="AT141" s="182" t="s">
        <v>174</v>
      </c>
      <c r="AU141" s="182" t="s">
        <v>87</v>
      </c>
      <c r="AV141" s="10" t="s">
        <v>84</v>
      </c>
      <c r="AW141" s="10" t="s">
        <v>35</v>
      </c>
      <c r="AX141" s="10" t="s">
        <v>78</v>
      </c>
      <c r="AY141" s="182" t="s">
        <v>167</v>
      </c>
    </row>
    <row r="142" spans="2:51" s="11" customFormat="1" ht="16.5" customHeight="1">
      <c r="B142" s="183"/>
      <c r="C142" s="184"/>
      <c r="D142" s="184"/>
      <c r="E142" s="185" t="s">
        <v>22</v>
      </c>
      <c r="F142" s="282" t="s">
        <v>175</v>
      </c>
      <c r="G142" s="283"/>
      <c r="H142" s="283"/>
      <c r="I142" s="283"/>
      <c r="J142" s="184"/>
      <c r="K142" s="186">
        <v>0.49</v>
      </c>
      <c r="L142" s="184"/>
      <c r="M142" s="184"/>
      <c r="N142" s="184"/>
      <c r="O142" s="184"/>
      <c r="P142" s="184"/>
      <c r="Q142" s="184"/>
      <c r="R142" s="187"/>
      <c r="T142" s="188"/>
      <c r="U142" s="184"/>
      <c r="V142" s="184"/>
      <c r="W142" s="184"/>
      <c r="X142" s="184"/>
      <c r="Y142" s="184"/>
      <c r="Z142" s="184"/>
      <c r="AA142" s="189"/>
      <c r="AT142" s="190" t="s">
        <v>174</v>
      </c>
      <c r="AU142" s="190" t="s">
        <v>87</v>
      </c>
      <c r="AV142" s="11" t="s">
        <v>87</v>
      </c>
      <c r="AW142" s="11" t="s">
        <v>35</v>
      </c>
      <c r="AX142" s="11" t="s">
        <v>84</v>
      </c>
      <c r="AY142" s="190" t="s">
        <v>167</v>
      </c>
    </row>
    <row r="143" spans="2:65" s="1" customFormat="1" ht="25.5" customHeight="1">
      <c r="B143" s="37"/>
      <c r="C143" s="169" t="s">
        <v>87</v>
      </c>
      <c r="D143" s="169" t="s">
        <v>168</v>
      </c>
      <c r="E143" s="170" t="s">
        <v>176</v>
      </c>
      <c r="F143" s="276" t="s">
        <v>177</v>
      </c>
      <c r="G143" s="276"/>
      <c r="H143" s="276"/>
      <c r="I143" s="276"/>
      <c r="J143" s="171" t="s">
        <v>171</v>
      </c>
      <c r="K143" s="172">
        <v>1.47</v>
      </c>
      <c r="L143" s="277">
        <v>0</v>
      </c>
      <c r="M143" s="278"/>
      <c r="N143" s="279">
        <f>ROUND(L143*K143,2)</f>
        <v>0</v>
      </c>
      <c r="O143" s="279"/>
      <c r="P143" s="279"/>
      <c r="Q143" s="279"/>
      <c r="R143" s="39"/>
      <c r="T143" s="173" t="s">
        <v>22</v>
      </c>
      <c r="U143" s="46" t="s">
        <v>45</v>
      </c>
      <c r="V143" s="38"/>
      <c r="W143" s="174">
        <f>V143*K143</f>
        <v>0</v>
      </c>
      <c r="X143" s="174">
        <v>0.04</v>
      </c>
      <c r="Y143" s="174">
        <f>X143*K143</f>
        <v>0.0588</v>
      </c>
      <c r="Z143" s="174">
        <v>0</v>
      </c>
      <c r="AA143" s="175">
        <f>Z143*K143</f>
        <v>0</v>
      </c>
      <c r="AR143" s="21" t="s">
        <v>93</v>
      </c>
      <c r="AT143" s="21" t="s">
        <v>168</v>
      </c>
      <c r="AU143" s="21" t="s">
        <v>87</v>
      </c>
      <c r="AY143" s="21" t="s">
        <v>167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1" t="s">
        <v>87</v>
      </c>
      <c r="BK143" s="112">
        <f>ROUND(L143*K143,2)</f>
        <v>0</v>
      </c>
      <c r="BL143" s="21" t="s">
        <v>93</v>
      </c>
      <c r="BM143" s="21" t="s">
        <v>178</v>
      </c>
    </row>
    <row r="144" spans="2:51" s="11" customFormat="1" ht="16.5" customHeight="1">
      <c r="B144" s="183"/>
      <c r="C144" s="184"/>
      <c r="D144" s="184"/>
      <c r="E144" s="185" t="s">
        <v>22</v>
      </c>
      <c r="F144" s="284" t="s">
        <v>179</v>
      </c>
      <c r="G144" s="285"/>
      <c r="H144" s="285"/>
      <c r="I144" s="285"/>
      <c r="J144" s="184"/>
      <c r="K144" s="186">
        <v>1.47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174</v>
      </c>
      <c r="AU144" s="190" t="s">
        <v>87</v>
      </c>
      <c r="AV144" s="11" t="s">
        <v>87</v>
      </c>
      <c r="AW144" s="11" t="s">
        <v>35</v>
      </c>
      <c r="AX144" s="11" t="s">
        <v>84</v>
      </c>
      <c r="AY144" s="190" t="s">
        <v>167</v>
      </c>
    </row>
    <row r="145" spans="2:65" s="1" customFormat="1" ht="25.5" customHeight="1">
      <c r="B145" s="37"/>
      <c r="C145" s="169" t="s">
        <v>90</v>
      </c>
      <c r="D145" s="169" t="s">
        <v>168</v>
      </c>
      <c r="E145" s="170" t="s">
        <v>180</v>
      </c>
      <c r="F145" s="276" t="s">
        <v>181</v>
      </c>
      <c r="G145" s="276"/>
      <c r="H145" s="276"/>
      <c r="I145" s="276"/>
      <c r="J145" s="171" t="s">
        <v>171</v>
      </c>
      <c r="K145" s="172">
        <v>11.88</v>
      </c>
      <c r="L145" s="277">
        <v>0</v>
      </c>
      <c r="M145" s="278"/>
      <c r="N145" s="279">
        <f>ROUND(L145*K145,2)</f>
        <v>0</v>
      </c>
      <c r="O145" s="279"/>
      <c r="P145" s="279"/>
      <c r="Q145" s="279"/>
      <c r="R145" s="39"/>
      <c r="T145" s="173" t="s">
        <v>22</v>
      </c>
      <c r="U145" s="46" t="s">
        <v>45</v>
      </c>
      <c r="V145" s="38"/>
      <c r="W145" s="174">
        <f>V145*K145</f>
        <v>0</v>
      </c>
      <c r="X145" s="174">
        <v>0.0154</v>
      </c>
      <c r="Y145" s="174">
        <f>X145*K145</f>
        <v>0.18295200000000003</v>
      </c>
      <c r="Z145" s="174">
        <v>0</v>
      </c>
      <c r="AA145" s="175">
        <f>Z145*K145</f>
        <v>0</v>
      </c>
      <c r="AR145" s="21" t="s">
        <v>93</v>
      </c>
      <c r="AT145" s="21" t="s">
        <v>168</v>
      </c>
      <c r="AU145" s="21" t="s">
        <v>87</v>
      </c>
      <c r="AY145" s="21" t="s">
        <v>167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21" t="s">
        <v>87</v>
      </c>
      <c r="BK145" s="112">
        <f>ROUND(L145*K145,2)</f>
        <v>0</v>
      </c>
      <c r="BL145" s="21" t="s">
        <v>93</v>
      </c>
      <c r="BM145" s="21" t="s">
        <v>182</v>
      </c>
    </row>
    <row r="146" spans="2:51" s="10" customFormat="1" ht="16.5" customHeight="1">
      <c r="B146" s="176"/>
      <c r="C146" s="177"/>
      <c r="D146" s="177"/>
      <c r="E146" s="178" t="s">
        <v>22</v>
      </c>
      <c r="F146" s="280" t="s">
        <v>183</v>
      </c>
      <c r="G146" s="281"/>
      <c r="H146" s="281"/>
      <c r="I146" s="281"/>
      <c r="J146" s="177"/>
      <c r="K146" s="178" t="s">
        <v>22</v>
      </c>
      <c r="L146" s="177"/>
      <c r="M146" s="177"/>
      <c r="N146" s="177"/>
      <c r="O146" s="177"/>
      <c r="P146" s="177"/>
      <c r="Q146" s="177"/>
      <c r="R146" s="179"/>
      <c r="T146" s="180"/>
      <c r="U146" s="177"/>
      <c r="V146" s="177"/>
      <c r="W146" s="177"/>
      <c r="X146" s="177"/>
      <c r="Y146" s="177"/>
      <c r="Z146" s="177"/>
      <c r="AA146" s="181"/>
      <c r="AT146" s="182" t="s">
        <v>174</v>
      </c>
      <c r="AU146" s="182" t="s">
        <v>87</v>
      </c>
      <c r="AV146" s="10" t="s">
        <v>84</v>
      </c>
      <c r="AW146" s="10" t="s">
        <v>35</v>
      </c>
      <c r="AX146" s="10" t="s">
        <v>78</v>
      </c>
      <c r="AY146" s="182" t="s">
        <v>167</v>
      </c>
    </row>
    <row r="147" spans="2:51" s="11" customFormat="1" ht="16.5" customHeight="1">
      <c r="B147" s="183"/>
      <c r="C147" s="184"/>
      <c r="D147" s="184"/>
      <c r="E147" s="185" t="s">
        <v>22</v>
      </c>
      <c r="F147" s="282" t="s">
        <v>184</v>
      </c>
      <c r="G147" s="283"/>
      <c r="H147" s="283"/>
      <c r="I147" s="283"/>
      <c r="J147" s="184"/>
      <c r="K147" s="186">
        <v>12.78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174</v>
      </c>
      <c r="AU147" s="190" t="s">
        <v>87</v>
      </c>
      <c r="AV147" s="11" t="s">
        <v>87</v>
      </c>
      <c r="AW147" s="11" t="s">
        <v>35</v>
      </c>
      <c r="AX147" s="11" t="s">
        <v>78</v>
      </c>
      <c r="AY147" s="190" t="s">
        <v>167</v>
      </c>
    </row>
    <row r="148" spans="2:51" s="11" customFormat="1" ht="16.5" customHeight="1">
      <c r="B148" s="183"/>
      <c r="C148" s="184"/>
      <c r="D148" s="184"/>
      <c r="E148" s="185" t="s">
        <v>22</v>
      </c>
      <c r="F148" s="282" t="s">
        <v>185</v>
      </c>
      <c r="G148" s="283"/>
      <c r="H148" s="283"/>
      <c r="I148" s="283"/>
      <c r="J148" s="184"/>
      <c r="K148" s="186">
        <v>-0.9</v>
      </c>
      <c r="L148" s="184"/>
      <c r="M148" s="184"/>
      <c r="N148" s="184"/>
      <c r="O148" s="184"/>
      <c r="P148" s="184"/>
      <c r="Q148" s="184"/>
      <c r="R148" s="187"/>
      <c r="T148" s="188"/>
      <c r="U148" s="184"/>
      <c r="V148" s="184"/>
      <c r="W148" s="184"/>
      <c r="X148" s="184"/>
      <c r="Y148" s="184"/>
      <c r="Z148" s="184"/>
      <c r="AA148" s="189"/>
      <c r="AT148" s="190" t="s">
        <v>174</v>
      </c>
      <c r="AU148" s="190" t="s">
        <v>87</v>
      </c>
      <c r="AV148" s="11" t="s">
        <v>87</v>
      </c>
      <c r="AW148" s="11" t="s">
        <v>35</v>
      </c>
      <c r="AX148" s="11" t="s">
        <v>78</v>
      </c>
      <c r="AY148" s="190" t="s">
        <v>167</v>
      </c>
    </row>
    <row r="149" spans="2:51" s="12" customFormat="1" ht="16.5" customHeight="1">
      <c r="B149" s="191"/>
      <c r="C149" s="192"/>
      <c r="D149" s="192"/>
      <c r="E149" s="193" t="s">
        <v>22</v>
      </c>
      <c r="F149" s="286" t="s">
        <v>186</v>
      </c>
      <c r="G149" s="287"/>
      <c r="H149" s="287"/>
      <c r="I149" s="287"/>
      <c r="J149" s="192"/>
      <c r="K149" s="194">
        <v>11.88</v>
      </c>
      <c r="L149" s="192"/>
      <c r="M149" s="192"/>
      <c r="N149" s="192"/>
      <c r="O149" s="192"/>
      <c r="P149" s="192"/>
      <c r="Q149" s="192"/>
      <c r="R149" s="195"/>
      <c r="T149" s="196"/>
      <c r="U149" s="192"/>
      <c r="V149" s="192"/>
      <c r="W149" s="192"/>
      <c r="X149" s="192"/>
      <c r="Y149" s="192"/>
      <c r="Z149" s="192"/>
      <c r="AA149" s="197"/>
      <c r="AT149" s="198" t="s">
        <v>174</v>
      </c>
      <c r="AU149" s="198" t="s">
        <v>87</v>
      </c>
      <c r="AV149" s="12" t="s">
        <v>93</v>
      </c>
      <c r="AW149" s="12" t="s">
        <v>35</v>
      </c>
      <c r="AX149" s="12" t="s">
        <v>84</v>
      </c>
      <c r="AY149" s="198" t="s">
        <v>167</v>
      </c>
    </row>
    <row r="150" spans="2:65" s="1" customFormat="1" ht="25.5" customHeight="1">
      <c r="B150" s="37"/>
      <c r="C150" s="169" t="s">
        <v>93</v>
      </c>
      <c r="D150" s="169" t="s">
        <v>168</v>
      </c>
      <c r="E150" s="170" t="s">
        <v>187</v>
      </c>
      <c r="F150" s="276" t="s">
        <v>188</v>
      </c>
      <c r="G150" s="276"/>
      <c r="H150" s="276"/>
      <c r="I150" s="276"/>
      <c r="J150" s="171" t="s">
        <v>171</v>
      </c>
      <c r="K150" s="172">
        <v>3.15</v>
      </c>
      <c r="L150" s="277">
        <v>0</v>
      </c>
      <c r="M150" s="278"/>
      <c r="N150" s="279">
        <f>ROUND(L150*K150,2)</f>
        <v>0</v>
      </c>
      <c r="O150" s="279"/>
      <c r="P150" s="279"/>
      <c r="Q150" s="279"/>
      <c r="R150" s="39"/>
      <c r="T150" s="173" t="s">
        <v>22</v>
      </c>
      <c r="U150" s="46" t="s">
        <v>45</v>
      </c>
      <c r="V150" s="38"/>
      <c r="W150" s="174">
        <f>V150*K150</f>
        <v>0</v>
      </c>
      <c r="X150" s="174">
        <v>0.0382</v>
      </c>
      <c r="Y150" s="174">
        <f>X150*K150</f>
        <v>0.12032999999999999</v>
      </c>
      <c r="Z150" s="174">
        <v>0</v>
      </c>
      <c r="AA150" s="175">
        <f>Z150*K150</f>
        <v>0</v>
      </c>
      <c r="AR150" s="21" t="s">
        <v>93</v>
      </c>
      <c r="AT150" s="21" t="s">
        <v>168</v>
      </c>
      <c r="AU150" s="21" t="s">
        <v>87</v>
      </c>
      <c r="AY150" s="21" t="s">
        <v>167</v>
      </c>
      <c r="BE150" s="112">
        <f>IF(U150="základní",N150,0)</f>
        <v>0</v>
      </c>
      <c r="BF150" s="112">
        <f>IF(U150="snížená",N150,0)</f>
        <v>0</v>
      </c>
      <c r="BG150" s="112">
        <f>IF(U150="zákl. přenesená",N150,0)</f>
        <v>0</v>
      </c>
      <c r="BH150" s="112">
        <f>IF(U150="sníž. přenesená",N150,0)</f>
        <v>0</v>
      </c>
      <c r="BI150" s="112">
        <f>IF(U150="nulová",N150,0)</f>
        <v>0</v>
      </c>
      <c r="BJ150" s="21" t="s">
        <v>87</v>
      </c>
      <c r="BK150" s="112">
        <f>ROUND(L150*K150,2)</f>
        <v>0</v>
      </c>
      <c r="BL150" s="21" t="s">
        <v>93</v>
      </c>
      <c r="BM150" s="21" t="s">
        <v>189</v>
      </c>
    </row>
    <row r="151" spans="2:51" s="11" customFormat="1" ht="16.5" customHeight="1">
      <c r="B151" s="183"/>
      <c r="C151" s="184"/>
      <c r="D151" s="184"/>
      <c r="E151" s="185" t="s">
        <v>22</v>
      </c>
      <c r="F151" s="284" t="s">
        <v>190</v>
      </c>
      <c r="G151" s="285"/>
      <c r="H151" s="285"/>
      <c r="I151" s="285"/>
      <c r="J151" s="184"/>
      <c r="K151" s="186">
        <v>3.15</v>
      </c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174</v>
      </c>
      <c r="AU151" s="190" t="s">
        <v>87</v>
      </c>
      <c r="AV151" s="11" t="s">
        <v>87</v>
      </c>
      <c r="AW151" s="11" t="s">
        <v>35</v>
      </c>
      <c r="AX151" s="11" t="s">
        <v>78</v>
      </c>
      <c r="AY151" s="190" t="s">
        <v>167</v>
      </c>
    </row>
    <row r="152" spans="2:51" s="12" customFormat="1" ht="16.5" customHeight="1">
      <c r="B152" s="191"/>
      <c r="C152" s="192"/>
      <c r="D152" s="192"/>
      <c r="E152" s="193" t="s">
        <v>22</v>
      </c>
      <c r="F152" s="286" t="s">
        <v>186</v>
      </c>
      <c r="G152" s="287"/>
      <c r="H152" s="287"/>
      <c r="I152" s="287"/>
      <c r="J152" s="192"/>
      <c r="K152" s="194">
        <v>3.15</v>
      </c>
      <c r="L152" s="192"/>
      <c r="M152" s="192"/>
      <c r="N152" s="192"/>
      <c r="O152" s="192"/>
      <c r="P152" s="192"/>
      <c r="Q152" s="192"/>
      <c r="R152" s="195"/>
      <c r="T152" s="196"/>
      <c r="U152" s="192"/>
      <c r="V152" s="192"/>
      <c r="W152" s="192"/>
      <c r="X152" s="192"/>
      <c r="Y152" s="192"/>
      <c r="Z152" s="192"/>
      <c r="AA152" s="197"/>
      <c r="AT152" s="198" t="s">
        <v>174</v>
      </c>
      <c r="AU152" s="198" t="s">
        <v>87</v>
      </c>
      <c r="AV152" s="12" t="s">
        <v>93</v>
      </c>
      <c r="AW152" s="12" t="s">
        <v>35</v>
      </c>
      <c r="AX152" s="12" t="s">
        <v>84</v>
      </c>
      <c r="AY152" s="198" t="s">
        <v>167</v>
      </c>
    </row>
    <row r="153" spans="2:65" s="1" customFormat="1" ht="25.5" customHeight="1">
      <c r="B153" s="37"/>
      <c r="C153" s="169" t="s">
        <v>96</v>
      </c>
      <c r="D153" s="169" t="s">
        <v>168</v>
      </c>
      <c r="E153" s="170" t="s">
        <v>191</v>
      </c>
      <c r="F153" s="276" t="s">
        <v>192</v>
      </c>
      <c r="G153" s="276"/>
      <c r="H153" s="276"/>
      <c r="I153" s="276"/>
      <c r="J153" s="171" t="s">
        <v>193</v>
      </c>
      <c r="K153" s="172">
        <v>9.8</v>
      </c>
      <c r="L153" s="277">
        <v>0</v>
      </c>
      <c r="M153" s="278"/>
      <c r="N153" s="279">
        <f>ROUND(L153*K153,2)</f>
        <v>0</v>
      </c>
      <c r="O153" s="279"/>
      <c r="P153" s="279"/>
      <c r="Q153" s="279"/>
      <c r="R153" s="39"/>
      <c r="T153" s="173" t="s">
        <v>22</v>
      </c>
      <c r="U153" s="46" t="s">
        <v>45</v>
      </c>
      <c r="V153" s="38"/>
      <c r="W153" s="174">
        <f>V153*K153</f>
        <v>0</v>
      </c>
      <c r="X153" s="174">
        <v>0.0015</v>
      </c>
      <c r="Y153" s="174">
        <f>X153*K153</f>
        <v>0.014700000000000001</v>
      </c>
      <c r="Z153" s="174">
        <v>0</v>
      </c>
      <c r="AA153" s="175">
        <f>Z153*K153</f>
        <v>0</v>
      </c>
      <c r="AR153" s="21" t="s">
        <v>194</v>
      </c>
      <c r="AT153" s="21" t="s">
        <v>168</v>
      </c>
      <c r="AU153" s="21" t="s">
        <v>87</v>
      </c>
      <c r="AY153" s="21" t="s">
        <v>167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1" t="s">
        <v>87</v>
      </c>
      <c r="BK153" s="112">
        <f>ROUND(L153*K153,2)</f>
        <v>0</v>
      </c>
      <c r="BL153" s="21" t="s">
        <v>194</v>
      </c>
      <c r="BM153" s="21" t="s">
        <v>195</v>
      </c>
    </row>
    <row r="154" spans="2:51" s="11" customFormat="1" ht="16.5" customHeight="1">
      <c r="B154" s="183"/>
      <c r="C154" s="184"/>
      <c r="D154" s="184"/>
      <c r="E154" s="185" t="s">
        <v>22</v>
      </c>
      <c r="F154" s="284" t="s">
        <v>196</v>
      </c>
      <c r="G154" s="285"/>
      <c r="H154" s="285"/>
      <c r="I154" s="285"/>
      <c r="J154" s="184"/>
      <c r="K154" s="186">
        <v>9.8</v>
      </c>
      <c r="L154" s="184"/>
      <c r="M154" s="184"/>
      <c r="N154" s="184"/>
      <c r="O154" s="184"/>
      <c r="P154" s="184"/>
      <c r="Q154" s="184"/>
      <c r="R154" s="187"/>
      <c r="T154" s="188"/>
      <c r="U154" s="184"/>
      <c r="V154" s="184"/>
      <c r="W154" s="184"/>
      <c r="X154" s="184"/>
      <c r="Y154" s="184"/>
      <c r="Z154" s="184"/>
      <c r="AA154" s="189"/>
      <c r="AT154" s="190" t="s">
        <v>174</v>
      </c>
      <c r="AU154" s="190" t="s">
        <v>87</v>
      </c>
      <c r="AV154" s="11" t="s">
        <v>87</v>
      </c>
      <c r="AW154" s="11" t="s">
        <v>35</v>
      </c>
      <c r="AX154" s="11" t="s">
        <v>84</v>
      </c>
      <c r="AY154" s="190" t="s">
        <v>167</v>
      </c>
    </row>
    <row r="155" spans="2:65" s="1" customFormat="1" ht="38.25" customHeight="1">
      <c r="B155" s="37"/>
      <c r="C155" s="169" t="s">
        <v>197</v>
      </c>
      <c r="D155" s="169" t="s">
        <v>168</v>
      </c>
      <c r="E155" s="170" t="s">
        <v>198</v>
      </c>
      <c r="F155" s="276" t="s">
        <v>199</v>
      </c>
      <c r="G155" s="276"/>
      <c r="H155" s="276"/>
      <c r="I155" s="276"/>
      <c r="J155" s="171" t="s">
        <v>200</v>
      </c>
      <c r="K155" s="172">
        <v>0.792</v>
      </c>
      <c r="L155" s="277">
        <v>0</v>
      </c>
      <c r="M155" s="278"/>
      <c r="N155" s="279">
        <f>ROUND(L155*K155,2)</f>
        <v>0</v>
      </c>
      <c r="O155" s="279"/>
      <c r="P155" s="279"/>
      <c r="Q155" s="279"/>
      <c r="R155" s="39"/>
      <c r="T155" s="173" t="s">
        <v>22</v>
      </c>
      <c r="U155" s="46" t="s">
        <v>45</v>
      </c>
      <c r="V155" s="38"/>
      <c r="W155" s="174">
        <f>V155*K155</f>
        <v>0</v>
      </c>
      <c r="X155" s="174">
        <v>2.45329</v>
      </c>
      <c r="Y155" s="174">
        <f>X155*K155</f>
        <v>1.9430056800000002</v>
      </c>
      <c r="Z155" s="174">
        <v>0</v>
      </c>
      <c r="AA155" s="175">
        <f>Z155*K155</f>
        <v>0</v>
      </c>
      <c r="AR155" s="21" t="s">
        <v>93</v>
      </c>
      <c r="AT155" s="21" t="s">
        <v>168</v>
      </c>
      <c r="AU155" s="21" t="s">
        <v>87</v>
      </c>
      <c r="AY155" s="21" t="s">
        <v>167</v>
      </c>
      <c r="BE155" s="112">
        <f>IF(U155="základní",N155,0)</f>
        <v>0</v>
      </c>
      <c r="BF155" s="112">
        <f>IF(U155="snížená",N155,0)</f>
        <v>0</v>
      </c>
      <c r="BG155" s="112">
        <f>IF(U155="zákl. přenesená",N155,0)</f>
        <v>0</v>
      </c>
      <c r="BH155" s="112">
        <f>IF(U155="sníž. přenesená",N155,0)</f>
        <v>0</v>
      </c>
      <c r="BI155" s="112">
        <f>IF(U155="nulová",N155,0)</f>
        <v>0</v>
      </c>
      <c r="BJ155" s="21" t="s">
        <v>87</v>
      </c>
      <c r="BK155" s="112">
        <f>ROUND(L155*K155,2)</f>
        <v>0</v>
      </c>
      <c r="BL155" s="21" t="s">
        <v>93</v>
      </c>
      <c r="BM155" s="21" t="s">
        <v>201</v>
      </c>
    </row>
    <row r="156" spans="2:51" s="11" customFormat="1" ht="16.5" customHeight="1">
      <c r="B156" s="183"/>
      <c r="C156" s="184"/>
      <c r="D156" s="184"/>
      <c r="E156" s="185" t="s">
        <v>22</v>
      </c>
      <c r="F156" s="284" t="s">
        <v>202</v>
      </c>
      <c r="G156" s="285"/>
      <c r="H156" s="285"/>
      <c r="I156" s="285"/>
      <c r="J156" s="184"/>
      <c r="K156" s="186">
        <v>0.792</v>
      </c>
      <c r="L156" s="184"/>
      <c r="M156" s="184"/>
      <c r="N156" s="184"/>
      <c r="O156" s="184"/>
      <c r="P156" s="184"/>
      <c r="Q156" s="184"/>
      <c r="R156" s="187"/>
      <c r="T156" s="188"/>
      <c r="U156" s="184"/>
      <c r="V156" s="184"/>
      <c r="W156" s="184"/>
      <c r="X156" s="184"/>
      <c r="Y156" s="184"/>
      <c r="Z156" s="184"/>
      <c r="AA156" s="189"/>
      <c r="AT156" s="190" t="s">
        <v>174</v>
      </c>
      <c r="AU156" s="190" t="s">
        <v>87</v>
      </c>
      <c r="AV156" s="11" t="s">
        <v>87</v>
      </c>
      <c r="AW156" s="11" t="s">
        <v>35</v>
      </c>
      <c r="AX156" s="11" t="s">
        <v>84</v>
      </c>
      <c r="AY156" s="190" t="s">
        <v>167</v>
      </c>
    </row>
    <row r="157" spans="2:65" s="1" customFormat="1" ht="25.5" customHeight="1">
      <c r="B157" s="37"/>
      <c r="C157" s="169" t="s">
        <v>203</v>
      </c>
      <c r="D157" s="169" t="s">
        <v>168</v>
      </c>
      <c r="E157" s="170" t="s">
        <v>204</v>
      </c>
      <c r="F157" s="276" t="s">
        <v>205</v>
      </c>
      <c r="G157" s="276"/>
      <c r="H157" s="276"/>
      <c r="I157" s="276"/>
      <c r="J157" s="171" t="s">
        <v>200</v>
      </c>
      <c r="K157" s="172">
        <v>0.792</v>
      </c>
      <c r="L157" s="277">
        <v>0</v>
      </c>
      <c r="M157" s="278"/>
      <c r="N157" s="279">
        <f>ROUND(L157*K157,2)</f>
        <v>0</v>
      </c>
      <c r="O157" s="279"/>
      <c r="P157" s="279"/>
      <c r="Q157" s="279"/>
      <c r="R157" s="39"/>
      <c r="T157" s="173" t="s">
        <v>22</v>
      </c>
      <c r="U157" s="46" t="s">
        <v>45</v>
      </c>
      <c r="V157" s="38"/>
      <c r="W157" s="174">
        <f>V157*K157</f>
        <v>0</v>
      </c>
      <c r="X157" s="174">
        <v>0</v>
      </c>
      <c r="Y157" s="174">
        <f>X157*K157</f>
        <v>0</v>
      </c>
      <c r="Z157" s="174">
        <v>0</v>
      </c>
      <c r="AA157" s="175">
        <f>Z157*K157</f>
        <v>0</v>
      </c>
      <c r="AR157" s="21" t="s">
        <v>93</v>
      </c>
      <c r="AT157" s="21" t="s">
        <v>168</v>
      </c>
      <c r="AU157" s="21" t="s">
        <v>87</v>
      </c>
      <c r="AY157" s="21" t="s">
        <v>167</v>
      </c>
      <c r="BE157" s="112">
        <f>IF(U157="základní",N157,0)</f>
        <v>0</v>
      </c>
      <c r="BF157" s="112">
        <f>IF(U157="snížená",N157,0)</f>
        <v>0</v>
      </c>
      <c r="BG157" s="112">
        <f>IF(U157="zákl. přenesená",N157,0)</f>
        <v>0</v>
      </c>
      <c r="BH157" s="112">
        <f>IF(U157="sníž. přenesená",N157,0)</f>
        <v>0</v>
      </c>
      <c r="BI157" s="112">
        <f>IF(U157="nulová",N157,0)</f>
        <v>0</v>
      </c>
      <c r="BJ157" s="21" t="s">
        <v>87</v>
      </c>
      <c r="BK157" s="112">
        <f>ROUND(L157*K157,2)</f>
        <v>0</v>
      </c>
      <c r="BL157" s="21" t="s">
        <v>93</v>
      </c>
      <c r="BM157" s="21" t="s">
        <v>206</v>
      </c>
    </row>
    <row r="158" spans="2:65" s="1" customFormat="1" ht="25.5" customHeight="1">
      <c r="B158" s="37"/>
      <c r="C158" s="169" t="s">
        <v>207</v>
      </c>
      <c r="D158" s="169" t="s">
        <v>168</v>
      </c>
      <c r="E158" s="170" t="s">
        <v>208</v>
      </c>
      <c r="F158" s="276" t="s">
        <v>209</v>
      </c>
      <c r="G158" s="276"/>
      <c r="H158" s="276"/>
      <c r="I158" s="276"/>
      <c r="J158" s="171" t="s">
        <v>210</v>
      </c>
      <c r="K158" s="172">
        <v>1</v>
      </c>
      <c r="L158" s="277">
        <v>0</v>
      </c>
      <c r="M158" s="278"/>
      <c r="N158" s="279">
        <f>ROUND(L158*K158,2)</f>
        <v>0</v>
      </c>
      <c r="O158" s="279"/>
      <c r="P158" s="279"/>
      <c r="Q158" s="279"/>
      <c r="R158" s="39"/>
      <c r="T158" s="173" t="s">
        <v>22</v>
      </c>
      <c r="U158" s="46" t="s">
        <v>45</v>
      </c>
      <c r="V158" s="38"/>
      <c r="W158" s="174">
        <f>V158*K158</f>
        <v>0</v>
      </c>
      <c r="X158" s="174">
        <v>0.00048</v>
      </c>
      <c r="Y158" s="174">
        <f>X158*K158</f>
        <v>0.00048</v>
      </c>
      <c r="Z158" s="174">
        <v>0</v>
      </c>
      <c r="AA158" s="175">
        <f>Z158*K158</f>
        <v>0</v>
      </c>
      <c r="AR158" s="21" t="s">
        <v>93</v>
      </c>
      <c r="AT158" s="21" t="s">
        <v>168</v>
      </c>
      <c r="AU158" s="21" t="s">
        <v>87</v>
      </c>
      <c r="AY158" s="21" t="s">
        <v>167</v>
      </c>
      <c r="BE158" s="112">
        <f>IF(U158="základní",N158,0)</f>
        <v>0</v>
      </c>
      <c r="BF158" s="112">
        <f>IF(U158="snížená",N158,0)</f>
        <v>0</v>
      </c>
      <c r="BG158" s="112">
        <f>IF(U158="zákl. přenesená",N158,0)</f>
        <v>0</v>
      </c>
      <c r="BH158" s="112">
        <f>IF(U158="sníž. přenesená",N158,0)</f>
        <v>0</v>
      </c>
      <c r="BI158" s="112">
        <f>IF(U158="nulová",N158,0)</f>
        <v>0</v>
      </c>
      <c r="BJ158" s="21" t="s">
        <v>87</v>
      </c>
      <c r="BK158" s="112">
        <f>ROUND(L158*K158,2)</f>
        <v>0</v>
      </c>
      <c r="BL158" s="21" t="s">
        <v>93</v>
      </c>
      <c r="BM158" s="21" t="s">
        <v>211</v>
      </c>
    </row>
    <row r="159" spans="2:65" s="1" customFormat="1" ht="25.5" customHeight="1">
      <c r="B159" s="37"/>
      <c r="C159" s="199" t="s">
        <v>212</v>
      </c>
      <c r="D159" s="199" t="s">
        <v>213</v>
      </c>
      <c r="E159" s="200" t="s">
        <v>214</v>
      </c>
      <c r="F159" s="288" t="s">
        <v>215</v>
      </c>
      <c r="G159" s="288"/>
      <c r="H159" s="288"/>
      <c r="I159" s="288"/>
      <c r="J159" s="201" t="s">
        <v>210</v>
      </c>
      <c r="K159" s="202">
        <v>1</v>
      </c>
      <c r="L159" s="289">
        <v>0</v>
      </c>
      <c r="M159" s="290"/>
      <c r="N159" s="291">
        <f>ROUND(L159*K159,2)</f>
        <v>0</v>
      </c>
      <c r="O159" s="279"/>
      <c r="P159" s="279"/>
      <c r="Q159" s="279"/>
      <c r="R159" s="39"/>
      <c r="T159" s="173" t="s">
        <v>22</v>
      </c>
      <c r="U159" s="46" t="s">
        <v>45</v>
      </c>
      <c r="V159" s="38"/>
      <c r="W159" s="174">
        <f>V159*K159</f>
        <v>0</v>
      </c>
      <c r="X159" s="174">
        <v>0.0108</v>
      </c>
      <c r="Y159" s="174">
        <f>X159*K159</f>
        <v>0.0108</v>
      </c>
      <c r="Z159" s="174">
        <v>0</v>
      </c>
      <c r="AA159" s="175">
        <f>Z159*K159</f>
        <v>0</v>
      </c>
      <c r="AR159" s="21" t="s">
        <v>207</v>
      </c>
      <c r="AT159" s="21" t="s">
        <v>213</v>
      </c>
      <c r="AU159" s="21" t="s">
        <v>87</v>
      </c>
      <c r="AY159" s="21" t="s">
        <v>167</v>
      </c>
      <c r="BE159" s="112">
        <f>IF(U159="základní",N159,0)</f>
        <v>0</v>
      </c>
      <c r="BF159" s="112">
        <f>IF(U159="snížená",N159,0)</f>
        <v>0</v>
      </c>
      <c r="BG159" s="112">
        <f>IF(U159="zákl. přenesená",N159,0)</f>
        <v>0</v>
      </c>
      <c r="BH159" s="112">
        <f>IF(U159="sníž. přenesená",N159,0)</f>
        <v>0</v>
      </c>
      <c r="BI159" s="112">
        <f>IF(U159="nulová",N159,0)</f>
        <v>0</v>
      </c>
      <c r="BJ159" s="21" t="s">
        <v>87</v>
      </c>
      <c r="BK159" s="112">
        <f>ROUND(L159*K159,2)</f>
        <v>0</v>
      </c>
      <c r="BL159" s="21" t="s">
        <v>93</v>
      </c>
      <c r="BM159" s="21" t="s">
        <v>216</v>
      </c>
    </row>
    <row r="160" spans="2:63" s="9" customFormat="1" ht="29.25" customHeight="1">
      <c r="B160" s="158"/>
      <c r="C160" s="159"/>
      <c r="D160" s="168" t="s">
        <v>124</v>
      </c>
      <c r="E160" s="168"/>
      <c r="F160" s="168"/>
      <c r="G160" s="168"/>
      <c r="H160" s="168"/>
      <c r="I160" s="168"/>
      <c r="J160" s="168"/>
      <c r="K160" s="168"/>
      <c r="L160" s="168"/>
      <c r="M160" s="168"/>
      <c r="N160" s="301">
        <f>BK160</f>
        <v>0</v>
      </c>
      <c r="O160" s="302"/>
      <c r="P160" s="302"/>
      <c r="Q160" s="302"/>
      <c r="R160" s="161"/>
      <c r="T160" s="162"/>
      <c r="U160" s="159"/>
      <c r="V160" s="159"/>
      <c r="W160" s="163">
        <f>SUM(W161:W180)</f>
        <v>0</v>
      </c>
      <c r="X160" s="159"/>
      <c r="Y160" s="163">
        <f>SUM(Y161:Y180)</f>
        <v>0.0003318</v>
      </c>
      <c r="Z160" s="159"/>
      <c r="AA160" s="164">
        <f>SUM(AA161:AA180)</f>
        <v>1.87589</v>
      </c>
      <c r="AR160" s="165" t="s">
        <v>84</v>
      </c>
      <c r="AT160" s="166" t="s">
        <v>77</v>
      </c>
      <c r="AU160" s="166" t="s">
        <v>84</v>
      </c>
      <c r="AY160" s="165" t="s">
        <v>167</v>
      </c>
      <c r="BK160" s="167">
        <f>SUM(BK161:BK180)</f>
        <v>0</v>
      </c>
    </row>
    <row r="161" spans="2:65" s="1" customFormat="1" ht="25.5" customHeight="1">
      <c r="B161" s="37"/>
      <c r="C161" s="169" t="s">
        <v>217</v>
      </c>
      <c r="D161" s="169" t="s">
        <v>168</v>
      </c>
      <c r="E161" s="170" t="s">
        <v>218</v>
      </c>
      <c r="F161" s="276" t="s">
        <v>219</v>
      </c>
      <c r="G161" s="276"/>
      <c r="H161" s="276"/>
      <c r="I161" s="276"/>
      <c r="J161" s="171" t="s">
        <v>171</v>
      </c>
      <c r="K161" s="172">
        <v>8.4</v>
      </c>
      <c r="L161" s="277">
        <v>0</v>
      </c>
      <c r="M161" s="278"/>
      <c r="N161" s="279">
        <f>ROUND(L161*K161,2)</f>
        <v>0</v>
      </c>
      <c r="O161" s="279"/>
      <c r="P161" s="279"/>
      <c r="Q161" s="279"/>
      <c r="R161" s="39"/>
      <c r="T161" s="173" t="s">
        <v>22</v>
      </c>
      <c r="U161" s="46" t="s">
        <v>45</v>
      </c>
      <c r="V161" s="38"/>
      <c r="W161" s="174">
        <f>V161*K161</f>
        <v>0</v>
      </c>
      <c r="X161" s="174">
        <v>3.95E-05</v>
      </c>
      <c r="Y161" s="174">
        <f>X161*K161</f>
        <v>0.0003318</v>
      </c>
      <c r="Z161" s="174">
        <v>0</v>
      </c>
      <c r="AA161" s="175">
        <f>Z161*K161</f>
        <v>0</v>
      </c>
      <c r="AR161" s="21" t="s">
        <v>93</v>
      </c>
      <c r="AT161" s="21" t="s">
        <v>168</v>
      </c>
      <c r="AU161" s="21" t="s">
        <v>87</v>
      </c>
      <c r="AY161" s="21" t="s">
        <v>167</v>
      </c>
      <c r="BE161" s="112">
        <f>IF(U161="základní",N161,0)</f>
        <v>0</v>
      </c>
      <c r="BF161" s="112">
        <f>IF(U161="snížená",N161,0)</f>
        <v>0</v>
      </c>
      <c r="BG161" s="112">
        <f>IF(U161="zákl. přenesená",N161,0)</f>
        <v>0</v>
      </c>
      <c r="BH161" s="112">
        <f>IF(U161="sníž. přenesená",N161,0)</f>
        <v>0</v>
      </c>
      <c r="BI161" s="112">
        <f>IF(U161="nulová",N161,0)</f>
        <v>0</v>
      </c>
      <c r="BJ161" s="21" t="s">
        <v>87</v>
      </c>
      <c r="BK161" s="112">
        <f>ROUND(L161*K161,2)</f>
        <v>0</v>
      </c>
      <c r="BL161" s="21" t="s">
        <v>93</v>
      </c>
      <c r="BM161" s="21" t="s">
        <v>220</v>
      </c>
    </row>
    <row r="162" spans="2:51" s="11" customFormat="1" ht="16.5" customHeight="1">
      <c r="B162" s="183"/>
      <c r="C162" s="184"/>
      <c r="D162" s="184"/>
      <c r="E162" s="185" t="s">
        <v>22</v>
      </c>
      <c r="F162" s="284" t="s">
        <v>221</v>
      </c>
      <c r="G162" s="285"/>
      <c r="H162" s="285"/>
      <c r="I162" s="285"/>
      <c r="J162" s="184"/>
      <c r="K162" s="186">
        <v>8.4</v>
      </c>
      <c r="L162" s="184"/>
      <c r="M162" s="184"/>
      <c r="N162" s="184"/>
      <c r="O162" s="184"/>
      <c r="P162" s="184"/>
      <c r="Q162" s="184"/>
      <c r="R162" s="187"/>
      <c r="T162" s="188"/>
      <c r="U162" s="184"/>
      <c r="V162" s="184"/>
      <c r="W162" s="184"/>
      <c r="X162" s="184"/>
      <c r="Y162" s="184"/>
      <c r="Z162" s="184"/>
      <c r="AA162" s="189"/>
      <c r="AT162" s="190" t="s">
        <v>174</v>
      </c>
      <c r="AU162" s="190" t="s">
        <v>87</v>
      </c>
      <c r="AV162" s="11" t="s">
        <v>87</v>
      </c>
      <c r="AW162" s="11" t="s">
        <v>35</v>
      </c>
      <c r="AX162" s="11" t="s">
        <v>84</v>
      </c>
      <c r="AY162" s="190" t="s">
        <v>167</v>
      </c>
    </row>
    <row r="163" spans="2:65" s="1" customFormat="1" ht="25.5" customHeight="1">
      <c r="B163" s="37"/>
      <c r="C163" s="169" t="s">
        <v>222</v>
      </c>
      <c r="D163" s="169" t="s">
        <v>168</v>
      </c>
      <c r="E163" s="170" t="s">
        <v>223</v>
      </c>
      <c r="F163" s="276" t="s">
        <v>224</v>
      </c>
      <c r="G163" s="276"/>
      <c r="H163" s="276"/>
      <c r="I163" s="276"/>
      <c r="J163" s="171" t="s">
        <v>171</v>
      </c>
      <c r="K163" s="172">
        <v>1.44</v>
      </c>
      <c r="L163" s="277">
        <v>0</v>
      </c>
      <c r="M163" s="278"/>
      <c r="N163" s="279">
        <f>ROUND(L163*K163,2)</f>
        <v>0</v>
      </c>
      <c r="O163" s="279"/>
      <c r="P163" s="279"/>
      <c r="Q163" s="279"/>
      <c r="R163" s="39"/>
      <c r="T163" s="173" t="s">
        <v>22</v>
      </c>
      <c r="U163" s="46" t="s">
        <v>45</v>
      </c>
      <c r="V163" s="38"/>
      <c r="W163" s="174">
        <f>V163*K163</f>
        <v>0</v>
      </c>
      <c r="X163" s="174">
        <v>0</v>
      </c>
      <c r="Y163" s="174">
        <f>X163*K163</f>
        <v>0</v>
      </c>
      <c r="Z163" s="174">
        <v>0.131</v>
      </c>
      <c r="AA163" s="175">
        <f>Z163*K163</f>
        <v>0.18864</v>
      </c>
      <c r="AR163" s="21" t="s">
        <v>93</v>
      </c>
      <c r="AT163" s="21" t="s">
        <v>168</v>
      </c>
      <c r="AU163" s="21" t="s">
        <v>87</v>
      </c>
      <c r="AY163" s="21" t="s">
        <v>167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1" t="s">
        <v>87</v>
      </c>
      <c r="BK163" s="112">
        <f>ROUND(L163*K163,2)</f>
        <v>0</v>
      </c>
      <c r="BL163" s="21" t="s">
        <v>93</v>
      </c>
      <c r="BM163" s="21" t="s">
        <v>225</v>
      </c>
    </row>
    <row r="164" spans="2:51" s="10" customFormat="1" ht="16.5" customHeight="1">
      <c r="B164" s="176"/>
      <c r="C164" s="177"/>
      <c r="D164" s="177"/>
      <c r="E164" s="178" t="s">
        <v>22</v>
      </c>
      <c r="F164" s="280" t="s">
        <v>226</v>
      </c>
      <c r="G164" s="281"/>
      <c r="H164" s="281"/>
      <c r="I164" s="281"/>
      <c r="J164" s="177"/>
      <c r="K164" s="178" t="s">
        <v>22</v>
      </c>
      <c r="L164" s="177"/>
      <c r="M164" s="177"/>
      <c r="N164" s="177"/>
      <c r="O164" s="177"/>
      <c r="P164" s="177"/>
      <c r="Q164" s="177"/>
      <c r="R164" s="179"/>
      <c r="T164" s="180"/>
      <c r="U164" s="177"/>
      <c r="V164" s="177"/>
      <c r="W164" s="177"/>
      <c r="X164" s="177"/>
      <c r="Y164" s="177"/>
      <c r="Z164" s="177"/>
      <c r="AA164" s="181"/>
      <c r="AT164" s="182" t="s">
        <v>174</v>
      </c>
      <c r="AU164" s="182" t="s">
        <v>87</v>
      </c>
      <c r="AV164" s="10" t="s">
        <v>84</v>
      </c>
      <c r="AW164" s="10" t="s">
        <v>35</v>
      </c>
      <c r="AX164" s="10" t="s">
        <v>78</v>
      </c>
      <c r="AY164" s="182" t="s">
        <v>167</v>
      </c>
    </row>
    <row r="165" spans="2:51" s="11" customFormat="1" ht="16.5" customHeight="1">
      <c r="B165" s="183"/>
      <c r="C165" s="184"/>
      <c r="D165" s="184"/>
      <c r="E165" s="185" t="s">
        <v>22</v>
      </c>
      <c r="F165" s="282" t="s">
        <v>227</v>
      </c>
      <c r="G165" s="283"/>
      <c r="H165" s="283"/>
      <c r="I165" s="283"/>
      <c r="J165" s="184"/>
      <c r="K165" s="186">
        <v>1.44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174</v>
      </c>
      <c r="AU165" s="190" t="s">
        <v>87</v>
      </c>
      <c r="AV165" s="11" t="s">
        <v>87</v>
      </c>
      <c r="AW165" s="11" t="s">
        <v>35</v>
      </c>
      <c r="AX165" s="11" t="s">
        <v>84</v>
      </c>
      <c r="AY165" s="190" t="s">
        <v>167</v>
      </c>
    </row>
    <row r="166" spans="2:65" s="1" customFormat="1" ht="38.25" customHeight="1">
      <c r="B166" s="37"/>
      <c r="C166" s="169" t="s">
        <v>228</v>
      </c>
      <c r="D166" s="169" t="s">
        <v>168</v>
      </c>
      <c r="E166" s="170" t="s">
        <v>229</v>
      </c>
      <c r="F166" s="276" t="s">
        <v>230</v>
      </c>
      <c r="G166" s="276"/>
      <c r="H166" s="276"/>
      <c r="I166" s="276"/>
      <c r="J166" s="171" t="s">
        <v>200</v>
      </c>
      <c r="K166" s="172">
        <v>0.27</v>
      </c>
      <c r="L166" s="277">
        <v>0</v>
      </c>
      <c r="M166" s="278"/>
      <c r="N166" s="279">
        <f>ROUND(L166*K166,2)</f>
        <v>0</v>
      </c>
      <c r="O166" s="279"/>
      <c r="P166" s="279"/>
      <c r="Q166" s="279"/>
      <c r="R166" s="39"/>
      <c r="T166" s="173" t="s">
        <v>22</v>
      </c>
      <c r="U166" s="46" t="s">
        <v>45</v>
      </c>
      <c r="V166" s="38"/>
      <c r="W166" s="174">
        <f>V166*K166</f>
        <v>0</v>
      </c>
      <c r="X166" s="174">
        <v>0</v>
      </c>
      <c r="Y166" s="174">
        <f>X166*K166</f>
        <v>0</v>
      </c>
      <c r="Z166" s="174">
        <v>2.2</v>
      </c>
      <c r="AA166" s="175">
        <f>Z166*K166</f>
        <v>0.5940000000000001</v>
      </c>
      <c r="AR166" s="21" t="s">
        <v>93</v>
      </c>
      <c r="AT166" s="21" t="s">
        <v>168</v>
      </c>
      <c r="AU166" s="21" t="s">
        <v>87</v>
      </c>
      <c r="AY166" s="21" t="s">
        <v>167</v>
      </c>
      <c r="BE166" s="112">
        <f>IF(U166="základní",N166,0)</f>
        <v>0</v>
      </c>
      <c r="BF166" s="112">
        <f>IF(U166="snížená",N166,0)</f>
        <v>0</v>
      </c>
      <c r="BG166" s="112">
        <f>IF(U166="zákl. přenesená",N166,0)</f>
        <v>0</v>
      </c>
      <c r="BH166" s="112">
        <f>IF(U166="sníž. přenesená",N166,0)</f>
        <v>0</v>
      </c>
      <c r="BI166" s="112">
        <f>IF(U166="nulová",N166,0)</f>
        <v>0</v>
      </c>
      <c r="BJ166" s="21" t="s">
        <v>87</v>
      </c>
      <c r="BK166" s="112">
        <f>ROUND(L166*K166,2)</f>
        <v>0</v>
      </c>
      <c r="BL166" s="21" t="s">
        <v>93</v>
      </c>
      <c r="BM166" s="21" t="s">
        <v>231</v>
      </c>
    </row>
    <row r="167" spans="2:51" s="10" customFormat="1" ht="16.5" customHeight="1">
      <c r="B167" s="176"/>
      <c r="C167" s="177"/>
      <c r="D167" s="177"/>
      <c r="E167" s="178" t="s">
        <v>22</v>
      </c>
      <c r="F167" s="280" t="s">
        <v>232</v>
      </c>
      <c r="G167" s="281"/>
      <c r="H167" s="281"/>
      <c r="I167" s="281"/>
      <c r="J167" s="177"/>
      <c r="K167" s="178" t="s">
        <v>22</v>
      </c>
      <c r="L167" s="177"/>
      <c r="M167" s="177"/>
      <c r="N167" s="177"/>
      <c r="O167" s="177"/>
      <c r="P167" s="177"/>
      <c r="Q167" s="177"/>
      <c r="R167" s="179"/>
      <c r="T167" s="180"/>
      <c r="U167" s="177"/>
      <c r="V167" s="177"/>
      <c r="W167" s="177"/>
      <c r="X167" s="177"/>
      <c r="Y167" s="177"/>
      <c r="Z167" s="177"/>
      <c r="AA167" s="181"/>
      <c r="AT167" s="182" t="s">
        <v>174</v>
      </c>
      <c r="AU167" s="182" t="s">
        <v>87</v>
      </c>
      <c r="AV167" s="10" t="s">
        <v>84</v>
      </c>
      <c r="AW167" s="10" t="s">
        <v>35</v>
      </c>
      <c r="AX167" s="10" t="s">
        <v>78</v>
      </c>
      <c r="AY167" s="182" t="s">
        <v>167</v>
      </c>
    </row>
    <row r="168" spans="2:51" s="11" customFormat="1" ht="16.5" customHeight="1">
      <c r="B168" s="183"/>
      <c r="C168" s="184"/>
      <c r="D168" s="184"/>
      <c r="E168" s="185" t="s">
        <v>22</v>
      </c>
      <c r="F168" s="282" t="s">
        <v>233</v>
      </c>
      <c r="G168" s="283"/>
      <c r="H168" s="283"/>
      <c r="I168" s="283"/>
      <c r="J168" s="184"/>
      <c r="K168" s="186">
        <v>0.27</v>
      </c>
      <c r="L168" s="184"/>
      <c r="M168" s="184"/>
      <c r="N168" s="184"/>
      <c r="O168" s="184"/>
      <c r="P168" s="184"/>
      <c r="Q168" s="184"/>
      <c r="R168" s="187"/>
      <c r="T168" s="188"/>
      <c r="U168" s="184"/>
      <c r="V168" s="184"/>
      <c r="W168" s="184"/>
      <c r="X168" s="184"/>
      <c r="Y168" s="184"/>
      <c r="Z168" s="184"/>
      <c r="AA168" s="189"/>
      <c r="AT168" s="190" t="s">
        <v>174</v>
      </c>
      <c r="AU168" s="190" t="s">
        <v>87</v>
      </c>
      <c r="AV168" s="11" t="s">
        <v>87</v>
      </c>
      <c r="AW168" s="11" t="s">
        <v>35</v>
      </c>
      <c r="AX168" s="11" t="s">
        <v>84</v>
      </c>
      <c r="AY168" s="190" t="s">
        <v>167</v>
      </c>
    </row>
    <row r="169" spans="2:65" s="1" customFormat="1" ht="25.5" customHeight="1">
      <c r="B169" s="37"/>
      <c r="C169" s="169" t="s">
        <v>234</v>
      </c>
      <c r="D169" s="169" t="s">
        <v>168</v>
      </c>
      <c r="E169" s="170" t="s">
        <v>235</v>
      </c>
      <c r="F169" s="276" t="s">
        <v>236</v>
      </c>
      <c r="G169" s="276"/>
      <c r="H169" s="276"/>
      <c r="I169" s="276"/>
      <c r="J169" s="171" t="s">
        <v>171</v>
      </c>
      <c r="K169" s="172">
        <v>0.23</v>
      </c>
      <c r="L169" s="277">
        <v>0</v>
      </c>
      <c r="M169" s="278"/>
      <c r="N169" s="279">
        <f>ROUND(L169*K169,2)</f>
        <v>0</v>
      </c>
      <c r="O169" s="279"/>
      <c r="P169" s="279"/>
      <c r="Q169" s="279"/>
      <c r="R169" s="39"/>
      <c r="T169" s="173" t="s">
        <v>22</v>
      </c>
      <c r="U169" s="46" t="s">
        <v>45</v>
      </c>
      <c r="V169" s="38"/>
      <c r="W169" s="174">
        <f>V169*K169</f>
        <v>0</v>
      </c>
      <c r="X169" s="174">
        <v>0</v>
      </c>
      <c r="Y169" s="174">
        <f>X169*K169</f>
        <v>0</v>
      </c>
      <c r="Z169" s="174">
        <v>0.055</v>
      </c>
      <c r="AA169" s="175">
        <f>Z169*K169</f>
        <v>0.01265</v>
      </c>
      <c r="AR169" s="21" t="s">
        <v>93</v>
      </c>
      <c r="AT169" s="21" t="s">
        <v>168</v>
      </c>
      <c r="AU169" s="21" t="s">
        <v>87</v>
      </c>
      <c r="AY169" s="21" t="s">
        <v>167</v>
      </c>
      <c r="BE169" s="112">
        <f>IF(U169="základní",N169,0)</f>
        <v>0</v>
      </c>
      <c r="BF169" s="112">
        <f>IF(U169="snížená",N169,0)</f>
        <v>0</v>
      </c>
      <c r="BG169" s="112">
        <f>IF(U169="zákl. přenesená",N169,0)</f>
        <v>0</v>
      </c>
      <c r="BH169" s="112">
        <f>IF(U169="sníž. přenesená",N169,0)</f>
        <v>0</v>
      </c>
      <c r="BI169" s="112">
        <f>IF(U169="nulová",N169,0)</f>
        <v>0</v>
      </c>
      <c r="BJ169" s="21" t="s">
        <v>87</v>
      </c>
      <c r="BK169" s="112">
        <f>ROUND(L169*K169,2)</f>
        <v>0</v>
      </c>
      <c r="BL169" s="21" t="s">
        <v>93</v>
      </c>
      <c r="BM169" s="21" t="s">
        <v>237</v>
      </c>
    </row>
    <row r="170" spans="2:51" s="10" customFormat="1" ht="16.5" customHeight="1">
      <c r="B170" s="176"/>
      <c r="C170" s="177"/>
      <c r="D170" s="177"/>
      <c r="E170" s="178" t="s">
        <v>22</v>
      </c>
      <c r="F170" s="280" t="s">
        <v>173</v>
      </c>
      <c r="G170" s="281"/>
      <c r="H170" s="281"/>
      <c r="I170" s="281"/>
      <c r="J170" s="177"/>
      <c r="K170" s="178" t="s">
        <v>22</v>
      </c>
      <c r="L170" s="177"/>
      <c r="M170" s="177"/>
      <c r="N170" s="177"/>
      <c r="O170" s="177"/>
      <c r="P170" s="177"/>
      <c r="Q170" s="177"/>
      <c r="R170" s="179"/>
      <c r="T170" s="180"/>
      <c r="U170" s="177"/>
      <c r="V170" s="177"/>
      <c r="W170" s="177"/>
      <c r="X170" s="177"/>
      <c r="Y170" s="177"/>
      <c r="Z170" s="177"/>
      <c r="AA170" s="181"/>
      <c r="AT170" s="182" t="s">
        <v>174</v>
      </c>
      <c r="AU170" s="182" t="s">
        <v>87</v>
      </c>
      <c r="AV170" s="10" t="s">
        <v>84</v>
      </c>
      <c r="AW170" s="10" t="s">
        <v>35</v>
      </c>
      <c r="AX170" s="10" t="s">
        <v>78</v>
      </c>
      <c r="AY170" s="182" t="s">
        <v>167</v>
      </c>
    </row>
    <row r="171" spans="2:51" s="11" customFormat="1" ht="16.5" customHeight="1">
      <c r="B171" s="183"/>
      <c r="C171" s="184"/>
      <c r="D171" s="184"/>
      <c r="E171" s="185" t="s">
        <v>22</v>
      </c>
      <c r="F171" s="282" t="s">
        <v>238</v>
      </c>
      <c r="G171" s="283"/>
      <c r="H171" s="283"/>
      <c r="I171" s="283"/>
      <c r="J171" s="184"/>
      <c r="K171" s="186">
        <v>0.23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174</v>
      </c>
      <c r="AU171" s="190" t="s">
        <v>87</v>
      </c>
      <c r="AV171" s="11" t="s">
        <v>87</v>
      </c>
      <c r="AW171" s="11" t="s">
        <v>35</v>
      </c>
      <c r="AX171" s="11" t="s">
        <v>84</v>
      </c>
      <c r="AY171" s="190" t="s">
        <v>167</v>
      </c>
    </row>
    <row r="172" spans="2:65" s="1" customFormat="1" ht="25.5" customHeight="1">
      <c r="B172" s="37"/>
      <c r="C172" s="169" t="s">
        <v>239</v>
      </c>
      <c r="D172" s="169" t="s">
        <v>168</v>
      </c>
      <c r="E172" s="170" t="s">
        <v>240</v>
      </c>
      <c r="F172" s="276" t="s">
        <v>241</v>
      </c>
      <c r="G172" s="276"/>
      <c r="H172" s="276"/>
      <c r="I172" s="276"/>
      <c r="J172" s="171" t="s">
        <v>171</v>
      </c>
      <c r="K172" s="172">
        <v>1.2</v>
      </c>
      <c r="L172" s="277">
        <v>0</v>
      </c>
      <c r="M172" s="278"/>
      <c r="N172" s="279">
        <f>ROUND(L172*K172,2)</f>
        <v>0</v>
      </c>
      <c r="O172" s="279"/>
      <c r="P172" s="279"/>
      <c r="Q172" s="279"/>
      <c r="R172" s="39"/>
      <c r="T172" s="173" t="s">
        <v>22</v>
      </c>
      <c r="U172" s="46" t="s">
        <v>45</v>
      </c>
      <c r="V172" s="38"/>
      <c r="W172" s="174">
        <f>V172*K172</f>
        <v>0</v>
      </c>
      <c r="X172" s="174">
        <v>0</v>
      </c>
      <c r="Y172" s="174">
        <f>X172*K172</f>
        <v>0</v>
      </c>
      <c r="Z172" s="174">
        <v>0.076</v>
      </c>
      <c r="AA172" s="175">
        <f>Z172*K172</f>
        <v>0.09119999999999999</v>
      </c>
      <c r="AR172" s="21" t="s">
        <v>93</v>
      </c>
      <c r="AT172" s="21" t="s">
        <v>168</v>
      </c>
      <c r="AU172" s="21" t="s">
        <v>87</v>
      </c>
      <c r="AY172" s="21" t="s">
        <v>167</v>
      </c>
      <c r="BE172" s="112">
        <f>IF(U172="základní",N172,0)</f>
        <v>0</v>
      </c>
      <c r="BF172" s="112">
        <f>IF(U172="snížená",N172,0)</f>
        <v>0</v>
      </c>
      <c r="BG172" s="112">
        <f>IF(U172="zákl. přenesená",N172,0)</f>
        <v>0</v>
      </c>
      <c r="BH172" s="112">
        <f>IF(U172="sníž. přenesená",N172,0)</f>
        <v>0</v>
      </c>
      <c r="BI172" s="112">
        <f>IF(U172="nulová",N172,0)</f>
        <v>0</v>
      </c>
      <c r="BJ172" s="21" t="s">
        <v>87</v>
      </c>
      <c r="BK172" s="112">
        <f>ROUND(L172*K172,2)</f>
        <v>0</v>
      </c>
      <c r="BL172" s="21" t="s">
        <v>93</v>
      </c>
      <c r="BM172" s="21" t="s">
        <v>242</v>
      </c>
    </row>
    <row r="173" spans="2:51" s="11" customFormat="1" ht="16.5" customHeight="1">
      <c r="B173" s="183"/>
      <c r="C173" s="184"/>
      <c r="D173" s="184"/>
      <c r="E173" s="185" t="s">
        <v>22</v>
      </c>
      <c r="F173" s="284" t="s">
        <v>243</v>
      </c>
      <c r="G173" s="285"/>
      <c r="H173" s="285"/>
      <c r="I173" s="285"/>
      <c r="J173" s="184"/>
      <c r="K173" s="186">
        <v>1.2</v>
      </c>
      <c r="L173" s="184"/>
      <c r="M173" s="184"/>
      <c r="N173" s="184"/>
      <c r="O173" s="184"/>
      <c r="P173" s="184"/>
      <c r="Q173" s="184"/>
      <c r="R173" s="187"/>
      <c r="T173" s="188"/>
      <c r="U173" s="184"/>
      <c r="V173" s="184"/>
      <c r="W173" s="184"/>
      <c r="X173" s="184"/>
      <c r="Y173" s="184"/>
      <c r="Z173" s="184"/>
      <c r="AA173" s="189"/>
      <c r="AT173" s="190" t="s">
        <v>174</v>
      </c>
      <c r="AU173" s="190" t="s">
        <v>87</v>
      </c>
      <c r="AV173" s="11" t="s">
        <v>87</v>
      </c>
      <c r="AW173" s="11" t="s">
        <v>35</v>
      </c>
      <c r="AX173" s="11" t="s">
        <v>84</v>
      </c>
      <c r="AY173" s="190" t="s">
        <v>167</v>
      </c>
    </row>
    <row r="174" spans="2:65" s="1" customFormat="1" ht="25.5" customHeight="1">
      <c r="B174" s="37"/>
      <c r="C174" s="169" t="s">
        <v>11</v>
      </c>
      <c r="D174" s="169" t="s">
        <v>168</v>
      </c>
      <c r="E174" s="170" t="s">
        <v>244</v>
      </c>
      <c r="F174" s="276" t="s">
        <v>245</v>
      </c>
      <c r="G174" s="276"/>
      <c r="H174" s="276"/>
      <c r="I174" s="276"/>
      <c r="J174" s="171" t="s">
        <v>171</v>
      </c>
      <c r="K174" s="172">
        <v>0.6</v>
      </c>
      <c r="L174" s="277">
        <v>0</v>
      </c>
      <c r="M174" s="278"/>
      <c r="N174" s="279">
        <f>ROUND(L174*K174,2)</f>
        <v>0</v>
      </c>
      <c r="O174" s="279"/>
      <c r="P174" s="279"/>
      <c r="Q174" s="279"/>
      <c r="R174" s="39"/>
      <c r="T174" s="173" t="s">
        <v>22</v>
      </c>
      <c r="U174" s="46" t="s">
        <v>45</v>
      </c>
      <c r="V174" s="38"/>
      <c r="W174" s="174">
        <f>V174*K174</f>
        <v>0</v>
      </c>
      <c r="X174" s="174">
        <v>0</v>
      </c>
      <c r="Y174" s="174">
        <f>X174*K174</f>
        <v>0</v>
      </c>
      <c r="Z174" s="174">
        <v>0.187</v>
      </c>
      <c r="AA174" s="175">
        <f>Z174*K174</f>
        <v>0.1122</v>
      </c>
      <c r="AR174" s="21" t="s">
        <v>93</v>
      </c>
      <c r="AT174" s="21" t="s">
        <v>168</v>
      </c>
      <c r="AU174" s="21" t="s">
        <v>87</v>
      </c>
      <c r="AY174" s="21" t="s">
        <v>167</v>
      </c>
      <c r="BE174" s="112">
        <f>IF(U174="základní",N174,0)</f>
        <v>0</v>
      </c>
      <c r="BF174" s="112">
        <f>IF(U174="snížená",N174,0)</f>
        <v>0</v>
      </c>
      <c r="BG174" s="112">
        <f>IF(U174="zákl. přenesená",N174,0)</f>
        <v>0</v>
      </c>
      <c r="BH174" s="112">
        <f>IF(U174="sníž. přenesená",N174,0)</f>
        <v>0</v>
      </c>
      <c r="BI174" s="112">
        <f>IF(U174="nulová",N174,0)</f>
        <v>0</v>
      </c>
      <c r="BJ174" s="21" t="s">
        <v>87</v>
      </c>
      <c r="BK174" s="112">
        <f>ROUND(L174*K174,2)</f>
        <v>0</v>
      </c>
      <c r="BL174" s="21" t="s">
        <v>93</v>
      </c>
      <c r="BM174" s="21" t="s">
        <v>246</v>
      </c>
    </row>
    <row r="175" spans="2:51" s="10" customFormat="1" ht="16.5" customHeight="1">
      <c r="B175" s="176"/>
      <c r="C175" s="177"/>
      <c r="D175" s="177"/>
      <c r="E175" s="178" t="s">
        <v>22</v>
      </c>
      <c r="F175" s="280" t="s">
        <v>247</v>
      </c>
      <c r="G175" s="281"/>
      <c r="H175" s="281"/>
      <c r="I175" s="281"/>
      <c r="J175" s="177"/>
      <c r="K175" s="178" t="s">
        <v>22</v>
      </c>
      <c r="L175" s="177"/>
      <c r="M175" s="177"/>
      <c r="N175" s="177"/>
      <c r="O175" s="177"/>
      <c r="P175" s="177"/>
      <c r="Q175" s="177"/>
      <c r="R175" s="179"/>
      <c r="T175" s="180"/>
      <c r="U175" s="177"/>
      <c r="V175" s="177"/>
      <c r="W175" s="177"/>
      <c r="X175" s="177"/>
      <c r="Y175" s="177"/>
      <c r="Z175" s="177"/>
      <c r="AA175" s="181"/>
      <c r="AT175" s="182" t="s">
        <v>174</v>
      </c>
      <c r="AU175" s="182" t="s">
        <v>87</v>
      </c>
      <c r="AV175" s="10" t="s">
        <v>84</v>
      </c>
      <c r="AW175" s="10" t="s">
        <v>35</v>
      </c>
      <c r="AX175" s="10" t="s">
        <v>78</v>
      </c>
      <c r="AY175" s="182" t="s">
        <v>167</v>
      </c>
    </row>
    <row r="176" spans="2:51" s="11" customFormat="1" ht="16.5" customHeight="1">
      <c r="B176" s="183"/>
      <c r="C176" s="184"/>
      <c r="D176" s="184"/>
      <c r="E176" s="185" t="s">
        <v>22</v>
      </c>
      <c r="F176" s="282" t="s">
        <v>248</v>
      </c>
      <c r="G176" s="283"/>
      <c r="H176" s="283"/>
      <c r="I176" s="283"/>
      <c r="J176" s="184"/>
      <c r="K176" s="186">
        <v>0.6</v>
      </c>
      <c r="L176" s="184"/>
      <c r="M176" s="184"/>
      <c r="N176" s="184"/>
      <c r="O176" s="184"/>
      <c r="P176" s="184"/>
      <c r="Q176" s="184"/>
      <c r="R176" s="187"/>
      <c r="T176" s="188"/>
      <c r="U176" s="184"/>
      <c r="V176" s="184"/>
      <c r="W176" s="184"/>
      <c r="X176" s="184"/>
      <c r="Y176" s="184"/>
      <c r="Z176" s="184"/>
      <c r="AA176" s="189"/>
      <c r="AT176" s="190" t="s">
        <v>174</v>
      </c>
      <c r="AU176" s="190" t="s">
        <v>87</v>
      </c>
      <c r="AV176" s="11" t="s">
        <v>87</v>
      </c>
      <c r="AW176" s="11" t="s">
        <v>35</v>
      </c>
      <c r="AX176" s="11" t="s">
        <v>84</v>
      </c>
      <c r="AY176" s="190" t="s">
        <v>167</v>
      </c>
    </row>
    <row r="177" spans="2:65" s="1" customFormat="1" ht="25.5" customHeight="1">
      <c r="B177" s="37"/>
      <c r="C177" s="169" t="s">
        <v>194</v>
      </c>
      <c r="D177" s="169" t="s">
        <v>168</v>
      </c>
      <c r="E177" s="170" t="s">
        <v>249</v>
      </c>
      <c r="F177" s="276" t="s">
        <v>250</v>
      </c>
      <c r="G177" s="276"/>
      <c r="H177" s="276"/>
      <c r="I177" s="276"/>
      <c r="J177" s="171" t="s">
        <v>171</v>
      </c>
      <c r="K177" s="172">
        <v>12.9</v>
      </c>
      <c r="L177" s="277">
        <v>0</v>
      </c>
      <c r="M177" s="278"/>
      <c r="N177" s="279">
        <f>ROUND(L177*K177,2)</f>
        <v>0</v>
      </c>
      <c r="O177" s="279"/>
      <c r="P177" s="279"/>
      <c r="Q177" s="279"/>
      <c r="R177" s="39"/>
      <c r="T177" s="173" t="s">
        <v>22</v>
      </c>
      <c r="U177" s="46" t="s">
        <v>45</v>
      </c>
      <c r="V177" s="38"/>
      <c r="W177" s="174">
        <f>V177*K177</f>
        <v>0</v>
      </c>
      <c r="X177" s="174">
        <v>0</v>
      </c>
      <c r="Y177" s="174">
        <f>X177*K177</f>
        <v>0</v>
      </c>
      <c r="Z177" s="174">
        <v>0.068</v>
      </c>
      <c r="AA177" s="175">
        <f>Z177*K177</f>
        <v>0.8772000000000001</v>
      </c>
      <c r="AR177" s="21" t="s">
        <v>93</v>
      </c>
      <c r="AT177" s="21" t="s">
        <v>168</v>
      </c>
      <c r="AU177" s="21" t="s">
        <v>87</v>
      </c>
      <c r="AY177" s="21" t="s">
        <v>167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1" t="s">
        <v>87</v>
      </c>
      <c r="BK177" s="112">
        <f>ROUND(L177*K177,2)</f>
        <v>0</v>
      </c>
      <c r="BL177" s="21" t="s">
        <v>93</v>
      </c>
      <c r="BM177" s="21" t="s">
        <v>251</v>
      </c>
    </row>
    <row r="178" spans="2:51" s="11" customFormat="1" ht="16.5" customHeight="1">
      <c r="B178" s="183"/>
      <c r="C178" s="184"/>
      <c r="D178" s="184"/>
      <c r="E178" s="185" t="s">
        <v>22</v>
      </c>
      <c r="F178" s="284" t="s">
        <v>252</v>
      </c>
      <c r="G178" s="285"/>
      <c r="H178" s="285"/>
      <c r="I178" s="285"/>
      <c r="J178" s="184"/>
      <c r="K178" s="186">
        <v>13.8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174</v>
      </c>
      <c r="AU178" s="190" t="s">
        <v>87</v>
      </c>
      <c r="AV178" s="11" t="s">
        <v>87</v>
      </c>
      <c r="AW178" s="11" t="s">
        <v>35</v>
      </c>
      <c r="AX178" s="11" t="s">
        <v>78</v>
      </c>
      <c r="AY178" s="190" t="s">
        <v>167</v>
      </c>
    </row>
    <row r="179" spans="2:51" s="11" customFormat="1" ht="16.5" customHeight="1">
      <c r="B179" s="183"/>
      <c r="C179" s="184"/>
      <c r="D179" s="184"/>
      <c r="E179" s="185" t="s">
        <v>22</v>
      </c>
      <c r="F179" s="282" t="s">
        <v>185</v>
      </c>
      <c r="G179" s="283"/>
      <c r="H179" s="283"/>
      <c r="I179" s="283"/>
      <c r="J179" s="184"/>
      <c r="K179" s="186">
        <v>-0.9</v>
      </c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174</v>
      </c>
      <c r="AU179" s="190" t="s">
        <v>87</v>
      </c>
      <c r="AV179" s="11" t="s">
        <v>87</v>
      </c>
      <c r="AW179" s="11" t="s">
        <v>35</v>
      </c>
      <c r="AX179" s="11" t="s">
        <v>78</v>
      </c>
      <c r="AY179" s="190" t="s">
        <v>167</v>
      </c>
    </row>
    <row r="180" spans="2:51" s="12" customFormat="1" ht="16.5" customHeight="1">
      <c r="B180" s="191"/>
      <c r="C180" s="192"/>
      <c r="D180" s="192"/>
      <c r="E180" s="193" t="s">
        <v>22</v>
      </c>
      <c r="F180" s="286" t="s">
        <v>186</v>
      </c>
      <c r="G180" s="287"/>
      <c r="H180" s="287"/>
      <c r="I180" s="287"/>
      <c r="J180" s="192"/>
      <c r="K180" s="194">
        <v>12.9</v>
      </c>
      <c r="L180" s="192"/>
      <c r="M180" s="192"/>
      <c r="N180" s="192"/>
      <c r="O180" s="192"/>
      <c r="P180" s="192"/>
      <c r="Q180" s="192"/>
      <c r="R180" s="195"/>
      <c r="T180" s="196"/>
      <c r="U180" s="192"/>
      <c r="V180" s="192"/>
      <c r="W180" s="192"/>
      <c r="X180" s="192"/>
      <c r="Y180" s="192"/>
      <c r="Z180" s="192"/>
      <c r="AA180" s="197"/>
      <c r="AT180" s="198" t="s">
        <v>174</v>
      </c>
      <c r="AU180" s="198" t="s">
        <v>87</v>
      </c>
      <c r="AV180" s="12" t="s">
        <v>93</v>
      </c>
      <c r="AW180" s="12" t="s">
        <v>35</v>
      </c>
      <c r="AX180" s="12" t="s">
        <v>84</v>
      </c>
      <c r="AY180" s="198" t="s">
        <v>167</v>
      </c>
    </row>
    <row r="181" spans="2:63" s="9" customFormat="1" ht="29.25" customHeight="1">
      <c r="B181" s="158"/>
      <c r="C181" s="159"/>
      <c r="D181" s="168" t="s">
        <v>125</v>
      </c>
      <c r="E181" s="168"/>
      <c r="F181" s="168"/>
      <c r="G181" s="168"/>
      <c r="H181" s="168"/>
      <c r="I181" s="168"/>
      <c r="J181" s="168"/>
      <c r="K181" s="168"/>
      <c r="L181" s="168"/>
      <c r="M181" s="168"/>
      <c r="N181" s="299">
        <f>BK181</f>
        <v>0</v>
      </c>
      <c r="O181" s="300"/>
      <c r="P181" s="300"/>
      <c r="Q181" s="300"/>
      <c r="R181" s="161"/>
      <c r="T181" s="162"/>
      <c r="U181" s="159"/>
      <c r="V181" s="159"/>
      <c r="W181" s="163">
        <f>SUM(W182:W185)</f>
        <v>0</v>
      </c>
      <c r="X181" s="159"/>
      <c r="Y181" s="163">
        <f>SUM(Y182:Y185)</f>
        <v>0</v>
      </c>
      <c r="Z181" s="159"/>
      <c r="AA181" s="164">
        <f>SUM(AA182:AA185)</f>
        <v>0</v>
      </c>
      <c r="AR181" s="165" t="s">
        <v>84</v>
      </c>
      <c r="AT181" s="166" t="s">
        <v>77</v>
      </c>
      <c r="AU181" s="166" t="s">
        <v>84</v>
      </c>
      <c r="AY181" s="165" t="s">
        <v>167</v>
      </c>
      <c r="BK181" s="167">
        <f>SUM(BK182:BK185)</f>
        <v>0</v>
      </c>
    </row>
    <row r="182" spans="2:65" s="1" customFormat="1" ht="38.25" customHeight="1">
      <c r="B182" s="37"/>
      <c r="C182" s="169" t="s">
        <v>253</v>
      </c>
      <c r="D182" s="169" t="s">
        <v>168</v>
      </c>
      <c r="E182" s="170" t="s">
        <v>254</v>
      </c>
      <c r="F182" s="276" t="s">
        <v>255</v>
      </c>
      <c r="G182" s="276"/>
      <c r="H182" s="276"/>
      <c r="I182" s="276"/>
      <c r="J182" s="171" t="s">
        <v>256</v>
      </c>
      <c r="K182" s="172">
        <v>2.068</v>
      </c>
      <c r="L182" s="277">
        <v>0</v>
      </c>
      <c r="M182" s="278"/>
      <c r="N182" s="279">
        <f>ROUND(L182*K182,2)</f>
        <v>0</v>
      </c>
      <c r="O182" s="279"/>
      <c r="P182" s="279"/>
      <c r="Q182" s="279"/>
      <c r="R182" s="39"/>
      <c r="T182" s="173" t="s">
        <v>22</v>
      </c>
      <c r="U182" s="46" t="s">
        <v>45</v>
      </c>
      <c r="V182" s="38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21" t="s">
        <v>93</v>
      </c>
      <c r="AT182" s="21" t="s">
        <v>168</v>
      </c>
      <c r="AU182" s="21" t="s">
        <v>87</v>
      </c>
      <c r="AY182" s="21" t="s">
        <v>167</v>
      </c>
      <c r="BE182" s="112">
        <f>IF(U182="základní",N182,0)</f>
        <v>0</v>
      </c>
      <c r="BF182" s="112">
        <f>IF(U182="snížená",N182,0)</f>
        <v>0</v>
      </c>
      <c r="BG182" s="112">
        <f>IF(U182="zákl. přenesená",N182,0)</f>
        <v>0</v>
      </c>
      <c r="BH182" s="112">
        <f>IF(U182="sníž. přenesená",N182,0)</f>
        <v>0</v>
      </c>
      <c r="BI182" s="112">
        <f>IF(U182="nulová",N182,0)</f>
        <v>0</v>
      </c>
      <c r="BJ182" s="21" t="s">
        <v>87</v>
      </c>
      <c r="BK182" s="112">
        <f>ROUND(L182*K182,2)</f>
        <v>0</v>
      </c>
      <c r="BL182" s="21" t="s">
        <v>93</v>
      </c>
      <c r="BM182" s="21" t="s">
        <v>257</v>
      </c>
    </row>
    <row r="183" spans="2:65" s="1" customFormat="1" ht="38.25" customHeight="1">
      <c r="B183" s="37"/>
      <c r="C183" s="169" t="s">
        <v>258</v>
      </c>
      <c r="D183" s="169" t="s">
        <v>168</v>
      </c>
      <c r="E183" s="170" t="s">
        <v>259</v>
      </c>
      <c r="F183" s="276" t="s">
        <v>260</v>
      </c>
      <c r="G183" s="276"/>
      <c r="H183" s="276"/>
      <c r="I183" s="276"/>
      <c r="J183" s="171" t="s">
        <v>256</v>
      </c>
      <c r="K183" s="172">
        <v>2.068</v>
      </c>
      <c r="L183" s="277">
        <v>0</v>
      </c>
      <c r="M183" s="278"/>
      <c r="N183" s="279">
        <f>ROUND(L183*K183,2)</f>
        <v>0</v>
      </c>
      <c r="O183" s="279"/>
      <c r="P183" s="279"/>
      <c r="Q183" s="279"/>
      <c r="R183" s="39"/>
      <c r="T183" s="173" t="s">
        <v>22</v>
      </c>
      <c r="U183" s="46" t="s">
        <v>45</v>
      </c>
      <c r="V183" s="38"/>
      <c r="W183" s="174">
        <f>V183*K183</f>
        <v>0</v>
      </c>
      <c r="X183" s="174">
        <v>0</v>
      </c>
      <c r="Y183" s="174">
        <f>X183*K183</f>
        <v>0</v>
      </c>
      <c r="Z183" s="174">
        <v>0</v>
      </c>
      <c r="AA183" s="175">
        <f>Z183*K183</f>
        <v>0</v>
      </c>
      <c r="AR183" s="21" t="s">
        <v>93</v>
      </c>
      <c r="AT183" s="21" t="s">
        <v>168</v>
      </c>
      <c r="AU183" s="21" t="s">
        <v>87</v>
      </c>
      <c r="AY183" s="21" t="s">
        <v>167</v>
      </c>
      <c r="BE183" s="112">
        <f>IF(U183="základní",N183,0)</f>
        <v>0</v>
      </c>
      <c r="BF183" s="112">
        <f>IF(U183="snížená",N183,0)</f>
        <v>0</v>
      </c>
      <c r="BG183" s="112">
        <f>IF(U183="zákl. přenesená",N183,0)</f>
        <v>0</v>
      </c>
      <c r="BH183" s="112">
        <f>IF(U183="sníž. přenesená",N183,0)</f>
        <v>0</v>
      </c>
      <c r="BI183" s="112">
        <f>IF(U183="nulová",N183,0)</f>
        <v>0</v>
      </c>
      <c r="BJ183" s="21" t="s">
        <v>87</v>
      </c>
      <c r="BK183" s="112">
        <f>ROUND(L183*K183,2)</f>
        <v>0</v>
      </c>
      <c r="BL183" s="21" t="s">
        <v>93</v>
      </c>
      <c r="BM183" s="21" t="s">
        <v>261</v>
      </c>
    </row>
    <row r="184" spans="2:65" s="1" customFormat="1" ht="25.5" customHeight="1">
      <c r="B184" s="37"/>
      <c r="C184" s="169" t="s">
        <v>262</v>
      </c>
      <c r="D184" s="169" t="s">
        <v>168</v>
      </c>
      <c r="E184" s="170" t="s">
        <v>263</v>
      </c>
      <c r="F184" s="276" t="s">
        <v>264</v>
      </c>
      <c r="G184" s="276"/>
      <c r="H184" s="276"/>
      <c r="I184" s="276"/>
      <c r="J184" s="171" t="s">
        <v>256</v>
      </c>
      <c r="K184" s="172">
        <v>4.136</v>
      </c>
      <c r="L184" s="277">
        <v>0</v>
      </c>
      <c r="M184" s="278"/>
      <c r="N184" s="279">
        <f>ROUND(L184*K184,2)</f>
        <v>0</v>
      </c>
      <c r="O184" s="279"/>
      <c r="P184" s="279"/>
      <c r="Q184" s="279"/>
      <c r="R184" s="39"/>
      <c r="T184" s="173" t="s">
        <v>22</v>
      </c>
      <c r="U184" s="46" t="s">
        <v>45</v>
      </c>
      <c r="V184" s="38"/>
      <c r="W184" s="174">
        <f>V184*K184</f>
        <v>0</v>
      </c>
      <c r="X184" s="174">
        <v>0</v>
      </c>
      <c r="Y184" s="174">
        <f>X184*K184</f>
        <v>0</v>
      </c>
      <c r="Z184" s="174">
        <v>0</v>
      </c>
      <c r="AA184" s="175">
        <f>Z184*K184</f>
        <v>0</v>
      </c>
      <c r="AR184" s="21" t="s">
        <v>93</v>
      </c>
      <c r="AT184" s="21" t="s">
        <v>168</v>
      </c>
      <c r="AU184" s="21" t="s">
        <v>87</v>
      </c>
      <c r="AY184" s="21" t="s">
        <v>167</v>
      </c>
      <c r="BE184" s="112">
        <f>IF(U184="základní",N184,0)</f>
        <v>0</v>
      </c>
      <c r="BF184" s="112">
        <f>IF(U184="snížená",N184,0)</f>
        <v>0</v>
      </c>
      <c r="BG184" s="112">
        <f>IF(U184="zákl. přenesená",N184,0)</f>
        <v>0</v>
      </c>
      <c r="BH184" s="112">
        <f>IF(U184="sníž. přenesená",N184,0)</f>
        <v>0</v>
      </c>
      <c r="BI184" s="112">
        <f>IF(U184="nulová",N184,0)</f>
        <v>0</v>
      </c>
      <c r="BJ184" s="21" t="s">
        <v>87</v>
      </c>
      <c r="BK184" s="112">
        <f>ROUND(L184*K184,2)</f>
        <v>0</v>
      </c>
      <c r="BL184" s="21" t="s">
        <v>93</v>
      </c>
      <c r="BM184" s="21" t="s">
        <v>265</v>
      </c>
    </row>
    <row r="185" spans="2:65" s="1" customFormat="1" ht="25.5" customHeight="1">
      <c r="B185" s="37"/>
      <c r="C185" s="169" t="s">
        <v>266</v>
      </c>
      <c r="D185" s="169" t="s">
        <v>168</v>
      </c>
      <c r="E185" s="170" t="s">
        <v>267</v>
      </c>
      <c r="F185" s="276" t="s">
        <v>268</v>
      </c>
      <c r="G185" s="276"/>
      <c r="H185" s="276"/>
      <c r="I185" s="276"/>
      <c r="J185" s="171" t="s">
        <v>256</v>
      </c>
      <c r="K185" s="172">
        <v>2.068</v>
      </c>
      <c r="L185" s="277">
        <v>0</v>
      </c>
      <c r="M185" s="278"/>
      <c r="N185" s="279">
        <f>ROUND(L185*K185,2)</f>
        <v>0</v>
      </c>
      <c r="O185" s="279"/>
      <c r="P185" s="279"/>
      <c r="Q185" s="279"/>
      <c r="R185" s="39"/>
      <c r="T185" s="173" t="s">
        <v>22</v>
      </c>
      <c r="U185" s="46" t="s">
        <v>45</v>
      </c>
      <c r="V185" s="38"/>
      <c r="W185" s="174">
        <f>V185*K185</f>
        <v>0</v>
      </c>
      <c r="X185" s="174">
        <v>0</v>
      </c>
      <c r="Y185" s="174">
        <f>X185*K185</f>
        <v>0</v>
      </c>
      <c r="Z185" s="174">
        <v>0</v>
      </c>
      <c r="AA185" s="175">
        <f>Z185*K185</f>
        <v>0</v>
      </c>
      <c r="AR185" s="21" t="s">
        <v>93</v>
      </c>
      <c r="AT185" s="21" t="s">
        <v>168</v>
      </c>
      <c r="AU185" s="21" t="s">
        <v>87</v>
      </c>
      <c r="AY185" s="21" t="s">
        <v>167</v>
      </c>
      <c r="BE185" s="112">
        <f>IF(U185="základní",N185,0)</f>
        <v>0</v>
      </c>
      <c r="BF185" s="112">
        <f>IF(U185="snížená",N185,0)</f>
        <v>0</v>
      </c>
      <c r="BG185" s="112">
        <f>IF(U185="zákl. přenesená",N185,0)</f>
        <v>0</v>
      </c>
      <c r="BH185" s="112">
        <f>IF(U185="sníž. přenesená",N185,0)</f>
        <v>0</v>
      </c>
      <c r="BI185" s="112">
        <f>IF(U185="nulová",N185,0)</f>
        <v>0</v>
      </c>
      <c r="BJ185" s="21" t="s">
        <v>87</v>
      </c>
      <c r="BK185" s="112">
        <f>ROUND(L185*K185,2)</f>
        <v>0</v>
      </c>
      <c r="BL185" s="21" t="s">
        <v>93</v>
      </c>
      <c r="BM185" s="21" t="s">
        <v>269</v>
      </c>
    </row>
    <row r="186" spans="2:63" s="9" customFormat="1" ht="29.25" customHeight="1">
      <c r="B186" s="158"/>
      <c r="C186" s="159"/>
      <c r="D186" s="168" t="s">
        <v>126</v>
      </c>
      <c r="E186" s="168"/>
      <c r="F186" s="168"/>
      <c r="G186" s="168"/>
      <c r="H186" s="168"/>
      <c r="I186" s="168"/>
      <c r="J186" s="168"/>
      <c r="K186" s="168"/>
      <c r="L186" s="168"/>
      <c r="M186" s="168"/>
      <c r="N186" s="301">
        <f>BK186</f>
        <v>0</v>
      </c>
      <c r="O186" s="302"/>
      <c r="P186" s="302"/>
      <c r="Q186" s="302"/>
      <c r="R186" s="161"/>
      <c r="T186" s="162"/>
      <c r="U186" s="159"/>
      <c r="V186" s="159"/>
      <c r="W186" s="163">
        <f>W187</f>
        <v>0</v>
      </c>
      <c r="X186" s="159"/>
      <c r="Y186" s="163">
        <f>Y187</f>
        <v>0</v>
      </c>
      <c r="Z186" s="159"/>
      <c r="AA186" s="164">
        <f>AA187</f>
        <v>0</v>
      </c>
      <c r="AR186" s="165" t="s">
        <v>84</v>
      </c>
      <c r="AT186" s="166" t="s">
        <v>77</v>
      </c>
      <c r="AU186" s="166" t="s">
        <v>84</v>
      </c>
      <c r="AY186" s="165" t="s">
        <v>167</v>
      </c>
      <c r="BK186" s="167">
        <f>BK187</f>
        <v>0</v>
      </c>
    </row>
    <row r="187" spans="2:65" s="1" customFormat="1" ht="25.5" customHeight="1">
      <c r="B187" s="37"/>
      <c r="C187" s="169" t="s">
        <v>10</v>
      </c>
      <c r="D187" s="169" t="s">
        <v>168</v>
      </c>
      <c r="E187" s="170" t="s">
        <v>270</v>
      </c>
      <c r="F187" s="276" t="s">
        <v>271</v>
      </c>
      <c r="G187" s="276"/>
      <c r="H187" s="276"/>
      <c r="I187" s="276"/>
      <c r="J187" s="171" t="s">
        <v>256</v>
      </c>
      <c r="K187" s="172">
        <v>2.327</v>
      </c>
      <c r="L187" s="277">
        <v>0</v>
      </c>
      <c r="M187" s="278"/>
      <c r="N187" s="279">
        <f>ROUND(L187*K187,2)</f>
        <v>0</v>
      </c>
      <c r="O187" s="279"/>
      <c r="P187" s="279"/>
      <c r="Q187" s="279"/>
      <c r="R187" s="39"/>
      <c r="T187" s="173" t="s">
        <v>22</v>
      </c>
      <c r="U187" s="46" t="s">
        <v>45</v>
      </c>
      <c r="V187" s="38"/>
      <c r="W187" s="174">
        <f>V187*K187</f>
        <v>0</v>
      </c>
      <c r="X187" s="174">
        <v>0</v>
      </c>
      <c r="Y187" s="174">
        <f>X187*K187</f>
        <v>0</v>
      </c>
      <c r="Z187" s="174">
        <v>0</v>
      </c>
      <c r="AA187" s="175">
        <f>Z187*K187</f>
        <v>0</v>
      </c>
      <c r="AR187" s="21" t="s">
        <v>93</v>
      </c>
      <c r="AT187" s="21" t="s">
        <v>168</v>
      </c>
      <c r="AU187" s="21" t="s">
        <v>87</v>
      </c>
      <c r="AY187" s="21" t="s">
        <v>167</v>
      </c>
      <c r="BE187" s="112">
        <f>IF(U187="základní",N187,0)</f>
        <v>0</v>
      </c>
      <c r="BF187" s="112">
        <f>IF(U187="snížená",N187,0)</f>
        <v>0</v>
      </c>
      <c r="BG187" s="112">
        <f>IF(U187="zákl. přenesená",N187,0)</f>
        <v>0</v>
      </c>
      <c r="BH187" s="112">
        <f>IF(U187="sníž. přenesená",N187,0)</f>
        <v>0</v>
      </c>
      <c r="BI187" s="112">
        <f>IF(U187="nulová",N187,0)</f>
        <v>0</v>
      </c>
      <c r="BJ187" s="21" t="s">
        <v>87</v>
      </c>
      <c r="BK187" s="112">
        <f>ROUND(L187*K187,2)</f>
        <v>0</v>
      </c>
      <c r="BL187" s="21" t="s">
        <v>93</v>
      </c>
      <c r="BM187" s="21" t="s">
        <v>272</v>
      </c>
    </row>
    <row r="188" spans="2:63" s="9" customFormat="1" ht="36.75" customHeight="1">
      <c r="B188" s="158"/>
      <c r="C188" s="159"/>
      <c r="D188" s="160" t="s">
        <v>127</v>
      </c>
      <c r="E188" s="160"/>
      <c r="F188" s="160"/>
      <c r="G188" s="160"/>
      <c r="H188" s="160"/>
      <c r="I188" s="160"/>
      <c r="J188" s="160"/>
      <c r="K188" s="160"/>
      <c r="L188" s="160"/>
      <c r="M188" s="160"/>
      <c r="N188" s="303">
        <f>BK188</f>
        <v>0</v>
      </c>
      <c r="O188" s="304"/>
      <c r="P188" s="304"/>
      <c r="Q188" s="304"/>
      <c r="R188" s="161"/>
      <c r="T188" s="162"/>
      <c r="U188" s="159"/>
      <c r="V188" s="159"/>
      <c r="W188" s="163">
        <f>W189+W202+W212+W218+W258+W262+W265+W267+W271+W279+W291+W295+W300+W312+W317</f>
        <v>0</v>
      </c>
      <c r="X188" s="159"/>
      <c r="Y188" s="163">
        <f>Y189+Y202+Y212+Y218+Y258+Y262+Y265+Y267+Y271+Y279+Y291+Y295+Y300+Y312+Y317</f>
        <v>0.5473039108</v>
      </c>
      <c r="Z188" s="159"/>
      <c r="AA188" s="164">
        <f>AA189+AA202+AA212+AA218+AA258+AA262+AA265+AA267+AA271+AA279+AA291+AA295+AA300+AA312+AA317</f>
        <v>0.19168400000000002</v>
      </c>
      <c r="AR188" s="165" t="s">
        <v>87</v>
      </c>
      <c r="AT188" s="166" t="s">
        <v>77</v>
      </c>
      <c r="AU188" s="166" t="s">
        <v>78</v>
      </c>
      <c r="AY188" s="165" t="s">
        <v>167</v>
      </c>
      <c r="BK188" s="167">
        <f>BK189+BK202+BK212+BK218+BK258+BK262+BK265+BK267+BK271+BK279+BK291+BK295+BK300+BK312+BK317</f>
        <v>0</v>
      </c>
    </row>
    <row r="189" spans="2:63" s="9" customFormat="1" ht="19.5" customHeight="1">
      <c r="B189" s="158"/>
      <c r="C189" s="159"/>
      <c r="D189" s="168" t="s">
        <v>128</v>
      </c>
      <c r="E189" s="168"/>
      <c r="F189" s="168"/>
      <c r="G189" s="168"/>
      <c r="H189" s="168"/>
      <c r="I189" s="168"/>
      <c r="J189" s="168"/>
      <c r="K189" s="168"/>
      <c r="L189" s="168"/>
      <c r="M189" s="168"/>
      <c r="N189" s="299">
        <f>BK189</f>
        <v>0</v>
      </c>
      <c r="O189" s="300"/>
      <c r="P189" s="300"/>
      <c r="Q189" s="300"/>
      <c r="R189" s="161"/>
      <c r="T189" s="162"/>
      <c r="U189" s="159"/>
      <c r="V189" s="159"/>
      <c r="W189" s="163">
        <f>SUM(W190:W201)</f>
        <v>0</v>
      </c>
      <c r="X189" s="159"/>
      <c r="Y189" s="163">
        <f>SUM(Y190:Y201)</f>
        <v>0.024668</v>
      </c>
      <c r="Z189" s="159"/>
      <c r="AA189" s="164">
        <f>SUM(AA190:AA201)</f>
        <v>0</v>
      </c>
      <c r="AR189" s="165" t="s">
        <v>87</v>
      </c>
      <c r="AT189" s="166" t="s">
        <v>77</v>
      </c>
      <c r="AU189" s="166" t="s">
        <v>84</v>
      </c>
      <c r="AY189" s="165" t="s">
        <v>167</v>
      </c>
      <c r="BK189" s="167">
        <f>SUM(BK190:BK201)</f>
        <v>0</v>
      </c>
    </row>
    <row r="190" spans="2:65" s="1" customFormat="1" ht="38.25" customHeight="1">
      <c r="B190" s="37"/>
      <c r="C190" s="169" t="s">
        <v>273</v>
      </c>
      <c r="D190" s="169" t="s">
        <v>168</v>
      </c>
      <c r="E190" s="170" t="s">
        <v>274</v>
      </c>
      <c r="F190" s="276" t="s">
        <v>275</v>
      </c>
      <c r="G190" s="276"/>
      <c r="H190" s="276"/>
      <c r="I190" s="276"/>
      <c r="J190" s="171" t="s">
        <v>171</v>
      </c>
      <c r="K190" s="172">
        <v>5.28</v>
      </c>
      <c r="L190" s="277">
        <v>0</v>
      </c>
      <c r="M190" s="278"/>
      <c r="N190" s="279">
        <f>ROUND(L190*K190,2)</f>
        <v>0</v>
      </c>
      <c r="O190" s="279"/>
      <c r="P190" s="279"/>
      <c r="Q190" s="279"/>
      <c r="R190" s="39"/>
      <c r="T190" s="173" t="s">
        <v>22</v>
      </c>
      <c r="U190" s="46" t="s">
        <v>45</v>
      </c>
      <c r="V190" s="38"/>
      <c r="W190" s="174">
        <f>V190*K190</f>
        <v>0</v>
      </c>
      <c r="X190" s="174">
        <v>0.004</v>
      </c>
      <c r="Y190" s="174">
        <f>X190*K190</f>
        <v>0.02112</v>
      </c>
      <c r="Z190" s="174">
        <v>0</v>
      </c>
      <c r="AA190" s="175">
        <f>Z190*K190</f>
        <v>0</v>
      </c>
      <c r="AR190" s="21" t="s">
        <v>194</v>
      </c>
      <c r="AT190" s="21" t="s">
        <v>168</v>
      </c>
      <c r="AU190" s="21" t="s">
        <v>87</v>
      </c>
      <c r="AY190" s="21" t="s">
        <v>167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1" t="s">
        <v>87</v>
      </c>
      <c r="BK190" s="112">
        <f>ROUND(L190*K190,2)</f>
        <v>0</v>
      </c>
      <c r="BL190" s="21" t="s">
        <v>194</v>
      </c>
      <c r="BM190" s="21" t="s">
        <v>276</v>
      </c>
    </row>
    <row r="191" spans="2:51" s="11" customFormat="1" ht="16.5" customHeight="1">
      <c r="B191" s="183"/>
      <c r="C191" s="184"/>
      <c r="D191" s="184"/>
      <c r="E191" s="185" t="s">
        <v>22</v>
      </c>
      <c r="F191" s="284" t="s">
        <v>277</v>
      </c>
      <c r="G191" s="285"/>
      <c r="H191" s="285"/>
      <c r="I191" s="285"/>
      <c r="J191" s="184"/>
      <c r="K191" s="186">
        <v>5.28</v>
      </c>
      <c r="L191" s="184"/>
      <c r="M191" s="184"/>
      <c r="N191" s="184"/>
      <c r="O191" s="184"/>
      <c r="P191" s="184"/>
      <c r="Q191" s="184"/>
      <c r="R191" s="187"/>
      <c r="T191" s="188"/>
      <c r="U191" s="184"/>
      <c r="V191" s="184"/>
      <c r="W191" s="184"/>
      <c r="X191" s="184"/>
      <c r="Y191" s="184"/>
      <c r="Z191" s="184"/>
      <c r="AA191" s="189"/>
      <c r="AT191" s="190" t="s">
        <v>174</v>
      </c>
      <c r="AU191" s="190" t="s">
        <v>87</v>
      </c>
      <c r="AV191" s="11" t="s">
        <v>87</v>
      </c>
      <c r="AW191" s="11" t="s">
        <v>35</v>
      </c>
      <c r="AX191" s="11" t="s">
        <v>84</v>
      </c>
      <c r="AY191" s="190" t="s">
        <v>167</v>
      </c>
    </row>
    <row r="192" spans="2:65" s="1" customFormat="1" ht="38.25" customHeight="1">
      <c r="B192" s="37"/>
      <c r="C192" s="169" t="s">
        <v>278</v>
      </c>
      <c r="D192" s="169" t="s">
        <v>168</v>
      </c>
      <c r="E192" s="170" t="s">
        <v>279</v>
      </c>
      <c r="F192" s="276" t="s">
        <v>280</v>
      </c>
      <c r="G192" s="276"/>
      <c r="H192" s="276"/>
      <c r="I192" s="276"/>
      <c r="J192" s="171" t="s">
        <v>171</v>
      </c>
      <c r="K192" s="172">
        <v>0.81</v>
      </c>
      <c r="L192" s="277">
        <v>0</v>
      </c>
      <c r="M192" s="278"/>
      <c r="N192" s="279">
        <f>ROUND(L192*K192,2)</f>
        <v>0</v>
      </c>
      <c r="O192" s="279"/>
      <c r="P192" s="279"/>
      <c r="Q192" s="279"/>
      <c r="R192" s="39"/>
      <c r="T192" s="173" t="s">
        <v>22</v>
      </c>
      <c r="U192" s="46" t="s">
        <v>45</v>
      </c>
      <c r="V192" s="38"/>
      <c r="W192" s="174">
        <f>V192*K192</f>
        <v>0</v>
      </c>
      <c r="X192" s="174">
        <v>0.004</v>
      </c>
      <c r="Y192" s="174">
        <f>X192*K192</f>
        <v>0.0032400000000000003</v>
      </c>
      <c r="Z192" s="174">
        <v>0</v>
      </c>
      <c r="AA192" s="175">
        <f>Z192*K192</f>
        <v>0</v>
      </c>
      <c r="AR192" s="21" t="s">
        <v>194</v>
      </c>
      <c r="AT192" s="21" t="s">
        <v>168</v>
      </c>
      <c r="AU192" s="21" t="s">
        <v>87</v>
      </c>
      <c r="AY192" s="21" t="s">
        <v>167</v>
      </c>
      <c r="BE192" s="112">
        <f>IF(U192="základní",N192,0)</f>
        <v>0</v>
      </c>
      <c r="BF192" s="112">
        <f>IF(U192="snížená",N192,0)</f>
        <v>0</v>
      </c>
      <c r="BG192" s="112">
        <f>IF(U192="zákl. přenesená",N192,0)</f>
        <v>0</v>
      </c>
      <c r="BH192" s="112">
        <f>IF(U192="sníž. přenesená",N192,0)</f>
        <v>0</v>
      </c>
      <c r="BI192" s="112">
        <f>IF(U192="nulová",N192,0)</f>
        <v>0</v>
      </c>
      <c r="BJ192" s="21" t="s">
        <v>87</v>
      </c>
      <c r="BK192" s="112">
        <f>ROUND(L192*K192,2)</f>
        <v>0</v>
      </c>
      <c r="BL192" s="21" t="s">
        <v>194</v>
      </c>
      <c r="BM192" s="21" t="s">
        <v>281</v>
      </c>
    </row>
    <row r="193" spans="2:51" s="10" customFormat="1" ht="16.5" customHeight="1">
      <c r="B193" s="176"/>
      <c r="C193" s="177"/>
      <c r="D193" s="177"/>
      <c r="E193" s="178" t="s">
        <v>22</v>
      </c>
      <c r="F193" s="280" t="s">
        <v>282</v>
      </c>
      <c r="G193" s="281"/>
      <c r="H193" s="281"/>
      <c r="I193" s="281"/>
      <c r="J193" s="177"/>
      <c r="K193" s="178" t="s">
        <v>22</v>
      </c>
      <c r="L193" s="177"/>
      <c r="M193" s="177"/>
      <c r="N193" s="177"/>
      <c r="O193" s="177"/>
      <c r="P193" s="177"/>
      <c r="Q193" s="177"/>
      <c r="R193" s="179"/>
      <c r="T193" s="180"/>
      <c r="U193" s="177"/>
      <c r="V193" s="177"/>
      <c r="W193" s="177"/>
      <c r="X193" s="177"/>
      <c r="Y193" s="177"/>
      <c r="Z193" s="177"/>
      <c r="AA193" s="181"/>
      <c r="AT193" s="182" t="s">
        <v>174</v>
      </c>
      <c r="AU193" s="182" t="s">
        <v>87</v>
      </c>
      <c r="AV193" s="10" t="s">
        <v>84</v>
      </c>
      <c r="AW193" s="10" t="s">
        <v>35</v>
      </c>
      <c r="AX193" s="10" t="s">
        <v>78</v>
      </c>
      <c r="AY193" s="182" t="s">
        <v>167</v>
      </c>
    </row>
    <row r="194" spans="2:51" s="11" customFormat="1" ht="16.5" customHeight="1">
      <c r="B194" s="183"/>
      <c r="C194" s="184"/>
      <c r="D194" s="184"/>
      <c r="E194" s="185" t="s">
        <v>22</v>
      </c>
      <c r="F194" s="282" t="s">
        <v>283</v>
      </c>
      <c r="G194" s="283"/>
      <c r="H194" s="283"/>
      <c r="I194" s="283"/>
      <c r="J194" s="184"/>
      <c r="K194" s="186">
        <v>0.81</v>
      </c>
      <c r="L194" s="184"/>
      <c r="M194" s="184"/>
      <c r="N194" s="184"/>
      <c r="O194" s="184"/>
      <c r="P194" s="184"/>
      <c r="Q194" s="184"/>
      <c r="R194" s="187"/>
      <c r="T194" s="188"/>
      <c r="U194" s="184"/>
      <c r="V194" s="184"/>
      <c r="W194" s="184"/>
      <c r="X194" s="184"/>
      <c r="Y194" s="184"/>
      <c r="Z194" s="184"/>
      <c r="AA194" s="189"/>
      <c r="AT194" s="190" t="s">
        <v>174</v>
      </c>
      <c r="AU194" s="190" t="s">
        <v>87</v>
      </c>
      <c r="AV194" s="11" t="s">
        <v>87</v>
      </c>
      <c r="AW194" s="11" t="s">
        <v>35</v>
      </c>
      <c r="AX194" s="11" t="s">
        <v>84</v>
      </c>
      <c r="AY194" s="190" t="s">
        <v>167</v>
      </c>
    </row>
    <row r="195" spans="2:65" s="1" customFormat="1" ht="25.5" customHeight="1">
      <c r="B195" s="37"/>
      <c r="C195" s="169" t="s">
        <v>284</v>
      </c>
      <c r="D195" s="169" t="s">
        <v>168</v>
      </c>
      <c r="E195" s="170" t="s">
        <v>285</v>
      </c>
      <c r="F195" s="276" t="s">
        <v>286</v>
      </c>
      <c r="G195" s="276"/>
      <c r="H195" s="276"/>
      <c r="I195" s="276"/>
      <c r="J195" s="171" t="s">
        <v>171</v>
      </c>
      <c r="K195" s="172">
        <v>2.61</v>
      </c>
      <c r="L195" s="277">
        <v>0</v>
      </c>
      <c r="M195" s="278"/>
      <c r="N195" s="279">
        <f>ROUND(L195*K195,2)</f>
        <v>0</v>
      </c>
      <c r="O195" s="279"/>
      <c r="P195" s="279"/>
      <c r="Q195" s="279"/>
      <c r="R195" s="39"/>
      <c r="T195" s="173" t="s">
        <v>22</v>
      </c>
      <c r="U195" s="46" t="s">
        <v>45</v>
      </c>
      <c r="V195" s="38"/>
      <c r="W195" s="174">
        <f>V195*K195</f>
        <v>0</v>
      </c>
      <c r="X195" s="174">
        <v>0</v>
      </c>
      <c r="Y195" s="174">
        <f>X195*K195</f>
        <v>0</v>
      </c>
      <c r="Z195" s="174">
        <v>0</v>
      </c>
      <c r="AA195" s="175">
        <f>Z195*K195</f>
        <v>0</v>
      </c>
      <c r="AR195" s="21" t="s">
        <v>194</v>
      </c>
      <c r="AT195" s="21" t="s">
        <v>168</v>
      </c>
      <c r="AU195" s="21" t="s">
        <v>87</v>
      </c>
      <c r="AY195" s="21" t="s">
        <v>167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1" t="s">
        <v>87</v>
      </c>
      <c r="BK195" s="112">
        <f>ROUND(L195*K195,2)</f>
        <v>0</v>
      </c>
      <c r="BL195" s="21" t="s">
        <v>194</v>
      </c>
      <c r="BM195" s="21" t="s">
        <v>287</v>
      </c>
    </row>
    <row r="196" spans="2:51" s="10" customFormat="1" ht="16.5" customHeight="1">
      <c r="B196" s="176"/>
      <c r="C196" s="177"/>
      <c r="D196" s="177"/>
      <c r="E196" s="178" t="s">
        <v>22</v>
      </c>
      <c r="F196" s="280" t="s">
        <v>232</v>
      </c>
      <c r="G196" s="281"/>
      <c r="H196" s="281"/>
      <c r="I196" s="281"/>
      <c r="J196" s="177"/>
      <c r="K196" s="178" t="s">
        <v>22</v>
      </c>
      <c r="L196" s="177"/>
      <c r="M196" s="177"/>
      <c r="N196" s="177"/>
      <c r="O196" s="177"/>
      <c r="P196" s="177"/>
      <c r="Q196" s="177"/>
      <c r="R196" s="179"/>
      <c r="T196" s="180"/>
      <c r="U196" s="177"/>
      <c r="V196" s="177"/>
      <c r="W196" s="177"/>
      <c r="X196" s="177"/>
      <c r="Y196" s="177"/>
      <c r="Z196" s="177"/>
      <c r="AA196" s="181"/>
      <c r="AT196" s="182" t="s">
        <v>174</v>
      </c>
      <c r="AU196" s="182" t="s">
        <v>87</v>
      </c>
      <c r="AV196" s="10" t="s">
        <v>84</v>
      </c>
      <c r="AW196" s="10" t="s">
        <v>35</v>
      </c>
      <c r="AX196" s="10" t="s">
        <v>78</v>
      </c>
      <c r="AY196" s="182" t="s">
        <v>167</v>
      </c>
    </row>
    <row r="197" spans="2:51" s="11" customFormat="1" ht="16.5" customHeight="1">
      <c r="B197" s="183"/>
      <c r="C197" s="184"/>
      <c r="D197" s="184"/>
      <c r="E197" s="185" t="s">
        <v>22</v>
      </c>
      <c r="F197" s="282" t="s">
        <v>288</v>
      </c>
      <c r="G197" s="283"/>
      <c r="H197" s="283"/>
      <c r="I197" s="283"/>
      <c r="J197" s="184"/>
      <c r="K197" s="186">
        <v>2.61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174</v>
      </c>
      <c r="AU197" s="190" t="s">
        <v>87</v>
      </c>
      <c r="AV197" s="11" t="s">
        <v>87</v>
      </c>
      <c r="AW197" s="11" t="s">
        <v>35</v>
      </c>
      <c r="AX197" s="11" t="s">
        <v>84</v>
      </c>
      <c r="AY197" s="190" t="s">
        <v>167</v>
      </c>
    </row>
    <row r="198" spans="2:65" s="1" customFormat="1" ht="16.5" customHeight="1">
      <c r="B198" s="37"/>
      <c r="C198" s="199" t="s">
        <v>289</v>
      </c>
      <c r="D198" s="199" t="s">
        <v>213</v>
      </c>
      <c r="E198" s="200" t="s">
        <v>290</v>
      </c>
      <c r="F198" s="288" t="s">
        <v>291</v>
      </c>
      <c r="G198" s="288"/>
      <c r="H198" s="288"/>
      <c r="I198" s="288"/>
      <c r="J198" s="201" t="s">
        <v>292</v>
      </c>
      <c r="K198" s="202">
        <v>0.308</v>
      </c>
      <c r="L198" s="289">
        <v>0</v>
      </c>
      <c r="M198" s="290"/>
      <c r="N198" s="291">
        <f>ROUND(L198*K198,2)</f>
        <v>0</v>
      </c>
      <c r="O198" s="279"/>
      <c r="P198" s="279"/>
      <c r="Q198" s="279"/>
      <c r="R198" s="39"/>
      <c r="T198" s="173" t="s">
        <v>22</v>
      </c>
      <c r="U198" s="46" t="s">
        <v>45</v>
      </c>
      <c r="V198" s="38"/>
      <c r="W198" s="174">
        <f>V198*K198</f>
        <v>0</v>
      </c>
      <c r="X198" s="174">
        <v>0.001</v>
      </c>
      <c r="Y198" s="174">
        <f>X198*K198</f>
        <v>0.000308</v>
      </c>
      <c r="Z198" s="174">
        <v>0</v>
      </c>
      <c r="AA198" s="175">
        <f>Z198*K198</f>
        <v>0</v>
      </c>
      <c r="AR198" s="21" t="s">
        <v>293</v>
      </c>
      <c r="AT198" s="21" t="s">
        <v>213</v>
      </c>
      <c r="AU198" s="21" t="s">
        <v>87</v>
      </c>
      <c r="AY198" s="21" t="s">
        <v>167</v>
      </c>
      <c r="BE198" s="112">
        <f>IF(U198="základní",N198,0)</f>
        <v>0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21" t="s">
        <v>87</v>
      </c>
      <c r="BK198" s="112">
        <f>ROUND(L198*K198,2)</f>
        <v>0</v>
      </c>
      <c r="BL198" s="21" t="s">
        <v>194</v>
      </c>
      <c r="BM198" s="21" t="s">
        <v>294</v>
      </c>
    </row>
    <row r="199" spans="2:47" s="1" customFormat="1" ht="16.5" customHeight="1">
      <c r="B199" s="37"/>
      <c r="C199" s="38"/>
      <c r="D199" s="38"/>
      <c r="E199" s="38"/>
      <c r="F199" s="292" t="s">
        <v>295</v>
      </c>
      <c r="G199" s="293"/>
      <c r="H199" s="293"/>
      <c r="I199" s="293"/>
      <c r="J199" s="38"/>
      <c r="K199" s="38"/>
      <c r="L199" s="38"/>
      <c r="M199" s="38"/>
      <c r="N199" s="38"/>
      <c r="O199" s="38"/>
      <c r="P199" s="38"/>
      <c r="Q199" s="38"/>
      <c r="R199" s="39"/>
      <c r="T199" s="145"/>
      <c r="U199" s="38"/>
      <c r="V199" s="38"/>
      <c r="W199" s="38"/>
      <c r="X199" s="38"/>
      <c r="Y199" s="38"/>
      <c r="Z199" s="38"/>
      <c r="AA199" s="80"/>
      <c r="AT199" s="21" t="s">
        <v>296</v>
      </c>
      <c r="AU199" s="21" t="s">
        <v>87</v>
      </c>
    </row>
    <row r="200" spans="2:65" s="1" customFormat="1" ht="38.25" customHeight="1">
      <c r="B200" s="37"/>
      <c r="C200" s="169" t="s">
        <v>297</v>
      </c>
      <c r="D200" s="169" t="s">
        <v>168</v>
      </c>
      <c r="E200" s="170" t="s">
        <v>298</v>
      </c>
      <c r="F200" s="276" t="s">
        <v>299</v>
      </c>
      <c r="G200" s="276"/>
      <c r="H200" s="276"/>
      <c r="I200" s="276"/>
      <c r="J200" s="171" t="s">
        <v>256</v>
      </c>
      <c r="K200" s="172">
        <v>0.025</v>
      </c>
      <c r="L200" s="277">
        <v>0</v>
      </c>
      <c r="M200" s="278"/>
      <c r="N200" s="279">
        <f>ROUND(L200*K200,2)</f>
        <v>0</v>
      </c>
      <c r="O200" s="279"/>
      <c r="P200" s="279"/>
      <c r="Q200" s="279"/>
      <c r="R200" s="39"/>
      <c r="T200" s="173" t="s">
        <v>22</v>
      </c>
      <c r="U200" s="46" t="s">
        <v>45</v>
      </c>
      <c r="V200" s="38"/>
      <c r="W200" s="174">
        <f>V200*K200</f>
        <v>0</v>
      </c>
      <c r="X200" s="174">
        <v>0</v>
      </c>
      <c r="Y200" s="174">
        <f>X200*K200</f>
        <v>0</v>
      </c>
      <c r="Z200" s="174">
        <v>0</v>
      </c>
      <c r="AA200" s="175">
        <f>Z200*K200</f>
        <v>0</v>
      </c>
      <c r="AR200" s="21" t="s">
        <v>194</v>
      </c>
      <c r="AT200" s="21" t="s">
        <v>168</v>
      </c>
      <c r="AU200" s="21" t="s">
        <v>87</v>
      </c>
      <c r="AY200" s="21" t="s">
        <v>167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1" t="s">
        <v>87</v>
      </c>
      <c r="BK200" s="112">
        <f>ROUND(L200*K200,2)</f>
        <v>0</v>
      </c>
      <c r="BL200" s="21" t="s">
        <v>194</v>
      </c>
      <c r="BM200" s="21" t="s">
        <v>300</v>
      </c>
    </row>
    <row r="201" spans="2:65" s="1" customFormat="1" ht="25.5" customHeight="1">
      <c r="B201" s="37"/>
      <c r="C201" s="169" t="s">
        <v>301</v>
      </c>
      <c r="D201" s="169" t="s">
        <v>168</v>
      </c>
      <c r="E201" s="170" t="s">
        <v>302</v>
      </c>
      <c r="F201" s="276" t="s">
        <v>303</v>
      </c>
      <c r="G201" s="276"/>
      <c r="H201" s="276"/>
      <c r="I201" s="276"/>
      <c r="J201" s="171" t="s">
        <v>256</v>
      </c>
      <c r="K201" s="172">
        <v>0.025</v>
      </c>
      <c r="L201" s="277">
        <v>0</v>
      </c>
      <c r="M201" s="278"/>
      <c r="N201" s="279">
        <f>ROUND(L201*K201,2)</f>
        <v>0</v>
      </c>
      <c r="O201" s="279"/>
      <c r="P201" s="279"/>
      <c r="Q201" s="279"/>
      <c r="R201" s="39"/>
      <c r="T201" s="173" t="s">
        <v>22</v>
      </c>
      <c r="U201" s="46" t="s">
        <v>45</v>
      </c>
      <c r="V201" s="38"/>
      <c r="W201" s="174">
        <f>V201*K201</f>
        <v>0</v>
      </c>
      <c r="X201" s="174">
        <v>0</v>
      </c>
      <c r="Y201" s="174">
        <f>X201*K201</f>
        <v>0</v>
      </c>
      <c r="Z201" s="174">
        <v>0</v>
      </c>
      <c r="AA201" s="175">
        <f>Z201*K201</f>
        <v>0</v>
      </c>
      <c r="AR201" s="21" t="s">
        <v>194</v>
      </c>
      <c r="AT201" s="21" t="s">
        <v>168</v>
      </c>
      <c r="AU201" s="21" t="s">
        <v>87</v>
      </c>
      <c r="AY201" s="21" t="s">
        <v>167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1" t="s">
        <v>87</v>
      </c>
      <c r="BK201" s="112">
        <f>ROUND(L201*K201,2)</f>
        <v>0</v>
      </c>
      <c r="BL201" s="21" t="s">
        <v>194</v>
      </c>
      <c r="BM201" s="21" t="s">
        <v>304</v>
      </c>
    </row>
    <row r="202" spans="2:63" s="9" customFormat="1" ht="29.25" customHeight="1">
      <c r="B202" s="158"/>
      <c r="C202" s="159"/>
      <c r="D202" s="168" t="s">
        <v>129</v>
      </c>
      <c r="E202" s="168"/>
      <c r="F202" s="168"/>
      <c r="G202" s="168"/>
      <c r="H202" s="168"/>
      <c r="I202" s="168"/>
      <c r="J202" s="168"/>
      <c r="K202" s="168"/>
      <c r="L202" s="168"/>
      <c r="M202" s="168"/>
      <c r="N202" s="301">
        <f>BK202</f>
        <v>0</v>
      </c>
      <c r="O202" s="302"/>
      <c r="P202" s="302"/>
      <c r="Q202" s="302"/>
      <c r="R202" s="161"/>
      <c r="T202" s="162"/>
      <c r="U202" s="159"/>
      <c r="V202" s="159"/>
      <c r="W202" s="163">
        <f>SUM(W203:W211)</f>
        <v>0</v>
      </c>
      <c r="X202" s="159"/>
      <c r="Y202" s="163">
        <f>SUM(Y203:Y211)</f>
        <v>0.01006609</v>
      </c>
      <c r="Z202" s="159"/>
      <c r="AA202" s="164">
        <f>SUM(AA203:AA211)</f>
        <v>0</v>
      </c>
      <c r="AR202" s="165" t="s">
        <v>87</v>
      </c>
      <c r="AT202" s="166" t="s">
        <v>77</v>
      </c>
      <c r="AU202" s="166" t="s">
        <v>84</v>
      </c>
      <c r="AY202" s="165" t="s">
        <v>167</v>
      </c>
      <c r="BK202" s="167">
        <f>SUM(BK203:BK211)</f>
        <v>0</v>
      </c>
    </row>
    <row r="203" spans="2:65" s="1" customFormat="1" ht="16.5" customHeight="1">
      <c r="B203" s="37"/>
      <c r="C203" s="169" t="s">
        <v>305</v>
      </c>
      <c r="D203" s="169" t="s">
        <v>168</v>
      </c>
      <c r="E203" s="170" t="s">
        <v>306</v>
      </c>
      <c r="F203" s="276" t="s">
        <v>307</v>
      </c>
      <c r="G203" s="276"/>
      <c r="H203" s="276"/>
      <c r="I203" s="276"/>
      <c r="J203" s="171" t="s">
        <v>210</v>
      </c>
      <c r="K203" s="172">
        <v>1</v>
      </c>
      <c r="L203" s="277">
        <v>0</v>
      </c>
      <c r="M203" s="278"/>
      <c r="N203" s="279">
        <f>ROUND(L203*K203,2)</f>
        <v>0</v>
      </c>
      <c r="O203" s="279"/>
      <c r="P203" s="279"/>
      <c r="Q203" s="279"/>
      <c r="R203" s="39"/>
      <c r="T203" s="173" t="s">
        <v>22</v>
      </c>
      <c r="U203" s="46" t="s">
        <v>45</v>
      </c>
      <c r="V203" s="38"/>
      <c r="W203" s="174">
        <f>V203*K203</f>
        <v>0</v>
      </c>
      <c r="X203" s="174">
        <v>0.0005261</v>
      </c>
      <c r="Y203" s="174">
        <f>X203*K203</f>
        <v>0.0005261</v>
      </c>
      <c r="Z203" s="174">
        <v>0</v>
      </c>
      <c r="AA203" s="175">
        <f>Z203*K203</f>
        <v>0</v>
      </c>
      <c r="AR203" s="21" t="s">
        <v>194</v>
      </c>
      <c r="AT203" s="21" t="s">
        <v>168</v>
      </c>
      <c r="AU203" s="21" t="s">
        <v>87</v>
      </c>
      <c r="AY203" s="21" t="s">
        <v>167</v>
      </c>
      <c r="BE203" s="112">
        <f>IF(U203="základní",N203,0)</f>
        <v>0</v>
      </c>
      <c r="BF203" s="112">
        <f>IF(U203="snížená",N203,0)</f>
        <v>0</v>
      </c>
      <c r="BG203" s="112">
        <f>IF(U203="zákl. přenesená",N203,0)</f>
        <v>0</v>
      </c>
      <c r="BH203" s="112">
        <f>IF(U203="sníž. přenesená",N203,0)</f>
        <v>0</v>
      </c>
      <c r="BI203" s="112">
        <f>IF(U203="nulová",N203,0)</f>
        <v>0</v>
      </c>
      <c r="BJ203" s="21" t="s">
        <v>87</v>
      </c>
      <c r="BK203" s="112">
        <f>ROUND(L203*K203,2)</f>
        <v>0</v>
      </c>
      <c r="BL203" s="21" t="s">
        <v>194</v>
      </c>
      <c r="BM203" s="21" t="s">
        <v>308</v>
      </c>
    </row>
    <row r="204" spans="2:65" s="1" customFormat="1" ht="16.5" customHeight="1">
      <c r="B204" s="37"/>
      <c r="C204" s="169" t="s">
        <v>309</v>
      </c>
      <c r="D204" s="169" t="s">
        <v>168</v>
      </c>
      <c r="E204" s="170" t="s">
        <v>310</v>
      </c>
      <c r="F204" s="276" t="s">
        <v>311</v>
      </c>
      <c r="G204" s="276"/>
      <c r="H204" s="276"/>
      <c r="I204" s="276"/>
      <c r="J204" s="171" t="s">
        <v>210</v>
      </c>
      <c r="K204" s="172">
        <v>1</v>
      </c>
      <c r="L204" s="277">
        <v>0</v>
      </c>
      <c r="M204" s="278"/>
      <c r="N204" s="279">
        <f>ROUND(L204*K204,2)</f>
        <v>0</v>
      </c>
      <c r="O204" s="279"/>
      <c r="P204" s="279"/>
      <c r="Q204" s="279"/>
      <c r="R204" s="39"/>
      <c r="T204" s="173" t="s">
        <v>22</v>
      </c>
      <c r="U204" s="46" t="s">
        <v>45</v>
      </c>
      <c r="V204" s="38"/>
      <c r="W204" s="174">
        <f>V204*K204</f>
        <v>0</v>
      </c>
      <c r="X204" s="174">
        <v>0.001005</v>
      </c>
      <c r="Y204" s="174">
        <f>X204*K204</f>
        <v>0.001005</v>
      </c>
      <c r="Z204" s="174">
        <v>0</v>
      </c>
      <c r="AA204" s="175">
        <f>Z204*K204</f>
        <v>0</v>
      </c>
      <c r="AR204" s="21" t="s">
        <v>194</v>
      </c>
      <c r="AT204" s="21" t="s">
        <v>168</v>
      </c>
      <c r="AU204" s="21" t="s">
        <v>87</v>
      </c>
      <c r="AY204" s="21" t="s">
        <v>167</v>
      </c>
      <c r="BE204" s="112">
        <f>IF(U204="základní",N204,0)</f>
        <v>0</v>
      </c>
      <c r="BF204" s="112">
        <f>IF(U204="snížená",N204,0)</f>
        <v>0</v>
      </c>
      <c r="BG204" s="112">
        <f>IF(U204="zákl. přenesená",N204,0)</f>
        <v>0</v>
      </c>
      <c r="BH204" s="112">
        <f>IF(U204="sníž. přenesená",N204,0)</f>
        <v>0</v>
      </c>
      <c r="BI204" s="112">
        <f>IF(U204="nulová",N204,0)</f>
        <v>0</v>
      </c>
      <c r="BJ204" s="21" t="s">
        <v>87</v>
      </c>
      <c r="BK204" s="112">
        <f>ROUND(L204*K204,2)</f>
        <v>0</v>
      </c>
      <c r="BL204" s="21" t="s">
        <v>194</v>
      </c>
      <c r="BM204" s="21" t="s">
        <v>312</v>
      </c>
    </row>
    <row r="205" spans="2:65" s="1" customFormat="1" ht="25.5" customHeight="1">
      <c r="B205" s="37"/>
      <c r="C205" s="169" t="s">
        <v>313</v>
      </c>
      <c r="D205" s="169" t="s">
        <v>168</v>
      </c>
      <c r="E205" s="170" t="s">
        <v>314</v>
      </c>
      <c r="F205" s="276" t="s">
        <v>315</v>
      </c>
      <c r="G205" s="276"/>
      <c r="H205" s="276"/>
      <c r="I205" s="276"/>
      <c r="J205" s="171" t="s">
        <v>193</v>
      </c>
      <c r="K205" s="172">
        <v>7</v>
      </c>
      <c r="L205" s="277">
        <v>0</v>
      </c>
      <c r="M205" s="278"/>
      <c r="N205" s="279">
        <f>ROUND(L205*K205,2)</f>
        <v>0</v>
      </c>
      <c r="O205" s="279"/>
      <c r="P205" s="279"/>
      <c r="Q205" s="279"/>
      <c r="R205" s="39"/>
      <c r="T205" s="173" t="s">
        <v>22</v>
      </c>
      <c r="U205" s="46" t="s">
        <v>45</v>
      </c>
      <c r="V205" s="38"/>
      <c r="W205" s="174">
        <f>V205*K205</f>
        <v>0</v>
      </c>
      <c r="X205" s="174">
        <v>0.00051952</v>
      </c>
      <c r="Y205" s="174">
        <f>X205*K205</f>
        <v>0.00363664</v>
      </c>
      <c r="Z205" s="174">
        <v>0</v>
      </c>
      <c r="AA205" s="175">
        <f>Z205*K205</f>
        <v>0</v>
      </c>
      <c r="AR205" s="21" t="s">
        <v>194</v>
      </c>
      <c r="AT205" s="21" t="s">
        <v>168</v>
      </c>
      <c r="AU205" s="21" t="s">
        <v>87</v>
      </c>
      <c r="AY205" s="21" t="s">
        <v>167</v>
      </c>
      <c r="BE205" s="112">
        <f>IF(U205="základní",N205,0)</f>
        <v>0</v>
      </c>
      <c r="BF205" s="112">
        <f>IF(U205="snížená",N205,0)</f>
        <v>0</v>
      </c>
      <c r="BG205" s="112">
        <f>IF(U205="zákl. přenesená",N205,0)</f>
        <v>0</v>
      </c>
      <c r="BH205" s="112">
        <f>IF(U205="sníž. přenesená",N205,0)</f>
        <v>0</v>
      </c>
      <c r="BI205" s="112">
        <f>IF(U205="nulová",N205,0)</f>
        <v>0</v>
      </c>
      <c r="BJ205" s="21" t="s">
        <v>87</v>
      </c>
      <c r="BK205" s="112">
        <f>ROUND(L205*K205,2)</f>
        <v>0</v>
      </c>
      <c r="BL205" s="21" t="s">
        <v>194</v>
      </c>
      <c r="BM205" s="21" t="s">
        <v>316</v>
      </c>
    </row>
    <row r="206" spans="2:51" s="10" customFormat="1" ht="16.5" customHeight="1">
      <c r="B206" s="176"/>
      <c r="C206" s="177"/>
      <c r="D206" s="177"/>
      <c r="E206" s="178" t="s">
        <v>22</v>
      </c>
      <c r="F206" s="280" t="s">
        <v>317</v>
      </c>
      <c r="G206" s="281"/>
      <c r="H206" s="281"/>
      <c r="I206" s="281"/>
      <c r="J206" s="177"/>
      <c r="K206" s="178" t="s">
        <v>22</v>
      </c>
      <c r="L206" s="177"/>
      <c r="M206" s="177"/>
      <c r="N206" s="177"/>
      <c r="O206" s="177"/>
      <c r="P206" s="177"/>
      <c r="Q206" s="177"/>
      <c r="R206" s="179"/>
      <c r="T206" s="180"/>
      <c r="U206" s="177"/>
      <c r="V206" s="177"/>
      <c r="W206" s="177"/>
      <c r="X206" s="177"/>
      <c r="Y206" s="177"/>
      <c r="Z206" s="177"/>
      <c r="AA206" s="181"/>
      <c r="AT206" s="182" t="s">
        <v>174</v>
      </c>
      <c r="AU206" s="182" t="s">
        <v>87</v>
      </c>
      <c r="AV206" s="10" t="s">
        <v>84</v>
      </c>
      <c r="AW206" s="10" t="s">
        <v>35</v>
      </c>
      <c r="AX206" s="10" t="s">
        <v>78</v>
      </c>
      <c r="AY206" s="182" t="s">
        <v>167</v>
      </c>
    </row>
    <row r="207" spans="2:51" s="11" customFormat="1" ht="16.5" customHeight="1">
      <c r="B207" s="183"/>
      <c r="C207" s="184"/>
      <c r="D207" s="184"/>
      <c r="E207" s="185" t="s">
        <v>22</v>
      </c>
      <c r="F207" s="282" t="s">
        <v>203</v>
      </c>
      <c r="G207" s="283"/>
      <c r="H207" s="283"/>
      <c r="I207" s="283"/>
      <c r="J207" s="184"/>
      <c r="K207" s="186">
        <v>7</v>
      </c>
      <c r="L207" s="184"/>
      <c r="M207" s="184"/>
      <c r="N207" s="184"/>
      <c r="O207" s="184"/>
      <c r="P207" s="184"/>
      <c r="Q207" s="184"/>
      <c r="R207" s="187"/>
      <c r="T207" s="188"/>
      <c r="U207" s="184"/>
      <c r="V207" s="184"/>
      <c r="W207" s="184"/>
      <c r="X207" s="184"/>
      <c r="Y207" s="184"/>
      <c r="Z207" s="184"/>
      <c r="AA207" s="189"/>
      <c r="AT207" s="190" t="s">
        <v>174</v>
      </c>
      <c r="AU207" s="190" t="s">
        <v>87</v>
      </c>
      <c r="AV207" s="11" t="s">
        <v>87</v>
      </c>
      <c r="AW207" s="11" t="s">
        <v>35</v>
      </c>
      <c r="AX207" s="11" t="s">
        <v>84</v>
      </c>
      <c r="AY207" s="190" t="s">
        <v>167</v>
      </c>
    </row>
    <row r="208" spans="2:65" s="1" customFormat="1" ht="25.5" customHeight="1">
      <c r="B208" s="37"/>
      <c r="C208" s="169" t="s">
        <v>318</v>
      </c>
      <c r="D208" s="169" t="s">
        <v>168</v>
      </c>
      <c r="E208" s="170" t="s">
        <v>319</v>
      </c>
      <c r="F208" s="276" t="s">
        <v>320</v>
      </c>
      <c r="G208" s="276"/>
      <c r="H208" s="276"/>
      <c r="I208" s="276"/>
      <c r="J208" s="171" t="s">
        <v>193</v>
      </c>
      <c r="K208" s="172">
        <v>5.5</v>
      </c>
      <c r="L208" s="277">
        <v>0</v>
      </c>
      <c r="M208" s="278"/>
      <c r="N208" s="279">
        <f>ROUND(L208*K208,2)</f>
        <v>0</v>
      </c>
      <c r="O208" s="279"/>
      <c r="P208" s="279"/>
      <c r="Q208" s="279"/>
      <c r="R208" s="39"/>
      <c r="T208" s="173" t="s">
        <v>22</v>
      </c>
      <c r="U208" s="46" t="s">
        <v>45</v>
      </c>
      <c r="V208" s="38"/>
      <c r="W208" s="174">
        <f>V208*K208</f>
        <v>0</v>
      </c>
      <c r="X208" s="174">
        <v>0.0005697</v>
      </c>
      <c r="Y208" s="174">
        <f>X208*K208</f>
        <v>0.00313335</v>
      </c>
      <c r="Z208" s="174">
        <v>0</v>
      </c>
      <c r="AA208" s="175">
        <f>Z208*K208</f>
        <v>0</v>
      </c>
      <c r="AR208" s="21" t="s">
        <v>194</v>
      </c>
      <c r="AT208" s="21" t="s">
        <v>168</v>
      </c>
      <c r="AU208" s="21" t="s">
        <v>87</v>
      </c>
      <c r="AY208" s="21" t="s">
        <v>167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1" t="s">
        <v>87</v>
      </c>
      <c r="BK208" s="112">
        <f>ROUND(L208*K208,2)</f>
        <v>0</v>
      </c>
      <c r="BL208" s="21" t="s">
        <v>194</v>
      </c>
      <c r="BM208" s="21" t="s">
        <v>321</v>
      </c>
    </row>
    <row r="209" spans="2:65" s="1" customFormat="1" ht="16.5" customHeight="1">
      <c r="B209" s="37"/>
      <c r="C209" s="169" t="s">
        <v>293</v>
      </c>
      <c r="D209" s="169" t="s">
        <v>168</v>
      </c>
      <c r="E209" s="170" t="s">
        <v>322</v>
      </c>
      <c r="F209" s="276" t="s">
        <v>323</v>
      </c>
      <c r="G209" s="276"/>
      <c r="H209" s="276"/>
      <c r="I209" s="276"/>
      <c r="J209" s="171" t="s">
        <v>210</v>
      </c>
      <c r="K209" s="172">
        <v>1</v>
      </c>
      <c r="L209" s="277">
        <v>0</v>
      </c>
      <c r="M209" s="278"/>
      <c r="N209" s="279">
        <f>ROUND(L209*K209,2)</f>
        <v>0</v>
      </c>
      <c r="O209" s="279"/>
      <c r="P209" s="279"/>
      <c r="Q209" s="279"/>
      <c r="R209" s="39"/>
      <c r="T209" s="173" t="s">
        <v>22</v>
      </c>
      <c r="U209" s="46" t="s">
        <v>45</v>
      </c>
      <c r="V209" s="38"/>
      <c r="W209" s="174">
        <f>V209*K209</f>
        <v>0</v>
      </c>
      <c r="X209" s="174">
        <v>0.000565</v>
      </c>
      <c r="Y209" s="174">
        <f>X209*K209</f>
        <v>0.000565</v>
      </c>
      <c r="Z209" s="174">
        <v>0</v>
      </c>
      <c r="AA209" s="175">
        <f>Z209*K209</f>
        <v>0</v>
      </c>
      <c r="AR209" s="21" t="s">
        <v>194</v>
      </c>
      <c r="AT209" s="21" t="s">
        <v>168</v>
      </c>
      <c r="AU209" s="21" t="s">
        <v>87</v>
      </c>
      <c r="AY209" s="21" t="s">
        <v>167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87</v>
      </c>
      <c r="BK209" s="112">
        <f>ROUND(L209*K209,2)</f>
        <v>0</v>
      </c>
      <c r="BL209" s="21" t="s">
        <v>194</v>
      </c>
      <c r="BM209" s="21" t="s">
        <v>324</v>
      </c>
    </row>
    <row r="210" spans="2:65" s="1" customFormat="1" ht="25.5" customHeight="1">
      <c r="B210" s="37"/>
      <c r="C210" s="199" t="s">
        <v>325</v>
      </c>
      <c r="D210" s="199" t="s">
        <v>213</v>
      </c>
      <c r="E210" s="200" t="s">
        <v>326</v>
      </c>
      <c r="F210" s="288" t="s">
        <v>327</v>
      </c>
      <c r="G210" s="288"/>
      <c r="H210" s="288"/>
      <c r="I210" s="288"/>
      <c r="J210" s="201" t="s">
        <v>210</v>
      </c>
      <c r="K210" s="202">
        <v>1</v>
      </c>
      <c r="L210" s="289">
        <v>0</v>
      </c>
      <c r="M210" s="290"/>
      <c r="N210" s="291">
        <f>ROUND(L210*K210,2)</f>
        <v>0</v>
      </c>
      <c r="O210" s="279"/>
      <c r="P210" s="279"/>
      <c r="Q210" s="279"/>
      <c r="R210" s="39"/>
      <c r="T210" s="173" t="s">
        <v>22</v>
      </c>
      <c r="U210" s="46" t="s">
        <v>45</v>
      </c>
      <c r="V210" s="38"/>
      <c r="W210" s="174">
        <f>V210*K210</f>
        <v>0</v>
      </c>
      <c r="X210" s="174">
        <v>0.0012</v>
      </c>
      <c r="Y210" s="174">
        <f>X210*K210</f>
        <v>0.0012</v>
      </c>
      <c r="Z210" s="174">
        <v>0</v>
      </c>
      <c r="AA210" s="175">
        <f>Z210*K210</f>
        <v>0</v>
      </c>
      <c r="AR210" s="21" t="s">
        <v>293</v>
      </c>
      <c r="AT210" s="21" t="s">
        <v>213</v>
      </c>
      <c r="AU210" s="21" t="s">
        <v>87</v>
      </c>
      <c r="AY210" s="21" t="s">
        <v>167</v>
      </c>
      <c r="BE210" s="112">
        <f>IF(U210="základní",N210,0)</f>
        <v>0</v>
      </c>
      <c r="BF210" s="112">
        <f>IF(U210="snížená",N210,0)</f>
        <v>0</v>
      </c>
      <c r="BG210" s="112">
        <f>IF(U210="zákl. přenesená",N210,0)</f>
        <v>0</v>
      </c>
      <c r="BH210" s="112">
        <f>IF(U210="sníž. přenesená",N210,0)</f>
        <v>0</v>
      </c>
      <c r="BI210" s="112">
        <f>IF(U210="nulová",N210,0)</f>
        <v>0</v>
      </c>
      <c r="BJ210" s="21" t="s">
        <v>87</v>
      </c>
      <c r="BK210" s="112">
        <f>ROUND(L210*K210,2)</f>
        <v>0</v>
      </c>
      <c r="BL210" s="21" t="s">
        <v>194</v>
      </c>
      <c r="BM210" s="21" t="s">
        <v>328</v>
      </c>
    </row>
    <row r="211" spans="2:65" s="1" customFormat="1" ht="25.5" customHeight="1">
      <c r="B211" s="37"/>
      <c r="C211" s="169" t="s">
        <v>329</v>
      </c>
      <c r="D211" s="169" t="s">
        <v>168</v>
      </c>
      <c r="E211" s="170" t="s">
        <v>330</v>
      </c>
      <c r="F211" s="276" t="s">
        <v>331</v>
      </c>
      <c r="G211" s="276"/>
      <c r="H211" s="276"/>
      <c r="I211" s="276"/>
      <c r="J211" s="171" t="s">
        <v>256</v>
      </c>
      <c r="K211" s="172">
        <v>0.01</v>
      </c>
      <c r="L211" s="277">
        <v>0</v>
      </c>
      <c r="M211" s="278"/>
      <c r="N211" s="279">
        <f>ROUND(L211*K211,2)</f>
        <v>0</v>
      </c>
      <c r="O211" s="279"/>
      <c r="P211" s="279"/>
      <c r="Q211" s="279"/>
      <c r="R211" s="39"/>
      <c r="T211" s="173" t="s">
        <v>22</v>
      </c>
      <c r="U211" s="46" t="s">
        <v>45</v>
      </c>
      <c r="V211" s="38"/>
      <c r="W211" s="174">
        <f>V211*K211</f>
        <v>0</v>
      </c>
      <c r="X211" s="174">
        <v>0</v>
      </c>
      <c r="Y211" s="174">
        <f>X211*K211</f>
        <v>0</v>
      </c>
      <c r="Z211" s="174">
        <v>0</v>
      </c>
      <c r="AA211" s="175">
        <f>Z211*K211</f>
        <v>0</v>
      </c>
      <c r="AR211" s="21" t="s">
        <v>194</v>
      </c>
      <c r="AT211" s="21" t="s">
        <v>168</v>
      </c>
      <c r="AU211" s="21" t="s">
        <v>87</v>
      </c>
      <c r="AY211" s="21" t="s">
        <v>167</v>
      </c>
      <c r="BE211" s="112">
        <f>IF(U211="základní",N211,0)</f>
        <v>0</v>
      </c>
      <c r="BF211" s="112">
        <f>IF(U211="snížená",N211,0)</f>
        <v>0</v>
      </c>
      <c r="BG211" s="112">
        <f>IF(U211="zákl. přenesená",N211,0)</f>
        <v>0</v>
      </c>
      <c r="BH211" s="112">
        <f>IF(U211="sníž. přenesená",N211,0)</f>
        <v>0</v>
      </c>
      <c r="BI211" s="112">
        <f>IF(U211="nulová",N211,0)</f>
        <v>0</v>
      </c>
      <c r="BJ211" s="21" t="s">
        <v>87</v>
      </c>
      <c r="BK211" s="112">
        <f>ROUND(L211*K211,2)</f>
        <v>0</v>
      </c>
      <c r="BL211" s="21" t="s">
        <v>194</v>
      </c>
      <c r="BM211" s="21" t="s">
        <v>332</v>
      </c>
    </row>
    <row r="212" spans="2:63" s="9" customFormat="1" ht="29.25" customHeight="1">
      <c r="B212" s="158"/>
      <c r="C212" s="159"/>
      <c r="D212" s="168" t="s">
        <v>130</v>
      </c>
      <c r="E212" s="168"/>
      <c r="F212" s="168"/>
      <c r="G212" s="168"/>
      <c r="H212" s="168"/>
      <c r="I212" s="168"/>
      <c r="J212" s="168"/>
      <c r="K212" s="168"/>
      <c r="L212" s="168"/>
      <c r="M212" s="168"/>
      <c r="N212" s="301">
        <f>BK212</f>
        <v>0</v>
      </c>
      <c r="O212" s="302"/>
      <c r="P212" s="302"/>
      <c r="Q212" s="302"/>
      <c r="R212" s="161"/>
      <c r="T212" s="162"/>
      <c r="U212" s="159"/>
      <c r="V212" s="159"/>
      <c r="W212" s="163">
        <f>SUM(W213:W217)</f>
        <v>0</v>
      </c>
      <c r="X212" s="159"/>
      <c r="Y212" s="163">
        <f>SUM(Y213:Y217)</f>
        <v>0.008211936</v>
      </c>
      <c r="Z212" s="159"/>
      <c r="AA212" s="164">
        <f>SUM(AA213:AA217)</f>
        <v>0</v>
      </c>
      <c r="AR212" s="165" t="s">
        <v>87</v>
      </c>
      <c r="AT212" s="166" t="s">
        <v>77</v>
      </c>
      <c r="AU212" s="166" t="s">
        <v>84</v>
      </c>
      <c r="AY212" s="165" t="s">
        <v>167</v>
      </c>
      <c r="BK212" s="167">
        <f>SUM(BK213:BK217)</f>
        <v>0</v>
      </c>
    </row>
    <row r="213" spans="2:65" s="1" customFormat="1" ht="25.5" customHeight="1">
      <c r="B213" s="37"/>
      <c r="C213" s="169" t="s">
        <v>333</v>
      </c>
      <c r="D213" s="169" t="s">
        <v>168</v>
      </c>
      <c r="E213" s="170" t="s">
        <v>334</v>
      </c>
      <c r="F213" s="276" t="s">
        <v>335</v>
      </c>
      <c r="G213" s="276"/>
      <c r="H213" s="276"/>
      <c r="I213" s="276"/>
      <c r="J213" s="171" t="s">
        <v>193</v>
      </c>
      <c r="K213" s="172">
        <v>14</v>
      </c>
      <c r="L213" s="277">
        <v>0</v>
      </c>
      <c r="M213" s="278"/>
      <c r="N213" s="279">
        <f>ROUND(L213*K213,2)</f>
        <v>0</v>
      </c>
      <c r="O213" s="279"/>
      <c r="P213" s="279"/>
      <c r="Q213" s="279"/>
      <c r="R213" s="39"/>
      <c r="T213" s="173" t="s">
        <v>22</v>
      </c>
      <c r="U213" s="46" t="s">
        <v>45</v>
      </c>
      <c r="V213" s="38"/>
      <c r="W213" s="174">
        <f>V213*K213</f>
        <v>0</v>
      </c>
      <c r="X213" s="174">
        <v>0.000397</v>
      </c>
      <c r="Y213" s="174">
        <f>X213*K213</f>
        <v>0.0055580000000000004</v>
      </c>
      <c r="Z213" s="174">
        <v>0</v>
      </c>
      <c r="AA213" s="175">
        <f>Z213*K213</f>
        <v>0</v>
      </c>
      <c r="AR213" s="21" t="s">
        <v>194</v>
      </c>
      <c r="AT213" s="21" t="s">
        <v>168</v>
      </c>
      <c r="AU213" s="21" t="s">
        <v>87</v>
      </c>
      <c r="AY213" s="21" t="s">
        <v>167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1" t="s">
        <v>87</v>
      </c>
      <c r="BK213" s="112">
        <f>ROUND(L213*K213,2)</f>
        <v>0</v>
      </c>
      <c r="BL213" s="21" t="s">
        <v>194</v>
      </c>
      <c r="BM213" s="21" t="s">
        <v>336</v>
      </c>
    </row>
    <row r="214" spans="2:51" s="10" customFormat="1" ht="25.5" customHeight="1">
      <c r="B214" s="176"/>
      <c r="C214" s="177"/>
      <c r="D214" s="177"/>
      <c r="E214" s="178" t="s">
        <v>22</v>
      </c>
      <c r="F214" s="280" t="s">
        <v>337</v>
      </c>
      <c r="G214" s="281"/>
      <c r="H214" s="281"/>
      <c r="I214" s="281"/>
      <c r="J214" s="177"/>
      <c r="K214" s="178" t="s">
        <v>22</v>
      </c>
      <c r="L214" s="177"/>
      <c r="M214" s="177"/>
      <c r="N214" s="177"/>
      <c r="O214" s="177"/>
      <c r="P214" s="177"/>
      <c r="Q214" s="177"/>
      <c r="R214" s="179"/>
      <c r="T214" s="180"/>
      <c r="U214" s="177"/>
      <c r="V214" s="177"/>
      <c r="W214" s="177"/>
      <c r="X214" s="177"/>
      <c r="Y214" s="177"/>
      <c r="Z214" s="177"/>
      <c r="AA214" s="181"/>
      <c r="AT214" s="182" t="s">
        <v>174</v>
      </c>
      <c r="AU214" s="182" t="s">
        <v>87</v>
      </c>
      <c r="AV214" s="10" t="s">
        <v>84</v>
      </c>
      <c r="AW214" s="10" t="s">
        <v>35</v>
      </c>
      <c r="AX214" s="10" t="s">
        <v>78</v>
      </c>
      <c r="AY214" s="182" t="s">
        <v>167</v>
      </c>
    </row>
    <row r="215" spans="2:51" s="11" customFormat="1" ht="16.5" customHeight="1">
      <c r="B215" s="183"/>
      <c r="C215" s="184"/>
      <c r="D215" s="184"/>
      <c r="E215" s="185" t="s">
        <v>22</v>
      </c>
      <c r="F215" s="282" t="s">
        <v>239</v>
      </c>
      <c r="G215" s="283"/>
      <c r="H215" s="283"/>
      <c r="I215" s="283"/>
      <c r="J215" s="184"/>
      <c r="K215" s="186">
        <v>14</v>
      </c>
      <c r="L215" s="184"/>
      <c r="M215" s="184"/>
      <c r="N215" s="184"/>
      <c r="O215" s="184"/>
      <c r="P215" s="184"/>
      <c r="Q215" s="184"/>
      <c r="R215" s="187"/>
      <c r="T215" s="188"/>
      <c r="U215" s="184"/>
      <c r="V215" s="184"/>
      <c r="W215" s="184"/>
      <c r="X215" s="184"/>
      <c r="Y215" s="184"/>
      <c r="Z215" s="184"/>
      <c r="AA215" s="189"/>
      <c r="AT215" s="190" t="s">
        <v>174</v>
      </c>
      <c r="AU215" s="190" t="s">
        <v>87</v>
      </c>
      <c r="AV215" s="11" t="s">
        <v>87</v>
      </c>
      <c r="AW215" s="11" t="s">
        <v>35</v>
      </c>
      <c r="AX215" s="11" t="s">
        <v>84</v>
      </c>
      <c r="AY215" s="190" t="s">
        <v>167</v>
      </c>
    </row>
    <row r="216" spans="2:65" s="1" customFormat="1" ht="25.5" customHeight="1">
      <c r="B216" s="37"/>
      <c r="C216" s="169" t="s">
        <v>338</v>
      </c>
      <c r="D216" s="169" t="s">
        <v>168</v>
      </c>
      <c r="E216" s="170" t="s">
        <v>339</v>
      </c>
      <c r="F216" s="276" t="s">
        <v>340</v>
      </c>
      <c r="G216" s="276"/>
      <c r="H216" s="276"/>
      <c r="I216" s="276"/>
      <c r="J216" s="171" t="s">
        <v>193</v>
      </c>
      <c r="K216" s="172">
        <v>13.8</v>
      </c>
      <c r="L216" s="277">
        <v>0</v>
      </c>
      <c r="M216" s="278"/>
      <c r="N216" s="279">
        <f>ROUND(L216*K216,2)</f>
        <v>0</v>
      </c>
      <c r="O216" s="279"/>
      <c r="P216" s="279"/>
      <c r="Q216" s="279"/>
      <c r="R216" s="39"/>
      <c r="T216" s="173" t="s">
        <v>22</v>
      </c>
      <c r="U216" s="46" t="s">
        <v>45</v>
      </c>
      <c r="V216" s="38"/>
      <c r="W216" s="174">
        <f>V216*K216</f>
        <v>0</v>
      </c>
      <c r="X216" s="174">
        <v>0.00013072</v>
      </c>
      <c r="Y216" s="174">
        <f>X216*K216</f>
        <v>0.0018039360000000001</v>
      </c>
      <c r="Z216" s="174">
        <v>0</v>
      </c>
      <c r="AA216" s="175">
        <f>Z216*K216</f>
        <v>0</v>
      </c>
      <c r="AR216" s="21" t="s">
        <v>194</v>
      </c>
      <c r="AT216" s="21" t="s">
        <v>168</v>
      </c>
      <c r="AU216" s="21" t="s">
        <v>87</v>
      </c>
      <c r="AY216" s="21" t="s">
        <v>167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87</v>
      </c>
      <c r="BK216" s="112">
        <f>ROUND(L216*K216,2)</f>
        <v>0</v>
      </c>
      <c r="BL216" s="21" t="s">
        <v>194</v>
      </c>
      <c r="BM216" s="21" t="s">
        <v>341</v>
      </c>
    </row>
    <row r="217" spans="2:65" s="1" customFormat="1" ht="25.5" customHeight="1">
      <c r="B217" s="37"/>
      <c r="C217" s="169" t="s">
        <v>342</v>
      </c>
      <c r="D217" s="169" t="s">
        <v>168</v>
      </c>
      <c r="E217" s="170" t="s">
        <v>343</v>
      </c>
      <c r="F217" s="276" t="s">
        <v>344</v>
      </c>
      <c r="G217" s="276"/>
      <c r="H217" s="276"/>
      <c r="I217" s="276"/>
      <c r="J217" s="171" t="s">
        <v>210</v>
      </c>
      <c r="K217" s="172">
        <v>5</v>
      </c>
      <c r="L217" s="277">
        <v>0</v>
      </c>
      <c r="M217" s="278"/>
      <c r="N217" s="279">
        <f>ROUND(L217*K217,2)</f>
        <v>0</v>
      </c>
      <c r="O217" s="279"/>
      <c r="P217" s="279"/>
      <c r="Q217" s="279"/>
      <c r="R217" s="39"/>
      <c r="T217" s="173" t="s">
        <v>22</v>
      </c>
      <c r="U217" s="46" t="s">
        <v>45</v>
      </c>
      <c r="V217" s="38"/>
      <c r="W217" s="174">
        <f>V217*K217</f>
        <v>0</v>
      </c>
      <c r="X217" s="174">
        <v>0.00017</v>
      </c>
      <c r="Y217" s="174">
        <f>X217*K217</f>
        <v>0.0008500000000000001</v>
      </c>
      <c r="Z217" s="174">
        <v>0</v>
      </c>
      <c r="AA217" s="175">
        <f>Z217*K217</f>
        <v>0</v>
      </c>
      <c r="AR217" s="21" t="s">
        <v>194</v>
      </c>
      <c r="AT217" s="21" t="s">
        <v>168</v>
      </c>
      <c r="AU217" s="21" t="s">
        <v>87</v>
      </c>
      <c r="AY217" s="21" t="s">
        <v>167</v>
      </c>
      <c r="BE217" s="112">
        <f>IF(U217="základní",N217,0)</f>
        <v>0</v>
      </c>
      <c r="BF217" s="112">
        <f>IF(U217="snížená",N217,0)</f>
        <v>0</v>
      </c>
      <c r="BG217" s="112">
        <f>IF(U217="zákl. přenesená",N217,0)</f>
        <v>0</v>
      </c>
      <c r="BH217" s="112">
        <f>IF(U217="sníž. přenesená",N217,0)</f>
        <v>0</v>
      </c>
      <c r="BI217" s="112">
        <f>IF(U217="nulová",N217,0)</f>
        <v>0</v>
      </c>
      <c r="BJ217" s="21" t="s">
        <v>87</v>
      </c>
      <c r="BK217" s="112">
        <f>ROUND(L217*K217,2)</f>
        <v>0</v>
      </c>
      <c r="BL217" s="21" t="s">
        <v>194</v>
      </c>
      <c r="BM217" s="21" t="s">
        <v>345</v>
      </c>
    </row>
    <row r="218" spans="2:63" s="9" customFormat="1" ht="29.25" customHeight="1">
      <c r="B218" s="158"/>
      <c r="C218" s="159"/>
      <c r="D218" s="168" t="s">
        <v>131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301">
        <f>BK218</f>
        <v>0</v>
      </c>
      <c r="O218" s="302"/>
      <c r="P218" s="302"/>
      <c r="Q218" s="302"/>
      <c r="R218" s="161"/>
      <c r="T218" s="162"/>
      <c r="U218" s="159"/>
      <c r="V218" s="159"/>
      <c r="W218" s="163">
        <f>SUM(W219:W257)</f>
        <v>0</v>
      </c>
      <c r="X218" s="159"/>
      <c r="Y218" s="163">
        <f>SUM(Y219:Y257)</f>
        <v>0.05492694</v>
      </c>
      <c r="Z218" s="159"/>
      <c r="AA218" s="164">
        <f>SUM(AA219:AA257)</f>
        <v>0.14873000000000003</v>
      </c>
      <c r="AR218" s="165" t="s">
        <v>87</v>
      </c>
      <c r="AT218" s="166" t="s">
        <v>77</v>
      </c>
      <c r="AU218" s="166" t="s">
        <v>84</v>
      </c>
      <c r="AY218" s="165" t="s">
        <v>167</v>
      </c>
      <c r="BK218" s="167">
        <f>SUM(BK219:BK257)</f>
        <v>0</v>
      </c>
    </row>
    <row r="219" spans="2:65" s="1" customFormat="1" ht="16.5" customHeight="1">
      <c r="B219" s="37"/>
      <c r="C219" s="169" t="s">
        <v>346</v>
      </c>
      <c r="D219" s="169" t="s">
        <v>168</v>
      </c>
      <c r="E219" s="170" t="s">
        <v>347</v>
      </c>
      <c r="F219" s="276" t="s">
        <v>348</v>
      </c>
      <c r="G219" s="276"/>
      <c r="H219" s="276"/>
      <c r="I219" s="276"/>
      <c r="J219" s="171" t="s">
        <v>349</v>
      </c>
      <c r="K219" s="172">
        <v>1</v>
      </c>
      <c r="L219" s="277">
        <v>0</v>
      </c>
      <c r="M219" s="278"/>
      <c r="N219" s="279">
        <f aca="true" t="shared" si="5" ref="N219:N246">ROUND(L219*K219,2)</f>
        <v>0</v>
      </c>
      <c r="O219" s="279"/>
      <c r="P219" s="279"/>
      <c r="Q219" s="279"/>
      <c r="R219" s="39"/>
      <c r="T219" s="173" t="s">
        <v>22</v>
      </c>
      <c r="U219" s="46" t="s">
        <v>45</v>
      </c>
      <c r="V219" s="38"/>
      <c r="W219" s="174">
        <f aca="true" t="shared" si="6" ref="W219:W246">V219*K219</f>
        <v>0</v>
      </c>
      <c r="X219" s="174">
        <v>0</v>
      </c>
      <c r="Y219" s="174">
        <f aca="true" t="shared" si="7" ref="Y219:Y246">X219*K219</f>
        <v>0</v>
      </c>
      <c r="Z219" s="174">
        <v>0.0342</v>
      </c>
      <c r="AA219" s="175">
        <f aca="true" t="shared" si="8" ref="AA219:AA246">Z219*K219</f>
        <v>0.0342</v>
      </c>
      <c r="AR219" s="21" t="s">
        <v>194</v>
      </c>
      <c r="AT219" s="21" t="s">
        <v>168</v>
      </c>
      <c r="AU219" s="21" t="s">
        <v>87</v>
      </c>
      <c r="AY219" s="21" t="s">
        <v>167</v>
      </c>
      <c r="BE219" s="112">
        <f aca="true" t="shared" si="9" ref="BE219:BE246">IF(U219="základní",N219,0)</f>
        <v>0</v>
      </c>
      <c r="BF219" s="112">
        <f aca="true" t="shared" si="10" ref="BF219:BF246">IF(U219="snížená",N219,0)</f>
        <v>0</v>
      </c>
      <c r="BG219" s="112">
        <f aca="true" t="shared" si="11" ref="BG219:BG246">IF(U219="zákl. přenesená",N219,0)</f>
        <v>0</v>
      </c>
      <c r="BH219" s="112">
        <f aca="true" t="shared" si="12" ref="BH219:BH246">IF(U219="sníž. přenesená",N219,0)</f>
        <v>0</v>
      </c>
      <c r="BI219" s="112">
        <f aca="true" t="shared" si="13" ref="BI219:BI246">IF(U219="nulová",N219,0)</f>
        <v>0</v>
      </c>
      <c r="BJ219" s="21" t="s">
        <v>87</v>
      </c>
      <c r="BK219" s="112">
        <f aca="true" t="shared" si="14" ref="BK219:BK246">ROUND(L219*K219,2)</f>
        <v>0</v>
      </c>
      <c r="BL219" s="21" t="s">
        <v>194</v>
      </c>
      <c r="BM219" s="21" t="s">
        <v>350</v>
      </c>
    </row>
    <row r="220" spans="2:65" s="1" customFormat="1" ht="16.5" customHeight="1">
      <c r="B220" s="37"/>
      <c r="C220" s="169" t="s">
        <v>351</v>
      </c>
      <c r="D220" s="169" t="s">
        <v>168</v>
      </c>
      <c r="E220" s="170" t="s">
        <v>352</v>
      </c>
      <c r="F220" s="276" t="s">
        <v>353</v>
      </c>
      <c r="G220" s="276"/>
      <c r="H220" s="276"/>
      <c r="I220" s="276"/>
      <c r="J220" s="171" t="s">
        <v>210</v>
      </c>
      <c r="K220" s="172">
        <v>1</v>
      </c>
      <c r="L220" s="277">
        <v>0</v>
      </c>
      <c r="M220" s="278"/>
      <c r="N220" s="279">
        <f t="shared" si="5"/>
        <v>0</v>
      </c>
      <c r="O220" s="279"/>
      <c r="P220" s="279"/>
      <c r="Q220" s="279"/>
      <c r="R220" s="39"/>
      <c r="T220" s="173" t="s">
        <v>22</v>
      </c>
      <c r="U220" s="46" t="s">
        <v>45</v>
      </c>
      <c r="V220" s="38"/>
      <c r="W220" s="174">
        <f t="shared" si="6"/>
        <v>0</v>
      </c>
      <c r="X220" s="174">
        <v>0.00178</v>
      </c>
      <c r="Y220" s="174">
        <f t="shared" si="7"/>
        <v>0.00178</v>
      </c>
      <c r="Z220" s="174">
        <v>0</v>
      </c>
      <c r="AA220" s="175">
        <f t="shared" si="8"/>
        <v>0</v>
      </c>
      <c r="AR220" s="21" t="s">
        <v>194</v>
      </c>
      <c r="AT220" s="21" t="s">
        <v>168</v>
      </c>
      <c r="AU220" s="21" t="s">
        <v>87</v>
      </c>
      <c r="AY220" s="21" t="s">
        <v>167</v>
      </c>
      <c r="BE220" s="112">
        <f t="shared" si="9"/>
        <v>0</v>
      </c>
      <c r="BF220" s="112">
        <f t="shared" si="10"/>
        <v>0</v>
      </c>
      <c r="BG220" s="112">
        <f t="shared" si="11"/>
        <v>0</v>
      </c>
      <c r="BH220" s="112">
        <f t="shared" si="12"/>
        <v>0</v>
      </c>
      <c r="BI220" s="112">
        <f t="shared" si="13"/>
        <v>0</v>
      </c>
      <c r="BJ220" s="21" t="s">
        <v>87</v>
      </c>
      <c r="BK220" s="112">
        <f t="shared" si="14"/>
        <v>0</v>
      </c>
      <c r="BL220" s="21" t="s">
        <v>194</v>
      </c>
      <c r="BM220" s="21" t="s">
        <v>354</v>
      </c>
    </row>
    <row r="221" spans="2:65" s="1" customFormat="1" ht="25.5" customHeight="1">
      <c r="B221" s="37"/>
      <c r="C221" s="199" t="s">
        <v>355</v>
      </c>
      <c r="D221" s="199" t="s">
        <v>213</v>
      </c>
      <c r="E221" s="200" t="s">
        <v>356</v>
      </c>
      <c r="F221" s="288" t="s">
        <v>357</v>
      </c>
      <c r="G221" s="288"/>
      <c r="H221" s="288"/>
      <c r="I221" s="288"/>
      <c r="J221" s="201" t="s">
        <v>210</v>
      </c>
      <c r="K221" s="202">
        <v>1</v>
      </c>
      <c r="L221" s="289">
        <v>0</v>
      </c>
      <c r="M221" s="290"/>
      <c r="N221" s="291">
        <f t="shared" si="5"/>
        <v>0</v>
      </c>
      <c r="O221" s="279"/>
      <c r="P221" s="279"/>
      <c r="Q221" s="279"/>
      <c r="R221" s="39"/>
      <c r="T221" s="173" t="s">
        <v>22</v>
      </c>
      <c r="U221" s="46" t="s">
        <v>45</v>
      </c>
      <c r="V221" s="38"/>
      <c r="W221" s="174">
        <f t="shared" si="6"/>
        <v>0</v>
      </c>
      <c r="X221" s="174">
        <v>0.00128</v>
      </c>
      <c r="Y221" s="174">
        <f t="shared" si="7"/>
        <v>0.00128</v>
      </c>
      <c r="Z221" s="174">
        <v>0</v>
      </c>
      <c r="AA221" s="175">
        <f t="shared" si="8"/>
        <v>0</v>
      </c>
      <c r="AR221" s="21" t="s">
        <v>293</v>
      </c>
      <c r="AT221" s="21" t="s">
        <v>213</v>
      </c>
      <c r="AU221" s="21" t="s">
        <v>87</v>
      </c>
      <c r="AY221" s="21" t="s">
        <v>167</v>
      </c>
      <c r="BE221" s="112">
        <f t="shared" si="9"/>
        <v>0</v>
      </c>
      <c r="BF221" s="112">
        <f t="shared" si="10"/>
        <v>0</v>
      </c>
      <c r="BG221" s="112">
        <f t="shared" si="11"/>
        <v>0</v>
      </c>
      <c r="BH221" s="112">
        <f t="shared" si="12"/>
        <v>0</v>
      </c>
      <c r="BI221" s="112">
        <f t="shared" si="13"/>
        <v>0</v>
      </c>
      <c r="BJ221" s="21" t="s">
        <v>87</v>
      </c>
      <c r="BK221" s="112">
        <f t="shared" si="14"/>
        <v>0</v>
      </c>
      <c r="BL221" s="21" t="s">
        <v>194</v>
      </c>
      <c r="BM221" s="21" t="s">
        <v>358</v>
      </c>
    </row>
    <row r="222" spans="2:65" s="1" customFormat="1" ht="16.5" customHeight="1">
      <c r="B222" s="37"/>
      <c r="C222" s="199" t="s">
        <v>359</v>
      </c>
      <c r="D222" s="199" t="s">
        <v>213</v>
      </c>
      <c r="E222" s="200" t="s">
        <v>360</v>
      </c>
      <c r="F222" s="288" t="s">
        <v>361</v>
      </c>
      <c r="G222" s="288"/>
      <c r="H222" s="288"/>
      <c r="I222" s="288"/>
      <c r="J222" s="201" t="s">
        <v>210</v>
      </c>
      <c r="K222" s="202">
        <v>1</v>
      </c>
      <c r="L222" s="289">
        <v>0</v>
      </c>
      <c r="M222" s="290"/>
      <c r="N222" s="291">
        <f t="shared" si="5"/>
        <v>0</v>
      </c>
      <c r="O222" s="279"/>
      <c r="P222" s="279"/>
      <c r="Q222" s="279"/>
      <c r="R222" s="39"/>
      <c r="T222" s="173" t="s">
        <v>22</v>
      </c>
      <c r="U222" s="46" t="s">
        <v>45</v>
      </c>
      <c r="V222" s="38"/>
      <c r="W222" s="174">
        <f t="shared" si="6"/>
        <v>0</v>
      </c>
      <c r="X222" s="174">
        <v>0.021</v>
      </c>
      <c r="Y222" s="174">
        <f t="shared" si="7"/>
        <v>0.021</v>
      </c>
      <c r="Z222" s="174">
        <v>0</v>
      </c>
      <c r="AA222" s="175">
        <f t="shared" si="8"/>
        <v>0</v>
      </c>
      <c r="AR222" s="21" t="s">
        <v>293</v>
      </c>
      <c r="AT222" s="21" t="s">
        <v>213</v>
      </c>
      <c r="AU222" s="21" t="s">
        <v>87</v>
      </c>
      <c r="AY222" s="21" t="s">
        <v>167</v>
      </c>
      <c r="BE222" s="112">
        <f t="shared" si="9"/>
        <v>0</v>
      </c>
      <c r="BF222" s="112">
        <f t="shared" si="10"/>
        <v>0</v>
      </c>
      <c r="BG222" s="112">
        <f t="shared" si="11"/>
        <v>0</v>
      </c>
      <c r="BH222" s="112">
        <f t="shared" si="12"/>
        <v>0</v>
      </c>
      <c r="BI222" s="112">
        <f t="shared" si="13"/>
        <v>0</v>
      </c>
      <c r="BJ222" s="21" t="s">
        <v>87</v>
      </c>
      <c r="BK222" s="112">
        <f t="shared" si="14"/>
        <v>0</v>
      </c>
      <c r="BL222" s="21" t="s">
        <v>194</v>
      </c>
      <c r="BM222" s="21" t="s">
        <v>362</v>
      </c>
    </row>
    <row r="223" spans="2:65" s="1" customFormat="1" ht="25.5" customHeight="1">
      <c r="B223" s="37"/>
      <c r="C223" s="169" t="s">
        <v>363</v>
      </c>
      <c r="D223" s="169" t="s">
        <v>168</v>
      </c>
      <c r="E223" s="170" t="s">
        <v>364</v>
      </c>
      <c r="F223" s="276" t="s">
        <v>365</v>
      </c>
      <c r="G223" s="276"/>
      <c r="H223" s="276"/>
      <c r="I223" s="276"/>
      <c r="J223" s="171" t="s">
        <v>349</v>
      </c>
      <c r="K223" s="172">
        <v>1</v>
      </c>
      <c r="L223" s="277">
        <v>0</v>
      </c>
      <c r="M223" s="278"/>
      <c r="N223" s="279">
        <f t="shared" si="5"/>
        <v>0</v>
      </c>
      <c r="O223" s="279"/>
      <c r="P223" s="279"/>
      <c r="Q223" s="279"/>
      <c r="R223" s="39"/>
      <c r="T223" s="173" t="s">
        <v>22</v>
      </c>
      <c r="U223" s="46" t="s">
        <v>45</v>
      </c>
      <c r="V223" s="38"/>
      <c r="W223" s="174">
        <f t="shared" si="6"/>
        <v>0</v>
      </c>
      <c r="X223" s="174">
        <v>0</v>
      </c>
      <c r="Y223" s="174">
        <f t="shared" si="7"/>
        <v>0</v>
      </c>
      <c r="Z223" s="174">
        <v>0.01946</v>
      </c>
      <c r="AA223" s="175">
        <f t="shared" si="8"/>
        <v>0.01946</v>
      </c>
      <c r="AR223" s="21" t="s">
        <v>194</v>
      </c>
      <c r="AT223" s="21" t="s">
        <v>168</v>
      </c>
      <c r="AU223" s="21" t="s">
        <v>87</v>
      </c>
      <c r="AY223" s="21" t="s">
        <v>167</v>
      </c>
      <c r="BE223" s="112">
        <f t="shared" si="9"/>
        <v>0</v>
      </c>
      <c r="BF223" s="112">
        <f t="shared" si="10"/>
        <v>0</v>
      </c>
      <c r="BG223" s="112">
        <f t="shared" si="11"/>
        <v>0</v>
      </c>
      <c r="BH223" s="112">
        <f t="shared" si="12"/>
        <v>0</v>
      </c>
      <c r="BI223" s="112">
        <f t="shared" si="13"/>
        <v>0</v>
      </c>
      <c r="BJ223" s="21" t="s">
        <v>87</v>
      </c>
      <c r="BK223" s="112">
        <f t="shared" si="14"/>
        <v>0</v>
      </c>
      <c r="BL223" s="21" t="s">
        <v>194</v>
      </c>
      <c r="BM223" s="21" t="s">
        <v>366</v>
      </c>
    </row>
    <row r="224" spans="2:65" s="1" customFormat="1" ht="25.5" customHeight="1">
      <c r="B224" s="37"/>
      <c r="C224" s="169" t="s">
        <v>367</v>
      </c>
      <c r="D224" s="169" t="s">
        <v>168</v>
      </c>
      <c r="E224" s="170" t="s">
        <v>368</v>
      </c>
      <c r="F224" s="276" t="s">
        <v>369</v>
      </c>
      <c r="G224" s="276"/>
      <c r="H224" s="276"/>
      <c r="I224" s="276"/>
      <c r="J224" s="171" t="s">
        <v>349</v>
      </c>
      <c r="K224" s="172">
        <v>1</v>
      </c>
      <c r="L224" s="277">
        <v>0</v>
      </c>
      <c r="M224" s="278"/>
      <c r="N224" s="279">
        <f t="shared" si="5"/>
        <v>0</v>
      </c>
      <c r="O224" s="279"/>
      <c r="P224" s="279"/>
      <c r="Q224" s="279"/>
      <c r="R224" s="39"/>
      <c r="T224" s="173" t="s">
        <v>22</v>
      </c>
      <c r="U224" s="46" t="s">
        <v>45</v>
      </c>
      <c r="V224" s="38"/>
      <c r="W224" s="174">
        <f t="shared" si="6"/>
        <v>0</v>
      </c>
      <c r="X224" s="174">
        <v>0.00184804</v>
      </c>
      <c r="Y224" s="174">
        <f t="shared" si="7"/>
        <v>0.00184804</v>
      </c>
      <c r="Z224" s="174">
        <v>0</v>
      </c>
      <c r="AA224" s="175">
        <f t="shared" si="8"/>
        <v>0</v>
      </c>
      <c r="AR224" s="21" t="s">
        <v>194</v>
      </c>
      <c r="AT224" s="21" t="s">
        <v>168</v>
      </c>
      <c r="AU224" s="21" t="s">
        <v>87</v>
      </c>
      <c r="AY224" s="21" t="s">
        <v>167</v>
      </c>
      <c r="BE224" s="112">
        <f t="shared" si="9"/>
        <v>0</v>
      </c>
      <c r="BF224" s="112">
        <f t="shared" si="10"/>
        <v>0</v>
      </c>
      <c r="BG224" s="112">
        <f t="shared" si="11"/>
        <v>0</v>
      </c>
      <c r="BH224" s="112">
        <f t="shared" si="12"/>
        <v>0</v>
      </c>
      <c r="BI224" s="112">
        <f t="shared" si="13"/>
        <v>0</v>
      </c>
      <c r="BJ224" s="21" t="s">
        <v>87</v>
      </c>
      <c r="BK224" s="112">
        <f t="shared" si="14"/>
        <v>0</v>
      </c>
      <c r="BL224" s="21" t="s">
        <v>194</v>
      </c>
      <c r="BM224" s="21" t="s">
        <v>370</v>
      </c>
    </row>
    <row r="225" spans="2:65" s="1" customFormat="1" ht="25.5" customHeight="1">
      <c r="B225" s="37"/>
      <c r="C225" s="199" t="s">
        <v>371</v>
      </c>
      <c r="D225" s="199" t="s">
        <v>213</v>
      </c>
      <c r="E225" s="200" t="s">
        <v>372</v>
      </c>
      <c r="F225" s="288" t="s">
        <v>373</v>
      </c>
      <c r="G225" s="288"/>
      <c r="H225" s="288"/>
      <c r="I225" s="288"/>
      <c r="J225" s="201" t="s">
        <v>210</v>
      </c>
      <c r="K225" s="202">
        <v>1</v>
      </c>
      <c r="L225" s="289">
        <v>0</v>
      </c>
      <c r="M225" s="290"/>
      <c r="N225" s="291">
        <f t="shared" si="5"/>
        <v>0</v>
      </c>
      <c r="O225" s="279"/>
      <c r="P225" s="279"/>
      <c r="Q225" s="279"/>
      <c r="R225" s="39"/>
      <c r="T225" s="173" t="s">
        <v>22</v>
      </c>
      <c r="U225" s="46" t="s">
        <v>45</v>
      </c>
      <c r="V225" s="38"/>
      <c r="W225" s="174">
        <f t="shared" si="6"/>
        <v>0</v>
      </c>
      <c r="X225" s="174">
        <v>0.0165</v>
      </c>
      <c r="Y225" s="174">
        <f t="shared" si="7"/>
        <v>0.0165</v>
      </c>
      <c r="Z225" s="174">
        <v>0</v>
      </c>
      <c r="AA225" s="175">
        <f t="shared" si="8"/>
        <v>0</v>
      </c>
      <c r="AR225" s="21" t="s">
        <v>293</v>
      </c>
      <c r="AT225" s="21" t="s">
        <v>213</v>
      </c>
      <c r="AU225" s="21" t="s">
        <v>87</v>
      </c>
      <c r="AY225" s="21" t="s">
        <v>167</v>
      </c>
      <c r="BE225" s="112">
        <f t="shared" si="9"/>
        <v>0</v>
      </c>
      <c r="BF225" s="112">
        <f t="shared" si="10"/>
        <v>0</v>
      </c>
      <c r="BG225" s="112">
        <f t="shared" si="11"/>
        <v>0</v>
      </c>
      <c r="BH225" s="112">
        <f t="shared" si="12"/>
        <v>0</v>
      </c>
      <c r="BI225" s="112">
        <f t="shared" si="13"/>
        <v>0</v>
      </c>
      <c r="BJ225" s="21" t="s">
        <v>87</v>
      </c>
      <c r="BK225" s="112">
        <f t="shared" si="14"/>
        <v>0</v>
      </c>
      <c r="BL225" s="21" t="s">
        <v>194</v>
      </c>
      <c r="BM225" s="21" t="s">
        <v>374</v>
      </c>
    </row>
    <row r="226" spans="2:65" s="1" customFormat="1" ht="16.5" customHeight="1">
      <c r="B226" s="37"/>
      <c r="C226" s="169" t="s">
        <v>375</v>
      </c>
      <c r="D226" s="169" t="s">
        <v>168</v>
      </c>
      <c r="E226" s="170" t="s">
        <v>376</v>
      </c>
      <c r="F226" s="276" t="s">
        <v>377</v>
      </c>
      <c r="G226" s="276"/>
      <c r="H226" s="276"/>
      <c r="I226" s="276"/>
      <c r="J226" s="171" t="s">
        <v>349</v>
      </c>
      <c r="K226" s="172">
        <v>1</v>
      </c>
      <c r="L226" s="277">
        <v>0</v>
      </c>
      <c r="M226" s="278"/>
      <c r="N226" s="279">
        <f t="shared" si="5"/>
        <v>0</v>
      </c>
      <c r="O226" s="279"/>
      <c r="P226" s="279"/>
      <c r="Q226" s="279"/>
      <c r="R226" s="39"/>
      <c r="T226" s="173" t="s">
        <v>22</v>
      </c>
      <c r="U226" s="46" t="s">
        <v>45</v>
      </c>
      <c r="V226" s="38"/>
      <c r="W226" s="174">
        <f t="shared" si="6"/>
        <v>0</v>
      </c>
      <c r="X226" s="174">
        <v>0</v>
      </c>
      <c r="Y226" s="174">
        <f t="shared" si="7"/>
        <v>0</v>
      </c>
      <c r="Z226" s="174">
        <v>0.0329</v>
      </c>
      <c r="AA226" s="175">
        <f t="shared" si="8"/>
        <v>0.0329</v>
      </c>
      <c r="AR226" s="21" t="s">
        <v>194</v>
      </c>
      <c r="AT226" s="21" t="s">
        <v>168</v>
      </c>
      <c r="AU226" s="21" t="s">
        <v>87</v>
      </c>
      <c r="AY226" s="21" t="s">
        <v>167</v>
      </c>
      <c r="BE226" s="112">
        <f t="shared" si="9"/>
        <v>0</v>
      </c>
      <c r="BF226" s="112">
        <f t="shared" si="10"/>
        <v>0</v>
      </c>
      <c r="BG226" s="112">
        <f t="shared" si="11"/>
        <v>0</v>
      </c>
      <c r="BH226" s="112">
        <f t="shared" si="12"/>
        <v>0</v>
      </c>
      <c r="BI226" s="112">
        <f t="shared" si="13"/>
        <v>0</v>
      </c>
      <c r="BJ226" s="21" t="s">
        <v>87</v>
      </c>
      <c r="BK226" s="112">
        <f t="shared" si="14"/>
        <v>0</v>
      </c>
      <c r="BL226" s="21" t="s">
        <v>194</v>
      </c>
      <c r="BM226" s="21" t="s">
        <v>378</v>
      </c>
    </row>
    <row r="227" spans="2:65" s="1" customFormat="1" ht="25.5" customHeight="1">
      <c r="B227" s="37"/>
      <c r="C227" s="169" t="s">
        <v>379</v>
      </c>
      <c r="D227" s="169" t="s">
        <v>168</v>
      </c>
      <c r="E227" s="170" t="s">
        <v>380</v>
      </c>
      <c r="F227" s="276" t="s">
        <v>381</v>
      </c>
      <c r="G227" s="276"/>
      <c r="H227" s="276"/>
      <c r="I227" s="276"/>
      <c r="J227" s="171" t="s">
        <v>349</v>
      </c>
      <c r="K227" s="172">
        <v>1</v>
      </c>
      <c r="L227" s="277">
        <v>0</v>
      </c>
      <c r="M227" s="278"/>
      <c r="N227" s="279">
        <f t="shared" si="5"/>
        <v>0</v>
      </c>
      <c r="O227" s="279"/>
      <c r="P227" s="279"/>
      <c r="Q227" s="279"/>
      <c r="R227" s="39"/>
      <c r="T227" s="173" t="s">
        <v>22</v>
      </c>
      <c r="U227" s="46" t="s">
        <v>45</v>
      </c>
      <c r="V227" s="38"/>
      <c r="W227" s="174">
        <f t="shared" si="6"/>
        <v>0</v>
      </c>
      <c r="X227" s="174">
        <v>0.00102</v>
      </c>
      <c r="Y227" s="174">
        <f t="shared" si="7"/>
        <v>0.00102</v>
      </c>
      <c r="Z227" s="174">
        <v>0</v>
      </c>
      <c r="AA227" s="175">
        <f t="shared" si="8"/>
        <v>0</v>
      </c>
      <c r="AR227" s="21" t="s">
        <v>194</v>
      </c>
      <c r="AT227" s="21" t="s">
        <v>168</v>
      </c>
      <c r="AU227" s="21" t="s">
        <v>87</v>
      </c>
      <c r="AY227" s="21" t="s">
        <v>167</v>
      </c>
      <c r="BE227" s="112">
        <f t="shared" si="9"/>
        <v>0</v>
      </c>
      <c r="BF227" s="112">
        <f t="shared" si="10"/>
        <v>0</v>
      </c>
      <c r="BG227" s="112">
        <f t="shared" si="11"/>
        <v>0</v>
      </c>
      <c r="BH227" s="112">
        <f t="shared" si="12"/>
        <v>0</v>
      </c>
      <c r="BI227" s="112">
        <f t="shared" si="13"/>
        <v>0</v>
      </c>
      <c r="BJ227" s="21" t="s">
        <v>87</v>
      </c>
      <c r="BK227" s="112">
        <f t="shared" si="14"/>
        <v>0</v>
      </c>
      <c r="BL227" s="21" t="s">
        <v>194</v>
      </c>
      <c r="BM227" s="21" t="s">
        <v>382</v>
      </c>
    </row>
    <row r="228" spans="2:65" s="1" customFormat="1" ht="25.5" customHeight="1">
      <c r="B228" s="37"/>
      <c r="C228" s="169" t="s">
        <v>383</v>
      </c>
      <c r="D228" s="169" t="s">
        <v>168</v>
      </c>
      <c r="E228" s="170" t="s">
        <v>384</v>
      </c>
      <c r="F228" s="276" t="s">
        <v>385</v>
      </c>
      <c r="G228" s="276"/>
      <c r="H228" s="276"/>
      <c r="I228" s="276"/>
      <c r="J228" s="171" t="s">
        <v>349</v>
      </c>
      <c r="K228" s="172">
        <v>1</v>
      </c>
      <c r="L228" s="277">
        <v>0</v>
      </c>
      <c r="M228" s="278"/>
      <c r="N228" s="279">
        <f t="shared" si="5"/>
        <v>0</v>
      </c>
      <c r="O228" s="279"/>
      <c r="P228" s="279"/>
      <c r="Q228" s="279"/>
      <c r="R228" s="39"/>
      <c r="T228" s="173" t="s">
        <v>22</v>
      </c>
      <c r="U228" s="46" t="s">
        <v>45</v>
      </c>
      <c r="V228" s="38"/>
      <c r="W228" s="174">
        <f t="shared" si="6"/>
        <v>0</v>
      </c>
      <c r="X228" s="174">
        <v>0.003</v>
      </c>
      <c r="Y228" s="174">
        <f t="shared" si="7"/>
        <v>0.003</v>
      </c>
      <c r="Z228" s="174">
        <v>0</v>
      </c>
      <c r="AA228" s="175">
        <f t="shared" si="8"/>
        <v>0</v>
      </c>
      <c r="AR228" s="21" t="s">
        <v>194</v>
      </c>
      <c r="AT228" s="21" t="s">
        <v>168</v>
      </c>
      <c r="AU228" s="21" t="s">
        <v>87</v>
      </c>
      <c r="AY228" s="21" t="s">
        <v>167</v>
      </c>
      <c r="BE228" s="112">
        <f t="shared" si="9"/>
        <v>0</v>
      </c>
      <c r="BF228" s="112">
        <f t="shared" si="10"/>
        <v>0</v>
      </c>
      <c r="BG228" s="112">
        <f t="shared" si="11"/>
        <v>0</v>
      </c>
      <c r="BH228" s="112">
        <f t="shared" si="12"/>
        <v>0</v>
      </c>
      <c r="BI228" s="112">
        <f t="shared" si="13"/>
        <v>0</v>
      </c>
      <c r="BJ228" s="21" t="s">
        <v>87</v>
      </c>
      <c r="BK228" s="112">
        <f t="shared" si="14"/>
        <v>0</v>
      </c>
      <c r="BL228" s="21" t="s">
        <v>194</v>
      </c>
      <c r="BM228" s="21" t="s">
        <v>386</v>
      </c>
    </row>
    <row r="229" spans="2:65" s="1" customFormat="1" ht="25.5" customHeight="1">
      <c r="B229" s="37"/>
      <c r="C229" s="169" t="s">
        <v>387</v>
      </c>
      <c r="D229" s="169" t="s">
        <v>168</v>
      </c>
      <c r="E229" s="170" t="s">
        <v>388</v>
      </c>
      <c r="F229" s="276" t="s">
        <v>389</v>
      </c>
      <c r="G229" s="276"/>
      <c r="H229" s="276"/>
      <c r="I229" s="276"/>
      <c r="J229" s="171" t="s">
        <v>349</v>
      </c>
      <c r="K229" s="172">
        <v>2</v>
      </c>
      <c r="L229" s="277">
        <v>0</v>
      </c>
      <c r="M229" s="278"/>
      <c r="N229" s="279">
        <f t="shared" si="5"/>
        <v>0</v>
      </c>
      <c r="O229" s="279"/>
      <c r="P229" s="279"/>
      <c r="Q229" s="279"/>
      <c r="R229" s="39"/>
      <c r="T229" s="173" t="s">
        <v>22</v>
      </c>
      <c r="U229" s="46" t="s">
        <v>45</v>
      </c>
      <c r="V229" s="38"/>
      <c r="W229" s="174">
        <f t="shared" si="6"/>
        <v>0</v>
      </c>
      <c r="X229" s="174">
        <v>0.0013</v>
      </c>
      <c r="Y229" s="174">
        <f t="shared" si="7"/>
        <v>0.0026</v>
      </c>
      <c r="Z229" s="174">
        <v>0</v>
      </c>
      <c r="AA229" s="175">
        <f t="shared" si="8"/>
        <v>0</v>
      </c>
      <c r="AR229" s="21" t="s">
        <v>194</v>
      </c>
      <c r="AT229" s="21" t="s">
        <v>168</v>
      </c>
      <c r="AU229" s="21" t="s">
        <v>87</v>
      </c>
      <c r="AY229" s="21" t="s">
        <v>167</v>
      </c>
      <c r="BE229" s="112">
        <f t="shared" si="9"/>
        <v>0</v>
      </c>
      <c r="BF229" s="112">
        <f t="shared" si="10"/>
        <v>0</v>
      </c>
      <c r="BG229" s="112">
        <f t="shared" si="11"/>
        <v>0</v>
      </c>
      <c r="BH229" s="112">
        <f t="shared" si="12"/>
        <v>0</v>
      </c>
      <c r="BI229" s="112">
        <f t="shared" si="13"/>
        <v>0</v>
      </c>
      <c r="BJ229" s="21" t="s">
        <v>87</v>
      </c>
      <c r="BK229" s="112">
        <f t="shared" si="14"/>
        <v>0</v>
      </c>
      <c r="BL229" s="21" t="s">
        <v>194</v>
      </c>
      <c r="BM229" s="21" t="s">
        <v>390</v>
      </c>
    </row>
    <row r="230" spans="2:65" s="1" customFormat="1" ht="25.5" customHeight="1">
      <c r="B230" s="37"/>
      <c r="C230" s="169" t="s">
        <v>391</v>
      </c>
      <c r="D230" s="169" t="s">
        <v>168</v>
      </c>
      <c r="E230" s="170" t="s">
        <v>392</v>
      </c>
      <c r="F230" s="276" t="s">
        <v>393</v>
      </c>
      <c r="G230" s="276"/>
      <c r="H230" s="276"/>
      <c r="I230" s="276"/>
      <c r="J230" s="171" t="s">
        <v>349</v>
      </c>
      <c r="K230" s="172">
        <v>1</v>
      </c>
      <c r="L230" s="277">
        <v>0</v>
      </c>
      <c r="M230" s="278"/>
      <c r="N230" s="279">
        <f t="shared" si="5"/>
        <v>0</v>
      </c>
      <c r="O230" s="279"/>
      <c r="P230" s="279"/>
      <c r="Q230" s="279"/>
      <c r="R230" s="39"/>
      <c r="T230" s="173" t="s">
        <v>22</v>
      </c>
      <c r="U230" s="46" t="s">
        <v>45</v>
      </c>
      <c r="V230" s="38"/>
      <c r="W230" s="174">
        <f t="shared" si="6"/>
        <v>0</v>
      </c>
      <c r="X230" s="174">
        <v>0.00075</v>
      </c>
      <c r="Y230" s="174">
        <f t="shared" si="7"/>
        <v>0.00075</v>
      </c>
      <c r="Z230" s="174">
        <v>0</v>
      </c>
      <c r="AA230" s="175">
        <f t="shared" si="8"/>
        <v>0</v>
      </c>
      <c r="AR230" s="21" t="s">
        <v>194</v>
      </c>
      <c r="AT230" s="21" t="s">
        <v>168</v>
      </c>
      <c r="AU230" s="21" t="s">
        <v>87</v>
      </c>
      <c r="AY230" s="21" t="s">
        <v>167</v>
      </c>
      <c r="BE230" s="112">
        <f t="shared" si="9"/>
        <v>0</v>
      </c>
      <c r="BF230" s="112">
        <f t="shared" si="10"/>
        <v>0</v>
      </c>
      <c r="BG230" s="112">
        <f t="shared" si="11"/>
        <v>0</v>
      </c>
      <c r="BH230" s="112">
        <f t="shared" si="12"/>
        <v>0</v>
      </c>
      <c r="BI230" s="112">
        <f t="shared" si="13"/>
        <v>0</v>
      </c>
      <c r="BJ230" s="21" t="s">
        <v>87</v>
      </c>
      <c r="BK230" s="112">
        <f t="shared" si="14"/>
        <v>0</v>
      </c>
      <c r="BL230" s="21" t="s">
        <v>194</v>
      </c>
      <c r="BM230" s="21" t="s">
        <v>394</v>
      </c>
    </row>
    <row r="231" spans="2:65" s="1" customFormat="1" ht="16.5" customHeight="1">
      <c r="B231" s="37"/>
      <c r="C231" s="169" t="s">
        <v>395</v>
      </c>
      <c r="D231" s="169" t="s">
        <v>168</v>
      </c>
      <c r="E231" s="170" t="s">
        <v>396</v>
      </c>
      <c r="F231" s="276" t="s">
        <v>397</v>
      </c>
      <c r="G231" s="276"/>
      <c r="H231" s="276"/>
      <c r="I231" s="276"/>
      <c r="J231" s="171" t="s">
        <v>349</v>
      </c>
      <c r="K231" s="172">
        <v>1</v>
      </c>
      <c r="L231" s="277">
        <v>0</v>
      </c>
      <c r="M231" s="278"/>
      <c r="N231" s="279">
        <f t="shared" si="5"/>
        <v>0</v>
      </c>
      <c r="O231" s="279"/>
      <c r="P231" s="279"/>
      <c r="Q231" s="279"/>
      <c r="R231" s="39"/>
      <c r="T231" s="173" t="s">
        <v>22</v>
      </c>
      <c r="U231" s="46" t="s">
        <v>45</v>
      </c>
      <c r="V231" s="38"/>
      <c r="W231" s="174">
        <f t="shared" si="6"/>
        <v>0</v>
      </c>
      <c r="X231" s="174">
        <v>0</v>
      </c>
      <c r="Y231" s="174">
        <f t="shared" si="7"/>
        <v>0</v>
      </c>
      <c r="Z231" s="174">
        <v>0.002</v>
      </c>
      <c r="AA231" s="175">
        <f t="shared" si="8"/>
        <v>0.002</v>
      </c>
      <c r="AR231" s="21" t="s">
        <v>194</v>
      </c>
      <c r="AT231" s="21" t="s">
        <v>168</v>
      </c>
      <c r="AU231" s="21" t="s">
        <v>87</v>
      </c>
      <c r="AY231" s="21" t="s">
        <v>167</v>
      </c>
      <c r="BE231" s="112">
        <f t="shared" si="9"/>
        <v>0</v>
      </c>
      <c r="BF231" s="112">
        <f t="shared" si="10"/>
        <v>0</v>
      </c>
      <c r="BG231" s="112">
        <f t="shared" si="11"/>
        <v>0</v>
      </c>
      <c r="BH231" s="112">
        <f t="shared" si="12"/>
        <v>0</v>
      </c>
      <c r="BI231" s="112">
        <f t="shared" si="13"/>
        <v>0</v>
      </c>
      <c r="BJ231" s="21" t="s">
        <v>87</v>
      </c>
      <c r="BK231" s="112">
        <f t="shared" si="14"/>
        <v>0</v>
      </c>
      <c r="BL231" s="21" t="s">
        <v>194</v>
      </c>
      <c r="BM231" s="21" t="s">
        <v>398</v>
      </c>
    </row>
    <row r="232" spans="2:65" s="1" customFormat="1" ht="25.5" customHeight="1">
      <c r="B232" s="37"/>
      <c r="C232" s="169" t="s">
        <v>399</v>
      </c>
      <c r="D232" s="169" t="s">
        <v>168</v>
      </c>
      <c r="E232" s="170" t="s">
        <v>400</v>
      </c>
      <c r="F232" s="276" t="s">
        <v>401</v>
      </c>
      <c r="G232" s="276"/>
      <c r="H232" s="276"/>
      <c r="I232" s="276"/>
      <c r="J232" s="171" t="s">
        <v>349</v>
      </c>
      <c r="K232" s="172">
        <v>1</v>
      </c>
      <c r="L232" s="277">
        <v>0</v>
      </c>
      <c r="M232" s="278"/>
      <c r="N232" s="279">
        <f t="shared" si="5"/>
        <v>0</v>
      </c>
      <c r="O232" s="279"/>
      <c r="P232" s="279"/>
      <c r="Q232" s="279"/>
      <c r="R232" s="39"/>
      <c r="T232" s="173" t="s">
        <v>22</v>
      </c>
      <c r="U232" s="46" t="s">
        <v>45</v>
      </c>
      <c r="V232" s="38"/>
      <c r="W232" s="174">
        <f t="shared" si="6"/>
        <v>0</v>
      </c>
      <c r="X232" s="174">
        <v>0</v>
      </c>
      <c r="Y232" s="174">
        <f t="shared" si="7"/>
        <v>0</v>
      </c>
      <c r="Z232" s="174">
        <v>0.008</v>
      </c>
      <c r="AA232" s="175">
        <f t="shared" si="8"/>
        <v>0.008</v>
      </c>
      <c r="AR232" s="21" t="s">
        <v>194</v>
      </c>
      <c r="AT232" s="21" t="s">
        <v>168</v>
      </c>
      <c r="AU232" s="21" t="s">
        <v>87</v>
      </c>
      <c r="AY232" s="21" t="s">
        <v>167</v>
      </c>
      <c r="BE232" s="112">
        <f t="shared" si="9"/>
        <v>0</v>
      </c>
      <c r="BF232" s="112">
        <f t="shared" si="10"/>
        <v>0</v>
      </c>
      <c r="BG232" s="112">
        <f t="shared" si="11"/>
        <v>0</v>
      </c>
      <c r="BH232" s="112">
        <f t="shared" si="12"/>
        <v>0</v>
      </c>
      <c r="BI232" s="112">
        <f t="shared" si="13"/>
        <v>0</v>
      </c>
      <c r="BJ232" s="21" t="s">
        <v>87</v>
      </c>
      <c r="BK232" s="112">
        <f t="shared" si="14"/>
        <v>0</v>
      </c>
      <c r="BL232" s="21" t="s">
        <v>194</v>
      </c>
      <c r="BM232" s="21" t="s">
        <v>402</v>
      </c>
    </row>
    <row r="233" spans="2:65" s="1" customFormat="1" ht="16.5" customHeight="1">
      <c r="B233" s="37"/>
      <c r="C233" s="169" t="s">
        <v>403</v>
      </c>
      <c r="D233" s="169" t="s">
        <v>168</v>
      </c>
      <c r="E233" s="170" t="s">
        <v>404</v>
      </c>
      <c r="F233" s="276" t="s">
        <v>405</v>
      </c>
      <c r="G233" s="276"/>
      <c r="H233" s="276"/>
      <c r="I233" s="276"/>
      <c r="J233" s="171" t="s">
        <v>349</v>
      </c>
      <c r="K233" s="172">
        <v>1</v>
      </c>
      <c r="L233" s="277">
        <v>0</v>
      </c>
      <c r="M233" s="278"/>
      <c r="N233" s="279">
        <f t="shared" si="5"/>
        <v>0</v>
      </c>
      <c r="O233" s="279"/>
      <c r="P233" s="279"/>
      <c r="Q233" s="279"/>
      <c r="R233" s="39"/>
      <c r="T233" s="173" t="s">
        <v>22</v>
      </c>
      <c r="U233" s="46" t="s">
        <v>45</v>
      </c>
      <c r="V233" s="38"/>
      <c r="W233" s="174">
        <f t="shared" si="6"/>
        <v>0</v>
      </c>
      <c r="X233" s="174">
        <v>0</v>
      </c>
      <c r="Y233" s="174">
        <f t="shared" si="7"/>
        <v>0</v>
      </c>
      <c r="Z233" s="174">
        <v>0.008</v>
      </c>
      <c r="AA233" s="175">
        <f t="shared" si="8"/>
        <v>0.008</v>
      </c>
      <c r="AR233" s="21" t="s">
        <v>194</v>
      </c>
      <c r="AT233" s="21" t="s">
        <v>168</v>
      </c>
      <c r="AU233" s="21" t="s">
        <v>87</v>
      </c>
      <c r="AY233" s="21" t="s">
        <v>167</v>
      </c>
      <c r="BE233" s="112">
        <f t="shared" si="9"/>
        <v>0</v>
      </c>
      <c r="BF233" s="112">
        <f t="shared" si="10"/>
        <v>0</v>
      </c>
      <c r="BG233" s="112">
        <f t="shared" si="11"/>
        <v>0</v>
      </c>
      <c r="BH233" s="112">
        <f t="shared" si="12"/>
        <v>0</v>
      </c>
      <c r="BI233" s="112">
        <f t="shared" si="13"/>
        <v>0</v>
      </c>
      <c r="BJ233" s="21" t="s">
        <v>87</v>
      </c>
      <c r="BK233" s="112">
        <f t="shared" si="14"/>
        <v>0</v>
      </c>
      <c r="BL233" s="21" t="s">
        <v>194</v>
      </c>
      <c r="BM233" s="21" t="s">
        <v>406</v>
      </c>
    </row>
    <row r="234" spans="2:65" s="1" customFormat="1" ht="16.5" customHeight="1">
      <c r="B234" s="37"/>
      <c r="C234" s="169" t="s">
        <v>407</v>
      </c>
      <c r="D234" s="169" t="s">
        <v>168</v>
      </c>
      <c r="E234" s="170" t="s">
        <v>408</v>
      </c>
      <c r="F234" s="276" t="s">
        <v>409</v>
      </c>
      <c r="G234" s="276"/>
      <c r="H234" s="276"/>
      <c r="I234" s="276"/>
      <c r="J234" s="171" t="s">
        <v>349</v>
      </c>
      <c r="K234" s="172">
        <v>1</v>
      </c>
      <c r="L234" s="277">
        <v>0</v>
      </c>
      <c r="M234" s="278"/>
      <c r="N234" s="279">
        <f t="shared" si="5"/>
        <v>0</v>
      </c>
      <c r="O234" s="279"/>
      <c r="P234" s="279"/>
      <c r="Q234" s="279"/>
      <c r="R234" s="39"/>
      <c r="T234" s="173" t="s">
        <v>22</v>
      </c>
      <c r="U234" s="46" t="s">
        <v>45</v>
      </c>
      <c r="V234" s="38"/>
      <c r="W234" s="174">
        <f t="shared" si="6"/>
        <v>0</v>
      </c>
      <c r="X234" s="174">
        <v>0</v>
      </c>
      <c r="Y234" s="174">
        <f t="shared" si="7"/>
        <v>0</v>
      </c>
      <c r="Z234" s="174">
        <v>0.008</v>
      </c>
      <c r="AA234" s="175">
        <f t="shared" si="8"/>
        <v>0.008</v>
      </c>
      <c r="AR234" s="21" t="s">
        <v>194</v>
      </c>
      <c r="AT234" s="21" t="s">
        <v>168</v>
      </c>
      <c r="AU234" s="21" t="s">
        <v>87</v>
      </c>
      <c r="AY234" s="21" t="s">
        <v>167</v>
      </c>
      <c r="BE234" s="112">
        <f t="shared" si="9"/>
        <v>0</v>
      </c>
      <c r="BF234" s="112">
        <f t="shared" si="10"/>
        <v>0</v>
      </c>
      <c r="BG234" s="112">
        <f t="shared" si="11"/>
        <v>0</v>
      </c>
      <c r="BH234" s="112">
        <f t="shared" si="12"/>
        <v>0</v>
      </c>
      <c r="BI234" s="112">
        <f t="shared" si="13"/>
        <v>0</v>
      </c>
      <c r="BJ234" s="21" t="s">
        <v>87</v>
      </c>
      <c r="BK234" s="112">
        <f t="shared" si="14"/>
        <v>0</v>
      </c>
      <c r="BL234" s="21" t="s">
        <v>194</v>
      </c>
      <c r="BM234" s="21" t="s">
        <v>410</v>
      </c>
    </row>
    <row r="235" spans="2:65" s="1" customFormat="1" ht="25.5" customHeight="1">
      <c r="B235" s="37"/>
      <c r="C235" s="169" t="s">
        <v>411</v>
      </c>
      <c r="D235" s="169" t="s">
        <v>168</v>
      </c>
      <c r="E235" s="170" t="s">
        <v>412</v>
      </c>
      <c r="F235" s="276" t="s">
        <v>413</v>
      </c>
      <c r="G235" s="276"/>
      <c r="H235" s="276"/>
      <c r="I235" s="276"/>
      <c r="J235" s="171" t="s">
        <v>210</v>
      </c>
      <c r="K235" s="172">
        <v>2</v>
      </c>
      <c r="L235" s="277">
        <v>0</v>
      </c>
      <c r="M235" s="278"/>
      <c r="N235" s="279">
        <f t="shared" si="5"/>
        <v>0</v>
      </c>
      <c r="O235" s="279"/>
      <c r="P235" s="279"/>
      <c r="Q235" s="279"/>
      <c r="R235" s="39"/>
      <c r="T235" s="173" t="s">
        <v>22</v>
      </c>
      <c r="U235" s="46" t="s">
        <v>45</v>
      </c>
      <c r="V235" s="38"/>
      <c r="W235" s="174">
        <f t="shared" si="6"/>
        <v>0</v>
      </c>
      <c r="X235" s="174">
        <v>0</v>
      </c>
      <c r="Y235" s="174">
        <f t="shared" si="7"/>
        <v>0</v>
      </c>
      <c r="Z235" s="174">
        <v>0.00049</v>
      </c>
      <c r="AA235" s="175">
        <f t="shared" si="8"/>
        <v>0.00098</v>
      </c>
      <c r="AR235" s="21" t="s">
        <v>194</v>
      </c>
      <c r="AT235" s="21" t="s">
        <v>168</v>
      </c>
      <c r="AU235" s="21" t="s">
        <v>87</v>
      </c>
      <c r="AY235" s="21" t="s">
        <v>167</v>
      </c>
      <c r="BE235" s="112">
        <f t="shared" si="9"/>
        <v>0</v>
      </c>
      <c r="BF235" s="112">
        <f t="shared" si="10"/>
        <v>0</v>
      </c>
      <c r="BG235" s="112">
        <f t="shared" si="11"/>
        <v>0</v>
      </c>
      <c r="BH235" s="112">
        <f t="shared" si="12"/>
        <v>0</v>
      </c>
      <c r="BI235" s="112">
        <f t="shared" si="13"/>
        <v>0</v>
      </c>
      <c r="BJ235" s="21" t="s">
        <v>87</v>
      </c>
      <c r="BK235" s="112">
        <f t="shared" si="14"/>
        <v>0</v>
      </c>
      <c r="BL235" s="21" t="s">
        <v>194</v>
      </c>
      <c r="BM235" s="21" t="s">
        <v>414</v>
      </c>
    </row>
    <row r="236" spans="2:65" s="1" customFormat="1" ht="25.5" customHeight="1">
      <c r="B236" s="37"/>
      <c r="C236" s="169" t="s">
        <v>415</v>
      </c>
      <c r="D236" s="169" t="s">
        <v>168</v>
      </c>
      <c r="E236" s="170" t="s">
        <v>416</v>
      </c>
      <c r="F236" s="276" t="s">
        <v>417</v>
      </c>
      <c r="G236" s="276"/>
      <c r="H236" s="276"/>
      <c r="I236" s="276"/>
      <c r="J236" s="171" t="s">
        <v>349</v>
      </c>
      <c r="K236" s="172">
        <v>3</v>
      </c>
      <c r="L236" s="277">
        <v>0</v>
      </c>
      <c r="M236" s="278"/>
      <c r="N236" s="279">
        <f t="shared" si="5"/>
        <v>0</v>
      </c>
      <c r="O236" s="279"/>
      <c r="P236" s="279"/>
      <c r="Q236" s="279"/>
      <c r="R236" s="39"/>
      <c r="T236" s="173" t="s">
        <v>22</v>
      </c>
      <c r="U236" s="46" t="s">
        <v>45</v>
      </c>
      <c r="V236" s="38"/>
      <c r="W236" s="174">
        <f t="shared" si="6"/>
        <v>0</v>
      </c>
      <c r="X236" s="174">
        <v>0.0003001</v>
      </c>
      <c r="Y236" s="174">
        <f t="shared" si="7"/>
        <v>0.0009002999999999999</v>
      </c>
      <c r="Z236" s="174">
        <v>0</v>
      </c>
      <c r="AA236" s="175">
        <f t="shared" si="8"/>
        <v>0</v>
      </c>
      <c r="AR236" s="21" t="s">
        <v>194</v>
      </c>
      <c r="AT236" s="21" t="s">
        <v>168</v>
      </c>
      <c r="AU236" s="21" t="s">
        <v>87</v>
      </c>
      <c r="AY236" s="21" t="s">
        <v>167</v>
      </c>
      <c r="BE236" s="112">
        <f t="shared" si="9"/>
        <v>0</v>
      </c>
      <c r="BF236" s="112">
        <f t="shared" si="10"/>
        <v>0</v>
      </c>
      <c r="BG236" s="112">
        <f t="shared" si="11"/>
        <v>0</v>
      </c>
      <c r="BH236" s="112">
        <f t="shared" si="12"/>
        <v>0</v>
      </c>
      <c r="BI236" s="112">
        <f t="shared" si="13"/>
        <v>0</v>
      </c>
      <c r="BJ236" s="21" t="s">
        <v>87</v>
      </c>
      <c r="BK236" s="112">
        <f t="shared" si="14"/>
        <v>0</v>
      </c>
      <c r="BL236" s="21" t="s">
        <v>194</v>
      </c>
      <c r="BM236" s="21" t="s">
        <v>418</v>
      </c>
    </row>
    <row r="237" spans="2:65" s="1" customFormat="1" ht="16.5" customHeight="1">
      <c r="B237" s="37"/>
      <c r="C237" s="169" t="s">
        <v>419</v>
      </c>
      <c r="D237" s="169" t="s">
        <v>168</v>
      </c>
      <c r="E237" s="170" t="s">
        <v>420</v>
      </c>
      <c r="F237" s="276" t="s">
        <v>421</v>
      </c>
      <c r="G237" s="276"/>
      <c r="H237" s="276"/>
      <c r="I237" s="276"/>
      <c r="J237" s="171" t="s">
        <v>349</v>
      </c>
      <c r="K237" s="172">
        <v>2</v>
      </c>
      <c r="L237" s="277">
        <v>0</v>
      </c>
      <c r="M237" s="278"/>
      <c r="N237" s="279">
        <f t="shared" si="5"/>
        <v>0</v>
      </c>
      <c r="O237" s="279"/>
      <c r="P237" s="279"/>
      <c r="Q237" s="279"/>
      <c r="R237" s="39"/>
      <c r="T237" s="173" t="s">
        <v>22</v>
      </c>
      <c r="U237" s="46" t="s">
        <v>45</v>
      </c>
      <c r="V237" s="38"/>
      <c r="W237" s="174">
        <f t="shared" si="6"/>
        <v>0</v>
      </c>
      <c r="X237" s="174">
        <v>0</v>
      </c>
      <c r="Y237" s="174">
        <f t="shared" si="7"/>
        <v>0</v>
      </c>
      <c r="Z237" s="174">
        <v>0.00156</v>
      </c>
      <c r="AA237" s="175">
        <f t="shared" si="8"/>
        <v>0.00312</v>
      </c>
      <c r="AR237" s="21" t="s">
        <v>194</v>
      </c>
      <c r="AT237" s="21" t="s">
        <v>168</v>
      </c>
      <c r="AU237" s="21" t="s">
        <v>87</v>
      </c>
      <c r="AY237" s="21" t="s">
        <v>167</v>
      </c>
      <c r="BE237" s="112">
        <f t="shared" si="9"/>
        <v>0</v>
      </c>
      <c r="BF237" s="112">
        <f t="shared" si="10"/>
        <v>0</v>
      </c>
      <c r="BG237" s="112">
        <f t="shared" si="11"/>
        <v>0</v>
      </c>
      <c r="BH237" s="112">
        <f t="shared" si="12"/>
        <v>0</v>
      </c>
      <c r="BI237" s="112">
        <f t="shared" si="13"/>
        <v>0</v>
      </c>
      <c r="BJ237" s="21" t="s">
        <v>87</v>
      </c>
      <c r="BK237" s="112">
        <f t="shared" si="14"/>
        <v>0</v>
      </c>
      <c r="BL237" s="21" t="s">
        <v>194</v>
      </c>
      <c r="BM237" s="21" t="s">
        <v>422</v>
      </c>
    </row>
    <row r="238" spans="2:65" s="1" customFormat="1" ht="25.5" customHeight="1">
      <c r="B238" s="37"/>
      <c r="C238" s="169" t="s">
        <v>423</v>
      </c>
      <c r="D238" s="169" t="s">
        <v>168</v>
      </c>
      <c r="E238" s="170" t="s">
        <v>424</v>
      </c>
      <c r="F238" s="276" t="s">
        <v>425</v>
      </c>
      <c r="G238" s="276"/>
      <c r="H238" s="276"/>
      <c r="I238" s="276"/>
      <c r="J238" s="171" t="s">
        <v>210</v>
      </c>
      <c r="K238" s="172">
        <v>1</v>
      </c>
      <c r="L238" s="277">
        <v>0</v>
      </c>
      <c r="M238" s="278"/>
      <c r="N238" s="279">
        <f t="shared" si="5"/>
        <v>0</v>
      </c>
      <c r="O238" s="279"/>
      <c r="P238" s="279"/>
      <c r="Q238" s="279"/>
      <c r="R238" s="39"/>
      <c r="T238" s="173" t="s">
        <v>22</v>
      </c>
      <c r="U238" s="46" t="s">
        <v>45</v>
      </c>
      <c r="V238" s="38"/>
      <c r="W238" s="174">
        <f t="shared" si="6"/>
        <v>0</v>
      </c>
      <c r="X238" s="174">
        <v>4.01E-05</v>
      </c>
      <c r="Y238" s="174">
        <f t="shared" si="7"/>
        <v>4.01E-05</v>
      </c>
      <c r="Z238" s="174">
        <v>0</v>
      </c>
      <c r="AA238" s="175">
        <f t="shared" si="8"/>
        <v>0</v>
      </c>
      <c r="AR238" s="21" t="s">
        <v>194</v>
      </c>
      <c r="AT238" s="21" t="s">
        <v>168</v>
      </c>
      <c r="AU238" s="21" t="s">
        <v>87</v>
      </c>
      <c r="AY238" s="21" t="s">
        <v>167</v>
      </c>
      <c r="BE238" s="112">
        <f t="shared" si="9"/>
        <v>0</v>
      </c>
      <c r="BF238" s="112">
        <f t="shared" si="10"/>
        <v>0</v>
      </c>
      <c r="BG238" s="112">
        <f t="shared" si="11"/>
        <v>0</v>
      </c>
      <c r="BH238" s="112">
        <f t="shared" si="12"/>
        <v>0</v>
      </c>
      <c r="BI238" s="112">
        <f t="shared" si="13"/>
        <v>0</v>
      </c>
      <c r="BJ238" s="21" t="s">
        <v>87</v>
      </c>
      <c r="BK238" s="112">
        <f t="shared" si="14"/>
        <v>0</v>
      </c>
      <c r="BL238" s="21" t="s">
        <v>194</v>
      </c>
      <c r="BM238" s="21" t="s">
        <v>426</v>
      </c>
    </row>
    <row r="239" spans="2:65" s="1" customFormat="1" ht="16.5" customHeight="1">
      <c r="B239" s="37"/>
      <c r="C239" s="199" t="s">
        <v>427</v>
      </c>
      <c r="D239" s="199" t="s">
        <v>213</v>
      </c>
      <c r="E239" s="200" t="s">
        <v>428</v>
      </c>
      <c r="F239" s="288" t="s">
        <v>429</v>
      </c>
      <c r="G239" s="288"/>
      <c r="H239" s="288"/>
      <c r="I239" s="288"/>
      <c r="J239" s="201" t="s">
        <v>210</v>
      </c>
      <c r="K239" s="202">
        <v>1</v>
      </c>
      <c r="L239" s="289">
        <v>0</v>
      </c>
      <c r="M239" s="290"/>
      <c r="N239" s="291">
        <f t="shared" si="5"/>
        <v>0</v>
      </c>
      <c r="O239" s="279"/>
      <c r="P239" s="279"/>
      <c r="Q239" s="279"/>
      <c r="R239" s="39"/>
      <c r="T239" s="173" t="s">
        <v>22</v>
      </c>
      <c r="U239" s="46" t="s">
        <v>45</v>
      </c>
      <c r="V239" s="38"/>
      <c r="W239" s="174">
        <f t="shared" si="6"/>
        <v>0</v>
      </c>
      <c r="X239" s="174">
        <v>0.0018</v>
      </c>
      <c r="Y239" s="174">
        <f t="shared" si="7"/>
        <v>0.0018</v>
      </c>
      <c r="Z239" s="174">
        <v>0</v>
      </c>
      <c r="AA239" s="175">
        <f t="shared" si="8"/>
        <v>0</v>
      </c>
      <c r="AR239" s="21" t="s">
        <v>293</v>
      </c>
      <c r="AT239" s="21" t="s">
        <v>213</v>
      </c>
      <c r="AU239" s="21" t="s">
        <v>87</v>
      </c>
      <c r="AY239" s="21" t="s">
        <v>167</v>
      </c>
      <c r="BE239" s="112">
        <f t="shared" si="9"/>
        <v>0</v>
      </c>
      <c r="BF239" s="112">
        <f t="shared" si="10"/>
        <v>0</v>
      </c>
      <c r="BG239" s="112">
        <f t="shared" si="11"/>
        <v>0</v>
      </c>
      <c r="BH239" s="112">
        <f t="shared" si="12"/>
        <v>0</v>
      </c>
      <c r="BI239" s="112">
        <f t="shared" si="13"/>
        <v>0</v>
      </c>
      <c r="BJ239" s="21" t="s">
        <v>87</v>
      </c>
      <c r="BK239" s="112">
        <f t="shared" si="14"/>
        <v>0</v>
      </c>
      <c r="BL239" s="21" t="s">
        <v>194</v>
      </c>
      <c r="BM239" s="21" t="s">
        <v>430</v>
      </c>
    </row>
    <row r="240" spans="2:65" s="1" customFormat="1" ht="25.5" customHeight="1">
      <c r="B240" s="37"/>
      <c r="C240" s="169" t="s">
        <v>431</v>
      </c>
      <c r="D240" s="169" t="s">
        <v>168</v>
      </c>
      <c r="E240" s="170" t="s">
        <v>432</v>
      </c>
      <c r="F240" s="276" t="s">
        <v>433</v>
      </c>
      <c r="G240" s="276"/>
      <c r="H240" s="276"/>
      <c r="I240" s="276"/>
      <c r="J240" s="171" t="s">
        <v>210</v>
      </c>
      <c r="K240" s="172">
        <v>1</v>
      </c>
      <c r="L240" s="277">
        <v>0</v>
      </c>
      <c r="M240" s="278"/>
      <c r="N240" s="279">
        <f t="shared" si="5"/>
        <v>0</v>
      </c>
      <c r="O240" s="279"/>
      <c r="P240" s="279"/>
      <c r="Q240" s="279"/>
      <c r="R240" s="39"/>
      <c r="T240" s="173" t="s">
        <v>22</v>
      </c>
      <c r="U240" s="46" t="s">
        <v>45</v>
      </c>
      <c r="V240" s="38"/>
      <c r="W240" s="174">
        <f t="shared" si="6"/>
        <v>0</v>
      </c>
      <c r="X240" s="174">
        <v>0.0001285</v>
      </c>
      <c r="Y240" s="174">
        <f t="shared" si="7"/>
        <v>0.0001285</v>
      </c>
      <c r="Z240" s="174">
        <v>0</v>
      </c>
      <c r="AA240" s="175">
        <f t="shared" si="8"/>
        <v>0</v>
      </c>
      <c r="AR240" s="21" t="s">
        <v>194</v>
      </c>
      <c r="AT240" s="21" t="s">
        <v>168</v>
      </c>
      <c r="AU240" s="21" t="s">
        <v>87</v>
      </c>
      <c r="AY240" s="21" t="s">
        <v>167</v>
      </c>
      <c r="BE240" s="112">
        <f t="shared" si="9"/>
        <v>0</v>
      </c>
      <c r="BF240" s="112">
        <f t="shared" si="10"/>
        <v>0</v>
      </c>
      <c r="BG240" s="112">
        <f t="shared" si="11"/>
        <v>0</v>
      </c>
      <c r="BH240" s="112">
        <f t="shared" si="12"/>
        <v>0</v>
      </c>
      <c r="BI240" s="112">
        <f t="shared" si="13"/>
        <v>0</v>
      </c>
      <c r="BJ240" s="21" t="s">
        <v>87</v>
      </c>
      <c r="BK240" s="112">
        <f t="shared" si="14"/>
        <v>0</v>
      </c>
      <c r="BL240" s="21" t="s">
        <v>194</v>
      </c>
      <c r="BM240" s="21" t="s">
        <v>434</v>
      </c>
    </row>
    <row r="241" spans="2:65" s="1" customFormat="1" ht="16.5" customHeight="1">
      <c r="B241" s="37"/>
      <c r="C241" s="199" t="s">
        <v>435</v>
      </c>
      <c r="D241" s="199" t="s">
        <v>213</v>
      </c>
      <c r="E241" s="200" t="s">
        <v>436</v>
      </c>
      <c r="F241" s="288" t="s">
        <v>437</v>
      </c>
      <c r="G241" s="288"/>
      <c r="H241" s="288"/>
      <c r="I241" s="288"/>
      <c r="J241" s="201" t="s">
        <v>210</v>
      </c>
      <c r="K241" s="202">
        <v>1</v>
      </c>
      <c r="L241" s="289">
        <v>0</v>
      </c>
      <c r="M241" s="290"/>
      <c r="N241" s="291">
        <f t="shared" si="5"/>
        <v>0</v>
      </c>
      <c r="O241" s="279"/>
      <c r="P241" s="279"/>
      <c r="Q241" s="279"/>
      <c r="R241" s="39"/>
      <c r="T241" s="173" t="s">
        <v>22</v>
      </c>
      <c r="U241" s="46" t="s">
        <v>45</v>
      </c>
      <c r="V241" s="38"/>
      <c r="W241" s="174">
        <f t="shared" si="6"/>
        <v>0</v>
      </c>
      <c r="X241" s="174">
        <v>0.0007</v>
      </c>
      <c r="Y241" s="174">
        <f t="shared" si="7"/>
        <v>0.0007</v>
      </c>
      <c r="Z241" s="174">
        <v>0</v>
      </c>
      <c r="AA241" s="175">
        <f t="shared" si="8"/>
        <v>0</v>
      </c>
      <c r="AR241" s="21" t="s">
        <v>293</v>
      </c>
      <c r="AT241" s="21" t="s">
        <v>213</v>
      </c>
      <c r="AU241" s="21" t="s">
        <v>87</v>
      </c>
      <c r="AY241" s="21" t="s">
        <v>167</v>
      </c>
      <c r="BE241" s="112">
        <f t="shared" si="9"/>
        <v>0</v>
      </c>
      <c r="BF241" s="112">
        <f t="shared" si="10"/>
        <v>0</v>
      </c>
      <c r="BG241" s="112">
        <f t="shared" si="11"/>
        <v>0</v>
      </c>
      <c r="BH241" s="112">
        <f t="shared" si="12"/>
        <v>0</v>
      </c>
      <c r="BI241" s="112">
        <f t="shared" si="13"/>
        <v>0</v>
      </c>
      <c r="BJ241" s="21" t="s">
        <v>87</v>
      </c>
      <c r="BK241" s="112">
        <f t="shared" si="14"/>
        <v>0</v>
      </c>
      <c r="BL241" s="21" t="s">
        <v>194</v>
      </c>
      <c r="BM241" s="21" t="s">
        <v>438</v>
      </c>
    </row>
    <row r="242" spans="2:65" s="1" customFormat="1" ht="16.5" customHeight="1">
      <c r="B242" s="37"/>
      <c r="C242" s="199" t="s">
        <v>439</v>
      </c>
      <c r="D242" s="199" t="s">
        <v>213</v>
      </c>
      <c r="E242" s="200" t="s">
        <v>440</v>
      </c>
      <c r="F242" s="288" t="s">
        <v>441</v>
      </c>
      <c r="G242" s="288"/>
      <c r="H242" s="288"/>
      <c r="I242" s="288"/>
      <c r="J242" s="201" t="s">
        <v>210</v>
      </c>
      <c r="K242" s="202">
        <v>1</v>
      </c>
      <c r="L242" s="289">
        <v>0</v>
      </c>
      <c r="M242" s="290"/>
      <c r="N242" s="291">
        <f t="shared" si="5"/>
        <v>0</v>
      </c>
      <c r="O242" s="279"/>
      <c r="P242" s="279"/>
      <c r="Q242" s="279"/>
      <c r="R242" s="39"/>
      <c r="T242" s="173" t="s">
        <v>22</v>
      </c>
      <c r="U242" s="46" t="s">
        <v>45</v>
      </c>
      <c r="V242" s="38"/>
      <c r="W242" s="174">
        <f t="shared" si="6"/>
        <v>0</v>
      </c>
      <c r="X242" s="174">
        <v>0.00127</v>
      </c>
      <c r="Y242" s="174">
        <f t="shared" si="7"/>
        <v>0.00127</v>
      </c>
      <c r="Z242" s="174">
        <v>0</v>
      </c>
      <c r="AA242" s="175">
        <f t="shared" si="8"/>
        <v>0</v>
      </c>
      <c r="AR242" s="21" t="s">
        <v>293</v>
      </c>
      <c r="AT242" s="21" t="s">
        <v>213</v>
      </c>
      <c r="AU242" s="21" t="s">
        <v>87</v>
      </c>
      <c r="AY242" s="21" t="s">
        <v>167</v>
      </c>
      <c r="BE242" s="112">
        <f t="shared" si="9"/>
        <v>0</v>
      </c>
      <c r="BF242" s="112">
        <f t="shared" si="10"/>
        <v>0</v>
      </c>
      <c r="BG242" s="112">
        <f t="shared" si="11"/>
        <v>0</v>
      </c>
      <c r="BH242" s="112">
        <f t="shared" si="12"/>
        <v>0</v>
      </c>
      <c r="BI242" s="112">
        <f t="shared" si="13"/>
        <v>0</v>
      </c>
      <c r="BJ242" s="21" t="s">
        <v>87</v>
      </c>
      <c r="BK242" s="112">
        <f t="shared" si="14"/>
        <v>0</v>
      </c>
      <c r="BL242" s="21" t="s">
        <v>194</v>
      </c>
      <c r="BM242" s="21" t="s">
        <v>442</v>
      </c>
    </row>
    <row r="243" spans="2:65" s="1" customFormat="1" ht="16.5" customHeight="1">
      <c r="B243" s="37"/>
      <c r="C243" s="169" t="s">
        <v>443</v>
      </c>
      <c r="D243" s="169" t="s">
        <v>168</v>
      </c>
      <c r="E243" s="170" t="s">
        <v>444</v>
      </c>
      <c r="F243" s="276" t="s">
        <v>445</v>
      </c>
      <c r="G243" s="276"/>
      <c r="H243" s="276"/>
      <c r="I243" s="276"/>
      <c r="J243" s="171" t="s">
        <v>210</v>
      </c>
      <c r="K243" s="172">
        <v>1</v>
      </c>
      <c r="L243" s="277">
        <v>0</v>
      </c>
      <c r="M243" s="278"/>
      <c r="N243" s="279">
        <f t="shared" si="5"/>
        <v>0</v>
      </c>
      <c r="O243" s="279"/>
      <c r="P243" s="279"/>
      <c r="Q243" s="279"/>
      <c r="R243" s="39"/>
      <c r="T243" s="173" t="s">
        <v>22</v>
      </c>
      <c r="U243" s="46" t="s">
        <v>45</v>
      </c>
      <c r="V243" s="38"/>
      <c r="W243" s="174">
        <f t="shared" si="6"/>
        <v>0</v>
      </c>
      <c r="X243" s="174">
        <v>0</v>
      </c>
      <c r="Y243" s="174">
        <f t="shared" si="7"/>
        <v>0</v>
      </c>
      <c r="Z243" s="174">
        <v>0.00085</v>
      </c>
      <c r="AA243" s="175">
        <f t="shared" si="8"/>
        <v>0.00085</v>
      </c>
      <c r="AR243" s="21" t="s">
        <v>194</v>
      </c>
      <c r="AT243" s="21" t="s">
        <v>168</v>
      </c>
      <c r="AU243" s="21" t="s">
        <v>87</v>
      </c>
      <c r="AY243" s="21" t="s">
        <v>167</v>
      </c>
      <c r="BE243" s="112">
        <f t="shared" si="9"/>
        <v>0</v>
      </c>
      <c r="BF243" s="112">
        <f t="shared" si="10"/>
        <v>0</v>
      </c>
      <c r="BG243" s="112">
        <f t="shared" si="11"/>
        <v>0</v>
      </c>
      <c r="BH243" s="112">
        <f t="shared" si="12"/>
        <v>0</v>
      </c>
      <c r="BI243" s="112">
        <f t="shared" si="13"/>
        <v>0</v>
      </c>
      <c r="BJ243" s="21" t="s">
        <v>87</v>
      </c>
      <c r="BK243" s="112">
        <f t="shared" si="14"/>
        <v>0</v>
      </c>
      <c r="BL243" s="21" t="s">
        <v>194</v>
      </c>
      <c r="BM243" s="21" t="s">
        <v>446</v>
      </c>
    </row>
    <row r="244" spans="2:65" s="1" customFormat="1" ht="16.5" customHeight="1">
      <c r="B244" s="37"/>
      <c r="C244" s="169" t="s">
        <v>447</v>
      </c>
      <c r="D244" s="169" t="s">
        <v>168</v>
      </c>
      <c r="E244" s="170" t="s">
        <v>448</v>
      </c>
      <c r="F244" s="276" t="s">
        <v>449</v>
      </c>
      <c r="G244" s="276"/>
      <c r="H244" s="276"/>
      <c r="I244" s="276"/>
      <c r="J244" s="171" t="s">
        <v>210</v>
      </c>
      <c r="K244" s="172">
        <v>1</v>
      </c>
      <c r="L244" s="277">
        <v>0</v>
      </c>
      <c r="M244" s="278"/>
      <c r="N244" s="279">
        <f t="shared" si="5"/>
        <v>0</v>
      </c>
      <c r="O244" s="279"/>
      <c r="P244" s="279"/>
      <c r="Q244" s="279"/>
      <c r="R244" s="39"/>
      <c r="T244" s="173" t="s">
        <v>22</v>
      </c>
      <c r="U244" s="46" t="s">
        <v>45</v>
      </c>
      <c r="V244" s="38"/>
      <c r="W244" s="174">
        <f t="shared" si="6"/>
        <v>0</v>
      </c>
      <c r="X244" s="174">
        <v>0</v>
      </c>
      <c r="Y244" s="174">
        <f t="shared" si="7"/>
        <v>0</v>
      </c>
      <c r="Z244" s="174">
        <v>0.00122</v>
      </c>
      <c r="AA244" s="175">
        <f t="shared" si="8"/>
        <v>0.00122</v>
      </c>
      <c r="AR244" s="21" t="s">
        <v>194</v>
      </c>
      <c r="AT244" s="21" t="s">
        <v>168</v>
      </c>
      <c r="AU244" s="21" t="s">
        <v>87</v>
      </c>
      <c r="AY244" s="21" t="s">
        <v>167</v>
      </c>
      <c r="BE244" s="112">
        <f t="shared" si="9"/>
        <v>0</v>
      </c>
      <c r="BF244" s="112">
        <f t="shared" si="10"/>
        <v>0</v>
      </c>
      <c r="BG244" s="112">
        <f t="shared" si="11"/>
        <v>0</v>
      </c>
      <c r="BH244" s="112">
        <f t="shared" si="12"/>
        <v>0</v>
      </c>
      <c r="BI244" s="112">
        <f t="shared" si="13"/>
        <v>0</v>
      </c>
      <c r="BJ244" s="21" t="s">
        <v>87</v>
      </c>
      <c r="BK244" s="112">
        <f t="shared" si="14"/>
        <v>0</v>
      </c>
      <c r="BL244" s="21" t="s">
        <v>194</v>
      </c>
      <c r="BM244" s="21" t="s">
        <v>450</v>
      </c>
    </row>
    <row r="245" spans="2:65" s="1" customFormat="1" ht="16.5" customHeight="1">
      <c r="B245" s="37"/>
      <c r="C245" s="169" t="s">
        <v>451</v>
      </c>
      <c r="D245" s="169" t="s">
        <v>168</v>
      </c>
      <c r="E245" s="170" t="s">
        <v>452</v>
      </c>
      <c r="F245" s="276" t="s">
        <v>453</v>
      </c>
      <c r="G245" s="276"/>
      <c r="H245" s="276"/>
      <c r="I245" s="276"/>
      <c r="J245" s="171" t="s">
        <v>210</v>
      </c>
      <c r="K245" s="172">
        <v>1</v>
      </c>
      <c r="L245" s="277">
        <v>0</v>
      </c>
      <c r="M245" s="278"/>
      <c r="N245" s="279">
        <f t="shared" si="5"/>
        <v>0</v>
      </c>
      <c r="O245" s="279"/>
      <c r="P245" s="279"/>
      <c r="Q245" s="279"/>
      <c r="R245" s="39"/>
      <c r="T245" s="173" t="s">
        <v>22</v>
      </c>
      <c r="U245" s="46" t="s">
        <v>45</v>
      </c>
      <c r="V245" s="38"/>
      <c r="W245" s="174">
        <f t="shared" si="6"/>
        <v>0</v>
      </c>
      <c r="X245" s="174">
        <v>0.00031</v>
      </c>
      <c r="Y245" s="174">
        <f t="shared" si="7"/>
        <v>0.00031</v>
      </c>
      <c r="Z245" s="174">
        <v>0</v>
      </c>
      <c r="AA245" s="175">
        <f t="shared" si="8"/>
        <v>0</v>
      </c>
      <c r="AR245" s="21" t="s">
        <v>194</v>
      </c>
      <c r="AT245" s="21" t="s">
        <v>168</v>
      </c>
      <c r="AU245" s="21" t="s">
        <v>87</v>
      </c>
      <c r="AY245" s="21" t="s">
        <v>167</v>
      </c>
      <c r="BE245" s="112">
        <f t="shared" si="9"/>
        <v>0</v>
      </c>
      <c r="BF245" s="112">
        <f t="shared" si="10"/>
        <v>0</v>
      </c>
      <c r="BG245" s="112">
        <f t="shared" si="11"/>
        <v>0</v>
      </c>
      <c r="BH245" s="112">
        <f t="shared" si="12"/>
        <v>0</v>
      </c>
      <c r="BI245" s="112">
        <f t="shared" si="13"/>
        <v>0</v>
      </c>
      <c r="BJ245" s="21" t="s">
        <v>87</v>
      </c>
      <c r="BK245" s="112">
        <f t="shared" si="14"/>
        <v>0</v>
      </c>
      <c r="BL245" s="21" t="s">
        <v>194</v>
      </c>
      <c r="BM245" s="21" t="s">
        <v>454</v>
      </c>
    </row>
    <row r="246" spans="2:65" s="1" customFormat="1" ht="16.5" customHeight="1">
      <c r="B246" s="37"/>
      <c r="C246" s="169" t="s">
        <v>455</v>
      </c>
      <c r="D246" s="169" t="s">
        <v>168</v>
      </c>
      <c r="E246" s="170" t="s">
        <v>456</v>
      </c>
      <c r="F246" s="276" t="s">
        <v>457</v>
      </c>
      <c r="G246" s="276"/>
      <c r="H246" s="276"/>
      <c r="I246" s="276"/>
      <c r="J246" s="171" t="s">
        <v>210</v>
      </c>
      <c r="K246" s="172">
        <v>6</v>
      </c>
      <c r="L246" s="277">
        <v>0</v>
      </c>
      <c r="M246" s="278"/>
      <c r="N246" s="279">
        <f t="shared" si="5"/>
        <v>0</v>
      </c>
      <c r="O246" s="279"/>
      <c r="P246" s="279"/>
      <c r="Q246" s="279"/>
      <c r="R246" s="39"/>
      <c r="T246" s="173" t="s">
        <v>22</v>
      </c>
      <c r="U246" s="46" t="s">
        <v>45</v>
      </c>
      <c r="V246" s="38"/>
      <c r="W246" s="174">
        <f t="shared" si="6"/>
        <v>0</v>
      </c>
      <c r="X246" s="174">
        <v>0</v>
      </c>
      <c r="Y246" s="174">
        <f t="shared" si="7"/>
        <v>0</v>
      </c>
      <c r="Z246" s="174">
        <v>0.005</v>
      </c>
      <c r="AA246" s="175">
        <f t="shared" si="8"/>
        <v>0.03</v>
      </c>
      <c r="AR246" s="21" t="s">
        <v>194</v>
      </c>
      <c r="AT246" s="21" t="s">
        <v>168</v>
      </c>
      <c r="AU246" s="21" t="s">
        <v>87</v>
      </c>
      <c r="AY246" s="21" t="s">
        <v>167</v>
      </c>
      <c r="BE246" s="112">
        <f t="shared" si="9"/>
        <v>0</v>
      </c>
      <c r="BF246" s="112">
        <f t="shared" si="10"/>
        <v>0</v>
      </c>
      <c r="BG246" s="112">
        <f t="shared" si="11"/>
        <v>0</v>
      </c>
      <c r="BH246" s="112">
        <f t="shared" si="12"/>
        <v>0</v>
      </c>
      <c r="BI246" s="112">
        <f t="shared" si="13"/>
        <v>0</v>
      </c>
      <c r="BJ246" s="21" t="s">
        <v>87</v>
      </c>
      <c r="BK246" s="112">
        <f t="shared" si="14"/>
        <v>0</v>
      </c>
      <c r="BL246" s="21" t="s">
        <v>194</v>
      </c>
      <c r="BM246" s="21" t="s">
        <v>458</v>
      </c>
    </row>
    <row r="247" spans="2:51" s="10" customFormat="1" ht="16.5" customHeight="1">
      <c r="B247" s="176"/>
      <c r="C247" s="177"/>
      <c r="D247" s="177"/>
      <c r="E247" s="178" t="s">
        <v>22</v>
      </c>
      <c r="F247" s="280" t="s">
        <v>459</v>
      </c>
      <c r="G247" s="281"/>
      <c r="H247" s="281"/>
      <c r="I247" s="281"/>
      <c r="J247" s="177"/>
      <c r="K247" s="178" t="s">
        <v>22</v>
      </c>
      <c r="L247" s="177"/>
      <c r="M247" s="177"/>
      <c r="N247" s="177"/>
      <c r="O247" s="177"/>
      <c r="P247" s="177"/>
      <c r="Q247" s="177"/>
      <c r="R247" s="179"/>
      <c r="T247" s="180"/>
      <c r="U247" s="177"/>
      <c r="V247" s="177"/>
      <c r="W247" s="177"/>
      <c r="X247" s="177"/>
      <c r="Y247" s="177"/>
      <c r="Z247" s="177"/>
      <c r="AA247" s="181"/>
      <c r="AT247" s="182" t="s">
        <v>174</v>
      </c>
      <c r="AU247" s="182" t="s">
        <v>87</v>
      </c>
      <c r="AV247" s="10" t="s">
        <v>84</v>
      </c>
      <c r="AW247" s="10" t="s">
        <v>35</v>
      </c>
      <c r="AX247" s="10" t="s">
        <v>78</v>
      </c>
      <c r="AY247" s="182" t="s">
        <v>167</v>
      </c>
    </row>
    <row r="248" spans="2:51" s="11" customFormat="1" ht="16.5" customHeight="1">
      <c r="B248" s="183"/>
      <c r="C248" s="184"/>
      <c r="D248" s="184"/>
      <c r="E248" s="185" t="s">
        <v>22</v>
      </c>
      <c r="F248" s="282" t="s">
        <v>460</v>
      </c>
      <c r="G248" s="283"/>
      <c r="H248" s="283"/>
      <c r="I248" s="283"/>
      <c r="J248" s="184"/>
      <c r="K248" s="186">
        <v>2</v>
      </c>
      <c r="L248" s="184"/>
      <c r="M248" s="184"/>
      <c r="N248" s="184"/>
      <c r="O248" s="184"/>
      <c r="P248" s="184"/>
      <c r="Q248" s="184"/>
      <c r="R248" s="187"/>
      <c r="T248" s="188"/>
      <c r="U248" s="184"/>
      <c r="V248" s="184"/>
      <c r="W248" s="184"/>
      <c r="X248" s="184"/>
      <c r="Y248" s="184"/>
      <c r="Z248" s="184"/>
      <c r="AA248" s="189"/>
      <c r="AT248" s="190" t="s">
        <v>174</v>
      </c>
      <c r="AU248" s="190" t="s">
        <v>87</v>
      </c>
      <c r="AV248" s="11" t="s">
        <v>87</v>
      </c>
      <c r="AW248" s="11" t="s">
        <v>35</v>
      </c>
      <c r="AX248" s="11" t="s">
        <v>78</v>
      </c>
      <c r="AY248" s="190" t="s">
        <v>167</v>
      </c>
    </row>
    <row r="249" spans="2:51" s="10" customFormat="1" ht="16.5" customHeight="1">
      <c r="B249" s="176"/>
      <c r="C249" s="177"/>
      <c r="D249" s="177"/>
      <c r="E249" s="178" t="s">
        <v>22</v>
      </c>
      <c r="F249" s="294" t="s">
        <v>461</v>
      </c>
      <c r="G249" s="295"/>
      <c r="H249" s="295"/>
      <c r="I249" s="295"/>
      <c r="J249" s="177"/>
      <c r="K249" s="178" t="s">
        <v>22</v>
      </c>
      <c r="L249" s="177"/>
      <c r="M249" s="177"/>
      <c r="N249" s="177"/>
      <c r="O249" s="177"/>
      <c r="P249" s="177"/>
      <c r="Q249" s="177"/>
      <c r="R249" s="179"/>
      <c r="T249" s="180"/>
      <c r="U249" s="177"/>
      <c r="V249" s="177"/>
      <c r="W249" s="177"/>
      <c r="X249" s="177"/>
      <c r="Y249" s="177"/>
      <c r="Z249" s="177"/>
      <c r="AA249" s="181"/>
      <c r="AT249" s="182" t="s">
        <v>174</v>
      </c>
      <c r="AU249" s="182" t="s">
        <v>87</v>
      </c>
      <c r="AV249" s="10" t="s">
        <v>84</v>
      </c>
      <c r="AW249" s="10" t="s">
        <v>35</v>
      </c>
      <c r="AX249" s="10" t="s">
        <v>78</v>
      </c>
      <c r="AY249" s="182" t="s">
        <v>167</v>
      </c>
    </row>
    <row r="250" spans="2:51" s="11" customFormat="1" ht="16.5" customHeight="1">
      <c r="B250" s="183"/>
      <c r="C250" s="184"/>
      <c r="D250" s="184"/>
      <c r="E250" s="185" t="s">
        <v>22</v>
      </c>
      <c r="F250" s="282" t="s">
        <v>460</v>
      </c>
      <c r="G250" s="283"/>
      <c r="H250" s="283"/>
      <c r="I250" s="283"/>
      <c r="J250" s="184"/>
      <c r="K250" s="186">
        <v>2</v>
      </c>
      <c r="L250" s="184"/>
      <c r="M250" s="184"/>
      <c r="N250" s="184"/>
      <c r="O250" s="184"/>
      <c r="P250" s="184"/>
      <c r="Q250" s="184"/>
      <c r="R250" s="187"/>
      <c r="T250" s="188"/>
      <c r="U250" s="184"/>
      <c r="V250" s="184"/>
      <c r="W250" s="184"/>
      <c r="X250" s="184"/>
      <c r="Y250" s="184"/>
      <c r="Z250" s="184"/>
      <c r="AA250" s="189"/>
      <c r="AT250" s="190" t="s">
        <v>174</v>
      </c>
      <c r="AU250" s="190" t="s">
        <v>87</v>
      </c>
      <c r="AV250" s="11" t="s">
        <v>87</v>
      </c>
      <c r="AW250" s="11" t="s">
        <v>35</v>
      </c>
      <c r="AX250" s="11" t="s">
        <v>78</v>
      </c>
      <c r="AY250" s="190" t="s">
        <v>167</v>
      </c>
    </row>
    <row r="251" spans="2:51" s="10" customFormat="1" ht="16.5" customHeight="1">
      <c r="B251" s="176"/>
      <c r="C251" s="177"/>
      <c r="D251" s="177"/>
      <c r="E251" s="178" t="s">
        <v>22</v>
      </c>
      <c r="F251" s="294" t="s">
        <v>462</v>
      </c>
      <c r="G251" s="295"/>
      <c r="H251" s="295"/>
      <c r="I251" s="295"/>
      <c r="J251" s="177"/>
      <c r="K251" s="178" t="s">
        <v>22</v>
      </c>
      <c r="L251" s="177"/>
      <c r="M251" s="177"/>
      <c r="N251" s="177"/>
      <c r="O251" s="177"/>
      <c r="P251" s="177"/>
      <c r="Q251" s="177"/>
      <c r="R251" s="179"/>
      <c r="T251" s="180"/>
      <c r="U251" s="177"/>
      <c r="V251" s="177"/>
      <c r="W251" s="177"/>
      <c r="X251" s="177"/>
      <c r="Y251" s="177"/>
      <c r="Z251" s="177"/>
      <c r="AA251" s="181"/>
      <c r="AT251" s="182" t="s">
        <v>174</v>
      </c>
      <c r="AU251" s="182" t="s">
        <v>87</v>
      </c>
      <c r="AV251" s="10" t="s">
        <v>84</v>
      </c>
      <c r="AW251" s="10" t="s">
        <v>35</v>
      </c>
      <c r="AX251" s="10" t="s">
        <v>78</v>
      </c>
      <c r="AY251" s="182" t="s">
        <v>167</v>
      </c>
    </row>
    <row r="252" spans="2:51" s="11" customFormat="1" ht="16.5" customHeight="1">
      <c r="B252" s="183"/>
      <c r="C252" s="184"/>
      <c r="D252" s="184"/>
      <c r="E252" s="185" t="s">
        <v>22</v>
      </c>
      <c r="F252" s="282" t="s">
        <v>84</v>
      </c>
      <c r="G252" s="283"/>
      <c r="H252" s="283"/>
      <c r="I252" s="283"/>
      <c r="J252" s="184"/>
      <c r="K252" s="186">
        <v>1</v>
      </c>
      <c r="L252" s="184"/>
      <c r="M252" s="184"/>
      <c r="N252" s="184"/>
      <c r="O252" s="184"/>
      <c r="P252" s="184"/>
      <c r="Q252" s="184"/>
      <c r="R252" s="187"/>
      <c r="T252" s="188"/>
      <c r="U252" s="184"/>
      <c r="V252" s="184"/>
      <c r="W252" s="184"/>
      <c r="X252" s="184"/>
      <c r="Y252" s="184"/>
      <c r="Z252" s="184"/>
      <c r="AA252" s="189"/>
      <c r="AT252" s="190" t="s">
        <v>174</v>
      </c>
      <c r="AU252" s="190" t="s">
        <v>87</v>
      </c>
      <c r="AV252" s="11" t="s">
        <v>87</v>
      </c>
      <c r="AW252" s="11" t="s">
        <v>35</v>
      </c>
      <c r="AX252" s="11" t="s">
        <v>78</v>
      </c>
      <c r="AY252" s="190" t="s">
        <v>167</v>
      </c>
    </row>
    <row r="253" spans="2:51" s="10" customFormat="1" ht="16.5" customHeight="1">
      <c r="B253" s="176"/>
      <c r="C253" s="177"/>
      <c r="D253" s="177"/>
      <c r="E253" s="178" t="s">
        <v>22</v>
      </c>
      <c r="F253" s="294" t="s">
        <v>463</v>
      </c>
      <c r="G253" s="295"/>
      <c r="H253" s="295"/>
      <c r="I253" s="295"/>
      <c r="J253" s="177"/>
      <c r="K253" s="178" t="s">
        <v>22</v>
      </c>
      <c r="L253" s="177"/>
      <c r="M253" s="177"/>
      <c r="N253" s="177"/>
      <c r="O253" s="177"/>
      <c r="P253" s="177"/>
      <c r="Q253" s="177"/>
      <c r="R253" s="179"/>
      <c r="T253" s="180"/>
      <c r="U253" s="177"/>
      <c r="V253" s="177"/>
      <c r="W253" s="177"/>
      <c r="X253" s="177"/>
      <c r="Y253" s="177"/>
      <c r="Z253" s="177"/>
      <c r="AA253" s="181"/>
      <c r="AT253" s="182" t="s">
        <v>174</v>
      </c>
      <c r="AU253" s="182" t="s">
        <v>87</v>
      </c>
      <c r="AV253" s="10" t="s">
        <v>84</v>
      </c>
      <c r="AW253" s="10" t="s">
        <v>35</v>
      </c>
      <c r="AX253" s="10" t="s">
        <v>78</v>
      </c>
      <c r="AY253" s="182" t="s">
        <v>167</v>
      </c>
    </row>
    <row r="254" spans="2:51" s="11" customFormat="1" ht="16.5" customHeight="1">
      <c r="B254" s="183"/>
      <c r="C254" s="184"/>
      <c r="D254" s="184"/>
      <c r="E254" s="185" t="s">
        <v>22</v>
      </c>
      <c r="F254" s="282" t="s">
        <v>84</v>
      </c>
      <c r="G254" s="283"/>
      <c r="H254" s="283"/>
      <c r="I254" s="283"/>
      <c r="J254" s="184"/>
      <c r="K254" s="186">
        <v>1</v>
      </c>
      <c r="L254" s="184"/>
      <c r="M254" s="184"/>
      <c r="N254" s="184"/>
      <c r="O254" s="184"/>
      <c r="P254" s="184"/>
      <c r="Q254" s="184"/>
      <c r="R254" s="187"/>
      <c r="T254" s="188"/>
      <c r="U254" s="184"/>
      <c r="V254" s="184"/>
      <c r="W254" s="184"/>
      <c r="X254" s="184"/>
      <c r="Y254" s="184"/>
      <c r="Z254" s="184"/>
      <c r="AA254" s="189"/>
      <c r="AT254" s="190" t="s">
        <v>174</v>
      </c>
      <c r="AU254" s="190" t="s">
        <v>87</v>
      </c>
      <c r="AV254" s="11" t="s">
        <v>87</v>
      </c>
      <c r="AW254" s="11" t="s">
        <v>35</v>
      </c>
      <c r="AX254" s="11" t="s">
        <v>78</v>
      </c>
      <c r="AY254" s="190" t="s">
        <v>167</v>
      </c>
    </row>
    <row r="255" spans="2:51" s="12" customFormat="1" ht="16.5" customHeight="1">
      <c r="B255" s="191"/>
      <c r="C255" s="192"/>
      <c r="D255" s="192"/>
      <c r="E255" s="193" t="s">
        <v>22</v>
      </c>
      <c r="F255" s="286" t="s">
        <v>186</v>
      </c>
      <c r="G255" s="287"/>
      <c r="H255" s="287"/>
      <c r="I255" s="287"/>
      <c r="J255" s="192"/>
      <c r="K255" s="194">
        <v>6</v>
      </c>
      <c r="L255" s="192"/>
      <c r="M255" s="192"/>
      <c r="N255" s="192"/>
      <c r="O255" s="192"/>
      <c r="P255" s="192"/>
      <c r="Q255" s="192"/>
      <c r="R255" s="195"/>
      <c r="T255" s="196"/>
      <c r="U255" s="192"/>
      <c r="V255" s="192"/>
      <c r="W255" s="192"/>
      <c r="X255" s="192"/>
      <c r="Y255" s="192"/>
      <c r="Z255" s="192"/>
      <c r="AA255" s="197"/>
      <c r="AT255" s="198" t="s">
        <v>174</v>
      </c>
      <c r="AU255" s="198" t="s">
        <v>87</v>
      </c>
      <c r="AV255" s="12" t="s">
        <v>93</v>
      </c>
      <c r="AW255" s="12" t="s">
        <v>35</v>
      </c>
      <c r="AX255" s="12" t="s">
        <v>84</v>
      </c>
      <c r="AY255" s="198" t="s">
        <v>167</v>
      </c>
    </row>
    <row r="256" spans="2:65" s="1" customFormat="1" ht="25.5" customHeight="1">
      <c r="B256" s="37"/>
      <c r="C256" s="169" t="s">
        <v>464</v>
      </c>
      <c r="D256" s="169" t="s">
        <v>168</v>
      </c>
      <c r="E256" s="170" t="s">
        <v>465</v>
      </c>
      <c r="F256" s="276" t="s">
        <v>466</v>
      </c>
      <c r="G256" s="276"/>
      <c r="H256" s="276"/>
      <c r="I256" s="276"/>
      <c r="J256" s="171" t="s">
        <v>256</v>
      </c>
      <c r="K256" s="172">
        <v>0.055</v>
      </c>
      <c r="L256" s="277">
        <v>0</v>
      </c>
      <c r="M256" s="278"/>
      <c r="N256" s="279">
        <f>ROUND(L256*K256,2)</f>
        <v>0</v>
      </c>
      <c r="O256" s="279"/>
      <c r="P256" s="279"/>
      <c r="Q256" s="279"/>
      <c r="R256" s="39"/>
      <c r="T256" s="173" t="s">
        <v>22</v>
      </c>
      <c r="U256" s="46" t="s">
        <v>45</v>
      </c>
      <c r="V256" s="38"/>
      <c r="W256" s="174">
        <f>V256*K256</f>
        <v>0</v>
      </c>
      <c r="X256" s="174">
        <v>0</v>
      </c>
      <c r="Y256" s="174">
        <f>X256*K256</f>
        <v>0</v>
      </c>
      <c r="Z256" s="174">
        <v>0</v>
      </c>
      <c r="AA256" s="175">
        <f>Z256*K256</f>
        <v>0</v>
      </c>
      <c r="AR256" s="21" t="s">
        <v>194</v>
      </c>
      <c r="AT256" s="21" t="s">
        <v>168</v>
      </c>
      <c r="AU256" s="21" t="s">
        <v>87</v>
      </c>
      <c r="AY256" s="21" t="s">
        <v>167</v>
      </c>
      <c r="BE256" s="112">
        <f>IF(U256="základní",N256,0)</f>
        <v>0</v>
      </c>
      <c r="BF256" s="112">
        <f>IF(U256="snížená",N256,0)</f>
        <v>0</v>
      </c>
      <c r="BG256" s="112">
        <f>IF(U256="zákl. přenesená",N256,0)</f>
        <v>0</v>
      </c>
      <c r="BH256" s="112">
        <f>IF(U256="sníž. přenesená",N256,0)</f>
        <v>0</v>
      </c>
      <c r="BI256" s="112">
        <f>IF(U256="nulová",N256,0)</f>
        <v>0</v>
      </c>
      <c r="BJ256" s="21" t="s">
        <v>87</v>
      </c>
      <c r="BK256" s="112">
        <f>ROUND(L256*K256,2)</f>
        <v>0</v>
      </c>
      <c r="BL256" s="21" t="s">
        <v>194</v>
      </c>
      <c r="BM256" s="21" t="s">
        <v>467</v>
      </c>
    </row>
    <row r="257" spans="2:65" s="1" customFormat="1" ht="25.5" customHeight="1">
      <c r="B257" s="37"/>
      <c r="C257" s="169" t="s">
        <v>468</v>
      </c>
      <c r="D257" s="169" t="s">
        <v>168</v>
      </c>
      <c r="E257" s="170" t="s">
        <v>469</v>
      </c>
      <c r="F257" s="276" t="s">
        <v>470</v>
      </c>
      <c r="G257" s="276"/>
      <c r="H257" s="276"/>
      <c r="I257" s="276"/>
      <c r="J257" s="171" t="s">
        <v>256</v>
      </c>
      <c r="K257" s="172">
        <v>0.055</v>
      </c>
      <c r="L257" s="277">
        <v>0</v>
      </c>
      <c r="M257" s="278"/>
      <c r="N257" s="279">
        <f>ROUND(L257*K257,2)</f>
        <v>0</v>
      </c>
      <c r="O257" s="279"/>
      <c r="P257" s="279"/>
      <c r="Q257" s="279"/>
      <c r="R257" s="39"/>
      <c r="T257" s="173" t="s">
        <v>22</v>
      </c>
      <c r="U257" s="46" t="s">
        <v>45</v>
      </c>
      <c r="V257" s="38"/>
      <c r="W257" s="174">
        <f>V257*K257</f>
        <v>0</v>
      </c>
      <c r="X257" s="174">
        <v>0</v>
      </c>
      <c r="Y257" s="174">
        <f>X257*K257</f>
        <v>0</v>
      </c>
      <c r="Z257" s="174">
        <v>0</v>
      </c>
      <c r="AA257" s="175">
        <f>Z257*K257</f>
        <v>0</v>
      </c>
      <c r="AR257" s="21" t="s">
        <v>194</v>
      </c>
      <c r="AT257" s="21" t="s">
        <v>168</v>
      </c>
      <c r="AU257" s="21" t="s">
        <v>87</v>
      </c>
      <c r="AY257" s="21" t="s">
        <v>167</v>
      </c>
      <c r="BE257" s="112">
        <f>IF(U257="základní",N257,0)</f>
        <v>0</v>
      </c>
      <c r="BF257" s="112">
        <f>IF(U257="snížená",N257,0)</f>
        <v>0</v>
      </c>
      <c r="BG257" s="112">
        <f>IF(U257="zákl. přenesená",N257,0)</f>
        <v>0</v>
      </c>
      <c r="BH257" s="112">
        <f>IF(U257="sníž. přenesená",N257,0)</f>
        <v>0</v>
      </c>
      <c r="BI257" s="112">
        <f>IF(U257="nulová",N257,0)</f>
        <v>0</v>
      </c>
      <c r="BJ257" s="21" t="s">
        <v>87</v>
      </c>
      <c r="BK257" s="112">
        <f>ROUND(L257*K257,2)</f>
        <v>0</v>
      </c>
      <c r="BL257" s="21" t="s">
        <v>194</v>
      </c>
      <c r="BM257" s="21" t="s">
        <v>471</v>
      </c>
    </row>
    <row r="258" spans="2:63" s="9" customFormat="1" ht="29.25" customHeight="1">
      <c r="B258" s="158"/>
      <c r="C258" s="159"/>
      <c r="D258" s="168" t="s">
        <v>132</v>
      </c>
      <c r="E258" s="168"/>
      <c r="F258" s="168"/>
      <c r="G258" s="168"/>
      <c r="H258" s="168"/>
      <c r="I258" s="168"/>
      <c r="J258" s="168"/>
      <c r="K258" s="168"/>
      <c r="L258" s="168"/>
      <c r="M258" s="168"/>
      <c r="N258" s="301">
        <f>BK258</f>
        <v>0</v>
      </c>
      <c r="O258" s="302"/>
      <c r="P258" s="302"/>
      <c r="Q258" s="302"/>
      <c r="R258" s="161"/>
      <c r="T258" s="162"/>
      <c r="U258" s="159"/>
      <c r="V258" s="159"/>
      <c r="W258" s="163">
        <f>SUM(W259:W261)</f>
        <v>0</v>
      </c>
      <c r="X258" s="159"/>
      <c r="Y258" s="163">
        <f>SUM(Y259:Y261)</f>
        <v>0</v>
      </c>
      <c r="Z258" s="159"/>
      <c r="AA258" s="164">
        <f>SUM(AA259:AA261)</f>
        <v>0</v>
      </c>
      <c r="AR258" s="165" t="s">
        <v>87</v>
      </c>
      <c r="AT258" s="166" t="s">
        <v>77</v>
      </c>
      <c r="AU258" s="166" t="s">
        <v>84</v>
      </c>
      <c r="AY258" s="165" t="s">
        <v>167</v>
      </c>
      <c r="BK258" s="167">
        <f>SUM(BK259:BK261)</f>
        <v>0</v>
      </c>
    </row>
    <row r="259" spans="2:65" s="1" customFormat="1" ht="25.5" customHeight="1">
      <c r="B259" s="37"/>
      <c r="C259" s="169" t="s">
        <v>472</v>
      </c>
      <c r="D259" s="169" t="s">
        <v>168</v>
      </c>
      <c r="E259" s="170" t="s">
        <v>473</v>
      </c>
      <c r="F259" s="276" t="s">
        <v>474</v>
      </c>
      <c r="G259" s="276"/>
      <c r="H259" s="276"/>
      <c r="I259" s="276"/>
      <c r="J259" s="171" t="s">
        <v>210</v>
      </c>
      <c r="K259" s="172">
        <v>1</v>
      </c>
      <c r="L259" s="277">
        <v>0</v>
      </c>
      <c r="M259" s="278"/>
      <c r="N259" s="279">
        <f>ROUND(L259*K259,2)</f>
        <v>0</v>
      </c>
      <c r="O259" s="279"/>
      <c r="P259" s="279"/>
      <c r="Q259" s="279"/>
      <c r="R259" s="39"/>
      <c r="T259" s="173" t="s">
        <v>22</v>
      </c>
      <c r="U259" s="46" t="s">
        <v>45</v>
      </c>
      <c r="V259" s="38"/>
      <c r="W259" s="174">
        <f>V259*K259</f>
        <v>0</v>
      </c>
      <c r="X259" s="174">
        <v>0</v>
      </c>
      <c r="Y259" s="174">
        <f>X259*K259</f>
        <v>0</v>
      </c>
      <c r="Z259" s="174">
        <v>0</v>
      </c>
      <c r="AA259" s="175">
        <f>Z259*K259</f>
        <v>0</v>
      </c>
      <c r="AR259" s="21" t="s">
        <v>194</v>
      </c>
      <c r="AT259" s="21" t="s">
        <v>168</v>
      </c>
      <c r="AU259" s="21" t="s">
        <v>87</v>
      </c>
      <c r="AY259" s="21" t="s">
        <v>167</v>
      </c>
      <c r="BE259" s="112">
        <f>IF(U259="základní",N259,0)</f>
        <v>0</v>
      </c>
      <c r="BF259" s="112">
        <f>IF(U259="snížená",N259,0)</f>
        <v>0</v>
      </c>
      <c r="BG259" s="112">
        <f>IF(U259="zákl. přenesená",N259,0)</f>
        <v>0</v>
      </c>
      <c r="BH259" s="112">
        <f>IF(U259="sníž. přenesená",N259,0)</f>
        <v>0</v>
      </c>
      <c r="BI259" s="112">
        <f>IF(U259="nulová",N259,0)</f>
        <v>0</v>
      </c>
      <c r="BJ259" s="21" t="s">
        <v>87</v>
      </c>
      <c r="BK259" s="112">
        <f>ROUND(L259*K259,2)</f>
        <v>0</v>
      </c>
      <c r="BL259" s="21" t="s">
        <v>194</v>
      </c>
      <c r="BM259" s="21" t="s">
        <v>475</v>
      </c>
    </row>
    <row r="260" spans="2:65" s="1" customFormat="1" ht="25.5" customHeight="1">
      <c r="B260" s="37"/>
      <c r="C260" s="199" t="s">
        <v>476</v>
      </c>
      <c r="D260" s="199" t="s">
        <v>213</v>
      </c>
      <c r="E260" s="200" t="s">
        <v>477</v>
      </c>
      <c r="F260" s="288" t="s">
        <v>478</v>
      </c>
      <c r="G260" s="288"/>
      <c r="H260" s="288"/>
      <c r="I260" s="288"/>
      <c r="J260" s="201" t="s">
        <v>479</v>
      </c>
      <c r="K260" s="202">
        <v>1</v>
      </c>
      <c r="L260" s="289">
        <v>0</v>
      </c>
      <c r="M260" s="290"/>
      <c r="N260" s="291">
        <f>ROUND(L260*K260,2)</f>
        <v>0</v>
      </c>
      <c r="O260" s="279"/>
      <c r="P260" s="279"/>
      <c r="Q260" s="279"/>
      <c r="R260" s="39"/>
      <c r="T260" s="173" t="s">
        <v>22</v>
      </c>
      <c r="U260" s="46" t="s">
        <v>45</v>
      </c>
      <c r="V260" s="38"/>
      <c r="W260" s="174">
        <f>V260*K260</f>
        <v>0</v>
      </c>
      <c r="X260" s="174">
        <v>0</v>
      </c>
      <c r="Y260" s="174">
        <f>X260*K260</f>
        <v>0</v>
      </c>
      <c r="Z260" s="174">
        <v>0</v>
      </c>
      <c r="AA260" s="175">
        <f>Z260*K260</f>
        <v>0</v>
      </c>
      <c r="AR260" s="21" t="s">
        <v>293</v>
      </c>
      <c r="AT260" s="21" t="s">
        <v>213</v>
      </c>
      <c r="AU260" s="21" t="s">
        <v>87</v>
      </c>
      <c r="AY260" s="21" t="s">
        <v>167</v>
      </c>
      <c r="BE260" s="112">
        <f>IF(U260="základní",N260,0)</f>
        <v>0</v>
      </c>
      <c r="BF260" s="112">
        <f>IF(U260="snížená",N260,0)</f>
        <v>0</v>
      </c>
      <c r="BG260" s="112">
        <f>IF(U260="zákl. přenesená",N260,0)</f>
        <v>0</v>
      </c>
      <c r="BH260" s="112">
        <f>IF(U260="sníž. přenesená",N260,0)</f>
        <v>0</v>
      </c>
      <c r="BI260" s="112">
        <f>IF(U260="nulová",N260,0)</f>
        <v>0</v>
      </c>
      <c r="BJ260" s="21" t="s">
        <v>87</v>
      </c>
      <c r="BK260" s="112">
        <f>ROUND(L260*K260,2)</f>
        <v>0</v>
      </c>
      <c r="BL260" s="21" t="s">
        <v>194</v>
      </c>
      <c r="BM260" s="21" t="s">
        <v>480</v>
      </c>
    </row>
    <row r="261" spans="2:65" s="1" customFormat="1" ht="25.5" customHeight="1">
      <c r="B261" s="37"/>
      <c r="C261" s="169" t="s">
        <v>481</v>
      </c>
      <c r="D261" s="169" t="s">
        <v>168</v>
      </c>
      <c r="E261" s="170" t="s">
        <v>482</v>
      </c>
      <c r="F261" s="276" t="s">
        <v>483</v>
      </c>
      <c r="G261" s="276"/>
      <c r="H261" s="276"/>
      <c r="I261" s="276"/>
      <c r="J261" s="171" t="s">
        <v>484</v>
      </c>
      <c r="K261" s="203">
        <v>0</v>
      </c>
      <c r="L261" s="277">
        <v>0</v>
      </c>
      <c r="M261" s="278"/>
      <c r="N261" s="279">
        <f>ROUND(L261*K261,2)</f>
        <v>0</v>
      </c>
      <c r="O261" s="279"/>
      <c r="P261" s="279"/>
      <c r="Q261" s="279"/>
      <c r="R261" s="39"/>
      <c r="T261" s="173" t="s">
        <v>22</v>
      </c>
      <c r="U261" s="46" t="s">
        <v>45</v>
      </c>
      <c r="V261" s="38"/>
      <c r="W261" s="174">
        <f>V261*K261</f>
        <v>0</v>
      </c>
      <c r="X261" s="174">
        <v>0</v>
      </c>
      <c r="Y261" s="174">
        <f>X261*K261</f>
        <v>0</v>
      </c>
      <c r="Z261" s="174">
        <v>0</v>
      </c>
      <c r="AA261" s="175">
        <f>Z261*K261</f>
        <v>0</v>
      </c>
      <c r="AR261" s="21" t="s">
        <v>194</v>
      </c>
      <c r="AT261" s="21" t="s">
        <v>168</v>
      </c>
      <c r="AU261" s="21" t="s">
        <v>87</v>
      </c>
      <c r="AY261" s="21" t="s">
        <v>167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1" t="s">
        <v>87</v>
      </c>
      <c r="BK261" s="112">
        <f>ROUND(L261*K261,2)</f>
        <v>0</v>
      </c>
      <c r="BL261" s="21" t="s">
        <v>194</v>
      </c>
      <c r="BM261" s="21" t="s">
        <v>485</v>
      </c>
    </row>
    <row r="262" spans="2:63" s="9" customFormat="1" ht="29.25" customHeight="1">
      <c r="B262" s="158"/>
      <c r="C262" s="159"/>
      <c r="D262" s="168" t="s">
        <v>133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301">
        <f>BK262</f>
        <v>0</v>
      </c>
      <c r="O262" s="302"/>
      <c r="P262" s="302"/>
      <c r="Q262" s="302"/>
      <c r="R262" s="161"/>
      <c r="T262" s="162"/>
      <c r="U262" s="159"/>
      <c r="V262" s="159"/>
      <c r="W262" s="163">
        <f>SUM(W263:W264)</f>
        <v>0</v>
      </c>
      <c r="X262" s="159"/>
      <c r="Y262" s="163">
        <f>SUM(Y263:Y264)</f>
        <v>0</v>
      </c>
      <c r="Z262" s="159"/>
      <c r="AA262" s="164">
        <f>SUM(AA263:AA264)</f>
        <v>0</v>
      </c>
      <c r="AR262" s="165" t="s">
        <v>87</v>
      </c>
      <c r="AT262" s="166" t="s">
        <v>77</v>
      </c>
      <c r="AU262" s="166" t="s">
        <v>84</v>
      </c>
      <c r="AY262" s="165" t="s">
        <v>167</v>
      </c>
      <c r="BK262" s="167">
        <f>SUM(BK263:BK264)</f>
        <v>0</v>
      </c>
    </row>
    <row r="263" spans="2:65" s="1" customFormat="1" ht="25.5" customHeight="1">
      <c r="B263" s="37"/>
      <c r="C263" s="169" t="s">
        <v>486</v>
      </c>
      <c r="D263" s="169" t="s">
        <v>168</v>
      </c>
      <c r="E263" s="170" t="s">
        <v>487</v>
      </c>
      <c r="F263" s="276" t="s">
        <v>488</v>
      </c>
      <c r="G263" s="276"/>
      <c r="H263" s="276"/>
      <c r="I263" s="276"/>
      <c r="J263" s="171" t="s">
        <v>210</v>
      </c>
      <c r="K263" s="172">
        <v>2</v>
      </c>
      <c r="L263" s="277">
        <v>0</v>
      </c>
      <c r="M263" s="278"/>
      <c r="N263" s="279">
        <f>ROUND(L263*K263,2)</f>
        <v>0</v>
      </c>
      <c r="O263" s="279"/>
      <c r="P263" s="279"/>
      <c r="Q263" s="279"/>
      <c r="R263" s="39"/>
      <c r="T263" s="173" t="s">
        <v>22</v>
      </c>
      <c r="U263" s="46" t="s">
        <v>45</v>
      </c>
      <c r="V263" s="38"/>
      <c r="W263" s="174">
        <f>V263*K263</f>
        <v>0</v>
      </c>
      <c r="X263" s="174">
        <v>0</v>
      </c>
      <c r="Y263" s="174">
        <f>X263*K263</f>
        <v>0</v>
      </c>
      <c r="Z263" s="174">
        <v>0</v>
      </c>
      <c r="AA263" s="175">
        <f>Z263*K263</f>
        <v>0</v>
      </c>
      <c r="AR263" s="21" t="s">
        <v>194</v>
      </c>
      <c r="AT263" s="21" t="s">
        <v>168</v>
      </c>
      <c r="AU263" s="21" t="s">
        <v>87</v>
      </c>
      <c r="AY263" s="21" t="s">
        <v>167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1" t="s">
        <v>87</v>
      </c>
      <c r="BK263" s="112">
        <f>ROUND(L263*K263,2)</f>
        <v>0</v>
      </c>
      <c r="BL263" s="21" t="s">
        <v>194</v>
      </c>
      <c r="BM263" s="21" t="s">
        <v>489</v>
      </c>
    </row>
    <row r="264" spans="2:65" s="1" customFormat="1" ht="25.5" customHeight="1">
      <c r="B264" s="37"/>
      <c r="C264" s="169" t="s">
        <v>490</v>
      </c>
      <c r="D264" s="169" t="s">
        <v>168</v>
      </c>
      <c r="E264" s="170" t="s">
        <v>491</v>
      </c>
      <c r="F264" s="276" t="s">
        <v>492</v>
      </c>
      <c r="G264" s="276"/>
      <c r="H264" s="276"/>
      <c r="I264" s="276"/>
      <c r="J264" s="171" t="s">
        <v>210</v>
      </c>
      <c r="K264" s="172">
        <v>1</v>
      </c>
      <c r="L264" s="277">
        <v>0</v>
      </c>
      <c r="M264" s="278"/>
      <c r="N264" s="279">
        <f>ROUND(L264*K264,2)</f>
        <v>0</v>
      </c>
      <c r="O264" s="279"/>
      <c r="P264" s="279"/>
      <c r="Q264" s="279"/>
      <c r="R264" s="39"/>
      <c r="T264" s="173" t="s">
        <v>22</v>
      </c>
      <c r="U264" s="46" t="s">
        <v>45</v>
      </c>
      <c r="V264" s="38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21" t="s">
        <v>194</v>
      </c>
      <c r="AT264" s="21" t="s">
        <v>168</v>
      </c>
      <c r="AU264" s="21" t="s">
        <v>87</v>
      </c>
      <c r="AY264" s="21" t="s">
        <v>167</v>
      </c>
      <c r="BE264" s="112">
        <f>IF(U264="základní",N264,0)</f>
        <v>0</v>
      </c>
      <c r="BF264" s="112">
        <f>IF(U264="snížená",N264,0)</f>
        <v>0</v>
      </c>
      <c r="BG264" s="112">
        <f>IF(U264="zákl. přenesená",N264,0)</f>
        <v>0</v>
      </c>
      <c r="BH264" s="112">
        <f>IF(U264="sníž. přenesená",N264,0)</f>
        <v>0</v>
      </c>
      <c r="BI264" s="112">
        <f>IF(U264="nulová",N264,0)</f>
        <v>0</v>
      </c>
      <c r="BJ264" s="21" t="s">
        <v>87</v>
      </c>
      <c r="BK264" s="112">
        <f>ROUND(L264*K264,2)</f>
        <v>0</v>
      </c>
      <c r="BL264" s="21" t="s">
        <v>194</v>
      </c>
      <c r="BM264" s="21" t="s">
        <v>493</v>
      </c>
    </row>
    <row r="265" spans="2:63" s="9" customFormat="1" ht="29.25" customHeight="1">
      <c r="B265" s="158"/>
      <c r="C265" s="159"/>
      <c r="D265" s="168" t="s">
        <v>134</v>
      </c>
      <c r="E265" s="168"/>
      <c r="F265" s="168"/>
      <c r="G265" s="168"/>
      <c r="H265" s="168"/>
      <c r="I265" s="168"/>
      <c r="J265" s="168"/>
      <c r="K265" s="168"/>
      <c r="L265" s="168"/>
      <c r="M265" s="168"/>
      <c r="N265" s="301">
        <f>BK265</f>
        <v>0</v>
      </c>
      <c r="O265" s="302"/>
      <c r="P265" s="302"/>
      <c r="Q265" s="302"/>
      <c r="R265" s="161"/>
      <c r="T265" s="162"/>
      <c r="U265" s="159"/>
      <c r="V265" s="159"/>
      <c r="W265" s="163">
        <f>W266</f>
        <v>0</v>
      </c>
      <c r="X265" s="159"/>
      <c r="Y265" s="163">
        <f>Y266</f>
        <v>0</v>
      </c>
      <c r="Z265" s="159"/>
      <c r="AA265" s="164">
        <f>AA266</f>
        <v>0</v>
      </c>
      <c r="AR265" s="165" t="s">
        <v>87</v>
      </c>
      <c r="AT265" s="166" t="s">
        <v>77</v>
      </c>
      <c r="AU265" s="166" t="s">
        <v>84</v>
      </c>
      <c r="AY265" s="165" t="s">
        <v>167</v>
      </c>
      <c r="BK265" s="167">
        <f>BK266</f>
        <v>0</v>
      </c>
    </row>
    <row r="266" spans="2:65" s="1" customFormat="1" ht="16.5" customHeight="1">
      <c r="B266" s="37"/>
      <c r="C266" s="169" t="s">
        <v>494</v>
      </c>
      <c r="D266" s="169" t="s">
        <v>168</v>
      </c>
      <c r="E266" s="170" t="s">
        <v>495</v>
      </c>
      <c r="F266" s="276" t="s">
        <v>496</v>
      </c>
      <c r="G266" s="276"/>
      <c r="H266" s="276"/>
      <c r="I266" s="276"/>
      <c r="J266" s="171" t="s">
        <v>210</v>
      </c>
      <c r="K266" s="172">
        <v>2</v>
      </c>
      <c r="L266" s="277">
        <v>0</v>
      </c>
      <c r="M266" s="278"/>
      <c r="N266" s="279">
        <f>ROUND(L266*K266,2)</f>
        <v>0</v>
      </c>
      <c r="O266" s="279"/>
      <c r="P266" s="279"/>
      <c r="Q266" s="279"/>
      <c r="R266" s="39"/>
      <c r="T266" s="173" t="s">
        <v>22</v>
      </c>
      <c r="U266" s="46" t="s">
        <v>45</v>
      </c>
      <c r="V266" s="38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21" t="s">
        <v>194</v>
      </c>
      <c r="AT266" s="21" t="s">
        <v>168</v>
      </c>
      <c r="AU266" s="21" t="s">
        <v>87</v>
      </c>
      <c r="AY266" s="21" t="s">
        <v>167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1" t="s">
        <v>87</v>
      </c>
      <c r="BK266" s="112">
        <f>ROUND(L266*K266,2)</f>
        <v>0</v>
      </c>
      <c r="BL266" s="21" t="s">
        <v>194</v>
      </c>
      <c r="BM266" s="21" t="s">
        <v>497</v>
      </c>
    </row>
    <row r="267" spans="2:63" s="9" customFormat="1" ht="29.25" customHeight="1">
      <c r="B267" s="158"/>
      <c r="C267" s="159"/>
      <c r="D267" s="168" t="s">
        <v>135</v>
      </c>
      <c r="E267" s="168"/>
      <c r="F267" s="168"/>
      <c r="G267" s="168"/>
      <c r="H267" s="168"/>
      <c r="I267" s="168"/>
      <c r="J267" s="168"/>
      <c r="K267" s="168"/>
      <c r="L267" s="168"/>
      <c r="M267" s="168"/>
      <c r="N267" s="301">
        <f>BK267</f>
        <v>0</v>
      </c>
      <c r="O267" s="302"/>
      <c r="P267" s="302"/>
      <c r="Q267" s="302"/>
      <c r="R267" s="161"/>
      <c r="T267" s="162"/>
      <c r="U267" s="159"/>
      <c r="V267" s="159"/>
      <c r="W267" s="163">
        <f>SUM(W268:W270)</f>
        <v>0</v>
      </c>
      <c r="X267" s="159"/>
      <c r="Y267" s="163">
        <f>SUM(Y268:Y270)</f>
        <v>0.0004</v>
      </c>
      <c r="Z267" s="159"/>
      <c r="AA267" s="164">
        <f>SUM(AA268:AA270)</f>
        <v>0.0224</v>
      </c>
      <c r="AR267" s="165" t="s">
        <v>87</v>
      </c>
      <c r="AT267" s="166" t="s">
        <v>77</v>
      </c>
      <c r="AU267" s="166" t="s">
        <v>84</v>
      </c>
      <c r="AY267" s="165" t="s">
        <v>167</v>
      </c>
      <c r="BK267" s="167">
        <f>SUM(BK268:BK270)</f>
        <v>0</v>
      </c>
    </row>
    <row r="268" spans="2:65" s="1" customFormat="1" ht="16.5" customHeight="1">
      <c r="B268" s="37"/>
      <c r="C268" s="169" t="s">
        <v>498</v>
      </c>
      <c r="D268" s="169" t="s">
        <v>168</v>
      </c>
      <c r="E268" s="170" t="s">
        <v>499</v>
      </c>
      <c r="F268" s="276" t="s">
        <v>500</v>
      </c>
      <c r="G268" s="276"/>
      <c r="H268" s="276"/>
      <c r="I268" s="276"/>
      <c r="J268" s="171" t="s">
        <v>210</v>
      </c>
      <c r="K268" s="172">
        <v>1</v>
      </c>
      <c r="L268" s="277">
        <v>0</v>
      </c>
      <c r="M268" s="278"/>
      <c r="N268" s="279">
        <f>ROUND(L268*K268,2)</f>
        <v>0</v>
      </c>
      <c r="O268" s="279"/>
      <c r="P268" s="279"/>
      <c r="Q268" s="279"/>
      <c r="R268" s="39"/>
      <c r="T268" s="173" t="s">
        <v>22</v>
      </c>
      <c r="U268" s="46" t="s">
        <v>45</v>
      </c>
      <c r="V268" s="38"/>
      <c r="W268" s="174">
        <f>V268*K268</f>
        <v>0</v>
      </c>
      <c r="X268" s="174">
        <v>0</v>
      </c>
      <c r="Y268" s="174">
        <f>X268*K268</f>
        <v>0</v>
      </c>
      <c r="Z268" s="174">
        <v>0.0112</v>
      </c>
      <c r="AA268" s="175">
        <f>Z268*K268</f>
        <v>0.0112</v>
      </c>
      <c r="AR268" s="21" t="s">
        <v>194</v>
      </c>
      <c r="AT268" s="21" t="s">
        <v>168</v>
      </c>
      <c r="AU268" s="21" t="s">
        <v>87</v>
      </c>
      <c r="AY268" s="21" t="s">
        <v>167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1" t="s">
        <v>87</v>
      </c>
      <c r="BK268" s="112">
        <f>ROUND(L268*K268,2)</f>
        <v>0</v>
      </c>
      <c r="BL268" s="21" t="s">
        <v>194</v>
      </c>
      <c r="BM268" s="21" t="s">
        <v>501</v>
      </c>
    </row>
    <row r="269" spans="2:65" s="1" customFormat="1" ht="16.5" customHeight="1">
      <c r="B269" s="37"/>
      <c r="C269" s="169" t="s">
        <v>502</v>
      </c>
      <c r="D269" s="169" t="s">
        <v>168</v>
      </c>
      <c r="E269" s="170" t="s">
        <v>503</v>
      </c>
      <c r="F269" s="276" t="s">
        <v>504</v>
      </c>
      <c r="G269" s="276"/>
      <c r="H269" s="276"/>
      <c r="I269" s="276"/>
      <c r="J269" s="171" t="s">
        <v>210</v>
      </c>
      <c r="K269" s="172">
        <v>1</v>
      </c>
      <c r="L269" s="277">
        <v>0</v>
      </c>
      <c r="M269" s="278"/>
      <c r="N269" s="279">
        <f>ROUND(L269*K269,2)</f>
        <v>0</v>
      </c>
      <c r="O269" s="279"/>
      <c r="P269" s="279"/>
      <c r="Q269" s="279"/>
      <c r="R269" s="39"/>
      <c r="T269" s="173" t="s">
        <v>22</v>
      </c>
      <c r="U269" s="46" t="s">
        <v>45</v>
      </c>
      <c r="V269" s="38"/>
      <c r="W269" s="174">
        <f>V269*K269</f>
        <v>0</v>
      </c>
      <c r="X269" s="174">
        <v>0</v>
      </c>
      <c r="Y269" s="174">
        <f>X269*K269</f>
        <v>0</v>
      </c>
      <c r="Z269" s="174">
        <v>0.0112</v>
      </c>
      <c r="AA269" s="175">
        <f>Z269*K269</f>
        <v>0.0112</v>
      </c>
      <c r="AR269" s="21" t="s">
        <v>194</v>
      </c>
      <c r="AT269" s="21" t="s">
        <v>168</v>
      </c>
      <c r="AU269" s="21" t="s">
        <v>87</v>
      </c>
      <c r="AY269" s="21" t="s">
        <v>167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1" t="s">
        <v>87</v>
      </c>
      <c r="BK269" s="112">
        <f>ROUND(L269*K269,2)</f>
        <v>0</v>
      </c>
      <c r="BL269" s="21" t="s">
        <v>194</v>
      </c>
      <c r="BM269" s="21" t="s">
        <v>505</v>
      </c>
    </row>
    <row r="270" spans="2:65" s="1" customFormat="1" ht="16.5" customHeight="1">
      <c r="B270" s="37"/>
      <c r="C270" s="199" t="s">
        <v>506</v>
      </c>
      <c r="D270" s="199" t="s">
        <v>213</v>
      </c>
      <c r="E270" s="200" t="s">
        <v>507</v>
      </c>
      <c r="F270" s="288" t="s">
        <v>508</v>
      </c>
      <c r="G270" s="288"/>
      <c r="H270" s="288"/>
      <c r="I270" s="288"/>
      <c r="J270" s="201" t="s">
        <v>210</v>
      </c>
      <c r="K270" s="202">
        <v>1</v>
      </c>
      <c r="L270" s="289">
        <v>0</v>
      </c>
      <c r="M270" s="290"/>
      <c r="N270" s="291">
        <f>ROUND(L270*K270,2)</f>
        <v>0</v>
      </c>
      <c r="O270" s="279"/>
      <c r="P270" s="279"/>
      <c r="Q270" s="279"/>
      <c r="R270" s="39"/>
      <c r="T270" s="173" t="s">
        <v>22</v>
      </c>
      <c r="U270" s="46" t="s">
        <v>45</v>
      </c>
      <c r="V270" s="38"/>
      <c r="W270" s="174">
        <f>V270*K270</f>
        <v>0</v>
      </c>
      <c r="X270" s="174">
        <v>0.0004</v>
      </c>
      <c r="Y270" s="174">
        <f>X270*K270</f>
        <v>0.0004</v>
      </c>
      <c r="Z270" s="174">
        <v>0</v>
      </c>
      <c r="AA270" s="175">
        <f>Z270*K270</f>
        <v>0</v>
      </c>
      <c r="AR270" s="21" t="s">
        <v>293</v>
      </c>
      <c r="AT270" s="21" t="s">
        <v>213</v>
      </c>
      <c r="AU270" s="21" t="s">
        <v>87</v>
      </c>
      <c r="AY270" s="21" t="s">
        <v>167</v>
      </c>
      <c r="BE270" s="112">
        <f>IF(U270="základní",N270,0)</f>
        <v>0</v>
      </c>
      <c r="BF270" s="112">
        <f>IF(U270="snížená",N270,0)</f>
        <v>0</v>
      </c>
      <c r="BG270" s="112">
        <f>IF(U270="zákl. přenesená",N270,0)</f>
        <v>0</v>
      </c>
      <c r="BH270" s="112">
        <f>IF(U270="sníž. přenesená",N270,0)</f>
        <v>0</v>
      </c>
      <c r="BI270" s="112">
        <f>IF(U270="nulová",N270,0)</f>
        <v>0</v>
      </c>
      <c r="BJ270" s="21" t="s">
        <v>87</v>
      </c>
      <c r="BK270" s="112">
        <f>ROUND(L270*K270,2)</f>
        <v>0</v>
      </c>
      <c r="BL270" s="21" t="s">
        <v>194</v>
      </c>
      <c r="BM270" s="21" t="s">
        <v>509</v>
      </c>
    </row>
    <row r="271" spans="2:63" s="9" customFormat="1" ht="29.25" customHeight="1">
      <c r="B271" s="158"/>
      <c r="C271" s="159"/>
      <c r="D271" s="168" t="s">
        <v>136</v>
      </c>
      <c r="E271" s="168"/>
      <c r="F271" s="168"/>
      <c r="G271" s="168"/>
      <c r="H271" s="168"/>
      <c r="I271" s="168"/>
      <c r="J271" s="168"/>
      <c r="K271" s="168"/>
      <c r="L271" s="168"/>
      <c r="M271" s="168"/>
      <c r="N271" s="301">
        <f>BK271</f>
        <v>0</v>
      </c>
      <c r="O271" s="302"/>
      <c r="P271" s="302"/>
      <c r="Q271" s="302"/>
      <c r="R271" s="161"/>
      <c r="T271" s="162"/>
      <c r="U271" s="159"/>
      <c r="V271" s="159"/>
      <c r="W271" s="163">
        <f>SUM(W272:W278)</f>
        <v>0</v>
      </c>
      <c r="X271" s="159"/>
      <c r="Y271" s="163">
        <f>SUM(Y272:Y278)</f>
        <v>0.0187</v>
      </c>
      <c r="Z271" s="159"/>
      <c r="AA271" s="164">
        <f>SUM(AA272:AA278)</f>
        <v>0</v>
      </c>
      <c r="AR271" s="165" t="s">
        <v>87</v>
      </c>
      <c r="AT271" s="166" t="s">
        <v>77</v>
      </c>
      <c r="AU271" s="166" t="s">
        <v>84</v>
      </c>
      <c r="AY271" s="165" t="s">
        <v>167</v>
      </c>
      <c r="BK271" s="167">
        <f>SUM(BK272:BK278)</f>
        <v>0</v>
      </c>
    </row>
    <row r="272" spans="2:65" s="1" customFormat="1" ht="38.25" customHeight="1">
      <c r="B272" s="37"/>
      <c r="C272" s="169" t="s">
        <v>510</v>
      </c>
      <c r="D272" s="169" t="s">
        <v>168</v>
      </c>
      <c r="E272" s="170" t="s">
        <v>511</v>
      </c>
      <c r="F272" s="276" t="s">
        <v>512</v>
      </c>
      <c r="G272" s="276"/>
      <c r="H272" s="276"/>
      <c r="I272" s="276"/>
      <c r="J272" s="171" t="s">
        <v>210</v>
      </c>
      <c r="K272" s="172">
        <v>1</v>
      </c>
      <c r="L272" s="277">
        <v>0</v>
      </c>
      <c r="M272" s="278"/>
      <c r="N272" s="279">
        <f>ROUND(L272*K272,2)</f>
        <v>0</v>
      </c>
      <c r="O272" s="279"/>
      <c r="P272" s="279"/>
      <c r="Q272" s="279"/>
      <c r="R272" s="39"/>
      <c r="T272" s="173" t="s">
        <v>22</v>
      </c>
      <c r="U272" s="46" t="s">
        <v>45</v>
      </c>
      <c r="V272" s="38"/>
      <c r="W272" s="174">
        <f>V272*K272</f>
        <v>0</v>
      </c>
      <c r="X272" s="174">
        <v>0</v>
      </c>
      <c r="Y272" s="174">
        <f>X272*K272</f>
        <v>0</v>
      </c>
      <c r="Z272" s="174">
        <v>0</v>
      </c>
      <c r="AA272" s="175">
        <f>Z272*K272</f>
        <v>0</v>
      </c>
      <c r="AR272" s="21" t="s">
        <v>194</v>
      </c>
      <c r="AT272" s="21" t="s">
        <v>168</v>
      </c>
      <c r="AU272" s="21" t="s">
        <v>87</v>
      </c>
      <c r="AY272" s="21" t="s">
        <v>167</v>
      </c>
      <c r="BE272" s="112">
        <f>IF(U272="základní",N272,0)</f>
        <v>0</v>
      </c>
      <c r="BF272" s="112">
        <f>IF(U272="snížená",N272,0)</f>
        <v>0</v>
      </c>
      <c r="BG272" s="112">
        <f>IF(U272="zákl. přenesená",N272,0)</f>
        <v>0</v>
      </c>
      <c r="BH272" s="112">
        <f>IF(U272="sníž. přenesená",N272,0)</f>
        <v>0</v>
      </c>
      <c r="BI272" s="112">
        <f>IF(U272="nulová",N272,0)</f>
        <v>0</v>
      </c>
      <c r="BJ272" s="21" t="s">
        <v>87</v>
      </c>
      <c r="BK272" s="112">
        <f>ROUND(L272*K272,2)</f>
        <v>0</v>
      </c>
      <c r="BL272" s="21" t="s">
        <v>194</v>
      </c>
      <c r="BM272" s="21" t="s">
        <v>513</v>
      </c>
    </row>
    <row r="273" spans="2:65" s="1" customFormat="1" ht="25.5" customHeight="1">
      <c r="B273" s="37"/>
      <c r="C273" s="199" t="s">
        <v>514</v>
      </c>
      <c r="D273" s="199" t="s">
        <v>213</v>
      </c>
      <c r="E273" s="200" t="s">
        <v>515</v>
      </c>
      <c r="F273" s="288" t="s">
        <v>516</v>
      </c>
      <c r="G273" s="288"/>
      <c r="H273" s="288"/>
      <c r="I273" s="288"/>
      <c r="J273" s="201" t="s">
        <v>210</v>
      </c>
      <c r="K273" s="202">
        <v>1</v>
      </c>
      <c r="L273" s="289">
        <v>0</v>
      </c>
      <c r="M273" s="290"/>
      <c r="N273" s="291">
        <f>ROUND(L273*K273,2)</f>
        <v>0</v>
      </c>
      <c r="O273" s="279"/>
      <c r="P273" s="279"/>
      <c r="Q273" s="279"/>
      <c r="R273" s="39"/>
      <c r="T273" s="173" t="s">
        <v>22</v>
      </c>
      <c r="U273" s="46" t="s">
        <v>45</v>
      </c>
      <c r="V273" s="38"/>
      <c r="W273" s="174">
        <f>V273*K273</f>
        <v>0</v>
      </c>
      <c r="X273" s="174">
        <v>0.0175</v>
      </c>
      <c r="Y273" s="174">
        <f>X273*K273</f>
        <v>0.0175</v>
      </c>
      <c r="Z273" s="174">
        <v>0</v>
      </c>
      <c r="AA273" s="175">
        <f>Z273*K273</f>
        <v>0</v>
      </c>
      <c r="AR273" s="21" t="s">
        <v>293</v>
      </c>
      <c r="AT273" s="21" t="s">
        <v>213</v>
      </c>
      <c r="AU273" s="21" t="s">
        <v>87</v>
      </c>
      <c r="AY273" s="21" t="s">
        <v>167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1" t="s">
        <v>87</v>
      </c>
      <c r="BK273" s="112">
        <f>ROUND(L273*K273,2)</f>
        <v>0</v>
      </c>
      <c r="BL273" s="21" t="s">
        <v>194</v>
      </c>
      <c r="BM273" s="21" t="s">
        <v>517</v>
      </c>
    </row>
    <row r="274" spans="2:65" s="1" customFormat="1" ht="16.5" customHeight="1">
      <c r="B274" s="37"/>
      <c r="C274" s="169" t="s">
        <v>518</v>
      </c>
      <c r="D274" s="169" t="s">
        <v>168</v>
      </c>
      <c r="E274" s="170" t="s">
        <v>519</v>
      </c>
      <c r="F274" s="276" t="s">
        <v>520</v>
      </c>
      <c r="G274" s="276"/>
      <c r="H274" s="276"/>
      <c r="I274" s="276"/>
      <c r="J274" s="171" t="s">
        <v>210</v>
      </c>
      <c r="K274" s="172">
        <v>1</v>
      </c>
      <c r="L274" s="277">
        <v>0</v>
      </c>
      <c r="M274" s="278"/>
      <c r="N274" s="279">
        <f>ROUND(L274*K274,2)</f>
        <v>0</v>
      </c>
      <c r="O274" s="279"/>
      <c r="P274" s="279"/>
      <c r="Q274" s="279"/>
      <c r="R274" s="39"/>
      <c r="T274" s="173" t="s">
        <v>22</v>
      </c>
      <c r="U274" s="46" t="s">
        <v>45</v>
      </c>
      <c r="V274" s="38"/>
      <c r="W274" s="174">
        <f>V274*K274</f>
        <v>0</v>
      </c>
      <c r="X274" s="174">
        <v>0</v>
      </c>
      <c r="Y274" s="174">
        <f>X274*K274</f>
        <v>0</v>
      </c>
      <c r="Z274" s="174">
        <v>0</v>
      </c>
      <c r="AA274" s="175">
        <f>Z274*K274</f>
        <v>0</v>
      </c>
      <c r="AR274" s="21" t="s">
        <v>194</v>
      </c>
      <c r="AT274" s="21" t="s">
        <v>168</v>
      </c>
      <c r="AU274" s="21" t="s">
        <v>87</v>
      </c>
      <c r="AY274" s="21" t="s">
        <v>167</v>
      </c>
      <c r="BE274" s="112">
        <f>IF(U274="základní",N274,0)</f>
        <v>0</v>
      </c>
      <c r="BF274" s="112">
        <f>IF(U274="snížená",N274,0)</f>
        <v>0</v>
      </c>
      <c r="BG274" s="112">
        <f>IF(U274="zákl. přenesená",N274,0)</f>
        <v>0</v>
      </c>
      <c r="BH274" s="112">
        <f>IF(U274="sníž. přenesená",N274,0)</f>
        <v>0</v>
      </c>
      <c r="BI274" s="112">
        <f>IF(U274="nulová",N274,0)</f>
        <v>0</v>
      </c>
      <c r="BJ274" s="21" t="s">
        <v>87</v>
      </c>
      <c r="BK274" s="112">
        <f>ROUND(L274*K274,2)</f>
        <v>0</v>
      </c>
      <c r="BL274" s="21" t="s">
        <v>194</v>
      </c>
      <c r="BM274" s="21" t="s">
        <v>521</v>
      </c>
    </row>
    <row r="275" spans="2:65" s="1" customFormat="1" ht="16.5" customHeight="1">
      <c r="B275" s="37"/>
      <c r="C275" s="199" t="s">
        <v>522</v>
      </c>
      <c r="D275" s="199" t="s">
        <v>213</v>
      </c>
      <c r="E275" s="200" t="s">
        <v>523</v>
      </c>
      <c r="F275" s="288" t="s">
        <v>524</v>
      </c>
      <c r="G275" s="288"/>
      <c r="H275" s="288"/>
      <c r="I275" s="288"/>
      <c r="J275" s="201" t="s">
        <v>210</v>
      </c>
      <c r="K275" s="202">
        <v>1</v>
      </c>
      <c r="L275" s="289">
        <v>0</v>
      </c>
      <c r="M275" s="290"/>
      <c r="N275" s="291">
        <f>ROUND(L275*K275,2)</f>
        <v>0</v>
      </c>
      <c r="O275" s="279"/>
      <c r="P275" s="279"/>
      <c r="Q275" s="279"/>
      <c r="R275" s="39"/>
      <c r="T275" s="173" t="s">
        <v>22</v>
      </c>
      <c r="U275" s="46" t="s">
        <v>45</v>
      </c>
      <c r="V275" s="38"/>
      <c r="W275" s="174">
        <f>V275*K275</f>
        <v>0</v>
      </c>
      <c r="X275" s="174">
        <v>0.0012</v>
      </c>
      <c r="Y275" s="174">
        <f>X275*K275</f>
        <v>0.0012</v>
      </c>
      <c r="Z275" s="174">
        <v>0</v>
      </c>
      <c r="AA275" s="175">
        <f>Z275*K275</f>
        <v>0</v>
      </c>
      <c r="AR275" s="21" t="s">
        <v>293</v>
      </c>
      <c r="AT275" s="21" t="s">
        <v>213</v>
      </c>
      <c r="AU275" s="21" t="s">
        <v>87</v>
      </c>
      <c r="AY275" s="21" t="s">
        <v>167</v>
      </c>
      <c r="BE275" s="112">
        <f>IF(U275="základní",N275,0)</f>
        <v>0</v>
      </c>
      <c r="BF275" s="112">
        <f>IF(U275="snížená",N275,0)</f>
        <v>0</v>
      </c>
      <c r="BG275" s="112">
        <f>IF(U275="zákl. přenesená",N275,0)</f>
        <v>0</v>
      </c>
      <c r="BH275" s="112">
        <f>IF(U275="sníž. přenesená",N275,0)</f>
        <v>0</v>
      </c>
      <c r="BI275" s="112">
        <f>IF(U275="nulová",N275,0)</f>
        <v>0</v>
      </c>
      <c r="BJ275" s="21" t="s">
        <v>87</v>
      </c>
      <c r="BK275" s="112">
        <f>ROUND(L275*K275,2)</f>
        <v>0</v>
      </c>
      <c r="BL275" s="21" t="s">
        <v>194</v>
      </c>
      <c r="BM275" s="21" t="s">
        <v>525</v>
      </c>
    </row>
    <row r="276" spans="2:47" s="1" customFormat="1" ht="24" customHeight="1">
      <c r="B276" s="37"/>
      <c r="C276" s="38"/>
      <c r="D276" s="38"/>
      <c r="E276" s="38"/>
      <c r="F276" s="292" t="s">
        <v>526</v>
      </c>
      <c r="G276" s="293"/>
      <c r="H276" s="293"/>
      <c r="I276" s="293"/>
      <c r="J276" s="38"/>
      <c r="K276" s="38"/>
      <c r="L276" s="38"/>
      <c r="M276" s="38"/>
      <c r="N276" s="38"/>
      <c r="O276" s="38"/>
      <c r="P276" s="38"/>
      <c r="Q276" s="38"/>
      <c r="R276" s="39"/>
      <c r="T276" s="145"/>
      <c r="U276" s="38"/>
      <c r="V276" s="38"/>
      <c r="W276" s="38"/>
      <c r="X276" s="38"/>
      <c r="Y276" s="38"/>
      <c r="Z276" s="38"/>
      <c r="AA276" s="80"/>
      <c r="AT276" s="21" t="s">
        <v>296</v>
      </c>
      <c r="AU276" s="21" t="s">
        <v>87</v>
      </c>
    </row>
    <row r="277" spans="2:65" s="1" customFormat="1" ht="25.5" customHeight="1">
      <c r="B277" s="37"/>
      <c r="C277" s="169" t="s">
        <v>527</v>
      </c>
      <c r="D277" s="169" t="s">
        <v>168</v>
      </c>
      <c r="E277" s="170" t="s">
        <v>528</v>
      </c>
      <c r="F277" s="276" t="s">
        <v>529</v>
      </c>
      <c r="G277" s="276"/>
      <c r="H277" s="276"/>
      <c r="I277" s="276"/>
      <c r="J277" s="171" t="s">
        <v>256</v>
      </c>
      <c r="K277" s="172">
        <v>0.019</v>
      </c>
      <c r="L277" s="277">
        <v>0</v>
      </c>
      <c r="M277" s="278"/>
      <c r="N277" s="279">
        <f>ROUND(L277*K277,2)</f>
        <v>0</v>
      </c>
      <c r="O277" s="279"/>
      <c r="P277" s="279"/>
      <c r="Q277" s="279"/>
      <c r="R277" s="39"/>
      <c r="T277" s="173" t="s">
        <v>22</v>
      </c>
      <c r="U277" s="46" t="s">
        <v>45</v>
      </c>
      <c r="V277" s="38"/>
      <c r="W277" s="174">
        <f>V277*K277</f>
        <v>0</v>
      </c>
      <c r="X277" s="174">
        <v>0</v>
      </c>
      <c r="Y277" s="174">
        <f>X277*K277</f>
        <v>0</v>
      </c>
      <c r="Z277" s="174">
        <v>0</v>
      </c>
      <c r="AA277" s="175">
        <f>Z277*K277</f>
        <v>0</v>
      </c>
      <c r="AR277" s="21" t="s">
        <v>194</v>
      </c>
      <c r="AT277" s="21" t="s">
        <v>168</v>
      </c>
      <c r="AU277" s="21" t="s">
        <v>87</v>
      </c>
      <c r="AY277" s="21" t="s">
        <v>167</v>
      </c>
      <c r="BE277" s="112">
        <f>IF(U277="základní",N277,0)</f>
        <v>0</v>
      </c>
      <c r="BF277" s="112">
        <f>IF(U277="snížená",N277,0)</f>
        <v>0</v>
      </c>
      <c r="BG277" s="112">
        <f>IF(U277="zákl. přenesená",N277,0)</f>
        <v>0</v>
      </c>
      <c r="BH277" s="112">
        <f>IF(U277="sníž. přenesená",N277,0)</f>
        <v>0</v>
      </c>
      <c r="BI277" s="112">
        <f>IF(U277="nulová",N277,0)</f>
        <v>0</v>
      </c>
      <c r="BJ277" s="21" t="s">
        <v>87</v>
      </c>
      <c r="BK277" s="112">
        <f>ROUND(L277*K277,2)</f>
        <v>0</v>
      </c>
      <c r="BL277" s="21" t="s">
        <v>194</v>
      </c>
      <c r="BM277" s="21" t="s">
        <v>530</v>
      </c>
    </row>
    <row r="278" spans="2:65" s="1" customFormat="1" ht="25.5" customHeight="1">
      <c r="B278" s="37"/>
      <c r="C278" s="169" t="s">
        <v>531</v>
      </c>
      <c r="D278" s="169" t="s">
        <v>168</v>
      </c>
      <c r="E278" s="170" t="s">
        <v>532</v>
      </c>
      <c r="F278" s="276" t="s">
        <v>533</v>
      </c>
      <c r="G278" s="276"/>
      <c r="H278" s="276"/>
      <c r="I278" s="276"/>
      <c r="J278" s="171" t="s">
        <v>256</v>
      </c>
      <c r="K278" s="172">
        <v>0.019</v>
      </c>
      <c r="L278" s="277">
        <v>0</v>
      </c>
      <c r="M278" s="278"/>
      <c r="N278" s="279">
        <f>ROUND(L278*K278,2)</f>
        <v>0</v>
      </c>
      <c r="O278" s="279"/>
      <c r="P278" s="279"/>
      <c r="Q278" s="279"/>
      <c r="R278" s="39"/>
      <c r="T278" s="173" t="s">
        <v>22</v>
      </c>
      <c r="U278" s="46" t="s">
        <v>45</v>
      </c>
      <c r="V278" s="38"/>
      <c r="W278" s="174">
        <f>V278*K278</f>
        <v>0</v>
      </c>
      <c r="X278" s="174">
        <v>0</v>
      </c>
      <c r="Y278" s="174">
        <f>X278*K278</f>
        <v>0</v>
      </c>
      <c r="Z278" s="174">
        <v>0</v>
      </c>
      <c r="AA278" s="175">
        <f>Z278*K278</f>
        <v>0</v>
      </c>
      <c r="AR278" s="21" t="s">
        <v>194</v>
      </c>
      <c r="AT278" s="21" t="s">
        <v>168</v>
      </c>
      <c r="AU278" s="21" t="s">
        <v>87</v>
      </c>
      <c r="AY278" s="21" t="s">
        <v>167</v>
      </c>
      <c r="BE278" s="112">
        <f>IF(U278="základní",N278,0)</f>
        <v>0</v>
      </c>
      <c r="BF278" s="112">
        <f>IF(U278="snížená",N278,0)</f>
        <v>0</v>
      </c>
      <c r="BG278" s="112">
        <f>IF(U278="zákl. přenesená",N278,0)</f>
        <v>0</v>
      </c>
      <c r="BH278" s="112">
        <f>IF(U278="sníž. přenesená",N278,0)</f>
        <v>0</v>
      </c>
      <c r="BI278" s="112">
        <f>IF(U278="nulová",N278,0)</f>
        <v>0</v>
      </c>
      <c r="BJ278" s="21" t="s">
        <v>87</v>
      </c>
      <c r="BK278" s="112">
        <f>ROUND(L278*K278,2)</f>
        <v>0</v>
      </c>
      <c r="BL278" s="21" t="s">
        <v>194</v>
      </c>
      <c r="BM278" s="21" t="s">
        <v>534</v>
      </c>
    </row>
    <row r="279" spans="2:63" s="9" customFormat="1" ht="29.25" customHeight="1">
      <c r="B279" s="158"/>
      <c r="C279" s="159"/>
      <c r="D279" s="168" t="s">
        <v>137</v>
      </c>
      <c r="E279" s="168"/>
      <c r="F279" s="168"/>
      <c r="G279" s="168"/>
      <c r="H279" s="168"/>
      <c r="I279" s="168"/>
      <c r="J279" s="168"/>
      <c r="K279" s="168"/>
      <c r="L279" s="168"/>
      <c r="M279" s="168"/>
      <c r="N279" s="301">
        <f>BK279</f>
        <v>0</v>
      </c>
      <c r="O279" s="302"/>
      <c r="P279" s="302"/>
      <c r="Q279" s="302"/>
      <c r="R279" s="161"/>
      <c r="T279" s="162"/>
      <c r="U279" s="159"/>
      <c r="V279" s="159"/>
      <c r="W279" s="163">
        <f>SUM(W280:W290)</f>
        <v>0</v>
      </c>
      <c r="X279" s="159"/>
      <c r="Y279" s="163">
        <f>SUM(Y280:Y290)</f>
        <v>0.13258319999999998</v>
      </c>
      <c r="Z279" s="159"/>
      <c r="AA279" s="164">
        <f>SUM(AA280:AA290)</f>
        <v>0</v>
      </c>
      <c r="AR279" s="165" t="s">
        <v>87</v>
      </c>
      <c r="AT279" s="166" t="s">
        <v>77</v>
      </c>
      <c r="AU279" s="166" t="s">
        <v>84</v>
      </c>
      <c r="AY279" s="165" t="s">
        <v>167</v>
      </c>
      <c r="BK279" s="167">
        <f>SUM(BK280:BK290)</f>
        <v>0</v>
      </c>
    </row>
    <row r="280" spans="2:65" s="1" customFormat="1" ht="38.25" customHeight="1">
      <c r="B280" s="37"/>
      <c r="C280" s="169" t="s">
        <v>535</v>
      </c>
      <c r="D280" s="169" t="s">
        <v>168</v>
      </c>
      <c r="E280" s="170" t="s">
        <v>536</v>
      </c>
      <c r="F280" s="276" t="s">
        <v>537</v>
      </c>
      <c r="G280" s="276"/>
      <c r="H280" s="276"/>
      <c r="I280" s="276"/>
      <c r="J280" s="171" t="s">
        <v>171</v>
      </c>
      <c r="K280" s="172">
        <v>5.28</v>
      </c>
      <c r="L280" s="277">
        <v>0</v>
      </c>
      <c r="M280" s="278"/>
      <c r="N280" s="279">
        <f>ROUND(L280*K280,2)</f>
        <v>0</v>
      </c>
      <c r="O280" s="279"/>
      <c r="P280" s="279"/>
      <c r="Q280" s="279"/>
      <c r="R280" s="39"/>
      <c r="T280" s="173" t="s">
        <v>22</v>
      </c>
      <c r="U280" s="46" t="s">
        <v>45</v>
      </c>
      <c r="V280" s="38"/>
      <c r="W280" s="174">
        <f>V280*K280</f>
        <v>0</v>
      </c>
      <c r="X280" s="174">
        <v>0.00367</v>
      </c>
      <c r="Y280" s="174">
        <f>X280*K280</f>
        <v>0.019377600000000002</v>
      </c>
      <c r="Z280" s="174">
        <v>0</v>
      </c>
      <c r="AA280" s="175">
        <f>Z280*K280</f>
        <v>0</v>
      </c>
      <c r="AR280" s="21" t="s">
        <v>194</v>
      </c>
      <c r="AT280" s="21" t="s">
        <v>168</v>
      </c>
      <c r="AU280" s="21" t="s">
        <v>87</v>
      </c>
      <c r="AY280" s="21" t="s">
        <v>167</v>
      </c>
      <c r="BE280" s="112">
        <f>IF(U280="základní",N280,0)</f>
        <v>0</v>
      </c>
      <c r="BF280" s="112">
        <f>IF(U280="snížená",N280,0)</f>
        <v>0</v>
      </c>
      <c r="BG280" s="112">
        <f>IF(U280="zákl. přenesená",N280,0)</f>
        <v>0</v>
      </c>
      <c r="BH280" s="112">
        <f>IF(U280="sníž. přenesená",N280,0)</f>
        <v>0</v>
      </c>
      <c r="BI280" s="112">
        <f>IF(U280="nulová",N280,0)</f>
        <v>0</v>
      </c>
      <c r="BJ280" s="21" t="s">
        <v>87</v>
      </c>
      <c r="BK280" s="112">
        <f>ROUND(L280*K280,2)</f>
        <v>0</v>
      </c>
      <c r="BL280" s="21" t="s">
        <v>194</v>
      </c>
      <c r="BM280" s="21" t="s">
        <v>538</v>
      </c>
    </row>
    <row r="281" spans="2:51" s="11" customFormat="1" ht="16.5" customHeight="1">
      <c r="B281" s="183"/>
      <c r="C281" s="184"/>
      <c r="D281" s="184"/>
      <c r="E281" s="185" t="s">
        <v>22</v>
      </c>
      <c r="F281" s="284" t="s">
        <v>277</v>
      </c>
      <c r="G281" s="285"/>
      <c r="H281" s="285"/>
      <c r="I281" s="285"/>
      <c r="J281" s="184"/>
      <c r="K281" s="186">
        <v>5.28</v>
      </c>
      <c r="L281" s="184"/>
      <c r="M281" s="184"/>
      <c r="N281" s="184"/>
      <c r="O281" s="184"/>
      <c r="P281" s="184"/>
      <c r="Q281" s="184"/>
      <c r="R281" s="187"/>
      <c r="T281" s="188"/>
      <c r="U281" s="184"/>
      <c r="V281" s="184"/>
      <c r="W281" s="184"/>
      <c r="X281" s="184"/>
      <c r="Y281" s="184"/>
      <c r="Z281" s="184"/>
      <c r="AA281" s="189"/>
      <c r="AT281" s="190" t="s">
        <v>174</v>
      </c>
      <c r="AU281" s="190" t="s">
        <v>87</v>
      </c>
      <c r="AV281" s="11" t="s">
        <v>87</v>
      </c>
      <c r="AW281" s="11" t="s">
        <v>35</v>
      </c>
      <c r="AX281" s="11" t="s">
        <v>84</v>
      </c>
      <c r="AY281" s="190" t="s">
        <v>167</v>
      </c>
    </row>
    <row r="282" spans="2:65" s="1" customFormat="1" ht="16.5" customHeight="1">
      <c r="B282" s="37"/>
      <c r="C282" s="199" t="s">
        <v>539</v>
      </c>
      <c r="D282" s="199" t="s">
        <v>213</v>
      </c>
      <c r="E282" s="200" t="s">
        <v>540</v>
      </c>
      <c r="F282" s="288" t="s">
        <v>541</v>
      </c>
      <c r="G282" s="288"/>
      <c r="H282" s="288"/>
      <c r="I282" s="288"/>
      <c r="J282" s="201" t="s">
        <v>171</v>
      </c>
      <c r="K282" s="202">
        <v>5.808</v>
      </c>
      <c r="L282" s="289">
        <v>0</v>
      </c>
      <c r="M282" s="290"/>
      <c r="N282" s="291">
        <f>ROUND(L282*K282,2)</f>
        <v>0</v>
      </c>
      <c r="O282" s="279"/>
      <c r="P282" s="279"/>
      <c r="Q282" s="279"/>
      <c r="R282" s="39"/>
      <c r="T282" s="173" t="s">
        <v>22</v>
      </c>
      <c r="U282" s="46" t="s">
        <v>45</v>
      </c>
      <c r="V282" s="38"/>
      <c r="W282" s="174">
        <f>V282*K282</f>
        <v>0</v>
      </c>
      <c r="X282" s="174">
        <v>0.0192</v>
      </c>
      <c r="Y282" s="174">
        <f>X282*K282</f>
        <v>0.11151359999999999</v>
      </c>
      <c r="Z282" s="174">
        <v>0</v>
      </c>
      <c r="AA282" s="175">
        <f>Z282*K282</f>
        <v>0</v>
      </c>
      <c r="AR282" s="21" t="s">
        <v>293</v>
      </c>
      <c r="AT282" s="21" t="s">
        <v>213</v>
      </c>
      <c r="AU282" s="21" t="s">
        <v>87</v>
      </c>
      <c r="AY282" s="21" t="s">
        <v>167</v>
      </c>
      <c r="BE282" s="112">
        <f>IF(U282="základní",N282,0)</f>
        <v>0</v>
      </c>
      <c r="BF282" s="112">
        <f>IF(U282="snížená",N282,0)</f>
        <v>0</v>
      </c>
      <c r="BG282" s="112">
        <f>IF(U282="zákl. přenesená",N282,0)</f>
        <v>0</v>
      </c>
      <c r="BH282" s="112">
        <f>IF(U282="sníž. přenesená",N282,0)</f>
        <v>0</v>
      </c>
      <c r="BI282" s="112">
        <f>IF(U282="nulová",N282,0)</f>
        <v>0</v>
      </c>
      <c r="BJ282" s="21" t="s">
        <v>87</v>
      </c>
      <c r="BK282" s="112">
        <f>ROUND(L282*K282,2)</f>
        <v>0</v>
      </c>
      <c r="BL282" s="21" t="s">
        <v>194</v>
      </c>
      <c r="BM282" s="21" t="s">
        <v>542</v>
      </c>
    </row>
    <row r="283" spans="2:65" s="1" customFormat="1" ht="25.5" customHeight="1">
      <c r="B283" s="37"/>
      <c r="C283" s="169" t="s">
        <v>543</v>
      </c>
      <c r="D283" s="169" t="s">
        <v>168</v>
      </c>
      <c r="E283" s="170" t="s">
        <v>544</v>
      </c>
      <c r="F283" s="276" t="s">
        <v>545</v>
      </c>
      <c r="G283" s="276"/>
      <c r="H283" s="276"/>
      <c r="I283" s="276"/>
      <c r="J283" s="171" t="s">
        <v>171</v>
      </c>
      <c r="K283" s="172">
        <v>5.28</v>
      </c>
      <c r="L283" s="277">
        <v>0</v>
      </c>
      <c r="M283" s="278"/>
      <c r="N283" s="279">
        <f>ROUND(L283*K283,2)</f>
        <v>0</v>
      </c>
      <c r="O283" s="279"/>
      <c r="P283" s="279"/>
      <c r="Q283" s="279"/>
      <c r="R283" s="39"/>
      <c r="T283" s="173" t="s">
        <v>22</v>
      </c>
      <c r="U283" s="46" t="s">
        <v>45</v>
      </c>
      <c r="V283" s="38"/>
      <c r="W283" s="174">
        <f>V283*K283</f>
        <v>0</v>
      </c>
      <c r="X283" s="174">
        <v>0</v>
      </c>
      <c r="Y283" s="174">
        <f>X283*K283</f>
        <v>0</v>
      </c>
      <c r="Z283" s="174">
        <v>0</v>
      </c>
      <c r="AA283" s="175">
        <f>Z283*K283</f>
        <v>0</v>
      </c>
      <c r="AR283" s="21" t="s">
        <v>194</v>
      </c>
      <c r="AT283" s="21" t="s">
        <v>168</v>
      </c>
      <c r="AU283" s="21" t="s">
        <v>87</v>
      </c>
      <c r="AY283" s="21" t="s">
        <v>167</v>
      </c>
      <c r="BE283" s="112">
        <f>IF(U283="základní",N283,0)</f>
        <v>0</v>
      </c>
      <c r="BF283" s="112">
        <f>IF(U283="snížená",N283,0)</f>
        <v>0</v>
      </c>
      <c r="BG283" s="112">
        <f>IF(U283="zákl. přenesená",N283,0)</f>
        <v>0</v>
      </c>
      <c r="BH283" s="112">
        <f>IF(U283="sníž. přenesená",N283,0)</f>
        <v>0</v>
      </c>
      <c r="BI283" s="112">
        <f>IF(U283="nulová",N283,0)</f>
        <v>0</v>
      </c>
      <c r="BJ283" s="21" t="s">
        <v>87</v>
      </c>
      <c r="BK283" s="112">
        <f>ROUND(L283*K283,2)</f>
        <v>0</v>
      </c>
      <c r="BL283" s="21" t="s">
        <v>194</v>
      </c>
      <c r="BM283" s="21" t="s">
        <v>546</v>
      </c>
    </row>
    <row r="284" spans="2:65" s="1" customFormat="1" ht="16.5" customHeight="1">
      <c r="B284" s="37"/>
      <c r="C284" s="169" t="s">
        <v>547</v>
      </c>
      <c r="D284" s="169" t="s">
        <v>168</v>
      </c>
      <c r="E284" s="170" t="s">
        <v>548</v>
      </c>
      <c r="F284" s="276" t="s">
        <v>549</v>
      </c>
      <c r="G284" s="276"/>
      <c r="H284" s="276"/>
      <c r="I284" s="276"/>
      <c r="J284" s="171" t="s">
        <v>171</v>
      </c>
      <c r="K284" s="172">
        <v>5.28</v>
      </c>
      <c r="L284" s="277">
        <v>0</v>
      </c>
      <c r="M284" s="278"/>
      <c r="N284" s="279">
        <f>ROUND(L284*K284,2)</f>
        <v>0</v>
      </c>
      <c r="O284" s="279"/>
      <c r="P284" s="279"/>
      <c r="Q284" s="279"/>
      <c r="R284" s="39"/>
      <c r="T284" s="173" t="s">
        <v>22</v>
      </c>
      <c r="U284" s="46" t="s">
        <v>45</v>
      </c>
      <c r="V284" s="38"/>
      <c r="W284" s="174">
        <f>V284*K284</f>
        <v>0</v>
      </c>
      <c r="X284" s="174">
        <v>0.0003</v>
      </c>
      <c r="Y284" s="174">
        <f>X284*K284</f>
        <v>0.001584</v>
      </c>
      <c r="Z284" s="174">
        <v>0</v>
      </c>
      <c r="AA284" s="175">
        <f>Z284*K284</f>
        <v>0</v>
      </c>
      <c r="AR284" s="21" t="s">
        <v>194</v>
      </c>
      <c r="AT284" s="21" t="s">
        <v>168</v>
      </c>
      <c r="AU284" s="21" t="s">
        <v>87</v>
      </c>
      <c r="AY284" s="21" t="s">
        <v>167</v>
      </c>
      <c r="BE284" s="112">
        <f>IF(U284="základní",N284,0)</f>
        <v>0</v>
      </c>
      <c r="BF284" s="112">
        <f>IF(U284="snížená",N284,0)</f>
        <v>0</v>
      </c>
      <c r="BG284" s="112">
        <f>IF(U284="zákl. přenesená",N284,0)</f>
        <v>0</v>
      </c>
      <c r="BH284" s="112">
        <f>IF(U284="sníž. přenesená",N284,0)</f>
        <v>0</v>
      </c>
      <c r="BI284" s="112">
        <f>IF(U284="nulová",N284,0)</f>
        <v>0</v>
      </c>
      <c r="BJ284" s="21" t="s">
        <v>87</v>
      </c>
      <c r="BK284" s="112">
        <f>ROUND(L284*K284,2)</f>
        <v>0</v>
      </c>
      <c r="BL284" s="21" t="s">
        <v>194</v>
      </c>
      <c r="BM284" s="21" t="s">
        <v>550</v>
      </c>
    </row>
    <row r="285" spans="2:65" s="1" customFormat="1" ht="25.5" customHeight="1">
      <c r="B285" s="37"/>
      <c r="C285" s="169" t="s">
        <v>551</v>
      </c>
      <c r="D285" s="169" t="s">
        <v>168</v>
      </c>
      <c r="E285" s="170" t="s">
        <v>552</v>
      </c>
      <c r="F285" s="276" t="s">
        <v>553</v>
      </c>
      <c r="G285" s="276"/>
      <c r="H285" s="276"/>
      <c r="I285" s="276"/>
      <c r="J285" s="171" t="s">
        <v>193</v>
      </c>
      <c r="K285" s="172">
        <v>2.7</v>
      </c>
      <c r="L285" s="277">
        <v>0</v>
      </c>
      <c r="M285" s="278"/>
      <c r="N285" s="279">
        <f>ROUND(L285*K285,2)</f>
        <v>0</v>
      </c>
      <c r="O285" s="279"/>
      <c r="P285" s="279"/>
      <c r="Q285" s="279"/>
      <c r="R285" s="39"/>
      <c r="T285" s="173" t="s">
        <v>22</v>
      </c>
      <c r="U285" s="46" t="s">
        <v>45</v>
      </c>
      <c r="V285" s="38"/>
      <c r="W285" s="174">
        <f>V285*K285</f>
        <v>0</v>
      </c>
      <c r="X285" s="174">
        <v>0</v>
      </c>
      <c r="Y285" s="174">
        <f>X285*K285</f>
        <v>0</v>
      </c>
      <c r="Z285" s="174">
        <v>0</v>
      </c>
      <c r="AA285" s="175">
        <f>Z285*K285</f>
        <v>0</v>
      </c>
      <c r="AR285" s="21" t="s">
        <v>194</v>
      </c>
      <c r="AT285" s="21" t="s">
        <v>168</v>
      </c>
      <c r="AU285" s="21" t="s">
        <v>87</v>
      </c>
      <c r="AY285" s="21" t="s">
        <v>167</v>
      </c>
      <c r="BE285" s="112">
        <f>IF(U285="základní",N285,0)</f>
        <v>0</v>
      </c>
      <c r="BF285" s="112">
        <f>IF(U285="snížená",N285,0)</f>
        <v>0</v>
      </c>
      <c r="BG285" s="112">
        <f>IF(U285="zákl. přenesená",N285,0)</f>
        <v>0</v>
      </c>
      <c r="BH285" s="112">
        <f>IF(U285="sníž. přenesená",N285,0)</f>
        <v>0</v>
      </c>
      <c r="BI285" s="112">
        <f>IF(U285="nulová",N285,0)</f>
        <v>0</v>
      </c>
      <c r="BJ285" s="21" t="s">
        <v>87</v>
      </c>
      <c r="BK285" s="112">
        <f>ROUND(L285*K285,2)</f>
        <v>0</v>
      </c>
      <c r="BL285" s="21" t="s">
        <v>194</v>
      </c>
      <c r="BM285" s="21" t="s">
        <v>554</v>
      </c>
    </row>
    <row r="286" spans="2:51" s="10" customFormat="1" ht="16.5" customHeight="1">
      <c r="B286" s="176"/>
      <c r="C286" s="177"/>
      <c r="D286" s="177"/>
      <c r="E286" s="178" t="s">
        <v>22</v>
      </c>
      <c r="F286" s="280" t="s">
        <v>282</v>
      </c>
      <c r="G286" s="281"/>
      <c r="H286" s="281"/>
      <c r="I286" s="281"/>
      <c r="J286" s="177"/>
      <c r="K286" s="178" t="s">
        <v>22</v>
      </c>
      <c r="L286" s="177"/>
      <c r="M286" s="177"/>
      <c r="N286" s="177"/>
      <c r="O286" s="177"/>
      <c r="P286" s="177"/>
      <c r="Q286" s="177"/>
      <c r="R286" s="179"/>
      <c r="T286" s="180"/>
      <c r="U286" s="177"/>
      <c r="V286" s="177"/>
      <c r="W286" s="177"/>
      <c r="X286" s="177"/>
      <c r="Y286" s="177"/>
      <c r="Z286" s="177"/>
      <c r="AA286" s="181"/>
      <c r="AT286" s="182" t="s">
        <v>174</v>
      </c>
      <c r="AU286" s="182" t="s">
        <v>87</v>
      </c>
      <c r="AV286" s="10" t="s">
        <v>84</v>
      </c>
      <c r="AW286" s="10" t="s">
        <v>35</v>
      </c>
      <c r="AX286" s="10" t="s">
        <v>78</v>
      </c>
      <c r="AY286" s="182" t="s">
        <v>167</v>
      </c>
    </row>
    <row r="287" spans="2:51" s="11" customFormat="1" ht="16.5" customHeight="1">
      <c r="B287" s="183"/>
      <c r="C287" s="184"/>
      <c r="D287" s="184"/>
      <c r="E287" s="185" t="s">
        <v>22</v>
      </c>
      <c r="F287" s="282" t="s">
        <v>555</v>
      </c>
      <c r="G287" s="283"/>
      <c r="H287" s="283"/>
      <c r="I287" s="283"/>
      <c r="J287" s="184"/>
      <c r="K287" s="186">
        <v>2.7</v>
      </c>
      <c r="L287" s="184"/>
      <c r="M287" s="184"/>
      <c r="N287" s="184"/>
      <c r="O287" s="184"/>
      <c r="P287" s="184"/>
      <c r="Q287" s="184"/>
      <c r="R287" s="187"/>
      <c r="T287" s="188"/>
      <c r="U287" s="184"/>
      <c r="V287" s="184"/>
      <c r="W287" s="184"/>
      <c r="X287" s="184"/>
      <c r="Y287" s="184"/>
      <c r="Z287" s="184"/>
      <c r="AA287" s="189"/>
      <c r="AT287" s="190" t="s">
        <v>174</v>
      </c>
      <c r="AU287" s="190" t="s">
        <v>87</v>
      </c>
      <c r="AV287" s="11" t="s">
        <v>87</v>
      </c>
      <c r="AW287" s="11" t="s">
        <v>35</v>
      </c>
      <c r="AX287" s="11" t="s">
        <v>84</v>
      </c>
      <c r="AY287" s="190" t="s">
        <v>167</v>
      </c>
    </row>
    <row r="288" spans="2:65" s="1" customFormat="1" ht="38.25" customHeight="1">
      <c r="B288" s="37"/>
      <c r="C288" s="199" t="s">
        <v>556</v>
      </c>
      <c r="D288" s="199" t="s">
        <v>213</v>
      </c>
      <c r="E288" s="200" t="s">
        <v>557</v>
      </c>
      <c r="F288" s="288" t="s">
        <v>558</v>
      </c>
      <c r="G288" s="288"/>
      <c r="H288" s="288"/>
      <c r="I288" s="288"/>
      <c r="J288" s="201" t="s">
        <v>193</v>
      </c>
      <c r="K288" s="202">
        <v>2.7</v>
      </c>
      <c r="L288" s="289">
        <v>0</v>
      </c>
      <c r="M288" s="290"/>
      <c r="N288" s="291">
        <f>ROUND(L288*K288,2)</f>
        <v>0</v>
      </c>
      <c r="O288" s="279"/>
      <c r="P288" s="279"/>
      <c r="Q288" s="279"/>
      <c r="R288" s="39"/>
      <c r="T288" s="173" t="s">
        <v>22</v>
      </c>
      <c r="U288" s="46" t="s">
        <v>45</v>
      </c>
      <c r="V288" s="38"/>
      <c r="W288" s="174">
        <f>V288*K288</f>
        <v>0</v>
      </c>
      <c r="X288" s="174">
        <v>4E-05</v>
      </c>
      <c r="Y288" s="174">
        <f>X288*K288</f>
        <v>0.00010800000000000001</v>
      </c>
      <c r="Z288" s="174">
        <v>0</v>
      </c>
      <c r="AA288" s="175">
        <f>Z288*K288</f>
        <v>0</v>
      </c>
      <c r="AR288" s="21" t="s">
        <v>293</v>
      </c>
      <c r="AT288" s="21" t="s">
        <v>213</v>
      </c>
      <c r="AU288" s="21" t="s">
        <v>87</v>
      </c>
      <c r="AY288" s="21" t="s">
        <v>167</v>
      </c>
      <c r="BE288" s="112">
        <f>IF(U288="základní",N288,0)</f>
        <v>0</v>
      </c>
      <c r="BF288" s="112">
        <f>IF(U288="snížená",N288,0)</f>
        <v>0</v>
      </c>
      <c r="BG288" s="112">
        <f>IF(U288="zákl. přenesená",N288,0)</f>
        <v>0</v>
      </c>
      <c r="BH288" s="112">
        <f>IF(U288="sníž. přenesená",N288,0)</f>
        <v>0</v>
      </c>
      <c r="BI288" s="112">
        <f>IF(U288="nulová",N288,0)</f>
        <v>0</v>
      </c>
      <c r="BJ288" s="21" t="s">
        <v>87</v>
      </c>
      <c r="BK288" s="112">
        <f>ROUND(L288*K288,2)</f>
        <v>0</v>
      </c>
      <c r="BL288" s="21" t="s">
        <v>194</v>
      </c>
      <c r="BM288" s="21" t="s">
        <v>559</v>
      </c>
    </row>
    <row r="289" spans="2:65" s="1" customFormat="1" ht="25.5" customHeight="1">
      <c r="B289" s="37"/>
      <c r="C289" s="169" t="s">
        <v>560</v>
      </c>
      <c r="D289" s="169" t="s">
        <v>168</v>
      </c>
      <c r="E289" s="170" t="s">
        <v>561</v>
      </c>
      <c r="F289" s="276" t="s">
        <v>562</v>
      </c>
      <c r="G289" s="276"/>
      <c r="H289" s="276"/>
      <c r="I289" s="276"/>
      <c r="J289" s="171" t="s">
        <v>256</v>
      </c>
      <c r="K289" s="172">
        <v>0.133</v>
      </c>
      <c r="L289" s="277">
        <v>0</v>
      </c>
      <c r="M289" s="278"/>
      <c r="N289" s="279">
        <f>ROUND(L289*K289,2)</f>
        <v>0</v>
      </c>
      <c r="O289" s="279"/>
      <c r="P289" s="279"/>
      <c r="Q289" s="279"/>
      <c r="R289" s="39"/>
      <c r="T289" s="173" t="s">
        <v>22</v>
      </c>
      <c r="U289" s="46" t="s">
        <v>45</v>
      </c>
      <c r="V289" s="38"/>
      <c r="W289" s="174">
        <f>V289*K289</f>
        <v>0</v>
      </c>
      <c r="X289" s="174">
        <v>0</v>
      </c>
      <c r="Y289" s="174">
        <f>X289*K289</f>
        <v>0</v>
      </c>
      <c r="Z289" s="174">
        <v>0</v>
      </c>
      <c r="AA289" s="175">
        <f>Z289*K289</f>
        <v>0</v>
      </c>
      <c r="AR289" s="21" t="s">
        <v>194</v>
      </c>
      <c r="AT289" s="21" t="s">
        <v>168</v>
      </c>
      <c r="AU289" s="21" t="s">
        <v>87</v>
      </c>
      <c r="AY289" s="21" t="s">
        <v>167</v>
      </c>
      <c r="BE289" s="112">
        <f>IF(U289="základní",N289,0)</f>
        <v>0</v>
      </c>
      <c r="BF289" s="112">
        <f>IF(U289="snížená",N289,0)</f>
        <v>0</v>
      </c>
      <c r="BG289" s="112">
        <f>IF(U289="zákl. přenesená",N289,0)</f>
        <v>0</v>
      </c>
      <c r="BH289" s="112">
        <f>IF(U289="sníž. přenesená",N289,0)</f>
        <v>0</v>
      </c>
      <c r="BI289" s="112">
        <f>IF(U289="nulová",N289,0)</f>
        <v>0</v>
      </c>
      <c r="BJ289" s="21" t="s">
        <v>87</v>
      </c>
      <c r="BK289" s="112">
        <f>ROUND(L289*K289,2)</f>
        <v>0</v>
      </c>
      <c r="BL289" s="21" t="s">
        <v>194</v>
      </c>
      <c r="BM289" s="21" t="s">
        <v>563</v>
      </c>
    </row>
    <row r="290" spans="2:65" s="1" customFormat="1" ht="25.5" customHeight="1">
      <c r="B290" s="37"/>
      <c r="C290" s="169" t="s">
        <v>564</v>
      </c>
      <c r="D290" s="169" t="s">
        <v>168</v>
      </c>
      <c r="E290" s="170" t="s">
        <v>565</v>
      </c>
      <c r="F290" s="276" t="s">
        <v>566</v>
      </c>
      <c r="G290" s="276"/>
      <c r="H290" s="276"/>
      <c r="I290" s="276"/>
      <c r="J290" s="171" t="s">
        <v>256</v>
      </c>
      <c r="K290" s="172">
        <v>0.133</v>
      </c>
      <c r="L290" s="277">
        <v>0</v>
      </c>
      <c r="M290" s="278"/>
      <c r="N290" s="279">
        <f>ROUND(L290*K290,2)</f>
        <v>0</v>
      </c>
      <c r="O290" s="279"/>
      <c r="P290" s="279"/>
      <c r="Q290" s="279"/>
      <c r="R290" s="39"/>
      <c r="T290" s="173" t="s">
        <v>22</v>
      </c>
      <c r="U290" s="46" t="s">
        <v>45</v>
      </c>
      <c r="V290" s="38"/>
      <c r="W290" s="174">
        <f>V290*K290</f>
        <v>0</v>
      </c>
      <c r="X290" s="174">
        <v>0</v>
      </c>
      <c r="Y290" s="174">
        <f>X290*K290</f>
        <v>0</v>
      </c>
      <c r="Z290" s="174">
        <v>0</v>
      </c>
      <c r="AA290" s="175">
        <f>Z290*K290</f>
        <v>0</v>
      </c>
      <c r="AR290" s="21" t="s">
        <v>194</v>
      </c>
      <c r="AT290" s="21" t="s">
        <v>168</v>
      </c>
      <c r="AU290" s="21" t="s">
        <v>87</v>
      </c>
      <c r="AY290" s="21" t="s">
        <v>167</v>
      </c>
      <c r="BE290" s="112">
        <f>IF(U290="základní",N290,0)</f>
        <v>0</v>
      </c>
      <c r="BF290" s="112">
        <f>IF(U290="snížená",N290,0)</f>
        <v>0</v>
      </c>
      <c r="BG290" s="112">
        <f>IF(U290="zákl. přenesená",N290,0)</f>
        <v>0</v>
      </c>
      <c r="BH290" s="112">
        <f>IF(U290="sníž. přenesená",N290,0)</f>
        <v>0</v>
      </c>
      <c r="BI290" s="112">
        <f>IF(U290="nulová",N290,0)</f>
        <v>0</v>
      </c>
      <c r="BJ290" s="21" t="s">
        <v>87</v>
      </c>
      <c r="BK290" s="112">
        <f>ROUND(L290*K290,2)</f>
        <v>0</v>
      </c>
      <c r="BL290" s="21" t="s">
        <v>194</v>
      </c>
      <c r="BM290" s="21" t="s">
        <v>567</v>
      </c>
    </row>
    <row r="291" spans="2:63" s="9" customFormat="1" ht="29.25" customHeight="1">
      <c r="B291" s="158"/>
      <c r="C291" s="159"/>
      <c r="D291" s="168" t="s">
        <v>138</v>
      </c>
      <c r="E291" s="168"/>
      <c r="F291" s="168"/>
      <c r="G291" s="168"/>
      <c r="H291" s="168"/>
      <c r="I291" s="168"/>
      <c r="J291" s="168"/>
      <c r="K291" s="168"/>
      <c r="L291" s="168"/>
      <c r="M291" s="168"/>
      <c r="N291" s="301">
        <f>BK291</f>
        <v>0</v>
      </c>
      <c r="O291" s="302"/>
      <c r="P291" s="302"/>
      <c r="Q291" s="302"/>
      <c r="R291" s="161"/>
      <c r="T291" s="162"/>
      <c r="U291" s="159"/>
      <c r="V291" s="159"/>
      <c r="W291" s="163">
        <f>SUM(W292:W294)</f>
        <v>0</v>
      </c>
      <c r="X291" s="159"/>
      <c r="Y291" s="163">
        <f>SUM(Y292:Y294)</f>
        <v>0.0001908</v>
      </c>
      <c r="Z291" s="159"/>
      <c r="AA291" s="164">
        <f>SUM(AA292:AA294)</f>
        <v>0</v>
      </c>
      <c r="AR291" s="165" t="s">
        <v>87</v>
      </c>
      <c r="AT291" s="166" t="s">
        <v>77</v>
      </c>
      <c r="AU291" s="166" t="s">
        <v>84</v>
      </c>
      <c r="AY291" s="165" t="s">
        <v>167</v>
      </c>
      <c r="BK291" s="167">
        <f>SUM(BK292:BK294)</f>
        <v>0</v>
      </c>
    </row>
    <row r="292" spans="2:65" s="1" customFormat="1" ht="25.5" customHeight="1">
      <c r="B292" s="37"/>
      <c r="C292" s="169" t="s">
        <v>568</v>
      </c>
      <c r="D292" s="169" t="s">
        <v>168</v>
      </c>
      <c r="E292" s="170" t="s">
        <v>569</v>
      </c>
      <c r="F292" s="276" t="s">
        <v>570</v>
      </c>
      <c r="G292" s="276"/>
      <c r="H292" s="276"/>
      <c r="I292" s="276"/>
      <c r="J292" s="171" t="s">
        <v>193</v>
      </c>
      <c r="K292" s="172">
        <v>0.9</v>
      </c>
      <c r="L292" s="277">
        <v>0</v>
      </c>
      <c r="M292" s="278"/>
      <c r="N292" s="279">
        <f>ROUND(L292*K292,2)</f>
        <v>0</v>
      </c>
      <c r="O292" s="279"/>
      <c r="P292" s="279"/>
      <c r="Q292" s="279"/>
      <c r="R292" s="39"/>
      <c r="T292" s="173" t="s">
        <v>22</v>
      </c>
      <c r="U292" s="46" t="s">
        <v>45</v>
      </c>
      <c r="V292" s="38"/>
      <c r="W292" s="174">
        <f>V292*K292</f>
        <v>0</v>
      </c>
      <c r="X292" s="174">
        <v>4.2E-05</v>
      </c>
      <c r="Y292" s="174">
        <f>X292*K292</f>
        <v>3.78E-05</v>
      </c>
      <c r="Z292" s="174">
        <v>0</v>
      </c>
      <c r="AA292" s="175">
        <f>Z292*K292</f>
        <v>0</v>
      </c>
      <c r="AR292" s="21" t="s">
        <v>194</v>
      </c>
      <c r="AT292" s="21" t="s">
        <v>168</v>
      </c>
      <c r="AU292" s="21" t="s">
        <v>87</v>
      </c>
      <c r="AY292" s="21" t="s">
        <v>167</v>
      </c>
      <c r="BE292" s="112">
        <f>IF(U292="základní",N292,0)</f>
        <v>0</v>
      </c>
      <c r="BF292" s="112">
        <f>IF(U292="snížená",N292,0)</f>
        <v>0</v>
      </c>
      <c r="BG292" s="112">
        <f>IF(U292="zákl. přenesená",N292,0)</f>
        <v>0</v>
      </c>
      <c r="BH292" s="112">
        <f>IF(U292="sníž. přenesená",N292,0)</f>
        <v>0</v>
      </c>
      <c r="BI292" s="112">
        <f>IF(U292="nulová",N292,0)</f>
        <v>0</v>
      </c>
      <c r="BJ292" s="21" t="s">
        <v>87</v>
      </c>
      <c r="BK292" s="112">
        <f>ROUND(L292*K292,2)</f>
        <v>0</v>
      </c>
      <c r="BL292" s="21" t="s">
        <v>194</v>
      </c>
      <c r="BM292" s="21" t="s">
        <v>571</v>
      </c>
    </row>
    <row r="293" spans="2:65" s="1" customFormat="1" ht="25.5" customHeight="1">
      <c r="B293" s="37"/>
      <c r="C293" s="199" t="s">
        <v>572</v>
      </c>
      <c r="D293" s="199" t="s">
        <v>213</v>
      </c>
      <c r="E293" s="200" t="s">
        <v>573</v>
      </c>
      <c r="F293" s="288" t="s">
        <v>574</v>
      </c>
      <c r="G293" s="288"/>
      <c r="H293" s="288"/>
      <c r="I293" s="288"/>
      <c r="J293" s="201" t="s">
        <v>193</v>
      </c>
      <c r="K293" s="202">
        <v>0.9</v>
      </c>
      <c r="L293" s="289">
        <v>0</v>
      </c>
      <c r="M293" s="290"/>
      <c r="N293" s="291">
        <f>ROUND(L293*K293,2)</f>
        <v>0</v>
      </c>
      <c r="O293" s="279"/>
      <c r="P293" s="279"/>
      <c r="Q293" s="279"/>
      <c r="R293" s="39"/>
      <c r="T293" s="173" t="s">
        <v>22</v>
      </c>
      <c r="U293" s="46" t="s">
        <v>45</v>
      </c>
      <c r="V293" s="38"/>
      <c r="W293" s="174">
        <f>V293*K293</f>
        <v>0</v>
      </c>
      <c r="X293" s="174">
        <v>0.00017</v>
      </c>
      <c r="Y293" s="174">
        <f>X293*K293</f>
        <v>0.000153</v>
      </c>
      <c r="Z293" s="174">
        <v>0</v>
      </c>
      <c r="AA293" s="175">
        <f>Z293*K293</f>
        <v>0</v>
      </c>
      <c r="AR293" s="21" t="s">
        <v>293</v>
      </c>
      <c r="AT293" s="21" t="s">
        <v>213</v>
      </c>
      <c r="AU293" s="21" t="s">
        <v>87</v>
      </c>
      <c r="AY293" s="21" t="s">
        <v>167</v>
      </c>
      <c r="BE293" s="112">
        <f>IF(U293="základní",N293,0)</f>
        <v>0</v>
      </c>
      <c r="BF293" s="112">
        <f>IF(U293="snížená",N293,0)</f>
        <v>0</v>
      </c>
      <c r="BG293" s="112">
        <f>IF(U293="zákl. přenesená",N293,0)</f>
        <v>0</v>
      </c>
      <c r="BH293" s="112">
        <f>IF(U293="sníž. přenesená",N293,0)</f>
        <v>0</v>
      </c>
      <c r="BI293" s="112">
        <f>IF(U293="nulová",N293,0)</f>
        <v>0</v>
      </c>
      <c r="BJ293" s="21" t="s">
        <v>87</v>
      </c>
      <c r="BK293" s="112">
        <f>ROUND(L293*K293,2)</f>
        <v>0</v>
      </c>
      <c r="BL293" s="21" t="s">
        <v>194</v>
      </c>
      <c r="BM293" s="21" t="s">
        <v>575</v>
      </c>
    </row>
    <row r="294" spans="2:65" s="1" customFormat="1" ht="25.5" customHeight="1">
      <c r="B294" s="37"/>
      <c r="C294" s="169" t="s">
        <v>576</v>
      </c>
      <c r="D294" s="169" t="s">
        <v>168</v>
      </c>
      <c r="E294" s="170" t="s">
        <v>577</v>
      </c>
      <c r="F294" s="276" t="s">
        <v>578</v>
      </c>
      <c r="G294" s="276"/>
      <c r="H294" s="276"/>
      <c r="I294" s="276"/>
      <c r="J294" s="171" t="s">
        <v>484</v>
      </c>
      <c r="K294" s="203">
        <v>0</v>
      </c>
      <c r="L294" s="277">
        <v>0</v>
      </c>
      <c r="M294" s="278"/>
      <c r="N294" s="279">
        <f>ROUND(L294*K294,2)</f>
        <v>0</v>
      </c>
      <c r="O294" s="279"/>
      <c r="P294" s="279"/>
      <c r="Q294" s="279"/>
      <c r="R294" s="39"/>
      <c r="T294" s="173" t="s">
        <v>22</v>
      </c>
      <c r="U294" s="46" t="s">
        <v>45</v>
      </c>
      <c r="V294" s="38"/>
      <c r="W294" s="174">
        <f>V294*K294</f>
        <v>0</v>
      </c>
      <c r="X294" s="174">
        <v>0</v>
      </c>
      <c r="Y294" s="174">
        <f>X294*K294</f>
        <v>0</v>
      </c>
      <c r="Z294" s="174">
        <v>0</v>
      </c>
      <c r="AA294" s="175">
        <f>Z294*K294</f>
        <v>0</v>
      </c>
      <c r="AR294" s="21" t="s">
        <v>194</v>
      </c>
      <c r="AT294" s="21" t="s">
        <v>168</v>
      </c>
      <c r="AU294" s="21" t="s">
        <v>87</v>
      </c>
      <c r="AY294" s="21" t="s">
        <v>167</v>
      </c>
      <c r="BE294" s="112">
        <f>IF(U294="základní",N294,0)</f>
        <v>0</v>
      </c>
      <c r="BF294" s="112">
        <f>IF(U294="snížená",N294,0)</f>
        <v>0</v>
      </c>
      <c r="BG294" s="112">
        <f>IF(U294="zákl. přenesená",N294,0)</f>
        <v>0</v>
      </c>
      <c r="BH294" s="112">
        <f>IF(U294="sníž. přenesená",N294,0)</f>
        <v>0</v>
      </c>
      <c r="BI294" s="112">
        <f>IF(U294="nulová",N294,0)</f>
        <v>0</v>
      </c>
      <c r="BJ294" s="21" t="s">
        <v>87</v>
      </c>
      <c r="BK294" s="112">
        <f>ROUND(L294*K294,2)</f>
        <v>0</v>
      </c>
      <c r="BL294" s="21" t="s">
        <v>194</v>
      </c>
      <c r="BM294" s="21" t="s">
        <v>646</v>
      </c>
    </row>
    <row r="295" spans="2:63" s="9" customFormat="1" ht="29.25" customHeight="1">
      <c r="B295" s="158"/>
      <c r="C295" s="159"/>
      <c r="D295" s="168" t="s">
        <v>139</v>
      </c>
      <c r="E295" s="168"/>
      <c r="F295" s="168"/>
      <c r="G295" s="168"/>
      <c r="H295" s="168"/>
      <c r="I295" s="168"/>
      <c r="J295" s="168"/>
      <c r="K295" s="168"/>
      <c r="L295" s="168"/>
      <c r="M295" s="168"/>
      <c r="N295" s="301">
        <f>BK295</f>
        <v>0</v>
      </c>
      <c r="O295" s="302"/>
      <c r="P295" s="302"/>
      <c r="Q295" s="302"/>
      <c r="R295" s="161"/>
      <c r="T295" s="162"/>
      <c r="U295" s="159"/>
      <c r="V295" s="159"/>
      <c r="W295" s="163">
        <f>SUM(W296:W299)</f>
        <v>0</v>
      </c>
      <c r="X295" s="159"/>
      <c r="Y295" s="163">
        <f>SUM(Y296:Y299)</f>
        <v>0</v>
      </c>
      <c r="Z295" s="159"/>
      <c r="AA295" s="164">
        <f>SUM(AA296:AA299)</f>
        <v>0.015780000000000002</v>
      </c>
      <c r="AR295" s="165" t="s">
        <v>87</v>
      </c>
      <c r="AT295" s="166" t="s">
        <v>77</v>
      </c>
      <c r="AU295" s="166" t="s">
        <v>84</v>
      </c>
      <c r="AY295" s="165" t="s">
        <v>167</v>
      </c>
      <c r="BK295" s="167">
        <f>SUM(BK296:BK299)</f>
        <v>0</v>
      </c>
    </row>
    <row r="296" spans="2:65" s="1" customFormat="1" ht="25.5" customHeight="1">
      <c r="B296" s="37"/>
      <c r="C296" s="169" t="s">
        <v>580</v>
      </c>
      <c r="D296" s="169" t="s">
        <v>168</v>
      </c>
      <c r="E296" s="170" t="s">
        <v>581</v>
      </c>
      <c r="F296" s="276" t="s">
        <v>582</v>
      </c>
      <c r="G296" s="276"/>
      <c r="H296" s="276"/>
      <c r="I296" s="276"/>
      <c r="J296" s="171" t="s">
        <v>171</v>
      </c>
      <c r="K296" s="172">
        <v>5.28</v>
      </c>
      <c r="L296" s="277">
        <v>0</v>
      </c>
      <c r="M296" s="278"/>
      <c r="N296" s="279">
        <f>ROUND(L296*K296,2)</f>
        <v>0</v>
      </c>
      <c r="O296" s="279"/>
      <c r="P296" s="279"/>
      <c r="Q296" s="279"/>
      <c r="R296" s="39"/>
      <c r="T296" s="173" t="s">
        <v>22</v>
      </c>
      <c r="U296" s="46" t="s">
        <v>45</v>
      </c>
      <c r="V296" s="38"/>
      <c r="W296" s="174">
        <f>V296*K296</f>
        <v>0</v>
      </c>
      <c r="X296" s="174">
        <v>0</v>
      </c>
      <c r="Y296" s="174">
        <f>X296*K296</f>
        <v>0</v>
      </c>
      <c r="Z296" s="174">
        <v>0.0025</v>
      </c>
      <c r="AA296" s="175">
        <f>Z296*K296</f>
        <v>0.013200000000000002</v>
      </c>
      <c r="AR296" s="21" t="s">
        <v>194</v>
      </c>
      <c r="AT296" s="21" t="s">
        <v>168</v>
      </c>
      <c r="AU296" s="21" t="s">
        <v>87</v>
      </c>
      <c r="AY296" s="21" t="s">
        <v>167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1" t="s">
        <v>87</v>
      </c>
      <c r="BK296" s="112">
        <f>ROUND(L296*K296,2)</f>
        <v>0</v>
      </c>
      <c r="BL296" s="21" t="s">
        <v>194</v>
      </c>
      <c r="BM296" s="21" t="s">
        <v>583</v>
      </c>
    </row>
    <row r="297" spans="2:51" s="11" customFormat="1" ht="16.5" customHeight="1">
      <c r="B297" s="183"/>
      <c r="C297" s="184"/>
      <c r="D297" s="184"/>
      <c r="E297" s="185" t="s">
        <v>22</v>
      </c>
      <c r="F297" s="284" t="s">
        <v>277</v>
      </c>
      <c r="G297" s="285"/>
      <c r="H297" s="285"/>
      <c r="I297" s="285"/>
      <c r="J297" s="184"/>
      <c r="K297" s="186">
        <v>5.28</v>
      </c>
      <c r="L297" s="184"/>
      <c r="M297" s="184"/>
      <c r="N297" s="184"/>
      <c r="O297" s="184"/>
      <c r="P297" s="184"/>
      <c r="Q297" s="184"/>
      <c r="R297" s="187"/>
      <c r="T297" s="188"/>
      <c r="U297" s="184"/>
      <c r="V297" s="184"/>
      <c r="W297" s="184"/>
      <c r="X297" s="184"/>
      <c r="Y297" s="184"/>
      <c r="Z297" s="184"/>
      <c r="AA297" s="189"/>
      <c r="AT297" s="190" t="s">
        <v>174</v>
      </c>
      <c r="AU297" s="190" t="s">
        <v>87</v>
      </c>
      <c r="AV297" s="11" t="s">
        <v>87</v>
      </c>
      <c r="AW297" s="11" t="s">
        <v>35</v>
      </c>
      <c r="AX297" s="11" t="s">
        <v>84</v>
      </c>
      <c r="AY297" s="190" t="s">
        <v>167</v>
      </c>
    </row>
    <row r="298" spans="2:65" s="1" customFormat="1" ht="25.5" customHeight="1">
      <c r="B298" s="37"/>
      <c r="C298" s="169" t="s">
        <v>584</v>
      </c>
      <c r="D298" s="169" t="s">
        <v>168</v>
      </c>
      <c r="E298" s="170" t="s">
        <v>585</v>
      </c>
      <c r="F298" s="276" t="s">
        <v>586</v>
      </c>
      <c r="G298" s="276"/>
      <c r="H298" s="276"/>
      <c r="I298" s="276"/>
      <c r="J298" s="171" t="s">
        <v>193</v>
      </c>
      <c r="K298" s="172">
        <v>8.6</v>
      </c>
      <c r="L298" s="277">
        <v>0</v>
      </c>
      <c r="M298" s="278"/>
      <c r="N298" s="279">
        <f>ROUND(L298*K298,2)</f>
        <v>0</v>
      </c>
      <c r="O298" s="279"/>
      <c r="P298" s="279"/>
      <c r="Q298" s="279"/>
      <c r="R298" s="39"/>
      <c r="T298" s="173" t="s">
        <v>22</v>
      </c>
      <c r="U298" s="46" t="s">
        <v>45</v>
      </c>
      <c r="V298" s="38"/>
      <c r="W298" s="174">
        <f>V298*K298</f>
        <v>0</v>
      </c>
      <c r="X298" s="174">
        <v>0</v>
      </c>
      <c r="Y298" s="174">
        <f>X298*K298</f>
        <v>0</v>
      </c>
      <c r="Z298" s="174">
        <v>0.0003</v>
      </c>
      <c r="AA298" s="175">
        <f>Z298*K298</f>
        <v>0.00258</v>
      </c>
      <c r="AR298" s="21" t="s">
        <v>194</v>
      </c>
      <c r="AT298" s="21" t="s">
        <v>168</v>
      </c>
      <c r="AU298" s="21" t="s">
        <v>87</v>
      </c>
      <c r="AY298" s="21" t="s">
        <v>167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1" t="s">
        <v>87</v>
      </c>
      <c r="BK298" s="112">
        <f>ROUND(L298*K298,2)</f>
        <v>0</v>
      </c>
      <c r="BL298" s="21" t="s">
        <v>194</v>
      </c>
      <c r="BM298" s="21" t="s">
        <v>587</v>
      </c>
    </row>
    <row r="299" spans="2:51" s="11" customFormat="1" ht="16.5" customHeight="1">
      <c r="B299" s="183"/>
      <c r="C299" s="184"/>
      <c r="D299" s="184"/>
      <c r="E299" s="185" t="s">
        <v>22</v>
      </c>
      <c r="F299" s="284" t="s">
        <v>588</v>
      </c>
      <c r="G299" s="285"/>
      <c r="H299" s="285"/>
      <c r="I299" s="285"/>
      <c r="J299" s="184"/>
      <c r="K299" s="186">
        <v>8.6</v>
      </c>
      <c r="L299" s="184"/>
      <c r="M299" s="184"/>
      <c r="N299" s="184"/>
      <c r="O299" s="184"/>
      <c r="P299" s="184"/>
      <c r="Q299" s="184"/>
      <c r="R299" s="187"/>
      <c r="T299" s="188"/>
      <c r="U299" s="184"/>
      <c r="V299" s="184"/>
      <c r="W299" s="184"/>
      <c r="X299" s="184"/>
      <c r="Y299" s="184"/>
      <c r="Z299" s="184"/>
      <c r="AA299" s="189"/>
      <c r="AT299" s="190" t="s">
        <v>174</v>
      </c>
      <c r="AU299" s="190" t="s">
        <v>87</v>
      </c>
      <c r="AV299" s="11" t="s">
        <v>87</v>
      </c>
      <c r="AW299" s="11" t="s">
        <v>35</v>
      </c>
      <c r="AX299" s="11" t="s">
        <v>84</v>
      </c>
      <c r="AY299" s="190" t="s">
        <v>167</v>
      </c>
    </row>
    <row r="300" spans="2:63" s="9" customFormat="1" ht="29.25" customHeight="1">
      <c r="B300" s="158"/>
      <c r="C300" s="159"/>
      <c r="D300" s="168" t="s">
        <v>140</v>
      </c>
      <c r="E300" s="168"/>
      <c r="F300" s="168"/>
      <c r="G300" s="168"/>
      <c r="H300" s="168"/>
      <c r="I300" s="168"/>
      <c r="J300" s="168"/>
      <c r="K300" s="168"/>
      <c r="L300" s="168"/>
      <c r="M300" s="168"/>
      <c r="N300" s="299">
        <f>BK300</f>
        <v>0</v>
      </c>
      <c r="O300" s="300"/>
      <c r="P300" s="300"/>
      <c r="Q300" s="300"/>
      <c r="R300" s="161"/>
      <c r="T300" s="162"/>
      <c r="U300" s="159"/>
      <c r="V300" s="159"/>
      <c r="W300" s="163">
        <f>SUM(W301:W311)</f>
        <v>0</v>
      </c>
      <c r="X300" s="159"/>
      <c r="Y300" s="163">
        <f>SUM(Y301:Y311)</f>
        <v>0.279128</v>
      </c>
      <c r="Z300" s="159"/>
      <c r="AA300" s="164">
        <f>SUM(AA301:AA311)</f>
        <v>0</v>
      </c>
      <c r="AR300" s="165" t="s">
        <v>87</v>
      </c>
      <c r="AT300" s="166" t="s">
        <v>77</v>
      </c>
      <c r="AU300" s="166" t="s">
        <v>84</v>
      </c>
      <c r="AY300" s="165" t="s">
        <v>167</v>
      </c>
      <c r="BK300" s="167">
        <f>SUM(BK301:BK311)</f>
        <v>0</v>
      </c>
    </row>
    <row r="301" spans="2:65" s="1" customFormat="1" ht="38.25" customHeight="1">
      <c r="B301" s="37"/>
      <c r="C301" s="169" t="s">
        <v>589</v>
      </c>
      <c r="D301" s="169" t="s">
        <v>168</v>
      </c>
      <c r="E301" s="170" t="s">
        <v>590</v>
      </c>
      <c r="F301" s="276" t="s">
        <v>591</v>
      </c>
      <c r="G301" s="276"/>
      <c r="H301" s="276"/>
      <c r="I301" s="276"/>
      <c r="J301" s="171" t="s">
        <v>171</v>
      </c>
      <c r="K301" s="172">
        <v>16.6</v>
      </c>
      <c r="L301" s="277">
        <v>0</v>
      </c>
      <c r="M301" s="278"/>
      <c r="N301" s="279">
        <f>ROUND(L301*K301,2)</f>
        <v>0</v>
      </c>
      <c r="O301" s="279"/>
      <c r="P301" s="279"/>
      <c r="Q301" s="279"/>
      <c r="R301" s="39"/>
      <c r="T301" s="173" t="s">
        <v>22</v>
      </c>
      <c r="U301" s="46" t="s">
        <v>45</v>
      </c>
      <c r="V301" s="38"/>
      <c r="W301" s="174">
        <f>V301*K301</f>
        <v>0</v>
      </c>
      <c r="X301" s="174">
        <v>0.003</v>
      </c>
      <c r="Y301" s="174">
        <f>X301*K301</f>
        <v>0.049800000000000004</v>
      </c>
      <c r="Z301" s="174">
        <v>0</v>
      </c>
      <c r="AA301" s="175">
        <f>Z301*K301</f>
        <v>0</v>
      </c>
      <c r="AR301" s="21" t="s">
        <v>194</v>
      </c>
      <c r="AT301" s="21" t="s">
        <v>168</v>
      </c>
      <c r="AU301" s="21" t="s">
        <v>87</v>
      </c>
      <c r="AY301" s="21" t="s">
        <v>167</v>
      </c>
      <c r="BE301" s="112">
        <f>IF(U301="základní",N301,0)</f>
        <v>0</v>
      </c>
      <c r="BF301" s="112">
        <f>IF(U301="snížená",N301,0)</f>
        <v>0</v>
      </c>
      <c r="BG301" s="112">
        <f>IF(U301="zákl. přenesená",N301,0)</f>
        <v>0</v>
      </c>
      <c r="BH301" s="112">
        <f>IF(U301="sníž. přenesená",N301,0)</f>
        <v>0</v>
      </c>
      <c r="BI301" s="112">
        <f>IF(U301="nulová",N301,0)</f>
        <v>0</v>
      </c>
      <c r="BJ301" s="21" t="s">
        <v>87</v>
      </c>
      <c r="BK301" s="112">
        <f>ROUND(L301*K301,2)</f>
        <v>0</v>
      </c>
      <c r="BL301" s="21" t="s">
        <v>194</v>
      </c>
      <c r="BM301" s="21" t="s">
        <v>592</v>
      </c>
    </row>
    <row r="302" spans="2:51" s="11" customFormat="1" ht="16.5" customHeight="1">
      <c r="B302" s="183"/>
      <c r="C302" s="184"/>
      <c r="D302" s="184"/>
      <c r="E302" s="185" t="s">
        <v>22</v>
      </c>
      <c r="F302" s="284" t="s">
        <v>593</v>
      </c>
      <c r="G302" s="285"/>
      <c r="H302" s="285"/>
      <c r="I302" s="285"/>
      <c r="J302" s="184"/>
      <c r="K302" s="186">
        <v>18.4</v>
      </c>
      <c r="L302" s="184"/>
      <c r="M302" s="184"/>
      <c r="N302" s="184"/>
      <c r="O302" s="184"/>
      <c r="P302" s="184"/>
      <c r="Q302" s="184"/>
      <c r="R302" s="187"/>
      <c r="T302" s="188"/>
      <c r="U302" s="184"/>
      <c r="V302" s="184"/>
      <c r="W302" s="184"/>
      <c r="X302" s="184"/>
      <c r="Y302" s="184"/>
      <c r="Z302" s="184"/>
      <c r="AA302" s="189"/>
      <c r="AT302" s="190" t="s">
        <v>174</v>
      </c>
      <c r="AU302" s="190" t="s">
        <v>87</v>
      </c>
      <c r="AV302" s="11" t="s">
        <v>87</v>
      </c>
      <c r="AW302" s="11" t="s">
        <v>35</v>
      </c>
      <c r="AX302" s="11" t="s">
        <v>78</v>
      </c>
      <c r="AY302" s="190" t="s">
        <v>167</v>
      </c>
    </row>
    <row r="303" spans="2:51" s="11" customFormat="1" ht="16.5" customHeight="1">
      <c r="B303" s="183"/>
      <c r="C303" s="184"/>
      <c r="D303" s="184"/>
      <c r="E303" s="185" t="s">
        <v>22</v>
      </c>
      <c r="F303" s="282" t="s">
        <v>594</v>
      </c>
      <c r="G303" s="283"/>
      <c r="H303" s="283"/>
      <c r="I303" s="283"/>
      <c r="J303" s="184"/>
      <c r="K303" s="186">
        <v>-1.8</v>
      </c>
      <c r="L303" s="184"/>
      <c r="M303" s="184"/>
      <c r="N303" s="184"/>
      <c r="O303" s="184"/>
      <c r="P303" s="184"/>
      <c r="Q303" s="184"/>
      <c r="R303" s="187"/>
      <c r="T303" s="188"/>
      <c r="U303" s="184"/>
      <c r="V303" s="184"/>
      <c r="W303" s="184"/>
      <c r="X303" s="184"/>
      <c r="Y303" s="184"/>
      <c r="Z303" s="184"/>
      <c r="AA303" s="189"/>
      <c r="AT303" s="190" t="s">
        <v>174</v>
      </c>
      <c r="AU303" s="190" t="s">
        <v>87</v>
      </c>
      <c r="AV303" s="11" t="s">
        <v>87</v>
      </c>
      <c r="AW303" s="11" t="s">
        <v>35</v>
      </c>
      <c r="AX303" s="11" t="s">
        <v>78</v>
      </c>
      <c r="AY303" s="190" t="s">
        <v>167</v>
      </c>
    </row>
    <row r="304" spans="2:51" s="12" customFormat="1" ht="16.5" customHeight="1">
      <c r="B304" s="191"/>
      <c r="C304" s="192"/>
      <c r="D304" s="192"/>
      <c r="E304" s="193" t="s">
        <v>22</v>
      </c>
      <c r="F304" s="286" t="s">
        <v>186</v>
      </c>
      <c r="G304" s="287"/>
      <c r="H304" s="287"/>
      <c r="I304" s="287"/>
      <c r="J304" s="192"/>
      <c r="K304" s="194">
        <v>16.6</v>
      </c>
      <c r="L304" s="192"/>
      <c r="M304" s="192"/>
      <c r="N304" s="192"/>
      <c r="O304" s="192"/>
      <c r="P304" s="192"/>
      <c r="Q304" s="192"/>
      <c r="R304" s="195"/>
      <c r="T304" s="196"/>
      <c r="U304" s="192"/>
      <c r="V304" s="192"/>
      <c r="W304" s="192"/>
      <c r="X304" s="192"/>
      <c r="Y304" s="192"/>
      <c r="Z304" s="192"/>
      <c r="AA304" s="197"/>
      <c r="AT304" s="198" t="s">
        <v>174</v>
      </c>
      <c r="AU304" s="198" t="s">
        <v>87</v>
      </c>
      <c r="AV304" s="12" t="s">
        <v>93</v>
      </c>
      <c r="AW304" s="12" t="s">
        <v>35</v>
      </c>
      <c r="AX304" s="12" t="s">
        <v>84</v>
      </c>
      <c r="AY304" s="198" t="s">
        <v>167</v>
      </c>
    </row>
    <row r="305" spans="2:65" s="1" customFormat="1" ht="16.5" customHeight="1">
      <c r="B305" s="37"/>
      <c r="C305" s="199" t="s">
        <v>595</v>
      </c>
      <c r="D305" s="199" t="s">
        <v>213</v>
      </c>
      <c r="E305" s="200" t="s">
        <v>596</v>
      </c>
      <c r="F305" s="288" t="s">
        <v>597</v>
      </c>
      <c r="G305" s="288"/>
      <c r="H305" s="288"/>
      <c r="I305" s="288"/>
      <c r="J305" s="201" t="s">
        <v>171</v>
      </c>
      <c r="K305" s="202">
        <v>18.26</v>
      </c>
      <c r="L305" s="289">
        <v>0</v>
      </c>
      <c r="M305" s="290"/>
      <c r="N305" s="291">
        <f aca="true" t="shared" si="15" ref="N305:N311">ROUND(L305*K305,2)</f>
        <v>0</v>
      </c>
      <c r="O305" s="279"/>
      <c r="P305" s="279"/>
      <c r="Q305" s="279"/>
      <c r="R305" s="39"/>
      <c r="T305" s="173" t="s">
        <v>22</v>
      </c>
      <c r="U305" s="46" t="s">
        <v>45</v>
      </c>
      <c r="V305" s="38"/>
      <c r="W305" s="174">
        <f aca="true" t="shared" si="16" ref="W305:W311">V305*K305</f>
        <v>0</v>
      </c>
      <c r="X305" s="174">
        <v>0.0118</v>
      </c>
      <c r="Y305" s="174">
        <f aca="true" t="shared" si="17" ref="Y305:Y311">X305*K305</f>
        <v>0.21546800000000002</v>
      </c>
      <c r="Z305" s="174">
        <v>0</v>
      </c>
      <c r="AA305" s="175">
        <f aca="true" t="shared" si="18" ref="AA305:AA311">Z305*K305</f>
        <v>0</v>
      </c>
      <c r="AR305" s="21" t="s">
        <v>293</v>
      </c>
      <c r="AT305" s="21" t="s">
        <v>213</v>
      </c>
      <c r="AU305" s="21" t="s">
        <v>87</v>
      </c>
      <c r="AY305" s="21" t="s">
        <v>167</v>
      </c>
      <c r="BE305" s="112">
        <f aca="true" t="shared" si="19" ref="BE305:BE311">IF(U305="základní",N305,0)</f>
        <v>0</v>
      </c>
      <c r="BF305" s="112">
        <f aca="true" t="shared" si="20" ref="BF305:BF311">IF(U305="snížená",N305,0)</f>
        <v>0</v>
      </c>
      <c r="BG305" s="112">
        <f aca="true" t="shared" si="21" ref="BG305:BG311">IF(U305="zákl. přenesená",N305,0)</f>
        <v>0</v>
      </c>
      <c r="BH305" s="112">
        <f aca="true" t="shared" si="22" ref="BH305:BH311">IF(U305="sníž. přenesená",N305,0)</f>
        <v>0</v>
      </c>
      <c r="BI305" s="112">
        <f aca="true" t="shared" si="23" ref="BI305:BI311">IF(U305="nulová",N305,0)</f>
        <v>0</v>
      </c>
      <c r="BJ305" s="21" t="s">
        <v>87</v>
      </c>
      <c r="BK305" s="112">
        <f aca="true" t="shared" si="24" ref="BK305:BK311">ROUND(L305*K305,2)</f>
        <v>0</v>
      </c>
      <c r="BL305" s="21" t="s">
        <v>194</v>
      </c>
      <c r="BM305" s="21" t="s">
        <v>598</v>
      </c>
    </row>
    <row r="306" spans="2:65" s="1" customFormat="1" ht="38.25" customHeight="1">
      <c r="B306" s="37"/>
      <c r="C306" s="169" t="s">
        <v>599</v>
      </c>
      <c r="D306" s="169" t="s">
        <v>168</v>
      </c>
      <c r="E306" s="170" t="s">
        <v>600</v>
      </c>
      <c r="F306" s="276" t="s">
        <v>601</v>
      </c>
      <c r="G306" s="276"/>
      <c r="H306" s="276"/>
      <c r="I306" s="276"/>
      <c r="J306" s="171" t="s">
        <v>171</v>
      </c>
      <c r="K306" s="172">
        <v>18.18</v>
      </c>
      <c r="L306" s="277">
        <v>0</v>
      </c>
      <c r="M306" s="278"/>
      <c r="N306" s="279">
        <f t="shared" si="15"/>
        <v>0</v>
      </c>
      <c r="O306" s="279"/>
      <c r="P306" s="279"/>
      <c r="Q306" s="279"/>
      <c r="R306" s="39"/>
      <c r="T306" s="173" t="s">
        <v>22</v>
      </c>
      <c r="U306" s="46" t="s">
        <v>45</v>
      </c>
      <c r="V306" s="38"/>
      <c r="W306" s="174">
        <f t="shared" si="16"/>
        <v>0</v>
      </c>
      <c r="X306" s="174">
        <v>0</v>
      </c>
      <c r="Y306" s="174">
        <f t="shared" si="17"/>
        <v>0</v>
      </c>
      <c r="Z306" s="174">
        <v>0</v>
      </c>
      <c r="AA306" s="175">
        <f t="shared" si="18"/>
        <v>0</v>
      </c>
      <c r="AR306" s="21" t="s">
        <v>194</v>
      </c>
      <c r="AT306" s="21" t="s">
        <v>168</v>
      </c>
      <c r="AU306" s="21" t="s">
        <v>87</v>
      </c>
      <c r="AY306" s="21" t="s">
        <v>167</v>
      </c>
      <c r="BE306" s="112">
        <f t="shared" si="19"/>
        <v>0</v>
      </c>
      <c r="BF306" s="112">
        <f t="shared" si="20"/>
        <v>0</v>
      </c>
      <c r="BG306" s="112">
        <f t="shared" si="21"/>
        <v>0</v>
      </c>
      <c r="BH306" s="112">
        <f t="shared" si="22"/>
        <v>0</v>
      </c>
      <c r="BI306" s="112">
        <f t="shared" si="23"/>
        <v>0</v>
      </c>
      <c r="BJ306" s="21" t="s">
        <v>87</v>
      </c>
      <c r="BK306" s="112">
        <f t="shared" si="24"/>
        <v>0</v>
      </c>
      <c r="BL306" s="21" t="s">
        <v>194</v>
      </c>
      <c r="BM306" s="21" t="s">
        <v>602</v>
      </c>
    </row>
    <row r="307" spans="2:65" s="1" customFormat="1" ht="25.5" customHeight="1">
      <c r="B307" s="37"/>
      <c r="C307" s="169" t="s">
        <v>603</v>
      </c>
      <c r="D307" s="169" t="s">
        <v>168</v>
      </c>
      <c r="E307" s="170" t="s">
        <v>604</v>
      </c>
      <c r="F307" s="276" t="s">
        <v>605</v>
      </c>
      <c r="G307" s="276"/>
      <c r="H307" s="276"/>
      <c r="I307" s="276"/>
      <c r="J307" s="171" t="s">
        <v>171</v>
      </c>
      <c r="K307" s="172">
        <v>1</v>
      </c>
      <c r="L307" s="277">
        <v>0</v>
      </c>
      <c r="M307" s="278"/>
      <c r="N307" s="279">
        <f t="shared" si="15"/>
        <v>0</v>
      </c>
      <c r="O307" s="279"/>
      <c r="P307" s="279"/>
      <c r="Q307" s="279"/>
      <c r="R307" s="39"/>
      <c r="T307" s="173" t="s">
        <v>22</v>
      </c>
      <c r="U307" s="46" t="s">
        <v>45</v>
      </c>
      <c r="V307" s="38"/>
      <c r="W307" s="174">
        <f t="shared" si="16"/>
        <v>0</v>
      </c>
      <c r="X307" s="174">
        <v>0.00063</v>
      </c>
      <c r="Y307" s="174">
        <f t="shared" si="17"/>
        <v>0.00063</v>
      </c>
      <c r="Z307" s="174">
        <v>0</v>
      </c>
      <c r="AA307" s="175">
        <f t="shared" si="18"/>
        <v>0</v>
      </c>
      <c r="AR307" s="21" t="s">
        <v>194</v>
      </c>
      <c r="AT307" s="21" t="s">
        <v>168</v>
      </c>
      <c r="AU307" s="21" t="s">
        <v>87</v>
      </c>
      <c r="AY307" s="21" t="s">
        <v>167</v>
      </c>
      <c r="BE307" s="112">
        <f t="shared" si="19"/>
        <v>0</v>
      </c>
      <c r="BF307" s="112">
        <f t="shared" si="20"/>
        <v>0</v>
      </c>
      <c r="BG307" s="112">
        <f t="shared" si="21"/>
        <v>0</v>
      </c>
      <c r="BH307" s="112">
        <f t="shared" si="22"/>
        <v>0</v>
      </c>
      <c r="BI307" s="112">
        <f t="shared" si="23"/>
        <v>0</v>
      </c>
      <c r="BJ307" s="21" t="s">
        <v>87</v>
      </c>
      <c r="BK307" s="112">
        <f t="shared" si="24"/>
        <v>0</v>
      </c>
      <c r="BL307" s="21" t="s">
        <v>194</v>
      </c>
      <c r="BM307" s="21" t="s">
        <v>606</v>
      </c>
    </row>
    <row r="308" spans="2:65" s="1" customFormat="1" ht="16.5" customHeight="1">
      <c r="B308" s="37"/>
      <c r="C308" s="199" t="s">
        <v>607</v>
      </c>
      <c r="D308" s="199" t="s">
        <v>213</v>
      </c>
      <c r="E308" s="200" t="s">
        <v>608</v>
      </c>
      <c r="F308" s="288" t="s">
        <v>609</v>
      </c>
      <c r="G308" s="288"/>
      <c r="H308" s="288"/>
      <c r="I308" s="288"/>
      <c r="J308" s="201" t="s">
        <v>171</v>
      </c>
      <c r="K308" s="202">
        <v>1.1</v>
      </c>
      <c r="L308" s="289">
        <v>0</v>
      </c>
      <c r="M308" s="290"/>
      <c r="N308" s="291">
        <f t="shared" si="15"/>
        <v>0</v>
      </c>
      <c r="O308" s="279"/>
      <c r="P308" s="279"/>
      <c r="Q308" s="279"/>
      <c r="R308" s="39"/>
      <c r="T308" s="173" t="s">
        <v>22</v>
      </c>
      <c r="U308" s="46" t="s">
        <v>45</v>
      </c>
      <c r="V308" s="38"/>
      <c r="W308" s="174">
        <f t="shared" si="16"/>
        <v>0</v>
      </c>
      <c r="X308" s="174">
        <v>0.0075</v>
      </c>
      <c r="Y308" s="174">
        <f t="shared" si="17"/>
        <v>0.00825</v>
      </c>
      <c r="Z308" s="174">
        <v>0</v>
      </c>
      <c r="AA308" s="175">
        <f t="shared" si="18"/>
        <v>0</v>
      </c>
      <c r="AR308" s="21" t="s">
        <v>293</v>
      </c>
      <c r="AT308" s="21" t="s">
        <v>213</v>
      </c>
      <c r="AU308" s="21" t="s">
        <v>87</v>
      </c>
      <c r="AY308" s="21" t="s">
        <v>167</v>
      </c>
      <c r="BE308" s="112">
        <f t="shared" si="19"/>
        <v>0</v>
      </c>
      <c r="BF308" s="112">
        <f t="shared" si="20"/>
        <v>0</v>
      </c>
      <c r="BG308" s="112">
        <f t="shared" si="21"/>
        <v>0</v>
      </c>
      <c r="BH308" s="112">
        <f t="shared" si="22"/>
        <v>0</v>
      </c>
      <c r="BI308" s="112">
        <f t="shared" si="23"/>
        <v>0</v>
      </c>
      <c r="BJ308" s="21" t="s">
        <v>87</v>
      </c>
      <c r="BK308" s="112">
        <f t="shared" si="24"/>
        <v>0</v>
      </c>
      <c r="BL308" s="21" t="s">
        <v>194</v>
      </c>
      <c r="BM308" s="21" t="s">
        <v>610</v>
      </c>
    </row>
    <row r="309" spans="2:65" s="1" customFormat="1" ht="16.5" customHeight="1">
      <c r="B309" s="37"/>
      <c r="C309" s="169" t="s">
        <v>611</v>
      </c>
      <c r="D309" s="169" t="s">
        <v>168</v>
      </c>
      <c r="E309" s="170" t="s">
        <v>612</v>
      </c>
      <c r="F309" s="276" t="s">
        <v>613</v>
      </c>
      <c r="G309" s="276"/>
      <c r="H309" s="276"/>
      <c r="I309" s="276"/>
      <c r="J309" s="171" t="s">
        <v>171</v>
      </c>
      <c r="K309" s="172">
        <v>16.6</v>
      </c>
      <c r="L309" s="277">
        <v>0</v>
      </c>
      <c r="M309" s="278"/>
      <c r="N309" s="279">
        <f t="shared" si="15"/>
        <v>0</v>
      </c>
      <c r="O309" s="279"/>
      <c r="P309" s="279"/>
      <c r="Q309" s="279"/>
      <c r="R309" s="39"/>
      <c r="T309" s="173" t="s">
        <v>22</v>
      </c>
      <c r="U309" s="46" t="s">
        <v>45</v>
      </c>
      <c r="V309" s="38"/>
      <c r="W309" s="174">
        <f t="shared" si="16"/>
        <v>0</v>
      </c>
      <c r="X309" s="174">
        <v>0.0003</v>
      </c>
      <c r="Y309" s="174">
        <f t="shared" si="17"/>
        <v>0.00498</v>
      </c>
      <c r="Z309" s="174">
        <v>0</v>
      </c>
      <c r="AA309" s="175">
        <f t="shared" si="18"/>
        <v>0</v>
      </c>
      <c r="AR309" s="21" t="s">
        <v>194</v>
      </c>
      <c r="AT309" s="21" t="s">
        <v>168</v>
      </c>
      <c r="AU309" s="21" t="s">
        <v>87</v>
      </c>
      <c r="AY309" s="21" t="s">
        <v>167</v>
      </c>
      <c r="BE309" s="112">
        <f t="shared" si="19"/>
        <v>0</v>
      </c>
      <c r="BF309" s="112">
        <f t="shared" si="20"/>
        <v>0</v>
      </c>
      <c r="BG309" s="112">
        <f t="shared" si="21"/>
        <v>0</v>
      </c>
      <c r="BH309" s="112">
        <f t="shared" si="22"/>
        <v>0</v>
      </c>
      <c r="BI309" s="112">
        <f t="shared" si="23"/>
        <v>0</v>
      </c>
      <c r="BJ309" s="21" t="s">
        <v>87</v>
      </c>
      <c r="BK309" s="112">
        <f t="shared" si="24"/>
        <v>0</v>
      </c>
      <c r="BL309" s="21" t="s">
        <v>194</v>
      </c>
      <c r="BM309" s="21" t="s">
        <v>614</v>
      </c>
    </row>
    <row r="310" spans="2:65" s="1" customFormat="1" ht="25.5" customHeight="1">
      <c r="B310" s="37"/>
      <c r="C310" s="169" t="s">
        <v>615</v>
      </c>
      <c r="D310" s="169" t="s">
        <v>168</v>
      </c>
      <c r="E310" s="170" t="s">
        <v>616</v>
      </c>
      <c r="F310" s="276" t="s">
        <v>617</v>
      </c>
      <c r="G310" s="276"/>
      <c r="H310" s="276"/>
      <c r="I310" s="276"/>
      <c r="J310" s="171" t="s">
        <v>256</v>
      </c>
      <c r="K310" s="172">
        <v>0.279</v>
      </c>
      <c r="L310" s="277">
        <v>0</v>
      </c>
      <c r="M310" s="278"/>
      <c r="N310" s="279">
        <f t="shared" si="15"/>
        <v>0</v>
      </c>
      <c r="O310" s="279"/>
      <c r="P310" s="279"/>
      <c r="Q310" s="279"/>
      <c r="R310" s="39"/>
      <c r="T310" s="173" t="s">
        <v>22</v>
      </c>
      <c r="U310" s="46" t="s">
        <v>45</v>
      </c>
      <c r="V310" s="38"/>
      <c r="W310" s="174">
        <f t="shared" si="16"/>
        <v>0</v>
      </c>
      <c r="X310" s="174">
        <v>0</v>
      </c>
      <c r="Y310" s="174">
        <f t="shared" si="17"/>
        <v>0</v>
      </c>
      <c r="Z310" s="174">
        <v>0</v>
      </c>
      <c r="AA310" s="175">
        <f t="shared" si="18"/>
        <v>0</v>
      </c>
      <c r="AR310" s="21" t="s">
        <v>194</v>
      </c>
      <c r="AT310" s="21" t="s">
        <v>168</v>
      </c>
      <c r="AU310" s="21" t="s">
        <v>87</v>
      </c>
      <c r="AY310" s="21" t="s">
        <v>167</v>
      </c>
      <c r="BE310" s="112">
        <f t="shared" si="19"/>
        <v>0</v>
      </c>
      <c r="BF310" s="112">
        <f t="shared" si="20"/>
        <v>0</v>
      </c>
      <c r="BG310" s="112">
        <f t="shared" si="21"/>
        <v>0</v>
      </c>
      <c r="BH310" s="112">
        <f t="shared" si="22"/>
        <v>0</v>
      </c>
      <c r="BI310" s="112">
        <f t="shared" si="23"/>
        <v>0</v>
      </c>
      <c r="BJ310" s="21" t="s">
        <v>87</v>
      </c>
      <c r="BK310" s="112">
        <f t="shared" si="24"/>
        <v>0</v>
      </c>
      <c r="BL310" s="21" t="s">
        <v>194</v>
      </c>
      <c r="BM310" s="21" t="s">
        <v>618</v>
      </c>
    </row>
    <row r="311" spans="2:65" s="1" customFormat="1" ht="25.5" customHeight="1">
      <c r="B311" s="37"/>
      <c r="C311" s="169" t="s">
        <v>619</v>
      </c>
      <c r="D311" s="169" t="s">
        <v>168</v>
      </c>
      <c r="E311" s="170" t="s">
        <v>620</v>
      </c>
      <c r="F311" s="276" t="s">
        <v>621</v>
      </c>
      <c r="G311" s="276"/>
      <c r="H311" s="276"/>
      <c r="I311" s="276"/>
      <c r="J311" s="171" t="s">
        <v>256</v>
      </c>
      <c r="K311" s="172">
        <v>0.279</v>
      </c>
      <c r="L311" s="277">
        <v>0</v>
      </c>
      <c r="M311" s="278"/>
      <c r="N311" s="279">
        <f t="shared" si="15"/>
        <v>0</v>
      </c>
      <c r="O311" s="279"/>
      <c r="P311" s="279"/>
      <c r="Q311" s="279"/>
      <c r="R311" s="39"/>
      <c r="T311" s="173" t="s">
        <v>22</v>
      </c>
      <c r="U311" s="46" t="s">
        <v>45</v>
      </c>
      <c r="V311" s="38"/>
      <c r="W311" s="174">
        <f t="shared" si="16"/>
        <v>0</v>
      </c>
      <c r="X311" s="174">
        <v>0</v>
      </c>
      <c r="Y311" s="174">
        <f t="shared" si="17"/>
        <v>0</v>
      </c>
      <c r="Z311" s="174">
        <v>0</v>
      </c>
      <c r="AA311" s="175">
        <f t="shared" si="18"/>
        <v>0</v>
      </c>
      <c r="AR311" s="21" t="s">
        <v>194</v>
      </c>
      <c r="AT311" s="21" t="s">
        <v>168</v>
      </c>
      <c r="AU311" s="21" t="s">
        <v>87</v>
      </c>
      <c r="AY311" s="21" t="s">
        <v>167</v>
      </c>
      <c r="BE311" s="112">
        <f t="shared" si="19"/>
        <v>0</v>
      </c>
      <c r="BF311" s="112">
        <f t="shared" si="20"/>
        <v>0</v>
      </c>
      <c r="BG311" s="112">
        <f t="shared" si="21"/>
        <v>0</v>
      </c>
      <c r="BH311" s="112">
        <f t="shared" si="22"/>
        <v>0</v>
      </c>
      <c r="BI311" s="112">
        <f t="shared" si="23"/>
        <v>0</v>
      </c>
      <c r="BJ311" s="21" t="s">
        <v>87</v>
      </c>
      <c r="BK311" s="112">
        <f t="shared" si="24"/>
        <v>0</v>
      </c>
      <c r="BL311" s="21" t="s">
        <v>194</v>
      </c>
      <c r="BM311" s="21" t="s">
        <v>622</v>
      </c>
    </row>
    <row r="312" spans="2:63" s="9" customFormat="1" ht="29.25" customHeight="1">
      <c r="B312" s="158"/>
      <c r="C312" s="159"/>
      <c r="D312" s="168" t="s">
        <v>141</v>
      </c>
      <c r="E312" s="168"/>
      <c r="F312" s="168"/>
      <c r="G312" s="168"/>
      <c r="H312" s="168"/>
      <c r="I312" s="168"/>
      <c r="J312" s="168"/>
      <c r="K312" s="168"/>
      <c r="L312" s="168"/>
      <c r="M312" s="168"/>
      <c r="N312" s="301">
        <f>BK312</f>
        <v>0</v>
      </c>
      <c r="O312" s="302"/>
      <c r="P312" s="302"/>
      <c r="Q312" s="302"/>
      <c r="R312" s="161"/>
      <c r="T312" s="162"/>
      <c r="U312" s="159"/>
      <c r="V312" s="159"/>
      <c r="W312" s="163">
        <f>SUM(W313:W316)</f>
        <v>0</v>
      </c>
      <c r="X312" s="159"/>
      <c r="Y312" s="163">
        <f>SUM(Y313:Y316)</f>
        <v>0.00023822480000000002</v>
      </c>
      <c r="Z312" s="159"/>
      <c r="AA312" s="164">
        <f>SUM(AA313:AA316)</f>
        <v>0</v>
      </c>
      <c r="AR312" s="165" t="s">
        <v>87</v>
      </c>
      <c r="AT312" s="166" t="s">
        <v>77</v>
      </c>
      <c r="AU312" s="166" t="s">
        <v>84</v>
      </c>
      <c r="AY312" s="165" t="s">
        <v>167</v>
      </c>
      <c r="BK312" s="167">
        <f>SUM(BK313:BK316)</f>
        <v>0</v>
      </c>
    </row>
    <row r="313" spans="2:65" s="1" customFormat="1" ht="25.5" customHeight="1">
      <c r="B313" s="37"/>
      <c r="C313" s="169" t="s">
        <v>623</v>
      </c>
      <c r="D313" s="169" t="s">
        <v>168</v>
      </c>
      <c r="E313" s="170" t="s">
        <v>624</v>
      </c>
      <c r="F313" s="276" t="s">
        <v>625</v>
      </c>
      <c r="G313" s="276"/>
      <c r="H313" s="276"/>
      <c r="I313" s="276"/>
      <c r="J313" s="171" t="s">
        <v>171</v>
      </c>
      <c r="K313" s="172">
        <v>0.968</v>
      </c>
      <c r="L313" s="277">
        <v>0</v>
      </c>
      <c r="M313" s="278"/>
      <c r="N313" s="279">
        <f>ROUND(L313*K313,2)</f>
        <v>0</v>
      </c>
      <c r="O313" s="279"/>
      <c r="P313" s="279"/>
      <c r="Q313" s="279"/>
      <c r="R313" s="39"/>
      <c r="T313" s="173" t="s">
        <v>22</v>
      </c>
      <c r="U313" s="46" t="s">
        <v>45</v>
      </c>
      <c r="V313" s="38"/>
      <c r="W313" s="174">
        <f>V313*K313</f>
        <v>0</v>
      </c>
      <c r="X313" s="174">
        <v>0.00012305</v>
      </c>
      <c r="Y313" s="174">
        <f>X313*K313</f>
        <v>0.00011911240000000001</v>
      </c>
      <c r="Z313" s="174">
        <v>0</v>
      </c>
      <c r="AA313" s="175">
        <f>Z313*K313</f>
        <v>0</v>
      </c>
      <c r="AR313" s="21" t="s">
        <v>194</v>
      </c>
      <c r="AT313" s="21" t="s">
        <v>168</v>
      </c>
      <c r="AU313" s="21" t="s">
        <v>87</v>
      </c>
      <c r="AY313" s="21" t="s">
        <v>167</v>
      </c>
      <c r="BE313" s="112">
        <f>IF(U313="základní",N313,0)</f>
        <v>0</v>
      </c>
      <c r="BF313" s="112">
        <f>IF(U313="snížená",N313,0)</f>
        <v>0</v>
      </c>
      <c r="BG313" s="112">
        <f>IF(U313="zákl. přenesená",N313,0)</f>
        <v>0</v>
      </c>
      <c r="BH313" s="112">
        <f>IF(U313="sníž. přenesená",N313,0)</f>
        <v>0</v>
      </c>
      <c r="BI313" s="112">
        <f>IF(U313="nulová",N313,0)</f>
        <v>0</v>
      </c>
      <c r="BJ313" s="21" t="s">
        <v>87</v>
      </c>
      <c r="BK313" s="112">
        <f>ROUND(L313*K313,2)</f>
        <v>0</v>
      </c>
      <c r="BL313" s="21" t="s">
        <v>194</v>
      </c>
      <c r="BM313" s="21" t="s">
        <v>626</v>
      </c>
    </row>
    <row r="314" spans="2:51" s="10" customFormat="1" ht="16.5" customHeight="1">
      <c r="B314" s="176"/>
      <c r="C314" s="177"/>
      <c r="D314" s="177"/>
      <c r="E314" s="178" t="s">
        <v>22</v>
      </c>
      <c r="F314" s="280" t="s">
        <v>627</v>
      </c>
      <c r="G314" s="281"/>
      <c r="H314" s="281"/>
      <c r="I314" s="281"/>
      <c r="J314" s="177"/>
      <c r="K314" s="178" t="s">
        <v>22</v>
      </c>
      <c r="L314" s="177"/>
      <c r="M314" s="177"/>
      <c r="N314" s="177"/>
      <c r="O314" s="177"/>
      <c r="P314" s="177"/>
      <c r="Q314" s="177"/>
      <c r="R314" s="179"/>
      <c r="T314" s="180"/>
      <c r="U314" s="177"/>
      <c r="V314" s="177"/>
      <c r="W314" s="177"/>
      <c r="X314" s="177"/>
      <c r="Y314" s="177"/>
      <c r="Z314" s="177"/>
      <c r="AA314" s="181"/>
      <c r="AT314" s="182" t="s">
        <v>174</v>
      </c>
      <c r="AU314" s="182" t="s">
        <v>87</v>
      </c>
      <c r="AV314" s="10" t="s">
        <v>84</v>
      </c>
      <c r="AW314" s="10" t="s">
        <v>35</v>
      </c>
      <c r="AX314" s="10" t="s">
        <v>78</v>
      </c>
      <c r="AY314" s="182" t="s">
        <v>167</v>
      </c>
    </row>
    <row r="315" spans="2:51" s="11" customFormat="1" ht="16.5" customHeight="1">
      <c r="B315" s="183"/>
      <c r="C315" s="184"/>
      <c r="D315" s="184"/>
      <c r="E315" s="185" t="s">
        <v>22</v>
      </c>
      <c r="F315" s="282" t="s">
        <v>628</v>
      </c>
      <c r="G315" s="283"/>
      <c r="H315" s="283"/>
      <c r="I315" s="283"/>
      <c r="J315" s="184"/>
      <c r="K315" s="186">
        <v>0.968</v>
      </c>
      <c r="L315" s="184"/>
      <c r="M315" s="184"/>
      <c r="N315" s="184"/>
      <c r="O315" s="184"/>
      <c r="P315" s="184"/>
      <c r="Q315" s="184"/>
      <c r="R315" s="187"/>
      <c r="T315" s="188"/>
      <c r="U315" s="184"/>
      <c r="V315" s="184"/>
      <c r="W315" s="184"/>
      <c r="X315" s="184"/>
      <c r="Y315" s="184"/>
      <c r="Z315" s="184"/>
      <c r="AA315" s="189"/>
      <c r="AT315" s="190" t="s">
        <v>174</v>
      </c>
      <c r="AU315" s="190" t="s">
        <v>87</v>
      </c>
      <c r="AV315" s="11" t="s">
        <v>87</v>
      </c>
      <c r="AW315" s="11" t="s">
        <v>35</v>
      </c>
      <c r="AX315" s="11" t="s">
        <v>84</v>
      </c>
      <c r="AY315" s="190" t="s">
        <v>167</v>
      </c>
    </row>
    <row r="316" spans="2:65" s="1" customFormat="1" ht="25.5" customHeight="1">
      <c r="B316" s="37"/>
      <c r="C316" s="169" t="s">
        <v>629</v>
      </c>
      <c r="D316" s="169" t="s">
        <v>168</v>
      </c>
      <c r="E316" s="170" t="s">
        <v>630</v>
      </c>
      <c r="F316" s="276" t="s">
        <v>631</v>
      </c>
      <c r="G316" s="276"/>
      <c r="H316" s="276"/>
      <c r="I316" s="276"/>
      <c r="J316" s="171" t="s">
        <v>171</v>
      </c>
      <c r="K316" s="172">
        <v>0.968</v>
      </c>
      <c r="L316" s="277">
        <v>0</v>
      </c>
      <c r="M316" s="278"/>
      <c r="N316" s="279">
        <f>ROUND(L316*K316,2)</f>
        <v>0</v>
      </c>
      <c r="O316" s="279"/>
      <c r="P316" s="279"/>
      <c r="Q316" s="279"/>
      <c r="R316" s="39"/>
      <c r="T316" s="173" t="s">
        <v>22</v>
      </c>
      <c r="U316" s="46" t="s">
        <v>45</v>
      </c>
      <c r="V316" s="38"/>
      <c r="W316" s="174">
        <f>V316*K316</f>
        <v>0</v>
      </c>
      <c r="X316" s="174">
        <v>0.00012305</v>
      </c>
      <c r="Y316" s="174">
        <f>X316*K316</f>
        <v>0.00011911240000000001</v>
      </c>
      <c r="Z316" s="174">
        <v>0</v>
      </c>
      <c r="AA316" s="175">
        <f>Z316*K316</f>
        <v>0</v>
      </c>
      <c r="AR316" s="21" t="s">
        <v>194</v>
      </c>
      <c r="AT316" s="21" t="s">
        <v>168</v>
      </c>
      <c r="AU316" s="21" t="s">
        <v>87</v>
      </c>
      <c r="AY316" s="21" t="s">
        <v>167</v>
      </c>
      <c r="BE316" s="112">
        <f>IF(U316="základní",N316,0)</f>
        <v>0</v>
      </c>
      <c r="BF316" s="112">
        <f>IF(U316="snížená",N316,0)</f>
        <v>0</v>
      </c>
      <c r="BG316" s="112">
        <f>IF(U316="zákl. přenesená",N316,0)</f>
        <v>0</v>
      </c>
      <c r="BH316" s="112">
        <f>IF(U316="sníž. přenesená",N316,0)</f>
        <v>0</v>
      </c>
      <c r="BI316" s="112">
        <f>IF(U316="nulová",N316,0)</f>
        <v>0</v>
      </c>
      <c r="BJ316" s="21" t="s">
        <v>87</v>
      </c>
      <c r="BK316" s="112">
        <f>ROUND(L316*K316,2)</f>
        <v>0</v>
      </c>
      <c r="BL316" s="21" t="s">
        <v>194</v>
      </c>
      <c r="BM316" s="21" t="s">
        <v>632</v>
      </c>
    </row>
    <row r="317" spans="2:63" s="9" customFormat="1" ht="29.25" customHeight="1">
      <c r="B317" s="158"/>
      <c r="C317" s="159"/>
      <c r="D317" s="168" t="s">
        <v>142</v>
      </c>
      <c r="E317" s="168"/>
      <c r="F317" s="168"/>
      <c r="G317" s="168"/>
      <c r="H317" s="168"/>
      <c r="I317" s="168"/>
      <c r="J317" s="168"/>
      <c r="K317" s="168"/>
      <c r="L317" s="168"/>
      <c r="M317" s="168"/>
      <c r="N317" s="301">
        <f>BK317</f>
        <v>0</v>
      </c>
      <c r="O317" s="302"/>
      <c r="P317" s="302"/>
      <c r="Q317" s="302"/>
      <c r="R317" s="161"/>
      <c r="T317" s="162"/>
      <c r="U317" s="159"/>
      <c r="V317" s="159"/>
      <c r="W317" s="163">
        <f>SUM(W318:W325)</f>
        <v>0</v>
      </c>
      <c r="X317" s="159"/>
      <c r="Y317" s="163">
        <f>SUM(Y318:Y325)</f>
        <v>0.01819072</v>
      </c>
      <c r="Z317" s="159"/>
      <c r="AA317" s="164">
        <f>SUM(AA318:AA325)</f>
        <v>0.0047740000000000005</v>
      </c>
      <c r="AR317" s="165" t="s">
        <v>87</v>
      </c>
      <c r="AT317" s="166" t="s">
        <v>77</v>
      </c>
      <c r="AU317" s="166" t="s">
        <v>84</v>
      </c>
      <c r="AY317" s="165" t="s">
        <v>167</v>
      </c>
      <c r="BK317" s="167">
        <f>SUM(BK318:BK325)</f>
        <v>0</v>
      </c>
    </row>
    <row r="318" spans="2:65" s="1" customFormat="1" ht="25.5" customHeight="1">
      <c r="B318" s="37"/>
      <c r="C318" s="169" t="s">
        <v>633</v>
      </c>
      <c r="D318" s="169" t="s">
        <v>168</v>
      </c>
      <c r="E318" s="170" t="s">
        <v>634</v>
      </c>
      <c r="F318" s="276" t="s">
        <v>635</v>
      </c>
      <c r="G318" s="276"/>
      <c r="H318" s="276"/>
      <c r="I318" s="276"/>
      <c r="J318" s="171" t="s">
        <v>171</v>
      </c>
      <c r="K318" s="172">
        <v>15.4</v>
      </c>
      <c r="L318" s="277">
        <v>0</v>
      </c>
      <c r="M318" s="278"/>
      <c r="N318" s="279">
        <f>ROUND(L318*K318,2)</f>
        <v>0</v>
      </c>
      <c r="O318" s="279"/>
      <c r="P318" s="279"/>
      <c r="Q318" s="279"/>
      <c r="R318" s="39"/>
      <c r="T318" s="173" t="s">
        <v>22</v>
      </c>
      <c r="U318" s="46" t="s">
        <v>45</v>
      </c>
      <c r="V318" s="38"/>
      <c r="W318" s="174">
        <f>V318*K318</f>
        <v>0</v>
      </c>
      <c r="X318" s="174">
        <v>0.001</v>
      </c>
      <c r="Y318" s="174">
        <f>X318*K318</f>
        <v>0.0154</v>
      </c>
      <c r="Z318" s="174">
        <v>0.00031</v>
      </c>
      <c r="AA318" s="175">
        <f>Z318*K318</f>
        <v>0.0047740000000000005</v>
      </c>
      <c r="AR318" s="21" t="s">
        <v>194</v>
      </c>
      <c r="AT318" s="21" t="s">
        <v>168</v>
      </c>
      <c r="AU318" s="21" t="s">
        <v>87</v>
      </c>
      <c r="AY318" s="21" t="s">
        <v>167</v>
      </c>
      <c r="BE318" s="112">
        <f>IF(U318="základní",N318,0)</f>
        <v>0</v>
      </c>
      <c r="BF318" s="112">
        <f>IF(U318="snížená",N318,0)</f>
        <v>0</v>
      </c>
      <c r="BG318" s="112">
        <f>IF(U318="zákl. přenesená",N318,0)</f>
        <v>0</v>
      </c>
      <c r="BH318" s="112">
        <f>IF(U318="sníž. přenesená",N318,0)</f>
        <v>0</v>
      </c>
      <c r="BI318" s="112">
        <f>IF(U318="nulová",N318,0)</f>
        <v>0</v>
      </c>
      <c r="BJ318" s="21" t="s">
        <v>87</v>
      </c>
      <c r="BK318" s="112">
        <f>ROUND(L318*K318,2)</f>
        <v>0</v>
      </c>
      <c r="BL318" s="21" t="s">
        <v>194</v>
      </c>
      <c r="BM318" s="21" t="s">
        <v>636</v>
      </c>
    </row>
    <row r="319" spans="2:51" s="11" customFormat="1" ht="16.5" customHeight="1">
      <c r="B319" s="183"/>
      <c r="C319" s="184"/>
      <c r="D319" s="184"/>
      <c r="E319" s="185" t="s">
        <v>22</v>
      </c>
      <c r="F319" s="284" t="s">
        <v>277</v>
      </c>
      <c r="G319" s="285"/>
      <c r="H319" s="285"/>
      <c r="I319" s="285"/>
      <c r="J319" s="184"/>
      <c r="K319" s="186">
        <v>5.28</v>
      </c>
      <c r="L319" s="184"/>
      <c r="M319" s="184"/>
      <c r="N319" s="184"/>
      <c r="O319" s="184"/>
      <c r="P319" s="184"/>
      <c r="Q319" s="184"/>
      <c r="R319" s="187"/>
      <c r="T319" s="188"/>
      <c r="U319" s="184"/>
      <c r="V319" s="184"/>
      <c r="W319" s="184"/>
      <c r="X319" s="184"/>
      <c r="Y319" s="184"/>
      <c r="Z319" s="184"/>
      <c r="AA319" s="189"/>
      <c r="AT319" s="190" t="s">
        <v>174</v>
      </c>
      <c r="AU319" s="190" t="s">
        <v>87</v>
      </c>
      <c r="AV319" s="11" t="s">
        <v>87</v>
      </c>
      <c r="AW319" s="11" t="s">
        <v>35</v>
      </c>
      <c r="AX319" s="11" t="s">
        <v>78</v>
      </c>
      <c r="AY319" s="190" t="s">
        <v>167</v>
      </c>
    </row>
    <row r="320" spans="2:51" s="11" customFormat="1" ht="16.5" customHeight="1">
      <c r="B320" s="183"/>
      <c r="C320" s="184"/>
      <c r="D320" s="184"/>
      <c r="E320" s="185" t="s">
        <v>22</v>
      </c>
      <c r="F320" s="282" t="s">
        <v>637</v>
      </c>
      <c r="G320" s="283"/>
      <c r="H320" s="283"/>
      <c r="I320" s="283"/>
      <c r="J320" s="184"/>
      <c r="K320" s="186">
        <v>10.12</v>
      </c>
      <c r="L320" s="184"/>
      <c r="M320" s="184"/>
      <c r="N320" s="184"/>
      <c r="O320" s="184"/>
      <c r="P320" s="184"/>
      <c r="Q320" s="184"/>
      <c r="R320" s="187"/>
      <c r="T320" s="188"/>
      <c r="U320" s="184"/>
      <c r="V320" s="184"/>
      <c r="W320" s="184"/>
      <c r="X320" s="184"/>
      <c r="Y320" s="184"/>
      <c r="Z320" s="184"/>
      <c r="AA320" s="189"/>
      <c r="AT320" s="190" t="s">
        <v>174</v>
      </c>
      <c r="AU320" s="190" t="s">
        <v>87</v>
      </c>
      <c r="AV320" s="11" t="s">
        <v>87</v>
      </c>
      <c r="AW320" s="11" t="s">
        <v>35</v>
      </c>
      <c r="AX320" s="11" t="s">
        <v>78</v>
      </c>
      <c r="AY320" s="190" t="s">
        <v>167</v>
      </c>
    </row>
    <row r="321" spans="2:51" s="12" customFormat="1" ht="16.5" customHeight="1">
      <c r="B321" s="191"/>
      <c r="C321" s="192"/>
      <c r="D321" s="192"/>
      <c r="E321" s="193" t="s">
        <v>22</v>
      </c>
      <c r="F321" s="286" t="s">
        <v>186</v>
      </c>
      <c r="G321" s="287"/>
      <c r="H321" s="287"/>
      <c r="I321" s="287"/>
      <c r="J321" s="192"/>
      <c r="K321" s="194">
        <v>15.4</v>
      </c>
      <c r="L321" s="192"/>
      <c r="M321" s="192"/>
      <c r="N321" s="192"/>
      <c r="O321" s="192"/>
      <c r="P321" s="192"/>
      <c r="Q321" s="192"/>
      <c r="R321" s="195"/>
      <c r="T321" s="196"/>
      <c r="U321" s="192"/>
      <c r="V321" s="192"/>
      <c r="W321" s="192"/>
      <c r="X321" s="192"/>
      <c r="Y321" s="192"/>
      <c r="Z321" s="192"/>
      <c r="AA321" s="197"/>
      <c r="AT321" s="198" t="s">
        <v>174</v>
      </c>
      <c r="AU321" s="198" t="s">
        <v>87</v>
      </c>
      <c r="AV321" s="12" t="s">
        <v>93</v>
      </c>
      <c r="AW321" s="12" t="s">
        <v>35</v>
      </c>
      <c r="AX321" s="12" t="s">
        <v>84</v>
      </c>
      <c r="AY321" s="198" t="s">
        <v>167</v>
      </c>
    </row>
    <row r="322" spans="2:65" s="1" customFormat="1" ht="38.25" customHeight="1">
      <c r="B322" s="37"/>
      <c r="C322" s="169" t="s">
        <v>638</v>
      </c>
      <c r="D322" s="169" t="s">
        <v>168</v>
      </c>
      <c r="E322" s="170" t="s">
        <v>639</v>
      </c>
      <c r="F322" s="276" t="s">
        <v>640</v>
      </c>
      <c r="G322" s="276"/>
      <c r="H322" s="276"/>
      <c r="I322" s="276"/>
      <c r="J322" s="171" t="s">
        <v>171</v>
      </c>
      <c r="K322" s="172">
        <v>10.8</v>
      </c>
      <c r="L322" s="277">
        <v>0</v>
      </c>
      <c r="M322" s="278"/>
      <c r="N322" s="279">
        <f>ROUND(L322*K322,2)</f>
        <v>0</v>
      </c>
      <c r="O322" s="279"/>
      <c r="P322" s="279"/>
      <c r="Q322" s="279"/>
      <c r="R322" s="39"/>
      <c r="T322" s="173" t="s">
        <v>22</v>
      </c>
      <c r="U322" s="46" t="s">
        <v>45</v>
      </c>
      <c r="V322" s="38"/>
      <c r="W322" s="174">
        <f>V322*K322</f>
        <v>0</v>
      </c>
      <c r="X322" s="174">
        <v>0.0002584</v>
      </c>
      <c r="Y322" s="174">
        <f>X322*K322</f>
        <v>0.00279072</v>
      </c>
      <c r="Z322" s="174">
        <v>0</v>
      </c>
      <c r="AA322" s="175">
        <f>Z322*K322</f>
        <v>0</v>
      </c>
      <c r="AR322" s="21" t="s">
        <v>194</v>
      </c>
      <c r="AT322" s="21" t="s">
        <v>168</v>
      </c>
      <c r="AU322" s="21" t="s">
        <v>87</v>
      </c>
      <c r="AY322" s="21" t="s">
        <v>167</v>
      </c>
      <c r="BE322" s="112">
        <f>IF(U322="základní",N322,0)</f>
        <v>0</v>
      </c>
      <c r="BF322" s="112">
        <f>IF(U322="snížená",N322,0)</f>
        <v>0</v>
      </c>
      <c r="BG322" s="112">
        <f>IF(U322="zákl. přenesená",N322,0)</f>
        <v>0</v>
      </c>
      <c r="BH322" s="112">
        <f>IF(U322="sníž. přenesená",N322,0)</f>
        <v>0</v>
      </c>
      <c r="BI322" s="112">
        <f>IF(U322="nulová",N322,0)</f>
        <v>0</v>
      </c>
      <c r="BJ322" s="21" t="s">
        <v>87</v>
      </c>
      <c r="BK322" s="112">
        <f>ROUND(L322*K322,2)</f>
        <v>0</v>
      </c>
      <c r="BL322" s="21" t="s">
        <v>194</v>
      </c>
      <c r="BM322" s="21" t="s">
        <v>641</v>
      </c>
    </row>
    <row r="323" spans="2:51" s="11" customFormat="1" ht="16.5" customHeight="1">
      <c r="B323" s="183"/>
      <c r="C323" s="184"/>
      <c r="D323" s="184"/>
      <c r="E323" s="185" t="s">
        <v>22</v>
      </c>
      <c r="F323" s="284" t="s">
        <v>277</v>
      </c>
      <c r="G323" s="285"/>
      <c r="H323" s="285"/>
      <c r="I323" s="285"/>
      <c r="J323" s="184"/>
      <c r="K323" s="186">
        <v>5.28</v>
      </c>
      <c r="L323" s="184"/>
      <c r="M323" s="184"/>
      <c r="N323" s="184"/>
      <c r="O323" s="184"/>
      <c r="P323" s="184"/>
      <c r="Q323" s="184"/>
      <c r="R323" s="187"/>
      <c r="T323" s="188"/>
      <c r="U323" s="184"/>
      <c r="V323" s="184"/>
      <c r="W323" s="184"/>
      <c r="X323" s="184"/>
      <c r="Y323" s="184"/>
      <c r="Z323" s="184"/>
      <c r="AA323" s="189"/>
      <c r="AT323" s="190" t="s">
        <v>174</v>
      </c>
      <c r="AU323" s="190" t="s">
        <v>87</v>
      </c>
      <c r="AV323" s="11" t="s">
        <v>87</v>
      </c>
      <c r="AW323" s="11" t="s">
        <v>35</v>
      </c>
      <c r="AX323" s="11" t="s">
        <v>78</v>
      </c>
      <c r="AY323" s="190" t="s">
        <v>167</v>
      </c>
    </row>
    <row r="324" spans="2:51" s="11" customFormat="1" ht="16.5" customHeight="1">
      <c r="B324" s="183"/>
      <c r="C324" s="184"/>
      <c r="D324" s="184"/>
      <c r="E324" s="185" t="s">
        <v>22</v>
      </c>
      <c r="F324" s="282" t="s">
        <v>642</v>
      </c>
      <c r="G324" s="283"/>
      <c r="H324" s="283"/>
      <c r="I324" s="283"/>
      <c r="J324" s="184"/>
      <c r="K324" s="186">
        <v>5.52</v>
      </c>
      <c r="L324" s="184"/>
      <c r="M324" s="184"/>
      <c r="N324" s="184"/>
      <c r="O324" s="184"/>
      <c r="P324" s="184"/>
      <c r="Q324" s="184"/>
      <c r="R324" s="187"/>
      <c r="T324" s="188"/>
      <c r="U324" s="184"/>
      <c r="V324" s="184"/>
      <c r="W324" s="184"/>
      <c r="X324" s="184"/>
      <c r="Y324" s="184"/>
      <c r="Z324" s="184"/>
      <c r="AA324" s="189"/>
      <c r="AT324" s="190" t="s">
        <v>174</v>
      </c>
      <c r="AU324" s="190" t="s">
        <v>87</v>
      </c>
      <c r="AV324" s="11" t="s">
        <v>87</v>
      </c>
      <c r="AW324" s="11" t="s">
        <v>35</v>
      </c>
      <c r="AX324" s="11" t="s">
        <v>78</v>
      </c>
      <c r="AY324" s="190" t="s">
        <v>167</v>
      </c>
    </row>
    <row r="325" spans="2:51" s="12" customFormat="1" ht="16.5" customHeight="1">
      <c r="B325" s="191"/>
      <c r="C325" s="192"/>
      <c r="D325" s="192"/>
      <c r="E325" s="193" t="s">
        <v>22</v>
      </c>
      <c r="F325" s="286" t="s">
        <v>186</v>
      </c>
      <c r="G325" s="287"/>
      <c r="H325" s="287"/>
      <c r="I325" s="287"/>
      <c r="J325" s="192"/>
      <c r="K325" s="194">
        <v>10.8</v>
      </c>
      <c r="L325" s="192"/>
      <c r="M325" s="192"/>
      <c r="N325" s="192"/>
      <c r="O325" s="192"/>
      <c r="P325" s="192"/>
      <c r="Q325" s="192"/>
      <c r="R325" s="195"/>
      <c r="T325" s="196"/>
      <c r="U325" s="192"/>
      <c r="V325" s="192"/>
      <c r="W325" s="192"/>
      <c r="X325" s="192"/>
      <c r="Y325" s="192"/>
      <c r="Z325" s="192"/>
      <c r="AA325" s="197"/>
      <c r="AT325" s="198" t="s">
        <v>174</v>
      </c>
      <c r="AU325" s="198" t="s">
        <v>87</v>
      </c>
      <c r="AV325" s="12" t="s">
        <v>93</v>
      </c>
      <c r="AW325" s="12" t="s">
        <v>35</v>
      </c>
      <c r="AX325" s="12" t="s">
        <v>84</v>
      </c>
      <c r="AY325" s="198" t="s">
        <v>167</v>
      </c>
    </row>
    <row r="326" spans="2:63" s="1" customFormat="1" ht="49.5" customHeight="1">
      <c r="B326" s="37"/>
      <c r="C326" s="38"/>
      <c r="D326" s="160" t="s">
        <v>643</v>
      </c>
      <c r="E326" s="38"/>
      <c r="F326" s="38"/>
      <c r="G326" s="38"/>
      <c r="H326" s="38"/>
      <c r="I326" s="38"/>
      <c r="J326" s="38"/>
      <c r="K326" s="38"/>
      <c r="L326" s="38"/>
      <c r="M326" s="38"/>
      <c r="N326" s="305">
        <f aca="true" t="shared" si="25" ref="N326:N331">BK326</f>
        <v>0</v>
      </c>
      <c r="O326" s="306"/>
      <c r="P326" s="306"/>
      <c r="Q326" s="306"/>
      <c r="R326" s="39"/>
      <c r="T326" s="145"/>
      <c r="U326" s="38"/>
      <c r="V326" s="38"/>
      <c r="W326" s="38"/>
      <c r="X326" s="38"/>
      <c r="Y326" s="38"/>
      <c r="Z326" s="38"/>
      <c r="AA326" s="80"/>
      <c r="AT326" s="21" t="s">
        <v>77</v>
      </c>
      <c r="AU326" s="21" t="s">
        <v>78</v>
      </c>
      <c r="AY326" s="21" t="s">
        <v>644</v>
      </c>
      <c r="BK326" s="112">
        <f>SUM(BK327:BK331)</f>
        <v>0</v>
      </c>
    </row>
    <row r="327" spans="2:63" s="1" customFormat="1" ht="21.75" customHeight="1">
      <c r="B327" s="37"/>
      <c r="C327" s="204" t="s">
        <v>22</v>
      </c>
      <c r="D327" s="204" t="s">
        <v>168</v>
      </c>
      <c r="E327" s="205" t="s">
        <v>22</v>
      </c>
      <c r="F327" s="296" t="s">
        <v>22</v>
      </c>
      <c r="G327" s="296"/>
      <c r="H327" s="296"/>
      <c r="I327" s="296"/>
      <c r="J327" s="206" t="s">
        <v>22</v>
      </c>
      <c r="K327" s="203"/>
      <c r="L327" s="277"/>
      <c r="M327" s="279"/>
      <c r="N327" s="279">
        <f t="shared" si="25"/>
        <v>0</v>
      </c>
      <c r="O327" s="279"/>
      <c r="P327" s="279"/>
      <c r="Q327" s="279"/>
      <c r="R327" s="39"/>
      <c r="T327" s="173" t="s">
        <v>22</v>
      </c>
      <c r="U327" s="207" t="s">
        <v>45</v>
      </c>
      <c r="V327" s="38"/>
      <c r="W327" s="38"/>
      <c r="X327" s="38"/>
      <c r="Y327" s="38"/>
      <c r="Z327" s="38"/>
      <c r="AA327" s="80"/>
      <c r="AT327" s="21" t="s">
        <v>644</v>
      </c>
      <c r="AU327" s="21" t="s">
        <v>84</v>
      </c>
      <c r="AY327" s="21" t="s">
        <v>644</v>
      </c>
      <c r="BE327" s="112">
        <f>IF(U327="základní",N327,0)</f>
        <v>0</v>
      </c>
      <c r="BF327" s="112">
        <f>IF(U327="snížená",N327,0)</f>
        <v>0</v>
      </c>
      <c r="BG327" s="112">
        <f>IF(U327="zákl. přenesená",N327,0)</f>
        <v>0</v>
      </c>
      <c r="BH327" s="112">
        <f>IF(U327="sníž. přenesená",N327,0)</f>
        <v>0</v>
      </c>
      <c r="BI327" s="112">
        <f>IF(U327="nulová",N327,0)</f>
        <v>0</v>
      </c>
      <c r="BJ327" s="21" t="s">
        <v>87</v>
      </c>
      <c r="BK327" s="112">
        <f>L327*K327</f>
        <v>0</v>
      </c>
    </row>
    <row r="328" spans="2:63" s="1" customFormat="1" ht="21.75" customHeight="1">
      <c r="B328" s="37"/>
      <c r="C328" s="204" t="s">
        <v>22</v>
      </c>
      <c r="D328" s="204" t="s">
        <v>168</v>
      </c>
      <c r="E328" s="205" t="s">
        <v>22</v>
      </c>
      <c r="F328" s="296" t="s">
        <v>22</v>
      </c>
      <c r="G328" s="296"/>
      <c r="H328" s="296"/>
      <c r="I328" s="296"/>
      <c r="J328" s="206" t="s">
        <v>22</v>
      </c>
      <c r="K328" s="203"/>
      <c r="L328" s="277"/>
      <c r="M328" s="279"/>
      <c r="N328" s="279">
        <f t="shared" si="25"/>
        <v>0</v>
      </c>
      <c r="O328" s="279"/>
      <c r="P328" s="279"/>
      <c r="Q328" s="279"/>
      <c r="R328" s="39"/>
      <c r="T328" s="173" t="s">
        <v>22</v>
      </c>
      <c r="U328" s="207" t="s">
        <v>45</v>
      </c>
      <c r="V328" s="38"/>
      <c r="W328" s="38"/>
      <c r="X328" s="38"/>
      <c r="Y328" s="38"/>
      <c r="Z328" s="38"/>
      <c r="AA328" s="80"/>
      <c r="AT328" s="21" t="s">
        <v>644</v>
      </c>
      <c r="AU328" s="21" t="s">
        <v>84</v>
      </c>
      <c r="AY328" s="21" t="s">
        <v>644</v>
      </c>
      <c r="BE328" s="112">
        <f>IF(U328="základní",N328,0)</f>
        <v>0</v>
      </c>
      <c r="BF328" s="112">
        <f>IF(U328="snížená",N328,0)</f>
        <v>0</v>
      </c>
      <c r="BG328" s="112">
        <f>IF(U328="zákl. přenesená",N328,0)</f>
        <v>0</v>
      </c>
      <c r="BH328" s="112">
        <f>IF(U328="sníž. přenesená",N328,0)</f>
        <v>0</v>
      </c>
      <c r="BI328" s="112">
        <f>IF(U328="nulová",N328,0)</f>
        <v>0</v>
      </c>
      <c r="BJ328" s="21" t="s">
        <v>87</v>
      </c>
      <c r="BK328" s="112">
        <f>L328*K328</f>
        <v>0</v>
      </c>
    </row>
    <row r="329" spans="2:63" s="1" customFormat="1" ht="21.75" customHeight="1">
      <c r="B329" s="37"/>
      <c r="C329" s="204" t="s">
        <v>22</v>
      </c>
      <c r="D329" s="204" t="s">
        <v>168</v>
      </c>
      <c r="E329" s="205" t="s">
        <v>22</v>
      </c>
      <c r="F329" s="296" t="s">
        <v>22</v>
      </c>
      <c r="G329" s="296"/>
      <c r="H329" s="296"/>
      <c r="I329" s="296"/>
      <c r="J329" s="206" t="s">
        <v>22</v>
      </c>
      <c r="K329" s="203"/>
      <c r="L329" s="277"/>
      <c r="M329" s="279"/>
      <c r="N329" s="279">
        <f t="shared" si="25"/>
        <v>0</v>
      </c>
      <c r="O329" s="279"/>
      <c r="P329" s="279"/>
      <c r="Q329" s="279"/>
      <c r="R329" s="39"/>
      <c r="T329" s="173" t="s">
        <v>22</v>
      </c>
      <c r="U329" s="207" t="s">
        <v>45</v>
      </c>
      <c r="V329" s="38"/>
      <c r="W329" s="38"/>
      <c r="X329" s="38"/>
      <c r="Y329" s="38"/>
      <c r="Z329" s="38"/>
      <c r="AA329" s="80"/>
      <c r="AT329" s="21" t="s">
        <v>644</v>
      </c>
      <c r="AU329" s="21" t="s">
        <v>84</v>
      </c>
      <c r="AY329" s="21" t="s">
        <v>644</v>
      </c>
      <c r="BE329" s="112">
        <f>IF(U329="základní",N329,0)</f>
        <v>0</v>
      </c>
      <c r="BF329" s="112">
        <f>IF(U329="snížená",N329,0)</f>
        <v>0</v>
      </c>
      <c r="BG329" s="112">
        <f>IF(U329="zákl. přenesená",N329,0)</f>
        <v>0</v>
      </c>
      <c r="BH329" s="112">
        <f>IF(U329="sníž. přenesená",N329,0)</f>
        <v>0</v>
      </c>
      <c r="BI329" s="112">
        <f>IF(U329="nulová",N329,0)</f>
        <v>0</v>
      </c>
      <c r="BJ329" s="21" t="s">
        <v>87</v>
      </c>
      <c r="BK329" s="112">
        <f>L329*K329</f>
        <v>0</v>
      </c>
    </row>
    <row r="330" spans="2:63" s="1" customFormat="1" ht="21.75" customHeight="1">
      <c r="B330" s="37"/>
      <c r="C330" s="204" t="s">
        <v>22</v>
      </c>
      <c r="D330" s="204" t="s">
        <v>168</v>
      </c>
      <c r="E330" s="205" t="s">
        <v>22</v>
      </c>
      <c r="F330" s="296" t="s">
        <v>22</v>
      </c>
      <c r="G330" s="296"/>
      <c r="H330" s="296"/>
      <c r="I330" s="296"/>
      <c r="J330" s="206" t="s">
        <v>22</v>
      </c>
      <c r="K330" s="203"/>
      <c r="L330" s="277"/>
      <c r="M330" s="279"/>
      <c r="N330" s="279">
        <f t="shared" si="25"/>
        <v>0</v>
      </c>
      <c r="O330" s="279"/>
      <c r="P330" s="279"/>
      <c r="Q330" s="279"/>
      <c r="R330" s="39"/>
      <c r="T330" s="173" t="s">
        <v>22</v>
      </c>
      <c r="U330" s="207" t="s">
        <v>45</v>
      </c>
      <c r="V330" s="38"/>
      <c r="W330" s="38"/>
      <c r="X330" s="38"/>
      <c r="Y330" s="38"/>
      <c r="Z330" s="38"/>
      <c r="AA330" s="80"/>
      <c r="AT330" s="21" t="s">
        <v>644</v>
      </c>
      <c r="AU330" s="21" t="s">
        <v>84</v>
      </c>
      <c r="AY330" s="21" t="s">
        <v>644</v>
      </c>
      <c r="BE330" s="112">
        <f>IF(U330="základní",N330,0)</f>
        <v>0</v>
      </c>
      <c r="BF330" s="112">
        <f>IF(U330="snížená",N330,0)</f>
        <v>0</v>
      </c>
      <c r="BG330" s="112">
        <f>IF(U330="zákl. přenesená",N330,0)</f>
        <v>0</v>
      </c>
      <c r="BH330" s="112">
        <f>IF(U330="sníž. přenesená",N330,0)</f>
        <v>0</v>
      </c>
      <c r="BI330" s="112">
        <f>IF(U330="nulová",N330,0)</f>
        <v>0</v>
      </c>
      <c r="BJ330" s="21" t="s">
        <v>87</v>
      </c>
      <c r="BK330" s="112">
        <f>L330*K330</f>
        <v>0</v>
      </c>
    </row>
    <row r="331" spans="2:63" s="1" customFormat="1" ht="21.75" customHeight="1">
      <c r="B331" s="37"/>
      <c r="C331" s="204" t="s">
        <v>22</v>
      </c>
      <c r="D331" s="204" t="s">
        <v>168</v>
      </c>
      <c r="E331" s="205" t="s">
        <v>22</v>
      </c>
      <c r="F331" s="296" t="s">
        <v>22</v>
      </c>
      <c r="G331" s="296"/>
      <c r="H331" s="296"/>
      <c r="I331" s="296"/>
      <c r="J331" s="206" t="s">
        <v>22</v>
      </c>
      <c r="K331" s="203"/>
      <c r="L331" s="277"/>
      <c r="M331" s="279"/>
      <c r="N331" s="279">
        <f t="shared" si="25"/>
        <v>0</v>
      </c>
      <c r="O331" s="279"/>
      <c r="P331" s="279"/>
      <c r="Q331" s="279"/>
      <c r="R331" s="39"/>
      <c r="T331" s="173" t="s">
        <v>22</v>
      </c>
      <c r="U331" s="207" t="s">
        <v>45</v>
      </c>
      <c r="V331" s="58"/>
      <c r="W331" s="58"/>
      <c r="X331" s="58"/>
      <c r="Y331" s="58"/>
      <c r="Z331" s="58"/>
      <c r="AA331" s="60"/>
      <c r="AT331" s="21" t="s">
        <v>644</v>
      </c>
      <c r="AU331" s="21" t="s">
        <v>84</v>
      </c>
      <c r="AY331" s="21" t="s">
        <v>644</v>
      </c>
      <c r="BE331" s="112">
        <f>IF(U331="základní",N331,0)</f>
        <v>0</v>
      </c>
      <c r="BF331" s="112">
        <f>IF(U331="snížená",N331,0)</f>
        <v>0</v>
      </c>
      <c r="BG331" s="112">
        <f>IF(U331="zákl. přenesená",N331,0)</f>
        <v>0</v>
      </c>
      <c r="BH331" s="112">
        <f>IF(U331="sníž. přenesená",N331,0)</f>
        <v>0</v>
      </c>
      <c r="BI331" s="112">
        <f>IF(U331="nulová",N331,0)</f>
        <v>0</v>
      </c>
      <c r="BJ331" s="21" t="s">
        <v>87</v>
      </c>
      <c r="BK331" s="112">
        <f>L331*K331</f>
        <v>0</v>
      </c>
    </row>
    <row r="332" spans="2:18" s="1" customFormat="1" ht="6.75" customHeight="1">
      <c r="B332" s="61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3"/>
    </row>
  </sheetData>
  <sheetProtection sheet="1" objects="1" scenarios="1" formatColumns="0" formatRows="0"/>
  <mergeCells count="503">
    <mergeCell ref="S2:AC2"/>
    <mergeCell ref="N271:Q271"/>
    <mergeCell ref="N279:Q279"/>
    <mergeCell ref="N291:Q291"/>
    <mergeCell ref="N295:Q295"/>
    <mergeCell ref="N300:Q300"/>
    <mergeCell ref="N312:Q312"/>
    <mergeCell ref="N317:Q317"/>
    <mergeCell ref="N326:Q326"/>
    <mergeCell ref="H1:K1"/>
    <mergeCell ref="N188:Q188"/>
    <mergeCell ref="N189:Q189"/>
    <mergeCell ref="N202:Q202"/>
    <mergeCell ref="N212:Q212"/>
    <mergeCell ref="N218:Q218"/>
    <mergeCell ref="N258:Q258"/>
    <mergeCell ref="N262:Q262"/>
    <mergeCell ref="N265:Q265"/>
    <mergeCell ref="N267:Q26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23:I323"/>
    <mergeCell ref="F324:I324"/>
    <mergeCell ref="F325:I325"/>
    <mergeCell ref="F327:I327"/>
    <mergeCell ref="L327:M327"/>
    <mergeCell ref="N327:Q327"/>
    <mergeCell ref="F328:I328"/>
    <mergeCell ref="L328:M328"/>
    <mergeCell ref="N328:Q328"/>
    <mergeCell ref="F318:I318"/>
    <mergeCell ref="L318:M318"/>
    <mergeCell ref="N318:Q318"/>
    <mergeCell ref="F319:I319"/>
    <mergeCell ref="F320:I320"/>
    <mergeCell ref="F321:I321"/>
    <mergeCell ref="F322:I322"/>
    <mergeCell ref="L322:M322"/>
    <mergeCell ref="N322:Q322"/>
    <mergeCell ref="F311:I311"/>
    <mergeCell ref="L311:M311"/>
    <mergeCell ref="N311:Q311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297:I297"/>
    <mergeCell ref="F298:I298"/>
    <mergeCell ref="L298:M298"/>
    <mergeCell ref="N298:Q298"/>
    <mergeCell ref="F299:I299"/>
    <mergeCell ref="F301:I301"/>
    <mergeCell ref="L301:M301"/>
    <mergeCell ref="N301:Q301"/>
    <mergeCell ref="F302:I302"/>
    <mergeCell ref="F293:I293"/>
    <mergeCell ref="L293:M293"/>
    <mergeCell ref="N293:Q293"/>
    <mergeCell ref="F294:I294"/>
    <mergeCell ref="L294:M294"/>
    <mergeCell ref="N294:Q294"/>
    <mergeCell ref="F296:I296"/>
    <mergeCell ref="L296:M296"/>
    <mergeCell ref="N296:Q296"/>
    <mergeCell ref="F289:I289"/>
    <mergeCell ref="L289:M289"/>
    <mergeCell ref="N289:Q289"/>
    <mergeCell ref="F290:I290"/>
    <mergeCell ref="L290:M290"/>
    <mergeCell ref="N290:Q290"/>
    <mergeCell ref="F292:I292"/>
    <mergeCell ref="L292:M292"/>
    <mergeCell ref="N292:Q292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L278:M278"/>
    <mergeCell ref="N278:Q278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3:I25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F252:I25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N186:Q186"/>
    <mergeCell ref="F178:I178"/>
    <mergeCell ref="F179:I179"/>
    <mergeCell ref="F180:I180"/>
    <mergeCell ref="F182:I182"/>
    <mergeCell ref="L182:M182"/>
    <mergeCell ref="N182:Q182"/>
    <mergeCell ref="F183:I183"/>
    <mergeCell ref="L183:M183"/>
    <mergeCell ref="N183:Q183"/>
    <mergeCell ref="N181:Q181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N160:Q160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41:I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N139:Q139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327:D332">
      <formula1>"K, M"</formula1>
    </dataValidation>
    <dataValidation type="list" allowBlank="1" showInputMessage="1" showErrorMessage="1" error="Povoleny jsou hodnoty základní, snížená, zákl. přenesená, sníž. přenesená, nulová." sqref="U327:U33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108</v>
      </c>
      <c r="G1" s="16"/>
      <c r="H1" s="307" t="s">
        <v>109</v>
      </c>
      <c r="I1" s="307"/>
      <c r="J1" s="307"/>
      <c r="K1" s="307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3" t="s">
        <v>8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1" t="s">
        <v>92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2:46" ht="36.75" customHeight="1">
      <c r="B4" s="25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0" t="s">
        <v>13</v>
      </c>
      <c r="AT4" s="21" t="s">
        <v>6</v>
      </c>
    </row>
    <row r="5" spans="2:18" ht="6.7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4.75" customHeight="1">
      <c r="B6" s="25"/>
      <c r="C6" s="28"/>
      <c r="D6" s="32" t="s">
        <v>19</v>
      </c>
      <c r="E6" s="28"/>
      <c r="F6" s="255" t="str">
        <f>'Rekapitulace stavby'!K6</f>
        <v>Oprava sociálních zařízení (2017) - 5 bytových jednotek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6"/>
    </row>
    <row r="7" spans="2:18" s="1" customFormat="1" ht="32.25" customHeight="1">
      <c r="B7" s="37"/>
      <c r="C7" s="38"/>
      <c r="D7" s="31" t="s">
        <v>114</v>
      </c>
      <c r="E7" s="38"/>
      <c r="F7" s="216" t="s">
        <v>647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8"/>
      <c r="R7" s="39"/>
    </row>
    <row r="8" spans="2:18" s="1" customFormat="1" ht="14.2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2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8" t="str">
        <f>'Rekapitulace stavby'!AN8</f>
        <v>30.8.2017</v>
      </c>
      <c r="P9" s="259"/>
      <c r="Q9" s="38"/>
      <c r="R9" s="39"/>
    </row>
    <row r="10" spans="2:18" s="1" customFormat="1" ht="10.5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2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4">
        <f>IF('Rekapitulace stavby'!AN10="","",'Rekapitulace stavby'!AN10)</f>
      </c>
      <c r="P11" s="214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4">
        <f>IF('Rekapitulace stavby'!AN11="","",'Rekapitulace stavby'!AN11)</f>
      </c>
      <c r="P12" s="214"/>
      <c r="Q12" s="38"/>
      <c r="R12" s="39"/>
    </row>
    <row r="13" spans="2:18" s="1" customFormat="1" ht="6.7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2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60" t="str">
        <f>IF('Rekapitulace stavby'!AN13="","",'Rekapitulace stavby'!AN13)</f>
        <v>Vyplň údaj</v>
      </c>
      <c r="P14" s="214"/>
      <c r="Q14" s="38"/>
      <c r="R14" s="39"/>
    </row>
    <row r="15" spans="2:18" s="1" customFormat="1" ht="18" customHeight="1">
      <c r="B15" s="37"/>
      <c r="C15" s="38"/>
      <c r="D15" s="38"/>
      <c r="E15" s="260" t="str">
        <f>IF('Rekapitulace stavby'!E14="","",'Rekapitulace stavby'!E14)</f>
        <v>Vyplň údaj</v>
      </c>
      <c r="F15" s="261"/>
      <c r="G15" s="261"/>
      <c r="H15" s="261"/>
      <c r="I15" s="261"/>
      <c r="J15" s="261"/>
      <c r="K15" s="261"/>
      <c r="L15" s="261"/>
      <c r="M15" s="32" t="s">
        <v>31</v>
      </c>
      <c r="N15" s="38"/>
      <c r="O15" s="260" t="str">
        <f>IF('Rekapitulace stavby'!AN14="","",'Rekapitulace stavby'!AN14)</f>
        <v>Vyplň údaj</v>
      </c>
      <c r="P15" s="214"/>
      <c r="Q15" s="38"/>
      <c r="R15" s="39"/>
    </row>
    <row r="16" spans="2:18" s="1" customFormat="1" ht="6.7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2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4">
        <f>IF('Rekapitulace stavby'!AN16="","",'Rekapitulace stavby'!AN16)</f>
      </c>
      <c r="P17" s="214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> 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4">
        <f>IF('Rekapitulace stavby'!AN17="","",'Rekapitulace stavby'!AN17)</f>
      </c>
      <c r="P18" s="214"/>
      <c r="Q18" s="38"/>
      <c r="R18" s="39"/>
    </row>
    <row r="19" spans="2:18" s="1" customFormat="1" ht="6.7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2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4" t="s">
        <v>22</v>
      </c>
      <c r="P20" s="214"/>
      <c r="Q20" s="38"/>
      <c r="R20" s="39"/>
    </row>
    <row r="21" spans="2:18" s="1" customFormat="1" ht="18" customHeight="1">
      <c r="B21" s="37"/>
      <c r="C21" s="38"/>
      <c r="D21" s="38"/>
      <c r="E21" s="30" t="s">
        <v>37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4" t="s">
        <v>22</v>
      </c>
      <c r="P21" s="214"/>
      <c r="Q21" s="38"/>
      <c r="R21" s="39"/>
    </row>
    <row r="22" spans="2:18" s="1" customFormat="1" ht="6.7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2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9" t="s">
        <v>22</v>
      </c>
      <c r="F24" s="219"/>
      <c r="G24" s="219"/>
      <c r="H24" s="219"/>
      <c r="I24" s="219"/>
      <c r="J24" s="219"/>
      <c r="K24" s="219"/>
      <c r="L24" s="219"/>
      <c r="M24" s="38"/>
      <c r="N24" s="38"/>
      <c r="O24" s="38"/>
      <c r="P24" s="38"/>
      <c r="Q24" s="38"/>
      <c r="R24" s="39"/>
    </row>
    <row r="25" spans="2:18" s="1" customFormat="1" ht="6.7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7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25" customHeight="1">
      <c r="B27" s="37"/>
      <c r="C27" s="38"/>
      <c r="D27" s="122" t="s">
        <v>116</v>
      </c>
      <c r="E27" s="38"/>
      <c r="F27" s="38"/>
      <c r="G27" s="38"/>
      <c r="H27" s="38"/>
      <c r="I27" s="38"/>
      <c r="J27" s="38"/>
      <c r="K27" s="38"/>
      <c r="L27" s="38"/>
      <c r="M27" s="220">
        <f>N88</f>
        <v>0</v>
      </c>
      <c r="N27" s="220"/>
      <c r="O27" s="220"/>
      <c r="P27" s="220"/>
      <c r="Q27" s="38"/>
      <c r="R27" s="39"/>
    </row>
    <row r="28" spans="2:18" s="1" customFormat="1" ht="14.25" customHeight="1">
      <c r="B28" s="37"/>
      <c r="C28" s="38"/>
      <c r="D28" s="36" t="s">
        <v>102</v>
      </c>
      <c r="E28" s="38"/>
      <c r="F28" s="38"/>
      <c r="G28" s="38"/>
      <c r="H28" s="38"/>
      <c r="I28" s="38"/>
      <c r="J28" s="38"/>
      <c r="K28" s="38"/>
      <c r="L28" s="38"/>
      <c r="M28" s="220">
        <f>N112</f>
        <v>0</v>
      </c>
      <c r="N28" s="220"/>
      <c r="O28" s="220"/>
      <c r="P28" s="220"/>
      <c r="Q28" s="38"/>
      <c r="R28" s="39"/>
    </row>
    <row r="29" spans="2:18" s="1" customFormat="1" ht="6.7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4.75" customHeight="1">
      <c r="B30" s="37"/>
      <c r="C30" s="38"/>
      <c r="D30" s="123" t="s">
        <v>41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57"/>
      <c r="O30" s="257"/>
      <c r="P30" s="257"/>
      <c r="Q30" s="38"/>
      <c r="R30" s="39"/>
    </row>
    <row r="31" spans="2:18" s="1" customFormat="1" ht="6.7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25" customHeight="1">
      <c r="B32" s="37"/>
      <c r="C32" s="38"/>
      <c r="D32" s="44" t="s">
        <v>42</v>
      </c>
      <c r="E32" s="44" t="s">
        <v>43</v>
      </c>
      <c r="F32" s="45">
        <v>0.21</v>
      </c>
      <c r="G32" s="124" t="s">
        <v>44</v>
      </c>
      <c r="H32" s="263">
        <f>ROUND((((SUM(BE112:BE119)+SUM(BE137:BE325))+SUM(BE327:BE331))),2)</f>
        <v>0</v>
      </c>
      <c r="I32" s="257"/>
      <c r="J32" s="257"/>
      <c r="K32" s="38"/>
      <c r="L32" s="38"/>
      <c r="M32" s="263">
        <f>ROUND(((ROUND((SUM(BE112:BE119)+SUM(BE137:BE325)),2)*F32)+SUM(BE327:BE331)*F32),2)</f>
        <v>0</v>
      </c>
      <c r="N32" s="257"/>
      <c r="O32" s="257"/>
      <c r="P32" s="257"/>
      <c r="Q32" s="38"/>
      <c r="R32" s="39"/>
    </row>
    <row r="33" spans="2:18" s="1" customFormat="1" ht="14.25" customHeight="1">
      <c r="B33" s="37"/>
      <c r="C33" s="38"/>
      <c r="D33" s="38"/>
      <c r="E33" s="44" t="s">
        <v>45</v>
      </c>
      <c r="F33" s="45">
        <v>0.15</v>
      </c>
      <c r="G33" s="124" t="s">
        <v>44</v>
      </c>
      <c r="H33" s="263">
        <f>ROUND((((SUM(BF112:BF119)+SUM(BF137:BF325))+SUM(BF327:BF331))),2)</f>
        <v>0</v>
      </c>
      <c r="I33" s="257"/>
      <c r="J33" s="257"/>
      <c r="K33" s="38"/>
      <c r="L33" s="38"/>
      <c r="M33" s="263">
        <f>ROUND(((ROUND((SUM(BF112:BF119)+SUM(BF137:BF325)),2)*F33)+SUM(BF327:BF331)*F33),2)</f>
        <v>0</v>
      </c>
      <c r="N33" s="257"/>
      <c r="O33" s="257"/>
      <c r="P33" s="257"/>
      <c r="Q33" s="38"/>
      <c r="R33" s="39"/>
    </row>
    <row r="34" spans="2:18" s="1" customFormat="1" ht="14.25" customHeight="1" hidden="1">
      <c r="B34" s="37"/>
      <c r="C34" s="38"/>
      <c r="D34" s="38"/>
      <c r="E34" s="44" t="s">
        <v>46</v>
      </c>
      <c r="F34" s="45">
        <v>0.21</v>
      </c>
      <c r="G34" s="124" t="s">
        <v>44</v>
      </c>
      <c r="H34" s="263">
        <f>ROUND((((SUM(BG112:BG119)+SUM(BG137:BG325))+SUM(BG327:BG331))),2)</f>
        <v>0</v>
      </c>
      <c r="I34" s="257"/>
      <c r="J34" s="257"/>
      <c r="K34" s="38"/>
      <c r="L34" s="38"/>
      <c r="M34" s="263">
        <v>0</v>
      </c>
      <c r="N34" s="257"/>
      <c r="O34" s="257"/>
      <c r="P34" s="257"/>
      <c r="Q34" s="38"/>
      <c r="R34" s="39"/>
    </row>
    <row r="35" spans="2:18" s="1" customFormat="1" ht="14.25" customHeight="1" hidden="1">
      <c r="B35" s="37"/>
      <c r="C35" s="38"/>
      <c r="D35" s="38"/>
      <c r="E35" s="44" t="s">
        <v>47</v>
      </c>
      <c r="F35" s="45">
        <v>0.15</v>
      </c>
      <c r="G35" s="124" t="s">
        <v>44</v>
      </c>
      <c r="H35" s="263">
        <f>ROUND((((SUM(BH112:BH119)+SUM(BH137:BH325))+SUM(BH327:BH331))),2)</f>
        <v>0</v>
      </c>
      <c r="I35" s="257"/>
      <c r="J35" s="257"/>
      <c r="K35" s="38"/>
      <c r="L35" s="38"/>
      <c r="M35" s="263">
        <v>0</v>
      </c>
      <c r="N35" s="257"/>
      <c r="O35" s="257"/>
      <c r="P35" s="257"/>
      <c r="Q35" s="38"/>
      <c r="R35" s="39"/>
    </row>
    <row r="36" spans="2:18" s="1" customFormat="1" ht="14.25" customHeight="1" hidden="1">
      <c r="B36" s="37"/>
      <c r="C36" s="38"/>
      <c r="D36" s="38"/>
      <c r="E36" s="44" t="s">
        <v>48</v>
      </c>
      <c r="F36" s="45">
        <v>0</v>
      </c>
      <c r="G36" s="124" t="s">
        <v>44</v>
      </c>
      <c r="H36" s="263">
        <f>ROUND((((SUM(BI112:BI119)+SUM(BI137:BI325))+SUM(BI327:BI331))),2)</f>
        <v>0</v>
      </c>
      <c r="I36" s="257"/>
      <c r="J36" s="257"/>
      <c r="K36" s="38"/>
      <c r="L36" s="38"/>
      <c r="M36" s="263">
        <v>0</v>
      </c>
      <c r="N36" s="257"/>
      <c r="O36" s="257"/>
      <c r="P36" s="257"/>
      <c r="Q36" s="38"/>
      <c r="R36" s="39"/>
    </row>
    <row r="37" spans="2:18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4.75" customHeight="1">
      <c r="B38" s="37"/>
      <c r="C38" s="120"/>
      <c r="D38" s="125" t="s">
        <v>49</v>
      </c>
      <c r="E38" s="81"/>
      <c r="F38" s="81"/>
      <c r="G38" s="126" t="s">
        <v>50</v>
      </c>
      <c r="H38" s="127" t="s">
        <v>51</v>
      </c>
      <c r="I38" s="81"/>
      <c r="J38" s="81"/>
      <c r="K38" s="81"/>
      <c r="L38" s="264">
        <f>SUM(M30:M36)</f>
        <v>0</v>
      </c>
      <c r="M38" s="264"/>
      <c r="N38" s="264"/>
      <c r="O38" s="264"/>
      <c r="P38" s="265"/>
      <c r="Q38" s="120"/>
      <c r="R38" s="39"/>
    </row>
    <row r="39" spans="2:18" s="1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2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2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4.2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2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4.2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2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7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75" customHeight="1">
      <c r="B76" s="37"/>
      <c r="C76" s="210" t="s">
        <v>117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9"/>
      <c r="T76" s="131"/>
      <c r="U76" s="131"/>
    </row>
    <row r="77" spans="2:21" s="1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5" t="str">
        <f>F6</f>
        <v>Oprava sociálních zařízení (2017) - 5 bytových jednotek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38"/>
      <c r="R78" s="39"/>
      <c r="T78" s="131"/>
      <c r="U78" s="131"/>
    </row>
    <row r="79" spans="2:21" s="1" customFormat="1" ht="36.75" customHeight="1">
      <c r="B79" s="37"/>
      <c r="C79" s="71" t="s">
        <v>114</v>
      </c>
      <c r="D79" s="38"/>
      <c r="E79" s="38"/>
      <c r="F79" s="230" t="str">
        <f>F7</f>
        <v>3 - Oprava bytové jednotky 15 B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38"/>
      <c r="R79" s="39"/>
      <c r="T79" s="131"/>
      <c r="U79" s="131"/>
    </row>
    <row r="80" spans="2:21" s="1" customFormat="1" ht="6.7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Ústí nad Labem</v>
      </c>
      <c r="G81" s="38"/>
      <c r="H81" s="38"/>
      <c r="I81" s="38"/>
      <c r="J81" s="38"/>
      <c r="K81" s="32" t="s">
        <v>26</v>
      </c>
      <c r="L81" s="38"/>
      <c r="M81" s="259" t="str">
        <f>IF(O9="","",O9)</f>
        <v>30.8.2017</v>
      </c>
      <c r="N81" s="259"/>
      <c r="O81" s="259"/>
      <c r="P81" s="259"/>
      <c r="Q81" s="38"/>
      <c r="R81" s="39"/>
      <c r="T81" s="131"/>
      <c r="U81" s="131"/>
    </row>
    <row r="82" spans="2:21" s="1" customFormat="1" ht="6.7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2.75">
      <c r="B83" s="37"/>
      <c r="C83" s="32" t="s">
        <v>28</v>
      </c>
      <c r="D83" s="38"/>
      <c r="E83" s="38"/>
      <c r="F83" s="30" t="str">
        <f>E12</f>
        <v> </v>
      </c>
      <c r="G83" s="38"/>
      <c r="H83" s="38"/>
      <c r="I83" s="38"/>
      <c r="J83" s="38"/>
      <c r="K83" s="32" t="s">
        <v>34</v>
      </c>
      <c r="L83" s="38"/>
      <c r="M83" s="214" t="str">
        <f>E18</f>
        <v> </v>
      </c>
      <c r="N83" s="214"/>
      <c r="O83" s="214"/>
      <c r="P83" s="214"/>
      <c r="Q83" s="214"/>
      <c r="R83" s="39"/>
      <c r="T83" s="131"/>
      <c r="U83" s="131"/>
    </row>
    <row r="84" spans="2:21" s="1" customFormat="1" ht="14.2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14" t="str">
        <f>E21</f>
        <v>D.Prombergerová</v>
      </c>
      <c r="N84" s="214"/>
      <c r="O84" s="214"/>
      <c r="P84" s="214"/>
      <c r="Q84" s="214"/>
      <c r="R84" s="39"/>
      <c r="T84" s="131"/>
      <c r="U84" s="131"/>
    </row>
    <row r="85" spans="2:21" s="1" customFormat="1" ht="9.7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6" t="s">
        <v>118</v>
      </c>
      <c r="D86" s="267"/>
      <c r="E86" s="267"/>
      <c r="F86" s="267"/>
      <c r="G86" s="267"/>
      <c r="H86" s="120"/>
      <c r="I86" s="120"/>
      <c r="J86" s="120"/>
      <c r="K86" s="120"/>
      <c r="L86" s="120"/>
      <c r="M86" s="120"/>
      <c r="N86" s="266" t="s">
        <v>119</v>
      </c>
      <c r="O86" s="267"/>
      <c r="P86" s="267"/>
      <c r="Q86" s="267"/>
      <c r="R86" s="39"/>
      <c r="T86" s="131"/>
      <c r="U86" s="131"/>
    </row>
    <row r="87" spans="2:21" s="1" customFormat="1" ht="9.7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120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1">
        <f>N137</f>
        <v>0</v>
      </c>
      <c r="O88" s="268"/>
      <c r="P88" s="268"/>
      <c r="Q88" s="268"/>
      <c r="R88" s="39"/>
      <c r="T88" s="131"/>
      <c r="U88" s="131"/>
      <c r="AU88" s="21" t="s">
        <v>121</v>
      </c>
    </row>
    <row r="89" spans="2:21" s="6" customFormat="1" ht="24.75" customHeight="1">
      <c r="B89" s="133"/>
      <c r="C89" s="134"/>
      <c r="D89" s="135" t="s">
        <v>122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9">
        <f>N138</f>
        <v>0</v>
      </c>
      <c r="O89" s="270"/>
      <c r="P89" s="270"/>
      <c r="Q89" s="270"/>
      <c r="R89" s="136"/>
      <c r="T89" s="137"/>
      <c r="U89" s="137"/>
    </row>
    <row r="90" spans="2:21" s="7" customFormat="1" ht="19.5" customHeight="1">
      <c r="B90" s="138"/>
      <c r="C90" s="139"/>
      <c r="D90" s="108" t="s">
        <v>123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7">
        <f>N139</f>
        <v>0</v>
      </c>
      <c r="O90" s="271"/>
      <c r="P90" s="271"/>
      <c r="Q90" s="271"/>
      <c r="R90" s="140"/>
      <c r="T90" s="141"/>
      <c r="U90" s="141"/>
    </row>
    <row r="91" spans="2:21" s="7" customFormat="1" ht="19.5" customHeight="1">
      <c r="B91" s="138"/>
      <c r="C91" s="139"/>
      <c r="D91" s="108" t="s">
        <v>124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7">
        <f>N160</f>
        <v>0</v>
      </c>
      <c r="O91" s="271"/>
      <c r="P91" s="271"/>
      <c r="Q91" s="271"/>
      <c r="R91" s="140"/>
      <c r="T91" s="141"/>
      <c r="U91" s="141"/>
    </row>
    <row r="92" spans="2:21" s="7" customFormat="1" ht="19.5" customHeight="1">
      <c r="B92" s="138"/>
      <c r="C92" s="139"/>
      <c r="D92" s="108" t="s">
        <v>125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7">
        <f>N181</f>
        <v>0</v>
      </c>
      <c r="O92" s="271"/>
      <c r="P92" s="271"/>
      <c r="Q92" s="271"/>
      <c r="R92" s="140"/>
      <c r="T92" s="141"/>
      <c r="U92" s="141"/>
    </row>
    <row r="93" spans="2:21" s="7" customFormat="1" ht="19.5" customHeight="1">
      <c r="B93" s="138"/>
      <c r="C93" s="139"/>
      <c r="D93" s="108" t="s">
        <v>126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7">
        <f>N186</f>
        <v>0</v>
      </c>
      <c r="O93" s="271"/>
      <c r="P93" s="271"/>
      <c r="Q93" s="271"/>
      <c r="R93" s="140"/>
      <c r="T93" s="141"/>
      <c r="U93" s="141"/>
    </row>
    <row r="94" spans="2:21" s="6" customFormat="1" ht="24.75" customHeight="1">
      <c r="B94" s="133"/>
      <c r="C94" s="134"/>
      <c r="D94" s="135" t="s">
        <v>127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69">
        <f>N188</f>
        <v>0</v>
      </c>
      <c r="O94" s="270"/>
      <c r="P94" s="270"/>
      <c r="Q94" s="270"/>
      <c r="R94" s="136"/>
      <c r="T94" s="137"/>
      <c r="U94" s="137"/>
    </row>
    <row r="95" spans="2:21" s="7" customFormat="1" ht="19.5" customHeight="1">
      <c r="B95" s="138"/>
      <c r="C95" s="139"/>
      <c r="D95" s="108" t="s">
        <v>128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7">
        <f>N189</f>
        <v>0</v>
      </c>
      <c r="O95" s="271"/>
      <c r="P95" s="271"/>
      <c r="Q95" s="271"/>
      <c r="R95" s="140"/>
      <c r="T95" s="141"/>
      <c r="U95" s="141"/>
    </row>
    <row r="96" spans="2:21" s="7" customFormat="1" ht="19.5" customHeight="1">
      <c r="B96" s="138"/>
      <c r="C96" s="139"/>
      <c r="D96" s="108" t="s">
        <v>129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7">
        <f>N202</f>
        <v>0</v>
      </c>
      <c r="O96" s="271"/>
      <c r="P96" s="271"/>
      <c r="Q96" s="271"/>
      <c r="R96" s="140"/>
      <c r="T96" s="141"/>
      <c r="U96" s="141"/>
    </row>
    <row r="97" spans="2:21" s="7" customFormat="1" ht="19.5" customHeight="1">
      <c r="B97" s="138"/>
      <c r="C97" s="139"/>
      <c r="D97" s="108" t="s">
        <v>130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7">
        <f>N212</f>
        <v>0</v>
      </c>
      <c r="O97" s="271"/>
      <c r="P97" s="271"/>
      <c r="Q97" s="271"/>
      <c r="R97" s="140"/>
      <c r="T97" s="141"/>
      <c r="U97" s="141"/>
    </row>
    <row r="98" spans="2:21" s="7" customFormat="1" ht="19.5" customHeight="1">
      <c r="B98" s="138"/>
      <c r="C98" s="139"/>
      <c r="D98" s="108" t="s">
        <v>131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47">
        <f>N218</f>
        <v>0</v>
      </c>
      <c r="O98" s="271"/>
      <c r="P98" s="271"/>
      <c r="Q98" s="271"/>
      <c r="R98" s="140"/>
      <c r="T98" s="141"/>
      <c r="U98" s="141"/>
    </row>
    <row r="99" spans="2:21" s="7" customFormat="1" ht="19.5" customHeight="1">
      <c r="B99" s="138"/>
      <c r="C99" s="139"/>
      <c r="D99" s="108" t="s">
        <v>132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7">
        <f>N258</f>
        <v>0</v>
      </c>
      <c r="O99" s="271"/>
      <c r="P99" s="271"/>
      <c r="Q99" s="271"/>
      <c r="R99" s="140"/>
      <c r="T99" s="141"/>
      <c r="U99" s="141"/>
    </row>
    <row r="100" spans="2:21" s="7" customFormat="1" ht="19.5" customHeight="1">
      <c r="B100" s="138"/>
      <c r="C100" s="139"/>
      <c r="D100" s="108" t="s">
        <v>133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47">
        <f>N262</f>
        <v>0</v>
      </c>
      <c r="O100" s="271"/>
      <c r="P100" s="271"/>
      <c r="Q100" s="271"/>
      <c r="R100" s="140"/>
      <c r="T100" s="141"/>
      <c r="U100" s="141"/>
    </row>
    <row r="101" spans="2:21" s="7" customFormat="1" ht="19.5" customHeight="1">
      <c r="B101" s="138"/>
      <c r="C101" s="139"/>
      <c r="D101" s="108" t="s">
        <v>134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47">
        <f>N265</f>
        <v>0</v>
      </c>
      <c r="O101" s="271"/>
      <c r="P101" s="271"/>
      <c r="Q101" s="271"/>
      <c r="R101" s="140"/>
      <c r="T101" s="141"/>
      <c r="U101" s="141"/>
    </row>
    <row r="102" spans="2:21" s="7" customFormat="1" ht="19.5" customHeight="1">
      <c r="B102" s="138"/>
      <c r="C102" s="139"/>
      <c r="D102" s="108" t="s">
        <v>135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47">
        <f>N267</f>
        <v>0</v>
      </c>
      <c r="O102" s="271"/>
      <c r="P102" s="271"/>
      <c r="Q102" s="271"/>
      <c r="R102" s="140"/>
      <c r="T102" s="141"/>
      <c r="U102" s="141"/>
    </row>
    <row r="103" spans="2:21" s="7" customFormat="1" ht="19.5" customHeight="1">
      <c r="B103" s="138"/>
      <c r="C103" s="139"/>
      <c r="D103" s="108" t="s">
        <v>136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247">
        <f>N271</f>
        <v>0</v>
      </c>
      <c r="O103" s="271"/>
      <c r="P103" s="271"/>
      <c r="Q103" s="271"/>
      <c r="R103" s="140"/>
      <c r="T103" s="141"/>
      <c r="U103" s="141"/>
    </row>
    <row r="104" spans="2:21" s="7" customFormat="1" ht="19.5" customHeight="1">
      <c r="B104" s="138"/>
      <c r="C104" s="139"/>
      <c r="D104" s="108" t="s">
        <v>137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247">
        <f>N279</f>
        <v>0</v>
      </c>
      <c r="O104" s="271"/>
      <c r="P104" s="271"/>
      <c r="Q104" s="271"/>
      <c r="R104" s="140"/>
      <c r="T104" s="141"/>
      <c r="U104" s="141"/>
    </row>
    <row r="105" spans="2:21" s="7" customFormat="1" ht="19.5" customHeight="1">
      <c r="B105" s="138"/>
      <c r="C105" s="139"/>
      <c r="D105" s="108" t="s">
        <v>138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247">
        <f>N291</f>
        <v>0</v>
      </c>
      <c r="O105" s="271"/>
      <c r="P105" s="271"/>
      <c r="Q105" s="271"/>
      <c r="R105" s="140"/>
      <c r="T105" s="141"/>
      <c r="U105" s="141"/>
    </row>
    <row r="106" spans="2:21" s="7" customFormat="1" ht="19.5" customHeight="1">
      <c r="B106" s="138"/>
      <c r="C106" s="139"/>
      <c r="D106" s="108" t="s">
        <v>139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247">
        <f>N295</f>
        <v>0</v>
      </c>
      <c r="O106" s="271"/>
      <c r="P106" s="271"/>
      <c r="Q106" s="271"/>
      <c r="R106" s="140"/>
      <c r="T106" s="141"/>
      <c r="U106" s="141"/>
    </row>
    <row r="107" spans="2:21" s="7" customFormat="1" ht="19.5" customHeight="1">
      <c r="B107" s="138"/>
      <c r="C107" s="139"/>
      <c r="D107" s="108" t="s">
        <v>140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247">
        <f>N300</f>
        <v>0</v>
      </c>
      <c r="O107" s="271"/>
      <c r="P107" s="271"/>
      <c r="Q107" s="271"/>
      <c r="R107" s="140"/>
      <c r="T107" s="141"/>
      <c r="U107" s="141"/>
    </row>
    <row r="108" spans="2:21" s="7" customFormat="1" ht="19.5" customHeight="1">
      <c r="B108" s="138"/>
      <c r="C108" s="139"/>
      <c r="D108" s="108" t="s">
        <v>141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247">
        <f>N312</f>
        <v>0</v>
      </c>
      <c r="O108" s="271"/>
      <c r="P108" s="271"/>
      <c r="Q108" s="271"/>
      <c r="R108" s="140"/>
      <c r="T108" s="141"/>
      <c r="U108" s="141"/>
    </row>
    <row r="109" spans="2:21" s="7" customFormat="1" ht="19.5" customHeight="1">
      <c r="B109" s="138"/>
      <c r="C109" s="139"/>
      <c r="D109" s="108" t="s">
        <v>142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247">
        <f>N317</f>
        <v>0</v>
      </c>
      <c r="O109" s="271"/>
      <c r="P109" s="271"/>
      <c r="Q109" s="271"/>
      <c r="R109" s="140"/>
      <c r="T109" s="141"/>
      <c r="U109" s="141"/>
    </row>
    <row r="110" spans="2:21" s="6" customFormat="1" ht="21.75" customHeight="1">
      <c r="B110" s="133"/>
      <c r="C110" s="134"/>
      <c r="D110" s="135" t="s">
        <v>143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72">
        <f>N326</f>
        <v>0</v>
      </c>
      <c r="O110" s="270"/>
      <c r="P110" s="270"/>
      <c r="Q110" s="270"/>
      <c r="R110" s="136"/>
      <c r="T110" s="137"/>
      <c r="U110" s="137"/>
    </row>
    <row r="111" spans="2:2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T111" s="131"/>
      <c r="U111" s="131"/>
    </row>
    <row r="112" spans="2:21" s="1" customFormat="1" ht="29.25" customHeight="1">
      <c r="B112" s="37"/>
      <c r="C112" s="132" t="s">
        <v>144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68">
        <f>ROUND(N113+N114+N115+N116+N117+N118,2)</f>
        <v>0</v>
      </c>
      <c r="O112" s="273"/>
      <c r="P112" s="273"/>
      <c r="Q112" s="273"/>
      <c r="R112" s="39"/>
      <c r="T112" s="142"/>
      <c r="U112" s="143" t="s">
        <v>42</v>
      </c>
    </row>
    <row r="113" spans="2:65" s="1" customFormat="1" ht="18" customHeight="1">
      <c r="B113" s="37"/>
      <c r="C113" s="38"/>
      <c r="D113" s="248" t="s">
        <v>145</v>
      </c>
      <c r="E113" s="249"/>
      <c r="F113" s="249"/>
      <c r="G113" s="249"/>
      <c r="H113" s="249"/>
      <c r="I113" s="38"/>
      <c r="J113" s="38"/>
      <c r="K113" s="38"/>
      <c r="L113" s="38"/>
      <c r="M113" s="38"/>
      <c r="N113" s="246">
        <f>ROUND(N88*T113,2)</f>
        <v>0</v>
      </c>
      <c r="O113" s="247"/>
      <c r="P113" s="247"/>
      <c r="Q113" s="247"/>
      <c r="R113" s="39"/>
      <c r="S113" s="144"/>
      <c r="T113" s="145"/>
      <c r="U113" s="146" t="s">
        <v>45</v>
      </c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7" t="s">
        <v>146</v>
      </c>
      <c r="AZ113" s="144"/>
      <c r="BA113" s="144"/>
      <c r="BB113" s="144"/>
      <c r="BC113" s="144"/>
      <c r="BD113" s="144"/>
      <c r="BE113" s="148">
        <f aca="true" t="shared" si="0" ref="BE113:BE118">IF(U113="základní",N113,0)</f>
        <v>0</v>
      </c>
      <c r="BF113" s="148">
        <f aca="true" t="shared" si="1" ref="BF113:BF118">IF(U113="snížená",N113,0)</f>
        <v>0</v>
      </c>
      <c r="BG113" s="148">
        <f aca="true" t="shared" si="2" ref="BG113:BG118">IF(U113="zákl. přenesená",N113,0)</f>
        <v>0</v>
      </c>
      <c r="BH113" s="148">
        <f aca="true" t="shared" si="3" ref="BH113:BH118">IF(U113="sníž. přenesená",N113,0)</f>
        <v>0</v>
      </c>
      <c r="BI113" s="148">
        <f aca="true" t="shared" si="4" ref="BI113:BI118">IF(U113="nulová",N113,0)</f>
        <v>0</v>
      </c>
      <c r="BJ113" s="147" t="s">
        <v>87</v>
      </c>
      <c r="BK113" s="144"/>
      <c r="BL113" s="144"/>
      <c r="BM113" s="144"/>
    </row>
    <row r="114" spans="2:65" s="1" customFormat="1" ht="18" customHeight="1">
      <c r="B114" s="37"/>
      <c r="C114" s="38"/>
      <c r="D114" s="248" t="s">
        <v>147</v>
      </c>
      <c r="E114" s="249"/>
      <c r="F114" s="249"/>
      <c r="G114" s="249"/>
      <c r="H114" s="249"/>
      <c r="I114" s="38"/>
      <c r="J114" s="38"/>
      <c r="K114" s="38"/>
      <c r="L114" s="38"/>
      <c r="M114" s="38"/>
      <c r="N114" s="246">
        <f>ROUND(N88*T114,2)</f>
        <v>0</v>
      </c>
      <c r="O114" s="247"/>
      <c r="P114" s="247"/>
      <c r="Q114" s="247"/>
      <c r="R114" s="39"/>
      <c r="S114" s="144"/>
      <c r="T114" s="145"/>
      <c r="U114" s="146" t="s">
        <v>45</v>
      </c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7" t="s">
        <v>146</v>
      </c>
      <c r="AZ114" s="144"/>
      <c r="BA114" s="144"/>
      <c r="BB114" s="144"/>
      <c r="BC114" s="144"/>
      <c r="BD114" s="144"/>
      <c r="BE114" s="148">
        <f t="shared" si="0"/>
        <v>0</v>
      </c>
      <c r="BF114" s="148">
        <f t="shared" si="1"/>
        <v>0</v>
      </c>
      <c r="BG114" s="148">
        <f t="shared" si="2"/>
        <v>0</v>
      </c>
      <c r="BH114" s="148">
        <f t="shared" si="3"/>
        <v>0</v>
      </c>
      <c r="BI114" s="148">
        <f t="shared" si="4"/>
        <v>0</v>
      </c>
      <c r="BJ114" s="147" t="s">
        <v>87</v>
      </c>
      <c r="BK114" s="144"/>
      <c r="BL114" s="144"/>
      <c r="BM114" s="144"/>
    </row>
    <row r="115" spans="2:65" s="1" customFormat="1" ht="18" customHeight="1">
      <c r="B115" s="37"/>
      <c r="C115" s="38"/>
      <c r="D115" s="248" t="s">
        <v>148</v>
      </c>
      <c r="E115" s="249"/>
      <c r="F115" s="249"/>
      <c r="G115" s="249"/>
      <c r="H115" s="249"/>
      <c r="I115" s="38"/>
      <c r="J115" s="38"/>
      <c r="K115" s="38"/>
      <c r="L115" s="38"/>
      <c r="M115" s="38"/>
      <c r="N115" s="246">
        <f>ROUND(N88*T115,2)</f>
        <v>0</v>
      </c>
      <c r="O115" s="247"/>
      <c r="P115" s="247"/>
      <c r="Q115" s="247"/>
      <c r="R115" s="39"/>
      <c r="S115" s="144"/>
      <c r="T115" s="145"/>
      <c r="U115" s="146" t="s">
        <v>45</v>
      </c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7" t="s">
        <v>146</v>
      </c>
      <c r="AZ115" s="144"/>
      <c r="BA115" s="144"/>
      <c r="BB115" s="144"/>
      <c r="BC115" s="144"/>
      <c r="BD115" s="144"/>
      <c r="BE115" s="148">
        <f t="shared" si="0"/>
        <v>0</v>
      </c>
      <c r="BF115" s="148">
        <f t="shared" si="1"/>
        <v>0</v>
      </c>
      <c r="BG115" s="148">
        <f t="shared" si="2"/>
        <v>0</v>
      </c>
      <c r="BH115" s="148">
        <f t="shared" si="3"/>
        <v>0</v>
      </c>
      <c r="BI115" s="148">
        <f t="shared" si="4"/>
        <v>0</v>
      </c>
      <c r="BJ115" s="147" t="s">
        <v>87</v>
      </c>
      <c r="BK115" s="144"/>
      <c r="BL115" s="144"/>
      <c r="BM115" s="144"/>
    </row>
    <row r="116" spans="2:65" s="1" customFormat="1" ht="18" customHeight="1">
      <c r="B116" s="37"/>
      <c r="C116" s="38"/>
      <c r="D116" s="248" t="s">
        <v>149</v>
      </c>
      <c r="E116" s="249"/>
      <c r="F116" s="249"/>
      <c r="G116" s="249"/>
      <c r="H116" s="249"/>
      <c r="I116" s="38"/>
      <c r="J116" s="38"/>
      <c r="K116" s="38"/>
      <c r="L116" s="38"/>
      <c r="M116" s="38"/>
      <c r="N116" s="246">
        <f>ROUND(N88*T116,2)</f>
        <v>0</v>
      </c>
      <c r="O116" s="247"/>
      <c r="P116" s="247"/>
      <c r="Q116" s="247"/>
      <c r="R116" s="39"/>
      <c r="S116" s="144"/>
      <c r="T116" s="145"/>
      <c r="U116" s="146" t="s">
        <v>45</v>
      </c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7" t="s">
        <v>146</v>
      </c>
      <c r="AZ116" s="144"/>
      <c r="BA116" s="144"/>
      <c r="BB116" s="144"/>
      <c r="BC116" s="144"/>
      <c r="BD116" s="144"/>
      <c r="BE116" s="148">
        <f t="shared" si="0"/>
        <v>0</v>
      </c>
      <c r="BF116" s="148">
        <f t="shared" si="1"/>
        <v>0</v>
      </c>
      <c r="BG116" s="148">
        <f t="shared" si="2"/>
        <v>0</v>
      </c>
      <c r="BH116" s="148">
        <f t="shared" si="3"/>
        <v>0</v>
      </c>
      <c r="BI116" s="148">
        <f t="shared" si="4"/>
        <v>0</v>
      </c>
      <c r="BJ116" s="147" t="s">
        <v>87</v>
      </c>
      <c r="BK116" s="144"/>
      <c r="BL116" s="144"/>
      <c r="BM116" s="144"/>
    </row>
    <row r="117" spans="2:65" s="1" customFormat="1" ht="18" customHeight="1">
      <c r="B117" s="37"/>
      <c r="C117" s="38"/>
      <c r="D117" s="248" t="s">
        <v>150</v>
      </c>
      <c r="E117" s="249"/>
      <c r="F117" s="249"/>
      <c r="G117" s="249"/>
      <c r="H117" s="249"/>
      <c r="I117" s="38"/>
      <c r="J117" s="38"/>
      <c r="K117" s="38"/>
      <c r="L117" s="38"/>
      <c r="M117" s="38"/>
      <c r="N117" s="246">
        <f>ROUND(N88*T117,2)</f>
        <v>0</v>
      </c>
      <c r="O117" s="247"/>
      <c r="P117" s="247"/>
      <c r="Q117" s="247"/>
      <c r="R117" s="39"/>
      <c r="S117" s="144"/>
      <c r="T117" s="145"/>
      <c r="U117" s="146" t="s">
        <v>45</v>
      </c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7" t="s">
        <v>146</v>
      </c>
      <c r="AZ117" s="144"/>
      <c r="BA117" s="144"/>
      <c r="BB117" s="144"/>
      <c r="BC117" s="144"/>
      <c r="BD117" s="144"/>
      <c r="BE117" s="148">
        <f t="shared" si="0"/>
        <v>0</v>
      </c>
      <c r="BF117" s="148">
        <f t="shared" si="1"/>
        <v>0</v>
      </c>
      <c r="BG117" s="148">
        <f t="shared" si="2"/>
        <v>0</v>
      </c>
      <c r="BH117" s="148">
        <f t="shared" si="3"/>
        <v>0</v>
      </c>
      <c r="BI117" s="148">
        <f t="shared" si="4"/>
        <v>0</v>
      </c>
      <c r="BJ117" s="147" t="s">
        <v>87</v>
      </c>
      <c r="BK117" s="144"/>
      <c r="BL117" s="144"/>
      <c r="BM117" s="144"/>
    </row>
    <row r="118" spans="2:65" s="1" customFormat="1" ht="18" customHeight="1">
      <c r="B118" s="37"/>
      <c r="C118" s="38"/>
      <c r="D118" s="108" t="s">
        <v>151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246">
        <f>ROUND(N88*T118,2)</f>
        <v>0</v>
      </c>
      <c r="O118" s="247"/>
      <c r="P118" s="247"/>
      <c r="Q118" s="247"/>
      <c r="R118" s="39"/>
      <c r="S118" s="144"/>
      <c r="T118" s="149"/>
      <c r="U118" s="150" t="s">
        <v>45</v>
      </c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7" t="s">
        <v>152</v>
      </c>
      <c r="AZ118" s="144"/>
      <c r="BA118" s="144"/>
      <c r="BB118" s="144"/>
      <c r="BC118" s="144"/>
      <c r="BD118" s="144"/>
      <c r="BE118" s="148">
        <f t="shared" si="0"/>
        <v>0</v>
      </c>
      <c r="BF118" s="148">
        <f t="shared" si="1"/>
        <v>0</v>
      </c>
      <c r="BG118" s="148">
        <f t="shared" si="2"/>
        <v>0</v>
      </c>
      <c r="BH118" s="148">
        <f t="shared" si="3"/>
        <v>0</v>
      </c>
      <c r="BI118" s="148">
        <f t="shared" si="4"/>
        <v>0</v>
      </c>
      <c r="BJ118" s="147" t="s">
        <v>87</v>
      </c>
      <c r="BK118" s="144"/>
      <c r="BL118" s="144"/>
      <c r="BM118" s="144"/>
    </row>
    <row r="119" spans="2:21" s="1" customFormat="1" ht="12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T119" s="131"/>
      <c r="U119" s="131"/>
    </row>
    <row r="120" spans="2:21" s="1" customFormat="1" ht="29.25" customHeight="1">
      <c r="B120" s="37"/>
      <c r="C120" s="119" t="s">
        <v>107</v>
      </c>
      <c r="D120" s="120"/>
      <c r="E120" s="120"/>
      <c r="F120" s="120"/>
      <c r="G120" s="120"/>
      <c r="H120" s="120"/>
      <c r="I120" s="120"/>
      <c r="J120" s="120"/>
      <c r="K120" s="120"/>
      <c r="L120" s="252">
        <f>ROUND(SUM(N88+N112),2)</f>
        <v>0</v>
      </c>
      <c r="M120" s="252"/>
      <c r="N120" s="252"/>
      <c r="O120" s="252"/>
      <c r="P120" s="252"/>
      <c r="Q120" s="252"/>
      <c r="R120" s="39"/>
      <c r="T120" s="131"/>
      <c r="U120" s="131"/>
    </row>
    <row r="121" spans="2:21" s="1" customFormat="1" ht="6.75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  <c r="T121" s="131"/>
      <c r="U121" s="131"/>
    </row>
    <row r="125" spans="2:18" s="1" customFormat="1" ht="6.75" customHeight="1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6"/>
    </row>
    <row r="126" spans="2:18" s="1" customFormat="1" ht="36.75" customHeight="1">
      <c r="B126" s="37"/>
      <c r="C126" s="210" t="s">
        <v>153</v>
      </c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39"/>
    </row>
    <row r="127" spans="2:18" s="1" customFormat="1" ht="6.7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18" s="1" customFormat="1" ht="30" customHeight="1">
      <c r="B128" s="37"/>
      <c r="C128" s="32" t="s">
        <v>19</v>
      </c>
      <c r="D128" s="38"/>
      <c r="E128" s="38"/>
      <c r="F128" s="255" t="str">
        <f>F6</f>
        <v>Oprava sociálních zařízení (2017) - 5 bytových jednotek</v>
      </c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38"/>
      <c r="R128" s="39"/>
    </row>
    <row r="129" spans="2:18" s="1" customFormat="1" ht="36.75" customHeight="1">
      <c r="B129" s="37"/>
      <c r="C129" s="71" t="s">
        <v>114</v>
      </c>
      <c r="D129" s="38"/>
      <c r="E129" s="38"/>
      <c r="F129" s="230" t="str">
        <f>F7</f>
        <v>3 - Oprava bytové jednotky 15 B</v>
      </c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38"/>
      <c r="R129" s="39"/>
    </row>
    <row r="130" spans="2:18" s="1" customFormat="1" ht="6.7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24</v>
      </c>
      <c r="D131" s="38"/>
      <c r="E131" s="38"/>
      <c r="F131" s="30" t="str">
        <f>F9</f>
        <v>Ústí nad Labem</v>
      </c>
      <c r="G131" s="38"/>
      <c r="H131" s="38"/>
      <c r="I131" s="38"/>
      <c r="J131" s="38"/>
      <c r="K131" s="32" t="s">
        <v>26</v>
      </c>
      <c r="L131" s="38"/>
      <c r="M131" s="259" t="str">
        <f>IF(O9="","",O9)</f>
        <v>30.8.2017</v>
      </c>
      <c r="N131" s="259"/>
      <c r="O131" s="259"/>
      <c r="P131" s="259"/>
      <c r="Q131" s="38"/>
      <c r="R131" s="39"/>
    </row>
    <row r="132" spans="2:18" s="1" customFormat="1" ht="6.75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2.75">
      <c r="B133" s="37"/>
      <c r="C133" s="32" t="s">
        <v>28</v>
      </c>
      <c r="D133" s="38"/>
      <c r="E133" s="38"/>
      <c r="F133" s="30" t="str">
        <f>E12</f>
        <v> </v>
      </c>
      <c r="G133" s="38"/>
      <c r="H133" s="38"/>
      <c r="I133" s="38"/>
      <c r="J133" s="38"/>
      <c r="K133" s="32" t="s">
        <v>34</v>
      </c>
      <c r="L133" s="38"/>
      <c r="M133" s="214" t="str">
        <f>E18</f>
        <v> </v>
      </c>
      <c r="N133" s="214"/>
      <c r="O133" s="214"/>
      <c r="P133" s="214"/>
      <c r="Q133" s="214"/>
      <c r="R133" s="39"/>
    </row>
    <row r="134" spans="2:18" s="1" customFormat="1" ht="14.25" customHeight="1">
      <c r="B134" s="37"/>
      <c r="C134" s="32" t="s">
        <v>32</v>
      </c>
      <c r="D134" s="38"/>
      <c r="E134" s="38"/>
      <c r="F134" s="30" t="str">
        <f>IF(E15="","",E15)</f>
        <v>Vyplň údaj</v>
      </c>
      <c r="G134" s="38"/>
      <c r="H134" s="38"/>
      <c r="I134" s="38"/>
      <c r="J134" s="38"/>
      <c r="K134" s="32" t="s">
        <v>36</v>
      </c>
      <c r="L134" s="38"/>
      <c r="M134" s="214" t="str">
        <f>E21</f>
        <v>D.Prombergerová</v>
      </c>
      <c r="N134" s="214"/>
      <c r="O134" s="214"/>
      <c r="P134" s="214"/>
      <c r="Q134" s="214"/>
      <c r="R134" s="39"/>
    </row>
    <row r="135" spans="2:18" s="1" customFormat="1" ht="9.7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51"/>
      <c r="C136" s="152" t="s">
        <v>154</v>
      </c>
      <c r="D136" s="153" t="s">
        <v>155</v>
      </c>
      <c r="E136" s="153" t="s">
        <v>60</v>
      </c>
      <c r="F136" s="274" t="s">
        <v>156</v>
      </c>
      <c r="G136" s="274"/>
      <c r="H136" s="274"/>
      <c r="I136" s="274"/>
      <c r="J136" s="153" t="s">
        <v>157</v>
      </c>
      <c r="K136" s="153" t="s">
        <v>158</v>
      </c>
      <c r="L136" s="274" t="s">
        <v>159</v>
      </c>
      <c r="M136" s="274"/>
      <c r="N136" s="274" t="s">
        <v>119</v>
      </c>
      <c r="O136" s="274"/>
      <c r="P136" s="274"/>
      <c r="Q136" s="275"/>
      <c r="R136" s="154"/>
      <c r="T136" s="82" t="s">
        <v>160</v>
      </c>
      <c r="U136" s="83" t="s">
        <v>42</v>
      </c>
      <c r="V136" s="83" t="s">
        <v>161</v>
      </c>
      <c r="W136" s="83" t="s">
        <v>162</v>
      </c>
      <c r="X136" s="83" t="s">
        <v>163</v>
      </c>
      <c r="Y136" s="83" t="s">
        <v>164</v>
      </c>
      <c r="Z136" s="83" t="s">
        <v>165</v>
      </c>
      <c r="AA136" s="84" t="s">
        <v>166</v>
      </c>
    </row>
    <row r="137" spans="2:63" s="1" customFormat="1" ht="29.25" customHeight="1">
      <c r="B137" s="37"/>
      <c r="C137" s="86" t="s">
        <v>116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97">
        <f>BK137</f>
        <v>0</v>
      </c>
      <c r="O137" s="298"/>
      <c r="P137" s="298"/>
      <c r="Q137" s="298"/>
      <c r="R137" s="39"/>
      <c r="T137" s="85"/>
      <c r="U137" s="53"/>
      <c r="V137" s="53"/>
      <c r="W137" s="155">
        <f>W138+W188+W326</f>
        <v>0</v>
      </c>
      <c r="X137" s="53"/>
      <c r="Y137" s="155">
        <f>Y138+Y188+Y326</f>
        <v>3.2090653548000008</v>
      </c>
      <c r="Z137" s="53"/>
      <c r="AA137" s="156">
        <f>AA138+AA188+AA326</f>
        <v>3.5382696000000005</v>
      </c>
      <c r="AT137" s="21" t="s">
        <v>77</v>
      </c>
      <c r="AU137" s="21" t="s">
        <v>121</v>
      </c>
      <c r="BK137" s="157">
        <f>BK138+BK188+BK326</f>
        <v>0</v>
      </c>
    </row>
    <row r="138" spans="2:63" s="9" customFormat="1" ht="36.75" customHeight="1">
      <c r="B138" s="158"/>
      <c r="C138" s="159"/>
      <c r="D138" s="160" t="s">
        <v>122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72">
        <f>BK138</f>
        <v>0</v>
      </c>
      <c r="O138" s="269"/>
      <c r="P138" s="269"/>
      <c r="Q138" s="269"/>
      <c r="R138" s="161"/>
      <c r="T138" s="162"/>
      <c r="U138" s="159"/>
      <c r="V138" s="159"/>
      <c r="W138" s="163">
        <f>W139+W160+W181+W186</f>
        <v>0</v>
      </c>
      <c r="X138" s="159"/>
      <c r="Y138" s="163">
        <f>Y139+Y160+Y181+Y186</f>
        <v>2.6074364600000006</v>
      </c>
      <c r="Z138" s="159"/>
      <c r="AA138" s="164">
        <f>AA139+AA160+AA181+AA186</f>
        <v>3.3440900000000005</v>
      </c>
      <c r="AR138" s="165" t="s">
        <v>84</v>
      </c>
      <c r="AT138" s="166" t="s">
        <v>77</v>
      </c>
      <c r="AU138" s="166" t="s">
        <v>78</v>
      </c>
      <c r="AY138" s="165" t="s">
        <v>167</v>
      </c>
      <c r="BK138" s="167">
        <f>BK139+BK160+BK181+BK186</f>
        <v>0</v>
      </c>
    </row>
    <row r="139" spans="2:63" s="9" customFormat="1" ht="19.5" customHeight="1">
      <c r="B139" s="158"/>
      <c r="C139" s="159"/>
      <c r="D139" s="168" t="s">
        <v>123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299">
        <f>BK139</f>
        <v>0</v>
      </c>
      <c r="O139" s="300"/>
      <c r="P139" s="300"/>
      <c r="Q139" s="300"/>
      <c r="R139" s="161"/>
      <c r="T139" s="162"/>
      <c r="U139" s="159"/>
      <c r="V139" s="159"/>
      <c r="W139" s="163">
        <f>SUM(W140:W159)</f>
        <v>0</v>
      </c>
      <c r="X139" s="159"/>
      <c r="Y139" s="163">
        <f>SUM(Y140:Y159)</f>
        <v>2.6070785900000004</v>
      </c>
      <c r="Z139" s="159"/>
      <c r="AA139" s="164">
        <f>SUM(AA140:AA159)</f>
        <v>0</v>
      </c>
      <c r="AR139" s="165" t="s">
        <v>84</v>
      </c>
      <c r="AT139" s="166" t="s">
        <v>77</v>
      </c>
      <c r="AU139" s="166" t="s">
        <v>84</v>
      </c>
      <c r="AY139" s="165" t="s">
        <v>167</v>
      </c>
      <c r="BK139" s="167">
        <f>SUM(BK140:BK159)</f>
        <v>0</v>
      </c>
    </row>
    <row r="140" spans="2:65" s="1" customFormat="1" ht="25.5" customHeight="1">
      <c r="B140" s="37"/>
      <c r="C140" s="169" t="s">
        <v>84</v>
      </c>
      <c r="D140" s="169" t="s">
        <v>168</v>
      </c>
      <c r="E140" s="170" t="s">
        <v>169</v>
      </c>
      <c r="F140" s="276" t="s">
        <v>170</v>
      </c>
      <c r="G140" s="276"/>
      <c r="H140" s="276"/>
      <c r="I140" s="276"/>
      <c r="J140" s="171" t="s">
        <v>171</v>
      </c>
      <c r="K140" s="172">
        <v>0.49</v>
      </c>
      <c r="L140" s="277">
        <v>0</v>
      </c>
      <c r="M140" s="278"/>
      <c r="N140" s="279">
        <f>ROUND(L140*K140,2)</f>
        <v>0</v>
      </c>
      <c r="O140" s="279"/>
      <c r="P140" s="279"/>
      <c r="Q140" s="279"/>
      <c r="R140" s="39"/>
      <c r="T140" s="173" t="s">
        <v>22</v>
      </c>
      <c r="U140" s="46" t="s">
        <v>45</v>
      </c>
      <c r="V140" s="38"/>
      <c r="W140" s="174">
        <f>V140*K140</f>
        <v>0</v>
      </c>
      <c r="X140" s="174">
        <v>0.02048</v>
      </c>
      <c r="Y140" s="174">
        <f>X140*K140</f>
        <v>0.010035200000000001</v>
      </c>
      <c r="Z140" s="174">
        <v>0</v>
      </c>
      <c r="AA140" s="175">
        <f>Z140*K140</f>
        <v>0</v>
      </c>
      <c r="AR140" s="21" t="s">
        <v>93</v>
      </c>
      <c r="AT140" s="21" t="s">
        <v>168</v>
      </c>
      <c r="AU140" s="21" t="s">
        <v>87</v>
      </c>
      <c r="AY140" s="21" t="s">
        <v>167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1" t="s">
        <v>87</v>
      </c>
      <c r="BK140" s="112">
        <f>ROUND(L140*K140,2)</f>
        <v>0</v>
      </c>
      <c r="BL140" s="21" t="s">
        <v>93</v>
      </c>
      <c r="BM140" s="21" t="s">
        <v>172</v>
      </c>
    </row>
    <row r="141" spans="2:51" s="10" customFormat="1" ht="16.5" customHeight="1">
      <c r="B141" s="176"/>
      <c r="C141" s="177"/>
      <c r="D141" s="177"/>
      <c r="E141" s="178" t="s">
        <v>22</v>
      </c>
      <c r="F141" s="280" t="s">
        <v>173</v>
      </c>
      <c r="G141" s="281"/>
      <c r="H141" s="281"/>
      <c r="I141" s="281"/>
      <c r="J141" s="177"/>
      <c r="K141" s="178" t="s">
        <v>22</v>
      </c>
      <c r="L141" s="177"/>
      <c r="M141" s="177"/>
      <c r="N141" s="177"/>
      <c r="O141" s="177"/>
      <c r="P141" s="177"/>
      <c r="Q141" s="177"/>
      <c r="R141" s="179"/>
      <c r="T141" s="180"/>
      <c r="U141" s="177"/>
      <c r="V141" s="177"/>
      <c r="W141" s="177"/>
      <c r="X141" s="177"/>
      <c r="Y141" s="177"/>
      <c r="Z141" s="177"/>
      <c r="AA141" s="181"/>
      <c r="AT141" s="182" t="s">
        <v>174</v>
      </c>
      <c r="AU141" s="182" t="s">
        <v>87</v>
      </c>
      <c r="AV141" s="10" t="s">
        <v>84</v>
      </c>
      <c r="AW141" s="10" t="s">
        <v>35</v>
      </c>
      <c r="AX141" s="10" t="s">
        <v>78</v>
      </c>
      <c r="AY141" s="182" t="s">
        <v>167</v>
      </c>
    </row>
    <row r="142" spans="2:51" s="11" customFormat="1" ht="16.5" customHeight="1">
      <c r="B142" s="183"/>
      <c r="C142" s="184"/>
      <c r="D142" s="184"/>
      <c r="E142" s="185" t="s">
        <v>22</v>
      </c>
      <c r="F142" s="282" t="s">
        <v>175</v>
      </c>
      <c r="G142" s="283"/>
      <c r="H142" s="283"/>
      <c r="I142" s="283"/>
      <c r="J142" s="184"/>
      <c r="K142" s="186">
        <v>0.49</v>
      </c>
      <c r="L142" s="184"/>
      <c r="M142" s="184"/>
      <c r="N142" s="184"/>
      <c r="O142" s="184"/>
      <c r="P142" s="184"/>
      <c r="Q142" s="184"/>
      <c r="R142" s="187"/>
      <c r="T142" s="188"/>
      <c r="U142" s="184"/>
      <c r="V142" s="184"/>
      <c r="W142" s="184"/>
      <c r="X142" s="184"/>
      <c r="Y142" s="184"/>
      <c r="Z142" s="184"/>
      <c r="AA142" s="189"/>
      <c r="AT142" s="190" t="s">
        <v>174</v>
      </c>
      <c r="AU142" s="190" t="s">
        <v>87</v>
      </c>
      <c r="AV142" s="11" t="s">
        <v>87</v>
      </c>
      <c r="AW142" s="11" t="s">
        <v>35</v>
      </c>
      <c r="AX142" s="11" t="s">
        <v>84</v>
      </c>
      <c r="AY142" s="190" t="s">
        <v>167</v>
      </c>
    </row>
    <row r="143" spans="2:65" s="1" customFormat="1" ht="25.5" customHeight="1">
      <c r="B143" s="37"/>
      <c r="C143" s="169" t="s">
        <v>87</v>
      </c>
      <c r="D143" s="169" t="s">
        <v>168</v>
      </c>
      <c r="E143" s="170" t="s">
        <v>176</v>
      </c>
      <c r="F143" s="276" t="s">
        <v>177</v>
      </c>
      <c r="G143" s="276"/>
      <c r="H143" s="276"/>
      <c r="I143" s="276"/>
      <c r="J143" s="171" t="s">
        <v>171</v>
      </c>
      <c r="K143" s="172">
        <v>1.47</v>
      </c>
      <c r="L143" s="277">
        <v>0</v>
      </c>
      <c r="M143" s="278"/>
      <c r="N143" s="279">
        <f>ROUND(L143*K143,2)</f>
        <v>0</v>
      </c>
      <c r="O143" s="279"/>
      <c r="P143" s="279"/>
      <c r="Q143" s="279"/>
      <c r="R143" s="39"/>
      <c r="T143" s="173" t="s">
        <v>22</v>
      </c>
      <c r="U143" s="46" t="s">
        <v>45</v>
      </c>
      <c r="V143" s="38"/>
      <c r="W143" s="174">
        <f>V143*K143</f>
        <v>0</v>
      </c>
      <c r="X143" s="174">
        <v>0.04</v>
      </c>
      <c r="Y143" s="174">
        <f>X143*K143</f>
        <v>0.0588</v>
      </c>
      <c r="Z143" s="174">
        <v>0</v>
      </c>
      <c r="AA143" s="175">
        <f>Z143*K143</f>
        <v>0</v>
      </c>
      <c r="AR143" s="21" t="s">
        <v>93</v>
      </c>
      <c r="AT143" s="21" t="s">
        <v>168</v>
      </c>
      <c r="AU143" s="21" t="s">
        <v>87</v>
      </c>
      <c r="AY143" s="21" t="s">
        <v>167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1" t="s">
        <v>87</v>
      </c>
      <c r="BK143" s="112">
        <f>ROUND(L143*K143,2)</f>
        <v>0</v>
      </c>
      <c r="BL143" s="21" t="s">
        <v>93</v>
      </c>
      <c r="BM143" s="21" t="s">
        <v>178</v>
      </c>
    </row>
    <row r="144" spans="2:51" s="11" customFormat="1" ht="16.5" customHeight="1">
      <c r="B144" s="183"/>
      <c r="C144" s="184"/>
      <c r="D144" s="184"/>
      <c r="E144" s="185" t="s">
        <v>22</v>
      </c>
      <c r="F144" s="284" t="s">
        <v>179</v>
      </c>
      <c r="G144" s="285"/>
      <c r="H144" s="285"/>
      <c r="I144" s="285"/>
      <c r="J144" s="184"/>
      <c r="K144" s="186">
        <v>1.47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174</v>
      </c>
      <c r="AU144" s="190" t="s">
        <v>87</v>
      </c>
      <c r="AV144" s="11" t="s">
        <v>87</v>
      </c>
      <c r="AW144" s="11" t="s">
        <v>35</v>
      </c>
      <c r="AX144" s="11" t="s">
        <v>84</v>
      </c>
      <c r="AY144" s="190" t="s">
        <v>167</v>
      </c>
    </row>
    <row r="145" spans="2:65" s="1" customFormat="1" ht="25.5" customHeight="1">
      <c r="B145" s="37"/>
      <c r="C145" s="169" t="s">
        <v>90</v>
      </c>
      <c r="D145" s="169" t="s">
        <v>168</v>
      </c>
      <c r="E145" s="170" t="s">
        <v>180</v>
      </c>
      <c r="F145" s="276" t="s">
        <v>181</v>
      </c>
      <c r="G145" s="276"/>
      <c r="H145" s="276"/>
      <c r="I145" s="276"/>
      <c r="J145" s="171" t="s">
        <v>171</v>
      </c>
      <c r="K145" s="172">
        <v>13.38</v>
      </c>
      <c r="L145" s="277">
        <v>0</v>
      </c>
      <c r="M145" s="278"/>
      <c r="N145" s="279">
        <f>ROUND(L145*K145,2)</f>
        <v>0</v>
      </c>
      <c r="O145" s="279"/>
      <c r="P145" s="279"/>
      <c r="Q145" s="279"/>
      <c r="R145" s="39"/>
      <c r="T145" s="173" t="s">
        <v>22</v>
      </c>
      <c r="U145" s="46" t="s">
        <v>45</v>
      </c>
      <c r="V145" s="38"/>
      <c r="W145" s="174">
        <f>V145*K145</f>
        <v>0</v>
      </c>
      <c r="X145" s="174">
        <v>0.0154</v>
      </c>
      <c r="Y145" s="174">
        <f>X145*K145</f>
        <v>0.206052</v>
      </c>
      <c r="Z145" s="174">
        <v>0</v>
      </c>
      <c r="AA145" s="175">
        <f>Z145*K145</f>
        <v>0</v>
      </c>
      <c r="AR145" s="21" t="s">
        <v>93</v>
      </c>
      <c r="AT145" s="21" t="s">
        <v>168</v>
      </c>
      <c r="AU145" s="21" t="s">
        <v>87</v>
      </c>
      <c r="AY145" s="21" t="s">
        <v>167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21" t="s">
        <v>87</v>
      </c>
      <c r="BK145" s="112">
        <f>ROUND(L145*K145,2)</f>
        <v>0</v>
      </c>
      <c r="BL145" s="21" t="s">
        <v>93</v>
      </c>
      <c r="BM145" s="21" t="s">
        <v>182</v>
      </c>
    </row>
    <row r="146" spans="2:51" s="10" customFormat="1" ht="16.5" customHeight="1">
      <c r="B146" s="176"/>
      <c r="C146" s="177"/>
      <c r="D146" s="177"/>
      <c r="E146" s="178" t="s">
        <v>22</v>
      </c>
      <c r="F146" s="280" t="s">
        <v>183</v>
      </c>
      <c r="G146" s="281"/>
      <c r="H146" s="281"/>
      <c r="I146" s="281"/>
      <c r="J146" s="177"/>
      <c r="K146" s="178" t="s">
        <v>22</v>
      </c>
      <c r="L146" s="177"/>
      <c r="M146" s="177"/>
      <c r="N146" s="177"/>
      <c r="O146" s="177"/>
      <c r="P146" s="177"/>
      <c r="Q146" s="177"/>
      <c r="R146" s="179"/>
      <c r="T146" s="180"/>
      <c r="U146" s="177"/>
      <c r="V146" s="177"/>
      <c r="W146" s="177"/>
      <c r="X146" s="177"/>
      <c r="Y146" s="177"/>
      <c r="Z146" s="177"/>
      <c r="AA146" s="181"/>
      <c r="AT146" s="182" t="s">
        <v>174</v>
      </c>
      <c r="AU146" s="182" t="s">
        <v>87</v>
      </c>
      <c r="AV146" s="10" t="s">
        <v>84</v>
      </c>
      <c r="AW146" s="10" t="s">
        <v>35</v>
      </c>
      <c r="AX146" s="10" t="s">
        <v>78</v>
      </c>
      <c r="AY146" s="182" t="s">
        <v>167</v>
      </c>
    </row>
    <row r="147" spans="2:51" s="11" customFormat="1" ht="16.5" customHeight="1">
      <c r="B147" s="183"/>
      <c r="C147" s="184"/>
      <c r="D147" s="184"/>
      <c r="E147" s="185" t="s">
        <v>22</v>
      </c>
      <c r="F147" s="282" t="s">
        <v>648</v>
      </c>
      <c r="G147" s="283"/>
      <c r="H147" s="283"/>
      <c r="I147" s="283"/>
      <c r="J147" s="184"/>
      <c r="K147" s="186">
        <v>14.28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174</v>
      </c>
      <c r="AU147" s="190" t="s">
        <v>87</v>
      </c>
      <c r="AV147" s="11" t="s">
        <v>87</v>
      </c>
      <c r="AW147" s="11" t="s">
        <v>35</v>
      </c>
      <c r="AX147" s="11" t="s">
        <v>78</v>
      </c>
      <c r="AY147" s="190" t="s">
        <v>167</v>
      </c>
    </row>
    <row r="148" spans="2:51" s="11" customFormat="1" ht="16.5" customHeight="1">
      <c r="B148" s="183"/>
      <c r="C148" s="184"/>
      <c r="D148" s="184"/>
      <c r="E148" s="185" t="s">
        <v>22</v>
      </c>
      <c r="F148" s="282" t="s">
        <v>185</v>
      </c>
      <c r="G148" s="283"/>
      <c r="H148" s="283"/>
      <c r="I148" s="283"/>
      <c r="J148" s="184"/>
      <c r="K148" s="186">
        <v>-0.9</v>
      </c>
      <c r="L148" s="184"/>
      <c r="M148" s="184"/>
      <c r="N148" s="184"/>
      <c r="O148" s="184"/>
      <c r="P148" s="184"/>
      <c r="Q148" s="184"/>
      <c r="R148" s="187"/>
      <c r="T148" s="188"/>
      <c r="U148" s="184"/>
      <c r="V148" s="184"/>
      <c r="W148" s="184"/>
      <c r="X148" s="184"/>
      <c r="Y148" s="184"/>
      <c r="Z148" s="184"/>
      <c r="AA148" s="189"/>
      <c r="AT148" s="190" t="s">
        <v>174</v>
      </c>
      <c r="AU148" s="190" t="s">
        <v>87</v>
      </c>
      <c r="AV148" s="11" t="s">
        <v>87</v>
      </c>
      <c r="AW148" s="11" t="s">
        <v>35</v>
      </c>
      <c r="AX148" s="11" t="s">
        <v>78</v>
      </c>
      <c r="AY148" s="190" t="s">
        <v>167</v>
      </c>
    </row>
    <row r="149" spans="2:51" s="12" customFormat="1" ht="16.5" customHeight="1">
      <c r="B149" s="191"/>
      <c r="C149" s="192"/>
      <c r="D149" s="192"/>
      <c r="E149" s="193" t="s">
        <v>22</v>
      </c>
      <c r="F149" s="286" t="s">
        <v>186</v>
      </c>
      <c r="G149" s="287"/>
      <c r="H149" s="287"/>
      <c r="I149" s="287"/>
      <c r="J149" s="192"/>
      <c r="K149" s="194">
        <v>13.38</v>
      </c>
      <c r="L149" s="192"/>
      <c r="M149" s="192"/>
      <c r="N149" s="192"/>
      <c r="O149" s="192"/>
      <c r="P149" s="192"/>
      <c r="Q149" s="192"/>
      <c r="R149" s="195"/>
      <c r="T149" s="196"/>
      <c r="U149" s="192"/>
      <c r="V149" s="192"/>
      <c r="W149" s="192"/>
      <c r="X149" s="192"/>
      <c r="Y149" s="192"/>
      <c r="Z149" s="192"/>
      <c r="AA149" s="197"/>
      <c r="AT149" s="198" t="s">
        <v>174</v>
      </c>
      <c r="AU149" s="198" t="s">
        <v>87</v>
      </c>
      <c r="AV149" s="12" t="s">
        <v>93</v>
      </c>
      <c r="AW149" s="12" t="s">
        <v>35</v>
      </c>
      <c r="AX149" s="12" t="s">
        <v>84</v>
      </c>
      <c r="AY149" s="198" t="s">
        <v>167</v>
      </c>
    </row>
    <row r="150" spans="2:65" s="1" customFormat="1" ht="25.5" customHeight="1">
      <c r="B150" s="37"/>
      <c r="C150" s="169" t="s">
        <v>93</v>
      </c>
      <c r="D150" s="169" t="s">
        <v>168</v>
      </c>
      <c r="E150" s="170" t="s">
        <v>187</v>
      </c>
      <c r="F150" s="276" t="s">
        <v>188</v>
      </c>
      <c r="G150" s="276"/>
      <c r="H150" s="276"/>
      <c r="I150" s="276"/>
      <c r="J150" s="171" t="s">
        <v>171</v>
      </c>
      <c r="K150" s="172">
        <v>3.15</v>
      </c>
      <c r="L150" s="277">
        <v>0</v>
      </c>
      <c r="M150" s="278"/>
      <c r="N150" s="279">
        <f>ROUND(L150*K150,2)</f>
        <v>0</v>
      </c>
      <c r="O150" s="279"/>
      <c r="P150" s="279"/>
      <c r="Q150" s="279"/>
      <c r="R150" s="39"/>
      <c r="T150" s="173" t="s">
        <v>22</v>
      </c>
      <c r="U150" s="46" t="s">
        <v>45</v>
      </c>
      <c r="V150" s="38"/>
      <c r="W150" s="174">
        <f>V150*K150</f>
        <v>0</v>
      </c>
      <c r="X150" s="174">
        <v>0.0382</v>
      </c>
      <c r="Y150" s="174">
        <f>X150*K150</f>
        <v>0.12032999999999999</v>
      </c>
      <c r="Z150" s="174">
        <v>0</v>
      </c>
      <c r="AA150" s="175">
        <f>Z150*K150</f>
        <v>0</v>
      </c>
      <c r="AR150" s="21" t="s">
        <v>93</v>
      </c>
      <c r="AT150" s="21" t="s">
        <v>168</v>
      </c>
      <c r="AU150" s="21" t="s">
        <v>87</v>
      </c>
      <c r="AY150" s="21" t="s">
        <v>167</v>
      </c>
      <c r="BE150" s="112">
        <f>IF(U150="základní",N150,0)</f>
        <v>0</v>
      </c>
      <c r="BF150" s="112">
        <f>IF(U150="snížená",N150,0)</f>
        <v>0</v>
      </c>
      <c r="BG150" s="112">
        <f>IF(U150="zákl. přenesená",N150,0)</f>
        <v>0</v>
      </c>
      <c r="BH150" s="112">
        <f>IF(U150="sníž. přenesená",N150,0)</f>
        <v>0</v>
      </c>
      <c r="BI150" s="112">
        <f>IF(U150="nulová",N150,0)</f>
        <v>0</v>
      </c>
      <c r="BJ150" s="21" t="s">
        <v>87</v>
      </c>
      <c r="BK150" s="112">
        <f>ROUND(L150*K150,2)</f>
        <v>0</v>
      </c>
      <c r="BL150" s="21" t="s">
        <v>93</v>
      </c>
      <c r="BM150" s="21" t="s">
        <v>189</v>
      </c>
    </row>
    <row r="151" spans="2:51" s="11" customFormat="1" ht="16.5" customHeight="1">
      <c r="B151" s="183"/>
      <c r="C151" s="184"/>
      <c r="D151" s="184"/>
      <c r="E151" s="185" t="s">
        <v>22</v>
      </c>
      <c r="F151" s="284" t="s">
        <v>190</v>
      </c>
      <c r="G151" s="285"/>
      <c r="H151" s="285"/>
      <c r="I151" s="285"/>
      <c r="J151" s="184"/>
      <c r="K151" s="186">
        <v>3.15</v>
      </c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174</v>
      </c>
      <c r="AU151" s="190" t="s">
        <v>87</v>
      </c>
      <c r="AV151" s="11" t="s">
        <v>87</v>
      </c>
      <c r="AW151" s="11" t="s">
        <v>35</v>
      </c>
      <c r="AX151" s="11" t="s">
        <v>78</v>
      </c>
      <c r="AY151" s="190" t="s">
        <v>167</v>
      </c>
    </row>
    <row r="152" spans="2:51" s="12" customFormat="1" ht="16.5" customHeight="1">
      <c r="B152" s="191"/>
      <c r="C152" s="192"/>
      <c r="D152" s="192"/>
      <c r="E152" s="193" t="s">
        <v>22</v>
      </c>
      <c r="F152" s="286" t="s">
        <v>186</v>
      </c>
      <c r="G152" s="287"/>
      <c r="H152" s="287"/>
      <c r="I152" s="287"/>
      <c r="J152" s="192"/>
      <c r="K152" s="194">
        <v>3.15</v>
      </c>
      <c r="L152" s="192"/>
      <c r="M152" s="192"/>
      <c r="N152" s="192"/>
      <c r="O152" s="192"/>
      <c r="P152" s="192"/>
      <c r="Q152" s="192"/>
      <c r="R152" s="195"/>
      <c r="T152" s="196"/>
      <c r="U152" s="192"/>
      <c r="V152" s="192"/>
      <c r="W152" s="192"/>
      <c r="X152" s="192"/>
      <c r="Y152" s="192"/>
      <c r="Z152" s="192"/>
      <c r="AA152" s="197"/>
      <c r="AT152" s="198" t="s">
        <v>174</v>
      </c>
      <c r="AU152" s="198" t="s">
        <v>87</v>
      </c>
      <c r="AV152" s="12" t="s">
        <v>93</v>
      </c>
      <c r="AW152" s="12" t="s">
        <v>35</v>
      </c>
      <c r="AX152" s="12" t="s">
        <v>84</v>
      </c>
      <c r="AY152" s="198" t="s">
        <v>167</v>
      </c>
    </row>
    <row r="153" spans="2:65" s="1" customFormat="1" ht="25.5" customHeight="1">
      <c r="B153" s="37"/>
      <c r="C153" s="169" t="s">
        <v>96</v>
      </c>
      <c r="D153" s="169" t="s">
        <v>168</v>
      </c>
      <c r="E153" s="170" t="s">
        <v>191</v>
      </c>
      <c r="F153" s="276" t="s">
        <v>192</v>
      </c>
      <c r="G153" s="276"/>
      <c r="H153" s="276"/>
      <c r="I153" s="276"/>
      <c r="J153" s="171" t="s">
        <v>193</v>
      </c>
      <c r="K153" s="172">
        <v>9.8</v>
      </c>
      <c r="L153" s="277">
        <v>0</v>
      </c>
      <c r="M153" s="278"/>
      <c r="N153" s="279">
        <f>ROUND(L153*K153,2)</f>
        <v>0</v>
      </c>
      <c r="O153" s="279"/>
      <c r="P153" s="279"/>
      <c r="Q153" s="279"/>
      <c r="R153" s="39"/>
      <c r="T153" s="173" t="s">
        <v>22</v>
      </c>
      <c r="U153" s="46" t="s">
        <v>45</v>
      </c>
      <c r="V153" s="38"/>
      <c r="W153" s="174">
        <f>V153*K153</f>
        <v>0</v>
      </c>
      <c r="X153" s="174">
        <v>0.0015</v>
      </c>
      <c r="Y153" s="174">
        <f>X153*K153</f>
        <v>0.014700000000000001</v>
      </c>
      <c r="Z153" s="174">
        <v>0</v>
      </c>
      <c r="AA153" s="175">
        <f>Z153*K153</f>
        <v>0</v>
      </c>
      <c r="AR153" s="21" t="s">
        <v>194</v>
      </c>
      <c r="AT153" s="21" t="s">
        <v>168</v>
      </c>
      <c r="AU153" s="21" t="s">
        <v>87</v>
      </c>
      <c r="AY153" s="21" t="s">
        <v>167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1" t="s">
        <v>87</v>
      </c>
      <c r="BK153" s="112">
        <f>ROUND(L153*K153,2)</f>
        <v>0</v>
      </c>
      <c r="BL153" s="21" t="s">
        <v>194</v>
      </c>
      <c r="BM153" s="21" t="s">
        <v>195</v>
      </c>
    </row>
    <row r="154" spans="2:51" s="11" customFormat="1" ht="16.5" customHeight="1">
      <c r="B154" s="183"/>
      <c r="C154" s="184"/>
      <c r="D154" s="184"/>
      <c r="E154" s="185" t="s">
        <v>22</v>
      </c>
      <c r="F154" s="284" t="s">
        <v>196</v>
      </c>
      <c r="G154" s="285"/>
      <c r="H154" s="285"/>
      <c r="I154" s="285"/>
      <c r="J154" s="184"/>
      <c r="K154" s="186">
        <v>9.8</v>
      </c>
      <c r="L154" s="184"/>
      <c r="M154" s="184"/>
      <c r="N154" s="184"/>
      <c r="O154" s="184"/>
      <c r="P154" s="184"/>
      <c r="Q154" s="184"/>
      <c r="R154" s="187"/>
      <c r="T154" s="188"/>
      <c r="U154" s="184"/>
      <c r="V154" s="184"/>
      <c r="W154" s="184"/>
      <c r="X154" s="184"/>
      <c r="Y154" s="184"/>
      <c r="Z154" s="184"/>
      <c r="AA154" s="189"/>
      <c r="AT154" s="190" t="s">
        <v>174</v>
      </c>
      <c r="AU154" s="190" t="s">
        <v>87</v>
      </c>
      <c r="AV154" s="11" t="s">
        <v>87</v>
      </c>
      <c r="AW154" s="11" t="s">
        <v>35</v>
      </c>
      <c r="AX154" s="11" t="s">
        <v>84</v>
      </c>
      <c r="AY154" s="190" t="s">
        <v>167</v>
      </c>
    </row>
    <row r="155" spans="2:65" s="1" customFormat="1" ht="38.25" customHeight="1">
      <c r="B155" s="37"/>
      <c r="C155" s="169" t="s">
        <v>197</v>
      </c>
      <c r="D155" s="169" t="s">
        <v>168</v>
      </c>
      <c r="E155" s="170" t="s">
        <v>198</v>
      </c>
      <c r="F155" s="276" t="s">
        <v>199</v>
      </c>
      <c r="G155" s="276"/>
      <c r="H155" s="276"/>
      <c r="I155" s="276"/>
      <c r="J155" s="171" t="s">
        <v>200</v>
      </c>
      <c r="K155" s="172">
        <v>0.891</v>
      </c>
      <c r="L155" s="277">
        <v>0</v>
      </c>
      <c r="M155" s="278"/>
      <c r="N155" s="279">
        <f>ROUND(L155*K155,2)</f>
        <v>0</v>
      </c>
      <c r="O155" s="279"/>
      <c r="P155" s="279"/>
      <c r="Q155" s="279"/>
      <c r="R155" s="39"/>
      <c r="T155" s="173" t="s">
        <v>22</v>
      </c>
      <c r="U155" s="46" t="s">
        <v>45</v>
      </c>
      <c r="V155" s="38"/>
      <c r="W155" s="174">
        <f>V155*K155</f>
        <v>0</v>
      </c>
      <c r="X155" s="174">
        <v>2.45329</v>
      </c>
      <c r="Y155" s="174">
        <f>X155*K155</f>
        <v>2.18588139</v>
      </c>
      <c r="Z155" s="174">
        <v>0</v>
      </c>
      <c r="AA155" s="175">
        <f>Z155*K155</f>
        <v>0</v>
      </c>
      <c r="AR155" s="21" t="s">
        <v>93</v>
      </c>
      <c r="AT155" s="21" t="s">
        <v>168</v>
      </c>
      <c r="AU155" s="21" t="s">
        <v>87</v>
      </c>
      <c r="AY155" s="21" t="s">
        <v>167</v>
      </c>
      <c r="BE155" s="112">
        <f>IF(U155="základní",N155,0)</f>
        <v>0</v>
      </c>
      <c r="BF155" s="112">
        <f>IF(U155="snížená",N155,0)</f>
        <v>0</v>
      </c>
      <c r="BG155" s="112">
        <f>IF(U155="zákl. přenesená",N155,0)</f>
        <v>0</v>
      </c>
      <c r="BH155" s="112">
        <f>IF(U155="sníž. přenesená",N155,0)</f>
        <v>0</v>
      </c>
      <c r="BI155" s="112">
        <f>IF(U155="nulová",N155,0)</f>
        <v>0</v>
      </c>
      <c r="BJ155" s="21" t="s">
        <v>87</v>
      </c>
      <c r="BK155" s="112">
        <f>ROUND(L155*K155,2)</f>
        <v>0</v>
      </c>
      <c r="BL155" s="21" t="s">
        <v>93</v>
      </c>
      <c r="BM155" s="21" t="s">
        <v>201</v>
      </c>
    </row>
    <row r="156" spans="2:51" s="11" customFormat="1" ht="16.5" customHeight="1">
      <c r="B156" s="183"/>
      <c r="C156" s="184"/>
      <c r="D156" s="184"/>
      <c r="E156" s="185" t="s">
        <v>22</v>
      </c>
      <c r="F156" s="284" t="s">
        <v>649</v>
      </c>
      <c r="G156" s="285"/>
      <c r="H156" s="285"/>
      <c r="I156" s="285"/>
      <c r="J156" s="184"/>
      <c r="K156" s="186">
        <v>0.891</v>
      </c>
      <c r="L156" s="184"/>
      <c r="M156" s="184"/>
      <c r="N156" s="184"/>
      <c r="O156" s="184"/>
      <c r="P156" s="184"/>
      <c r="Q156" s="184"/>
      <c r="R156" s="187"/>
      <c r="T156" s="188"/>
      <c r="U156" s="184"/>
      <c r="V156" s="184"/>
      <c r="W156" s="184"/>
      <c r="X156" s="184"/>
      <c r="Y156" s="184"/>
      <c r="Z156" s="184"/>
      <c r="AA156" s="189"/>
      <c r="AT156" s="190" t="s">
        <v>174</v>
      </c>
      <c r="AU156" s="190" t="s">
        <v>87</v>
      </c>
      <c r="AV156" s="11" t="s">
        <v>87</v>
      </c>
      <c r="AW156" s="11" t="s">
        <v>35</v>
      </c>
      <c r="AX156" s="11" t="s">
        <v>84</v>
      </c>
      <c r="AY156" s="190" t="s">
        <v>167</v>
      </c>
    </row>
    <row r="157" spans="2:65" s="1" customFormat="1" ht="25.5" customHeight="1">
      <c r="B157" s="37"/>
      <c r="C157" s="169" t="s">
        <v>203</v>
      </c>
      <c r="D157" s="169" t="s">
        <v>168</v>
      </c>
      <c r="E157" s="170" t="s">
        <v>204</v>
      </c>
      <c r="F157" s="276" t="s">
        <v>205</v>
      </c>
      <c r="G157" s="276"/>
      <c r="H157" s="276"/>
      <c r="I157" s="276"/>
      <c r="J157" s="171" t="s">
        <v>200</v>
      </c>
      <c r="K157" s="172">
        <v>0.891</v>
      </c>
      <c r="L157" s="277">
        <v>0</v>
      </c>
      <c r="M157" s="278"/>
      <c r="N157" s="279">
        <f>ROUND(L157*K157,2)</f>
        <v>0</v>
      </c>
      <c r="O157" s="279"/>
      <c r="P157" s="279"/>
      <c r="Q157" s="279"/>
      <c r="R157" s="39"/>
      <c r="T157" s="173" t="s">
        <v>22</v>
      </c>
      <c r="U157" s="46" t="s">
        <v>45</v>
      </c>
      <c r="V157" s="38"/>
      <c r="W157" s="174">
        <f>V157*K157</f>
        <v>0</v>
      </c>
      <c r="X157" s="174">
        <v>0</v>
      </c>
      <c r="Y157" s="174">
        <f>X157*K157</f>
        <v>0</v>
      </c>
      <c r="Z157" s="174">
        <v>0</v>
      </c>
      <c r="AA157" s="175">
        <f>Z157*K157</f>
        <v>0</v>
      </c>
      <c r="AR157" s="21" t="s">
        <v>93</v>
      </c>
      <c r="AT157" s="21" t="s">
        <v>168</v>
      </c>
      <c r="AU157" s="21" t="s">
        <v>87</v>
      </c>
      <c r="AY157" s="21" t="s">
        <v>167</v>
      </c>
      <c r="BE157" s="112">
        <f>IF(U157="základní",N157,0)</f>
        <v>0</v>
      </c>
      <c r="BF157" s="112">
        <f>IF(U157="snížená",N157,0)</f>
        <v>0</v>
      </c>
      <c r="BG157" s="112">
        <f>IF(U157="zákl. přenesená",N157,0)</f>
        <v>0</v>
      </c>
      <c r="BH157" s="112">
        <f>IF(U157="sníž. přenesená",N157,0)</f>
        <v>0</v>
      </c>
      <c r="BI157" s="112">
        <f>IF(U157="nulová",N157,0)</f>
        <v>0</v>
      </c>
      <c r="BJ157" s="21" t="s">
        <v>87</v>
      </c>
      <c r="BK157" s="112">
        <f>ROUND(L157*K157,2)</f>
        <v>0</v>
      </c>
      <c r="BL157" s="21" t="s">
        <v>93</v>
      </c>
      <c r="BM157" s="21" t="s">
        <v>206</v>
      </c>
    </row>
    <row r="158" spans="2:65" s="1" customFormat="1" ht="25.5" customHeight="1">
      <c r="B158" s="37"/>
      <c r="C158" s="169" t="s">
        <v>207</v>
      </c>
      <c r="D158" s="169" t="s">
        <v>168</v>
      </c>
      <c r="E158" s="170" t="s">
        <v>208</v>
      </c>
      <c r="F158" s="276" t="s">
        <v>209</v>
      </c>
      <c r="G158" s="276"/>
      <c r="H158" s="276"/>
      <c r="I158" s="276"/>
      <c r="J158" s="171" t="s">
        <v>210</v>
      </c>
      <c r="K158" s="172">
        <v>1</v>
      </c>
      <c r="L158" s="277">
        <v>0</v>
      </c>
      <c r="M158" s="278"/>
      <c r="N158" s="279">
        <f>ROUND(L158*K158,2)</f>
        <v>0</v>
      </c>
      <c r="O158" s="279"/>
      <c r="P158" s="279"/>
      <c r="Q158" s="279"/>
      <c r="R158" s="39"/>
      <c r="T158" s="173" t="s">
        <v>22</v>
      </c>
      <c r="U158" s="46" t="s">
        <v>45</v>
      </c>
      <c r="V158" s="38"/>
      <c r="W158" s="174">
        <f>V158*K158</f>
        <v>0</v>
      </c>
      <c r="X158" s="174">
        <v>0.00048</v>
      </c>
      <c r="Y158" s="174">
        <f>X158*K158</f>
        <v>0.00048</v>
      </c>
      <c r="Z158" s="174">
        <v>0</v>
      </c>
      <c r="AA158" s="175">
        <f>Z158*K158</f>
        <v>0</v>
      </c>
      <c r="AR158" s="21" t="s">
        <v>93</v>
      </c>
      <c r="AT158" s="21" t="s">
        <v>168</v>
      </c>
      <c r="AU158" s="21" t="s">
        <v>87</v>
      </c>
      <c r="AY158" s="21" t="s">
        <v>167</v>
      </c>
      <c r="BE158" s="112">
        <f>IF(U158="základní",N158,0)</f>
        <v>0</v>
      </c>
      <c r="BF158" s="112">
        <f>IF(U158="snížená",N158,0)</f>
        <v>0</v>
      </c>
      <c r="BG158" s="112">
        <f>IF(U158="zákl. přenesená",N158,0)</f>
        <v>0</v>
      </c>
      <c r="BH158" s="112">
        <f>IF(U158="sníž. přenesená",N158,0)</f>
        <v>0</v>
      </c>
      <c r="BI158" s="112">
        <f>IF(U158="nulová",N158,0)</f>
        <v>0</v>
      </c>
      <c r="BJ158" s="21" t="s">
        <v>87</v>
      </c>
      <c r="BK158" s="112">
        <f>ROUND(L158*K158,2)</f>
        <v>0</v>
      </c>
      <c r="BL158" s="21" t="s">
        <v>93</v>
      </c>
      <c r="BM158" s="21" t="s">
        <v>211</v>
      </c>
    </row>
    <row r="159" spans="2:65" s="1" customFormat="1" ht="25.5" customHeight="1">
      <c r="B159" s="37"/>
      <c r="C159" s="199" t="s">
        <v>212</v>
      </c>
      <c r="D159" s="199" t="s">
        <v>213</v>
      </c>
      <c r="E159" s="200" t="s">
        <v>214</v>
      </c>
      <c r="F159" s="288" t="s">
        <v>215</v>
      </c>
      <c r="G159" s="288"/>
      <c r="H159" s="288"/>
      <c r="I159" s="288"/>
      <c r="J159" s="201" t="s">
        <v>210</v>
      </c>
      <c r="K159" s="202">
        <v>1</v>
      </c>
      <c r="L159" s="289">
        <v>0</v>
      </c>
      <c r="M159" s="290"/>
      <c r="N159" s="291">
        <f>ROUND(L159*K159,2)</f>
        <v>0</v>
      </c>
      <c r="O159" s="279"/>
      <c r="P159" s="279"/>
      <c r="Q159" s="279"/>
      <c r="R159" s="39"/>
      <c r="T159" s="173" t="s">
        <v>22</v>
      </c>
      <c r="U159" s="46" t="s">
        <v>45</v>
      </c>
      <c r="V159" s="38"/>
      <c r="W159" s="174">
        <f>V159*K159</f>
        <v>0</v>
      </c>
      <c r="X159" s="174">
        <v>0.0108</v>
      </c>
      <c r="Y159" s="174">
        <f>X159*K159</f>
        <v>0.0108</v>
      </c>
      <c r="Z159" s="174">
        <v>0</v>
      </c>
      <c r="AA159" s="175">
        <f>Z159*K159</f>
        <v>0</v>
      </c>
      <c r="AR159" s="21" t="s">
        <v>207</v>
      </c>
      <c r="AT159" s="21" t="s">
        <v>213</v>
      </c>
      <c r="AU159" s="21" t="s">
        <v>87</v>
      </c>
      <c r="AY159" s="21" t="s">
        <v>167</v>
      </c>
      <c r="BE159" s="112">
        <f>IF(U159="základní",N159,0)</f>
        <v>0</v>
      </c>
      <c r="BF159" s="112">
        <f>IF(U159="snížená",N159,0)</f>
        <v>0</v>
      </c>
      <c r="BG159" s="112">
        <f>IF(U159="zákl. přenesená",N159,0)</f>
        <v>0</v>
      </c>
      <c r="BH159" s="112">
        <f>IF(U159="sníž. přenesená",N159,0)</f>
        <v>0</v>
      </c>
      <c r="BI159" s="112">
        <f>IF(U159="nulová",N159,0)</f>
        <v>0</v>
      </c>
      <c r="BJ159" s="21" t="s">
        <v>87</v>
      </c>
      <c r="BK159" s="112">
        <f>ROUND(L159*K159,2)</f>
        <v>0</v>
      </c>
      <c r="BL159" s="21" t="s">
        <v>93</v>
      </c>
      <c r="BM159" s="21" t="s">
        <v>216</v>
      </c>
    </row>
    <row r="160" spans="2:63" s="9" customFormat="1" ht="29.25" customHeight="1">
      <c r="B160" s="158"/>
      <c r="C160" s="159"/>
      <c r="D160" s="168" t="s">
        <v>124</v>
      </c>
      <c r="E160" s="168"/>
      <c r="F160" s="168"/>
      <c r="G160" s="168"/>
      <c r="H160" s="168"/>
      <c r="I160" s="168"/>
      <c r="J160" s="168"/>
      <c r="K160" s="168"/>
      <c r="L160" s="168"/>
      <c r="M160" s="168"/>
      <c r="N160" s="301">
        <f>BK160</f>
        <v>0</v>
      </c>
      <c r="O160" s="302"/>
      <c r="P160" s="302"/>
      <c r="Q160" s="302"/>
      <c r="R160" s="161"/>
      <c r="T160" s="162"/>
      <c r="U160" s="159"/>
      <c r="V160" s="159"/>
      <c r="W160" s="163">
        <f>SUM(W161:W180)</f>
        <v>0</v>
      </c>
      <c r="X160" s="159"/>
      <c r="Y160" s="163">
        <f>SUM(Y161:Y180)</f>
        <v>0.00035787</v>
      </c>
      <c r="Z160" s="159"/>
      <c r="AA160" s="164">
        <f>SUM(AA161:AA180)</f>
        <v>3.3440900000000005</v>
      </c>
      <c r="AR160" s="165" t="s">
        <v>84</v>
      </c>
      <c r="AT160" s="166" t="s">
        <v>77</v>
      </c>
      <c r="AU160" s="166" t="s">
        <v>84</v>
      </c>
      <c r="AY160" s="165" t="s">
        <v>167</v>
      </c>
      <c r="BK160" s="167">
        <f>SUM(BK161:BK180)</f>
        <v>0</v>
      </c>
    </row>
    <row r="161" spans="2:65" s="1" customFormat="1" ht="25.5" customHeight="1">
      <c r="B161" s="37"/>
      <c r="C161" s="169" t="s">
        <v>217</v>
      </c>
      <c r="D161" s="169" t="s">
        <v>168</v>
      </c>
      <c r="E161" s="170" t="s">
        <v>218</v>
      </c>
      <c r="F161" s="276" t="s">
        <v>219</v>
      </c>
      <c r="G161" s="276"/>
      <c r="H161" s="276"/>
      <c r="I161" s="276"/>
      <c r="J161" s="171" t="s">
        <v>171</v>
      </c>
      <c r="K161" s="172">
        <v>9.06</v>
      </c>
      <c r="L161" s="277">
        <v>0</v>
      </c>
      <c r="M161" s="278"/>
      <c r="N161" s="279">
        <f>ROUND(L161*K161,2)</f>
        <v>0</v>
      </c>
      <c r="O161" s="279"/>
      <c r="P161" s="279"/>
      <c r="Q161" s="279"/>
      <c r="R161" s="39"/>
      <c r="T161" s="173" t="s">
        <v>22</v>
      </c>
      <c r="U161" s="46" t="s">
        <v>45</v>
      </c>
      <c r="V161" s="38"/>
      <c r="W161" s="174">
        <f>V161*K161</f>
        <v>0</v>
      </c>
      <c r="X161" s="174">
        <v>3.95E-05</v>
      </c>
      <c r="Y161" s="174">
        <f>X161*K161</f>
        <v>0.00035787</v>
      </c>
      <c r="Z161" s="174">
        <v>0</v>
      </c>
      <c r="AA161" s="175">
        <f>Z161*K161</f>
        <v>0</v>
      </c>
      <c r="AR161" s="21" t="s">
        <v>93</v>
      </c>
      <c r="AT161" s="21" t="s">
        <v>168</v>
      </c>
      <c r="AU161" s="21" t="s">
        <v>87</v>
      </c>
      <c r="AY161" s="21" t="s">
        <v>167</v>
      </c>
      <c r="BE161" s="112">
        <f>IF(U161="základní",N161,0)</f>
        <v>0</v>
      </c>
      <c r="BF161" s="112">
        <f>IF(U161="snížená",N161,0)</f>
        <v>0</v>
      </c>
      <c r="BG161" s="112">
        <f>IF(U161="zákl. přenesená",N161,0)</f>
        <v>0</v>
      </c>
      <c r="BH161" s="112">
        <f>IF(U161="sníž. přenesená",N161,0)</f>
        <v>0</v>
      </c>
      <c r="BI161" s="112">
        <f>IF(U161="nulová",N161,0)</f>
        <v>0</v>
      </c>
      <c r="BJ161" s="21" t="s">
        <v>87</v>
      </c>
      <c r="BK161" s="112">
        <f>ROUND(L161*K161,2)</f>
        <v>0</v>
      </c>
      <c r="BL161" s="21" t="s">
        <v>93</v>
      </c>
      <c r="BM161" s="21" t="s">
        <v>220</v>
      </c>
    </row>
    <row r="162" spans="2:51" s="11" customFormat="1" ht="16.5" customHeight="1">
      <c r="B162" s="183"/>
      <c r="C162" s="184"/>
      <c r="D162" s="184"/>
      <c r="E162" s="185" t="s">
        <v>22</v>
      </c>
      <c r="F162" s="284" t="s">
        <v>650</v>
      </c>
      <c r="G162" s="285"/>
      <c r="H162" s="285"/>
      <c r="I162" s="285"/>
      <c r="J162" s="184"/>
      <c r="K162" s="186">
        <v>9.06</v>
      </c>
      <c r="L162" s="184"/>
      <c r="M162" s="184"/>
      <c r="N162" s="184"/>
      <c r="O162" s="184"/>
      <c r="P162" s="184"/>
      <c r="Q162" s="184"/>
      <c r="R162" s="187"/>
      <c r="T162" s="188"/>
      <c r="U162" s="184"/>
      <c r="V162" s="184"/>
      <c r="W162" s="184"/>
      <c r="X162" s="184"/>
      <c r="Y162" s="184"/>
      <c r="Z162" s="184"/>
      <c r="AA162" s="189"/>
      <c r="AT162" s="190" t="s">
        <v>174</v>
      </c>
      <c r="AU162" s="190" t="s">
        <v>87</v>
      </c>
      <c r="AV162" s="11" t="s">
        <v>87</v>
      </c>
      <c r="AW162" s="11" t="s">
        <v>35</v>
      </c>
      <c r="AX162" s="11" t="s">
        <v>84</v>
      </c>
      <c r="AY162" s="190" t="s">
        <v>167</v>
      </c>
    </row>
    <row r="163" spans="2:65" s="1" customFormat="1" ht="25.5" customHeight="1">
      <c r="B163" s="37"/>
      <c r="C163" s="169" t="s">
        <v>222</v>
      </c>
      <c r="D163" s="169" t="s">
        <v>168</v>
      </c>
      <c r="E163" s="170" t="s">
        <v>223</v>
      </c>
      <c r="F163" s="276" t="s">
        <v>224</v>
      </c>
      <c r="G163" s="276"/>
      <c r="H163" s="276"/>
      <c r="I163" s="276"/>
      <c r="J163" s="171" t="s">
        <v>171</v>
      </c>
      <c r="K163" s="172">
        <v>1.44</v>
      </c>
      <c r="L163" s="277">
        <v>0</v>
      </c>
      <c r="M163" s="278"/>
      <c r="N163" s="279">
        <f>ROUND(L163*K163,2)</f>
        <v>0</v>
      </c>
      <c r="O163" s="279"/>
      <c r="P163" s="279"/>
      <c r="Q163" s="279"/>
      <c r="R163" s="39"/>
      <c r="T163" s="173" t="s">
        <v>22</v>
      </c>
      <c r="U163" s="46" t="s">
        <v>45</v>
      </c>
      <c r="V163" s="38"/>
      <c r="W163" s="174">
        <f>V163*K163</f>
        <v>0</v>
      </c>
      <c r="X163" s="174">
        <v>0</v>
      </c>
      <c r="Y163" s="174">
        <f>X163*K163</f>
        <v>0</v>
      </c>
      <c r="Z163" s="174">
        <v>0.131</v>
      </c>
      <c r="AA163" s="175">
        <f>Z163*K163</f>
        <v>0.18864</v>
      </c>
      <c r="AR163" s="21" t="s">
        <v>93</v>
      </c>
      <c r="AT163" s="21" t="s">
        <v>168</v>
      </c>
      <c r="AU163" s="21" t="s">
        <v>87</v>
      </c>
      <c r="AY163" s="21" t="s">
        <v>167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1" t="s">
        <v>87</v>
      </c>
      <c r="BK163" s="112">
        <f>ROUND(L163*K163,2)</f>
        <v>0</v>
      </c>
      <c r="BL163" s="21" t="s">
        <v>93</v>
      </c>
      <c r="BM163" s="21" t="s">
        <v>225</v>
      </c>
    </row>
    <row r="164" spans="2:51" s="10" customFormat="1" ht="16.5" customHeight="1">
      <c r="B164" s="176"/>
      <c r="C164" s="177"/>
      <c r="D164" s="177"/>
      <c r="E164" s="178" t="s">
        <v>22</v>
      </c>
      <c r="F164" s="280" t="s">
        <v>226</v>
      </c>
      <c r="G164" s="281"/>
      <c r="H164" s="281"/>
      <c r="I164" s="281"/>
      <c r="J164" s="177"/>
      <c r="K164" s="178" t="s">
        <v>22</v>
      </c>
      <c r="L164" s="177"/>
      <c r="M164" s="177"/>
      <c r="N164" s="177"/>
      <c r="O164" s="177"/>
      <c r="P164" s="177"/>
      <c r="Q164" s="177"/>
      <c r="R164" s="179"/>
      <c r="T164" s="180"/>
      <c r="U164" s="177"/>
      <c r="V164" s="177"/>
      <c r="W164" s="177"/>
      <c r="X164" s="177"/>
      <c r="Y164" s="177"/>
      <c r="Z164" s="177"/>
      <c r="AA164" s="181"/>
      <c r="AT164" s="182" t="s">
        <v>174</v>
      </c>
      <c r="AU164" s="182" t="s">
        <v>87</v>
      </c>
      <c r="AV164" s="10" t="s">
        <v>84</v>
      </c>
      <c r="AW164" s="10" t="s">
        <v>35</v>
      </c>
      <c r="AX164" s="10" t="s">
        <v>78</v>
      </c>
      <c r="AY164" s="182" t="s">
        <v>167</v>
      </c>
    </row>
    <row r="165" spans="2:51" s="11" customFormat="1" ht="16.5" customHeight="1">
      <c r="B165" s="183"/>
      <c r="C165" s="184"/>
      <c r="D165" s="184"/>
      <c r="E165" s="185" t="s">
        <v>22</v>
      </c>
      <c r="F165" s="282" t="s">
        <v>227</v>
      </c>
      <c r="G165" s="283"/>
      <c r="H165" s="283"/>
      <c r="I165" s="283"/>
      <c r="J165" s="184"/>
      <c r="K165" s="186">
        <v>1.44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174</v>
      </c>
      <c r="AU165" s="190" t="s">
        <v>87</v>
      </c>
      <c r="AV165" s="11" t="s">
        <v>87</v>
      </c>
      <c r="AW165" s="11" t="s">
        <v>35</v>
      </c>
      <c r="AX165" s="11" t="s">
        <v>84</v>
      </c>
      <c r="AY165" s="190" t="s">
        <v>167</v>
      </c>
    </row>
    <row r="166" spans="2:65" s="1" customFormat="1" ht="38.25" customHeight="1">
      <c r="B166" s="37"/>
      <c r="C166" s="169" t="s">
        <v>228</v>
      </c>
      <c r="D166" s="169" t="s">
        <v>168</v>
      </c>
      <c r="E166" s="170" t="s">
        <v>229</v>
      </c>
      <c r="F166" s="276" t="s">
        <v>230</v>
      </c>
      <c r="G166" s="276"/>
      <c r="H166" s="276"/>
      <c r="I166" s="276"/>
      <c r="J166" s="171" t="s">
        <v>200</v>
      </c>
      <c r="K166" s="172">
        <v>0.891</v>
      </c>
      <c r="L166" s="277">
        <v>0</v>
      </c>
      <c r="M166" s="278"/>
      <c r="N166" s="279">
        <f>ROUND(L166*K166,2)</f>
        <v>0</v>
      </c>
      <c r="O166" s="279"/>
      <c r="P166" s="279"/>
      <c r="Q166" s="279"/>
      <c r="R166" s="39"/>
      <c r="T166" s="173" t="s">
        <v>22</v>
      </c>
      <c r="U166" s="46" t="s">
        <v>45</v>
      </c>
      <c r="V166" s="38"/>
      <c r="W166" s="174">
        <f>V166*K166</f>
        <v>0</v>
      </c>
      <c r="X166" s="174">
        <v>0</v>
      </c>
      <c r="Y166" s="174">
        <f>X166*K166</f>
        <v>0</v>
      </c>
      <c r="Z166" s="174">
        <v>2.2</v>
      </c>
      <c r="AA166" s="175">
        <f>Z166*K166</f>
        <v>1.9602000000000002</v>
      </c>
      <c r="AR166" s="21" t="s">
        <v>93</v>
      </c>
      <c r="AT166" s="21" t="s">
        <v>168</v>
      </c>
      <c r="AU166" s="21" t="s">
        <v>87</v>
      </c>
      <c r="AY166" s="21" t="s">
        <v>167</v>
      </c>
      <c r="BE166" s="112">
        <f>IF(U166="základní",N166,0)</f>
        <v>0</v>
      </c>
      <c r="BF166" s="112">
        <f>IF(U166="snížená",N166,0)</f>
        <v>0</v>
      </c>
      <c r="BG166" s="112">
        <f>IF(U166="zákl. přenesená",N166,0)</f>
        <v>0</v>
      </c>
      <c r="BH166" s="112">
        <f>IF(U166="sníž. přenesená",N166,0)</f>
        <v>0</v>
      </c>
      <c r="BI166" s="112">
        <f>IF(U166="nulová",N166,0)</f>
        <v>0</v>
      </c>
      <c r="BJ166" s="21" t="s">
        <v>87</v>
      </c>
      <c r="BK166" s="112">
        <f>ROUND(L166*K166,2)</f>
        <v>0</v>
      </c>
      <c r="BL166" s="21" t="s">
        <v>93</v>
      </c>
      <c r="BM166" s="21" t="s">
        <v>231</v>
      </c>
    </row>
    <row r="167" spans="2:51" s="10" customFormat="1" ht="16.5" customHeight="1">
      <c r="B167" s="176"/>
      <c r="C167" s="177"/>
      <c r="D167" s="177"/>
      <c r="E167" s="178" t="s">
        <v>22</v>
      </c>
      <c r="F167" s="280" t="s">
        <v>232</v>
      </c>
      <c r="G167" s="281"/>
      <c r="H167" s="281"/>
      <c r="I167" s="281"/>
      <c r="J167" s="177"/>
      <c r="K167" s="178" t="s">
        <v>22</v>
      </c>
      <c r="L167" s="177"/>
      <c r="M167" s="177"/>
      <c r="N167" s="177"/>
      <c r="O167" s="177"/>
      <c r="P167" s="177"/>
      <c r="Q167" s="177"/>
      <c r="R167" s="179"/>
      <c r="T167" s="180"/>
      <c r="U167" s="177"/>
      <c r="V167" s="177"/>
      <c r="W167" s="177"/>
      <c r="X167" s="177"/>
      <c r="Y167" s="177"/>
      <c r="Z167" s="177"/>
      <c r="AA167" s="181"/>
      <c r="AT167" s="182" t="s">
        <v>174</v>
      </c>
      <c r="AU167" s="182" t="s">
        <v>87</v>
      </c>
      <c r="AV167" s="10" t="s">
        <v>84</v>
      </c>
      <c r="AW167" s="10" t="s">
        <v>35</v>
      </c>
      <c r="AX167" s="10" t="s">
        <v>78</v>
      </c>
      <c r="AY167" s="182" t="s">
        <v>167</v>
      </c>
    </row>
    <row r="168" spans="2:51" s="11" customFormat="1" ht="16.5" customHeight="1">
      <c r="B168" s="183"/>
      <c r="C168" s="184"/>
      <c r="D168" s="184"/>
      <c r="E168" s="185" t="s">
        <v>22</v>
      </c>
      <c r="F168" s="282" t="s">
        <v>649</v>
      </c>
      <c r="G168" s="283"/>
      <c r="H168" s="283"/>
      <c r="I168" s="283"/>
      <c r="J168" s="184"/>
      <c r="K168" s="186">
        <v>0.891</v>
      </c>
      <c r="L168" s="184"/>
      <c r="M168" s="184"/>
      <c r="N168" s="184"/>
      <c r="O168" s="184"/>
      <c r="P168" s="184"/>
      <c r="Q168" s="184"/>
      <c r="R168" s="187"/>
      <c r="T168" s="188"/>
      <c r="U168" s="184"/>
      <c r="V168" s="184"/>
      <c r="W168" s="184"/>
      <c r="X168" s="184"/>
      <c r="Y168" s="184"/>
      <c r="Z168" s="184"/>
      <c r="AA168" s="189"/>
      <c r="AT168" s="190" t="s">
        <v>174</v>
      </c>
      <c r="AU168" s="190" t="s">
        <v>87</v>
      </c>
      <c r="AV168" s="11" t="s">
        <v>87</v>
      </c>
      <c r="AW168" s="11" t="s">
        <v>35</v>
      </c>
      <c r="AX168" s="11" t="s">
        <v>84</v>
      </c>
      <c r="AY168" s="190" t="s">
        <v>167</v>
      </c>
    </row>
    <row r="169" spans="2:65" s="1" customFormat="1" ht="25.5" customHeight="1">
      <c r="B169" s="37"/>
      <c r="C169" s="169" t="s">
        <v>234</v>
      </c>
      <c r="D169" s="169" t="s">
        <v>168</v>
      </c>
      <c r="E169" s="170" t="s">
        <v>235</v>
      </c>
      <c r="F169" s="276" t="s">
        <v>236</v>
      </c>
      <c r="G169" s="276"/>
      <c r="H169" s="276"/>
      <c r="I169" s="276"/>
      <c r="J169" s="171" t="s">
        <v>171</v>
      </c>
      <c r="K169" s="172">
        <v>0.23</v>
      </c>
      <c r="L169" s="277">
        <v>0</v>
      </c>
      <c r="M169" s="278"/>
      <c r="N169" s="279">
        <f>ROUND(L169*K169,2)</f>
        <v>0</v>
      </c>
      <c r="O169" s="279"/>
      <c r="P169" s="279"/>
      <c r="Q169" s="279"/>
      <c r="R169" s="39"/>
      <c r="T169" s="173" t="s">
        <v>22</v>
      </c>
      <c r="U169" s="46" t="s">
        <v>45</v>
      </c>
      <c r="V169" s="38"/>
      <c r="W169" s="174">
        <f>V169*K169</f>
        <v>0</v>
      </c>
      <c r="X169" s="174">
        <v>0</v>
      </c>
      <c r="Y169" s="174">
        <f>X169*K169</f>
        <v>0</v>
      </c>
      <c r="Z169" s="174">
        <v>0.055</v>
      </c>
      <c r="AA169" s="175">
        <f>Z169*K169</f>
        <v>0.01265</v>
      </c>
      <c r="AR169" s="21" t="s">
        <v>93</v>
      </c>
      <c r="AT169" s="21" t="s">
        <v>168</v>
      </c>
      <c r="AU169" s="21" t="s">
        <v>87</v>
      </c>
      <c r="AY169" s="21" t="s">
        <v>167</v>
      </c>
      <c r="BE169" s="112">
        <f>IF(U169="základní",N169,0)</f>
        <v>0</v>
      </c>
      <c r="BF169" s="112">
        <f>IF(U169="snížená",N169,0)</f>
        <v>0</v>
      </c>
      <c r="BG169" s="112">
        <f>IF(U169="zákl. přenesená",N169,0)</f>
        <v>0</v>
      </c>
      <c r="BH169" s="112">
        <f>IF(U169="sníž. přenesená",N169,0)</f>
        <v>0</v>
      </c>
      <c r="BI169" s="112">
        <f>IF(U169="nulová",N169,0)</f>
        <v>0</v>
      </c>
      <c r="BJ169" s="21" t="s">
        <v>87</v>
      </c>
      <c r="BK169" s="112">
        <f>ROUND(L169*K169,2)</f>
        <v>0</v>
      </c>
      <c r="BL169" s="21" t="s">
        <v>93</v>
      </c>
      <c r="BM169" s="21" t="s">
        <v>237</v>
      </c>
    </row>
    <row r="170" spans="2:51" s="10" customFormat="1" ht="16.5" customHeight="1">
      <c r="B170" s="176"/>
      <c r="C170" s="177"/>
      <c r="D170" s="177"/>
      <c r="E170" s="178" t="s">
        <v>22</v>
      </c>
      <c r="F170" s="280" t="s">
        <v>173</v>
      </c>
      <c r="G170" s="281"/>
      <c r="H170" s="281"/>
      <c r="I170" s="281"/>
      <c r="J170" s="177"/>
      <c r="K170" s="178" t="s">
        <v>22</v>
      </c>
      <c r="L170" s="177"/>
      <c r="M170" s="177"/>
      <c r="N170" s="177"/>
      <c r="O170" s="177"/>
      <c r="P170" s="177"/>
      <c r="Q170" s="177"/>
      <c r="R170" s="179"/>
      <c r="T170" s="180"/>
      <c r="U170" s="177"/>
      <c r="V170" s="177"/>
      <c r="W170" s="177"/>
      <c r="X170" s="177"/>
      <c r="Y170" s="177"/>
      <c r="Z170" s="177"/>
      <c r="AA170" s="181"/>
      <c r="AT170" s="182" t="s">
        <v>174</v>
      </c>
      <c r="AU170" s="182" t="s">
        <v>87</v>
      </c>
      <c r="AV170" s="10" t="s">
        <v>84</v>
      </c>
      <c r="AW170" s="10" t="s">
        <v>35</v>
      </c>
      <c r="AX170" s="10" t="s">
        <v>78</v>
      </c>
      <c r="AY170" s="182" t="s">
        <v>167</v>
      </c>
    </row>
    <row r="171" spans="2:51" s="11" customFormat="1" ht="16.5" customHeight="1">
      <c r="B171" s="183"/>
      <c r="C171" s="184"/>
      <c r="D171" s="184"/>
      <c r="E171" s="185" t="s">
        <v>22</v>
      </c>
      <c r="F171" s="282" t="s">
        <v>238</v>
      </c>
      <c r="G171" s="283"/>
      <c r="H171" s="283"/>
      <c r="I171" s="283"/>
      <c r="J171" s="184"/>
      <c r="K171" s="186">
        <v>0.23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174</v>
      </c>
      <c r="AU171" s="190" t="s">
        <v>87</v>
      </c>
      <c r="AV171" s="11" t="s">
        <v>87</v>
      </c>
      <c r="AW171" s="11" t="s">
        <v>35</v>
      </c>
      <c r="AX171" s="11" t="s">
        <v>84</v>
      </c>
      <c r="AY171" s="190" t="s">
        <v>167</v>
      </c>
    </row>
    <row r="172" spans="2:65" s="1" customFormat="1" ht="25.5" customHeight="1">
      <c r="B172" s="37"/>
      <c r="C172" s="169" t="s">
        <v>239</v>
      </c>
      <c r="D172" s="169" t="s">
        <v>168</v>
      </c>
      <c r="E172" s="170" t="s">
        <v>240</v>
      </c>
      <c r="F172" s="276" t="s">
        <v>241</v>
      </c>
      <c r="G172" s="276"/>
      <c r="H172" s="276"/>
      <c r="I172" s="276"/>
      <c r="J172" s="171" t="s">
        <v>171</v>
      </c>
      <c r="K172" s="172">
        <v>1.2</v>
      </c>
      <c r="L172" s="277">
        <v>0</v>
      </c>
      <c r="M172" s="278"/>
      <c r="N172" s="279">
        <f>ROUND(L172*K172,2)</f>
        <v>0</v>
      </c>
      <c r="O172" s="279"/>
      <c r="P172" s="279"/>
      <c r="Q172" s="279"/>
      <c r="R172" s="39"/>
      <c r="T172" s="173" t="s">
        <v>22</v>
      </c>
      <c r="U172" s="46" t="s">
        <v>45</v>
      </c>
      <c r="V172" s="38"/>
      <c r="W172" s="174">
        <f>V172*K172</f>
        <v>0</v>
      </c>
      <c r="X172" s="174">
        <v>0</v>
      </c>
      <c r="Y172" s="174">
        <f>X172*K172</f>
        <v>0</v>
      </c>
      <c r="Z172" s="174">
        <v>0.076</v>
      </c>
      <c r="AA172" s="175">
        <f>Z172*K172</f>
        <v>0.09119999999999999</v>
      </c>
      <c r="AR172" s="21" t="s">
        <v>93</v>
      </c>
      <c r="AT172" s="21" t="s">
        <v>168</v>
      </c>
      <c r="AU172" s="21" t="s">
        <v>87</v>
      </c>
      <c r="AY172" s="21" t="s">
        <v>167</v>
      </c>
      <c r="BE172" s="112">
        <f>IF(U172="základní",N172,0)</f>
        <v>0</v>
      </c>
      <c r="BF172" s="112">
        <f>IF(U172="snížená",N172,0)</f>
        <v>0</v>
      </c>
      <c r="BG172" s="112">
        <f>IF(U172="zákl. přenesená",N172,0)</f>
        <v>0</v>
      </c>
      <c r="BH172" s="112">
        <f>IF(U172="sníž. přenesená",N172,0)</f>
        <v>0</v>
      </c>
      <c r="BI172" s="112">
        <f>IF(U172="nulová",N172,0)</f>
        <v>0</v>
      </c>
      <c r="BJ172" s="21" t="s">
        <v>87</v>
      </c>
      <c r="BK172" s="112">
        <f>ROUND(L172*K172,2)</f>
        <v>0</v>
      </c>
      <c r="BL172" s="21" t="s">
        <v>93</v>
      </c>
      <c r="BM172" s="21" t="s">
        <v>242</v>
      </c>
    </row>
    <row r="173" spans="2:51" s="11" customFormat="1" ht="16.5" customHeight="1">
      <c r="B173" s="183"/>
      <c r="C173" s="184"/>
      <c r="D173" s="184"/>
      <c r="E173" s="185" t="s">
        <v>22</v>
      </c>
      <c r="F173" s="284" t="s">
        <v>243</v>
      </c>
      <c r="G173" s="285"/>
      <c r="H173" s="285"/>
      <c r="I173" s="285"/>
      <c r="J173" s="184"/>
      <c r="K173" s="186">
        <v>1.2</v>
      </c>
      <c r="L173" s="184"/>
      <c r="M173" s="184"/>
      <c r="N173" s="184"/>
      <c r="O173" s="184"/>
      <c r="P173" s="184"/>
      <c r="Q173" s="184"/>
      <c r="R173" s="187"/>
      <c r="T173" s="188"/>
      <c r="U173" s="184"/>
      <c r="V173" s="184"/>
      <c r="W173" s="184"/>
      <c r="X173" s="184"/>
      <c r="Y173" s="184"/>
      <c r="Z173" s="184"/>
      <c r="AA173" s="189"/>
      <c r="AT173" s="190" t="s">
        <v>174</v>
      </c>
      <c r="AU173" s="190" t="s">
        <v>87</v>
      </c>
      <c r="AV173" s="11" t="s">
        <v>87</v>
      </c>
      <c r="AW173" s="11" t="s">
        <v>35</v>
      </c>
      <c r="AX173" s="11" t="s">
        <v>84</v>
      </c>
      <c r="AY173" s="190" t="s">
        <v>167</v>
      </c>
    </row>
    <row r="174" spans="2:65" s="1" customFormat="1" ht="25.5" customHeight="1">
      <c r="B174" s="37"/>
      <c r="C174" s="169" t="s">
        <v>11</v>
      </c>
      <c r="D174" s="169" t="s">
        <v>168</v>
      </c>
      <c r="E174" s="170" t="s">
        <v>244</v>
      </c>
      <c r="F174" s="276" t="s">
        <v>245</v>
      </c>
      <c r="G174" s="276"/>
      <c r="H174" s="276"/>
      <c r="I174" s="276"/>
      <c r="J174" s="171" t="s">
        <v>171</v>
      </c>
      <c r="K174" s="172">
        <v>0.6</v>
      </c>
      <c r="L174" s="277">
        <v>0</v>
      </c>
      <c r="M174" s="278"/>
      <c r="N174" s="279">
        <f>ROUND(L174*K174,2)</f>
        <v>0</v>
      </c>
      <c r="O174" s="279"/>
      <c r="P174" s="279"/>
      <c r="Q174" s="279"/>
      <c r="R174" s="39"/>
      <c r="T174" s="173" t="s">
        <v>22</v>
      </c>
      <c r="U174" s="46" t="s">
        <v>45</v>
      </c>
      <c r="V174" s="38"/>
      <c r="W174" s="174">
        <f>V174*K174</f>
        <v>0</v>
      </c>
      <c r="X174" s="174">
        <v>0</v>
      </c>
      <c r="Y174" s="174">
        <f>X174*K174</f>
        <v>0</v>
      </c>
      <c r="Z174" s="174">
        <v>0.187</v>
      </c>
      <c r="AA174" s="175">
        <f>Z174*K174</f>
        <v>0.1122</v>
      </c>
      <c r="AR174" s="21" t="s">
        <v>93</v>
      </c>
      <c r="AT174" s="21" t="s">
        <v>168</v>
      </c>
      <c r="AU174" s="21" t="s">
        <v>87</v>
      </c>
      <c r="AY174" s="21" t="s">
        <v>167</v>
      </c>
      <c r="BE174" s="112">
        <f>IF(U174="základní",N174,0)</f>
        <v>0</v>
      </c>
      <c r="BF174" s="112">
        <f>IF(U174="snížená",N174,0)</f>
        <v>0</v>
      </c>
      <c r="BG174" s="112">
        <f>IF(U174="zákl. přenesená",N174,0)</f>
        <v>0</v>
      </c>
      <c r="BH174" s="112">
        <f>IF(U174="sníž. přenesená",N174,0)</f>
        <v>0</v>
      </c>
      <c r="BI174" s="112">
        <f>IF(U174="nulová",N174,0)</f>
        <v>0</v>
      </c>
      <c r="BJ174" s="21" t="s">
        <v>87</v>
      </c>
      <c r="BK174" s="112">
        <f>ROUND(L174*K174,2)</f>
        <v>0</v>
      </c>
      <c r="BL174" s="21" t="s">
        <v>93</v>
      </c>
      <c r="BM174" s="21" t="s">
        <v>246</v>
      </c>
    </row>
    <row r="175" spans="2:51" s="10" customFormat="1" ht="16.5" customHeight="1">
      <c r="B175" s="176"/>
      <c r="C175" s="177"/>
      <c r="D175" s="177"/>
      <c r="E175" s="178" t="s">
        <v>22</v>
      </c>
      <c r="F175" s="280" t="s">
        <v>247</v>
      </c>
      <c r="G175" s="281"/>
      <c r="H175" s="281"/>
      <c r="I175" s="281"/>
      <c r="J175" s="177"/>
      <c r="K175" s="178" t="s">
        <v>22</v>
      </c>
      <c r="L175" s="177"/>
      <c r="M175" s="177"/>
      <c r="N175" s="177"/>
      <c r="O175" s="177"/>
      <c r="P175" s="177"/>
      <c r="Q175" s="177"/>
      <c r="R175" s="179"/>
      <c r="T175" s="180"/>
      <c r="U175" s="177"/>
      <c r="V175" s="177"/>
      <c r="W175" s="177"/>
      <c r="X175" s="177"/>
      <c r="Y175" s="177"/>
      <c r="Z175" s="177"/>
      <c r="AA175" s="181"/>
      <c r="AT175" s="182" t="s">
        <v>174</v>
      </c>
      <c r="AU175" s="182" t="s">
        <v>87</v>
      </c>
      <c r="AV175" s="10" t="s">
        <v>84</v>
      </c>
      <c r="AW175" s="10" t="s">
        <v>35</v>
      </c>
      <c r="AX175" s="10" t="s">
        <v>78</v>
      </c>
      <c r="AY175" s="182" t="s">
        <v>167</v>
      </c>
    </row>
    <row r="176" spans="2:51" s="11" customFormat="1" ht="16.5" customHeight="1">
      <c r="B176" s="183"/>
      <c r="C176" s="184"/>
      <c r="D176" s="184"/>
      <c r="E176" s="185" t="s">
        <v>22</v>
      </c>
      <c r="F176" s="282" t="s">
        <v>248</v>
      </c>
      <c r="G176" s="283"/>
      <c r="H176" s="283"/>
      <c r="I176" s="283"/>
      <c r="J176" s="184"/>
      <c r="K176" s="186">
        <v>0.6</v>
      </c>
      <c r="L176" s="184"/>
      <c r="M176" s="184"/>
      <c r="N176" s="184"/>
      <c r="O176" s="184"/>
      <c r="P176" s="184"/>
      <c r="Q176" s="184"/>
      <c r="R176" s="187"/>
      <c r="T176" s="188"/>
      <c r="U176" s="184"/>
      <c r="V176" s="184"/>
      <c r="W176" s="184"/>
      <c r="X176" s="184"/>
      <c r="Y176" s="184"/>
      <c r="Z176" s="184"/>
      <c r="AA176" s="189"/>
      <c r="AT176" s="190" t="s">
        <v>174</v>
      </c>
      <c r="AU176" s="190" t="s">
        <v>87</v>
      </c>
      <c r="AV176" s="11" t="s">
        <v>87</v>
      </c>
      <c r="AW176" s="11" t="s">
        <v>35</v>
      </c>
      <c r="AX176" s="11" t="s">
        <v>84</v>
      </c>
      <c r="AY176" s="190" t="s">
        <v>167</v>
      </c>
    </row>
    <row r="177" spans="2:65" s="1" customFormat="1" ht="25.5" customHeight="1">
      <c r="B177" s="37"/>
      <c r="C177" s="169" t="s">
        <v>194</v>
      </c>
      <c r="D177" s="169" t="s">
        <v>168</v>
      </c>
      <c r="E177" s="170" t="s">
        <v>249</v>
      </c>
      <c r="F177" s="276" t="s">
        <v>250</v>
      </c>
      <c r="G177" s="276"/>
      <c r="H177" s="276"/>
      <c r="I177" s="276"/>
      <c r="J177" s="171" t="s">
        <v>171</v>
      </c>
      <c r="K177" s="172">
        <v>14.4</v>
      </c>
      <c r="L177" s="277">
        <v>0</v>
      </c>
      <c r="M177" s="278"/>
      <c r="N177" s="279">
        <f>ROUND(L177*K177,2)</f>
        <v>0</v>
      </c>
      <c r="O177" s="279"/>
      <c r="P177" s="279"/>
      <c r="Q177" s="279"/>
      <c r="R177" s="39"/>
      <c r="T177" s="173" t="s">
        <v>22</v>
      </c>
      <c r="U177" s="46" t="s">
        <v>45</v>
      </c>
      <c r="V177" s="38"/>
      <c r="W177" s="174">
        <f>V177*K177</f>
        <v>0</v>
      </c>
      <c r="X177" s="174">
        <v>0</v>
      </c>
      <c r="Y177" s="174">
        <f>X177*K177</f>
        <v>0</v>
      </c>
      <c r="Z177" s="174">
        <v>0.068</v>
      </c>
      <c r="AA177" s="175">
        <f>Z177*K177</f>
        <v>0.9792000000000001</v>
      </c>
      <c r="AR177" s="21" t="s">
        <v>93</v>
      </c>
      <c r="AT177" s="21" t="s">
        <v>168</v>
      </c>
      <c r="AU177" s="21" t="s">
        <v>87</v>
      </c>
      <c r="AY177" s="21" t="s">
        <v>167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1" t="s">
        <v>87</v>
      </c>
      <c r="BK177" s="112">
        <f>ROUND(L177*K177,2)</f>
        <v>0</v>
      </c>
      <c r="BL177" s="21" t="s">
        <v>93</v>
      </c>
      <c r="BM177" s="21" t="s">
        <v>251</v>
      </c>
    </row>
    <row r="178" spans="2:51" s="11" customFormat="1" ht="16.5" customHeight="1">
      <c r="B178" s="183"/>
      <c r="C178" s="184"/>
      <c r="D178" s="184"/>
      <c r="E178" s="185" t="s">
        <v>22</v>
      </c>
      <c r="F178" s="284" t="s">
        <v>651</v>
      </c>
      <c r="G178" s="285"/>
      <c r="H178" s="285"/>
      <c r="I178" s="285"/>
      <c r="J178" s="184"/>
      <c r="K178" s="186">
        <v>15.3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174</v>
      </c>
      <c r="AU178" s="190" t="s">
        <v>87</v>
      </c>
      <c r="AV178" s="11" t="s">
        <v>87</v>
      </c>
      <c r="AW178" s="11" t="s">
        <v>35</v>
      </c>
      <c r="AX178" s="11" t="s">
        <v>78</v>
      </c>
      <c r="AY178" s="190" t="s">
        <v>167</v>
      </c>
    </row>
    <row r="179" spans="2:51" s="11" customFormat="1" ht="16.5" customHeight="1">
      <c r="B179" s="183"/>
      <c r="C179" s="184"/>
      <c r="D179" s="184"/>
      <c r="E179" s="185" t="s">
        <v>22</v>
      </c>
      <c r="F179" s="282" t="s">
        <v>185</v>
      </c>
      <c r="G179" s="283"/>
      <c r="H179" s="283"/>
      <c r="I179" s="283"/>
      <c r="J179" s="184"/>
      <c r="K179" s="186">
        <v>-0.9</v>
      </c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174</v>
      </c>
      <c r="AU179" s="190" t="s">
        <v>87</v>
      </c>
      <c r="AV179" s="11" t="s">
        <v>87</v>
      </c>
      <c r="AW179" s="11" t="s">
        <v>35</v>
      </c>
      <c r="AX179" s="11" t="s">
        <v>78</v>
      </c>
      <c r="AY179" s="190" t="s">
        <v>167</v>
      </c>
    </row>
    <row r="180" spans="2:51" s="12" customFormat="1" ht="16.5" customHeight="1">
      <c r="B180" s="191"/>
      <c r="C180" s="192"/>
      <c r="D180" s="192"/>
      <c r="E180" s="193" t="s">
        <v>22</v>
      </c>
      <c r="F180" s="286" t="s">
        <v>186</v>
      </c>
      <c r="G180" s="287"/>
      <c r="H180" s="287"/>
      <c r="I180" s="287"/>
      <c r="J180" s="192"/>
      <c r="K180" s="194">
        <v>14.4</v>
      </c>
      <c r="L180" s="192"/>
      <c r="M180" s="192"/>
      <c r="N180" s="192"/>
      <c r="O180" s="192"/>
      <c r="P180" s="192"/>
      <c r="Q180" s="192"/>
      <c r="R180" s="195"/>
      <c r="T180" s="196"/>
      <c r="U180" s="192"/>
      <c r="V180" s="192"/>
      <c r="W180" s="192"/>
      <c r="X180" s="192"/>
      <c r="Y180" s="192"/>
      <c r="Z180" s="192"/>
      <c r="AA180" s="197"/>
      <c r="AT180" s="198" t="s">
        <v>174</v>
      </c>
      <c r="AU180" s="198" t="s">
        <v>87</v>
      </c>
      <c r="AV180" s="12" t="s">
        <v>93</v>
      </c>
      <c r="AW180" s="12" t="s">
        <v>35</v>
      </c>
      <c r="AX180" s="12" t="s">
        <v>84</v>
      </c>
      <c r="AY180" s="198" t="s">
        <v>167</v>
      </c>
    </row>
    <row r="181" spans="2:63" s="9" customFormat="1" ht="29.25" customHeight="1">
      <c r="B181" s="158"/>
      <c r="C181" s="159"/>
      <c r="D181" s="168" t="s">
        <v>125</v>
      </c>
      <c r="E181" s="168"/>
      <c r="F181" s="168"/>
      <c r="G181" s="168"/>
      <c r="H181" s="168"/>
      <c r="I181" s="168"/>
      <c r="J181" s="168"/>
      <c r="K181" s="168"/>
      <c r="L181" s="168"/>
      <c r="M181" s="168"/>
      <c r="N181" s="299">
        <f>BK181</f>
        <v>0</v>
      </c>
      <c r="O181" s="300"/>
      <c r="P181" s="300"/>
      <c r="Q181" s="300"/>
      <c r="R181" s="161"/>
      <c r="T181" s="162"/>
      <c r="U181" s="159"/>
      <c r="V181" s="159"/>
      <c r="W181" s="163">
        <f>SUM(W182:W185)</f>
        <v>0</v>
      </c>
      <c r="X181" s="159"/>
      <c r="Y181" s="163">
        <f>SUM(Y182:Y185)</f>
        <v>0</v>
      </c>
      <c r="Z181" s="159"/>
      <c r="AA181" s="164">
        <f>SUM(AA182:AA185)</f>
        <v>0</v>
      </c>
      <c r="AR181" s="165" t="s">
        <v>84</v>
      </c>
      <c r="AT181" s="166" t="s">
        <v>77</v>
      </c>
      <c r="AU181" s="166" t="s">
        <v>84</v>
      </c>
      <c r="AY181" s="165" t="s">
        <v>167</v>
      </c>
      <c r="BK181" s="167">
        <f>SUM(BK182:BK185)</f>
        <v>0</v>
      </c>
    </row>
    <row r="182" spans="2:65" s="1" customFormat="1" ht="38.25" customHeight="1">
      <c r="B182" s="37"/>
      <c r="C182" s="169" t="s">
        <v>253</v>
      </c>
      <c r="D182" s="169" t="s">
        <v>168</v>
      </c>
      <c r="E182" s="170" t="s">
        <v>254</v>
      </c>
      <c r="F182" s="276" t="s">
        <v>255</v>
      </c>
      <c r="G182" s="276"/>
      <c r="H182" s="276"/>
      <c r="I182" s="276"/>
      <c r="J182" s="171" t="s">
        <v>256</v>
      </c>
      <c r="K182" s="172">
        <v>3.538</v>
      </c>
      <c r="L182" s="277">
        <v>0</v>
      </c>
      <c r="M182" s="278"/>
      <c r="N182" s="279">
        <f>ROUND(L182*K182,2)</f>
        <v>0</v>
      </c>
      <c r="O182" s="279"/>
      <c r="P182" s="279"/>
      <c r="Q182" s="279"/>
      <c r="R182" s="39"/>
      <c r="T182" s="173" t="s">
        <v>22</v>
      </c>
      <c r="U182" s="46" t="s">
        <v>45</v>
      </c>
      <c r="V182" s="38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21" t="s">
        <v>93</v>
      </c>
      <c r="AT182" s="21" t="s">
        <v>168</v>
      </c>
      <c r="AU182" s="21" t="s">
        <v>87</v>
      </c>
      <c r="AY182" s="21" t="s">
        <v>167</v>
      </c>
      <c r="BE182" s="112">
        <f>IF(U182="základní",N182,0)</f>
        <v>0</v>
      </c>
      <c r="BF182" s="112">
        <f>IF(U182="snížená",N182,0)</f>
        <v>0</v>
      </c>
      <c r="BG182" s="112">
        <f>IF(U182="zákl. přenesená",N182,0)</f>
        <v>0</v>
      </c>
      <c r="BH182" s="112">
        <f>IF(U182="sníž. přenesená",N182,0)</f>
        <v>0</v>
      </c>
      <c r="BI182" s="112">
        <f>IF(U182="nulová",N182,0)</f>
        <v>0</v>
      </c>
      <c r="BJ182" s="21" t="s">
        <v>87</v>
      </c>
      <c r="BK182" s="112">
        <f>ROUND(L182*K182,2)</f>
        <v>0</v>
      </c>
      <c r="BL182" s="21" t="s">
        <v>93</v>
      </c>
      <c r="BM182" s="21" t="s">
        <v>257</v>
      </c>
    </row>
    <row r="183" spans="2:65" s="1" customFormat="1" ht="38.25" customHeight="1">
      <c r="B183" s="37"/>
      <c r="C183" s="169" t="s">
        <v>258</v>
      </c>
      <c r="D183" s="169" t="s">
        <v>168</v>
      </c>
      <c r="E183" s="170" t="s">
        <v>259</v>
      </c>
      <c r="F183" s="276" t="s">
        <v>260</v>
      </c>
      <c r="G183" s="276"/>
      <c r="H183" s="276"/>
      <c r="I183" s="276"/>
      <c r="J183" s="171" t="s">
        <v>256</v>
      </c>
      <c r="K183" s="172">
        <v>3.538</v>
      </c>
      <c r="L183" s="277">
        <v>0</v>
      </c>
      <c r="M183" s="278"/>
      <c r="N183" s="279">
        <f>ROUND(L183*K183,2)</f>
        <v>0</v>
      </c>
      <c r="O183" s="279"/>
      <c r="P183" s="279"/>
      <c r="Q183" s="279"/>
      <c r="R183" s="39"/>
      <c r="T183" s="173" t="s">
        <v>22</v>
      </c>
      <c r="U183" s="46" t="s">
        <v>45</v>
      </c>
      <c r="V183" s="38"/>
      <c r="W183" s="174">
        <f>V183*K183</f>
        <v>0</v>
      </c>
      <c r="X183" s="174">
        <v>0</v>
      </c>
      <c r="Y183" s="174">
        <f>X183*K183</f>
        <v>0</v>
      </c>
      <c r="Z183" s="174">
        <v>0</v>
      </c>
      <c r="AA183" s="175">
        <f>Z183*K183</f>
        <v>0</v>
      </c>
      <c r="AR183" s="21" t="s">
        <v>93</v>
      </c>
      <c r="AT183" s="21" t="s">
        <v>168</v>
      </c>
      <c r="AU183" s="21" t="s">
        <v>87</v>
      </c>
      <c r="AY183" s="21" t="s">
        <v>167</v>
      </c>
      <c r="BE183" s="112">
        <f>IF(U183="základní",N183,0)</f>
        <v>0</v>
      </c>
      <c r="BF183" s="112">
        <f>IF(U183="snížená",N183,0)</f>
        <v>0</v>
      </c>
      <c r="BG183" s="112">
        <f>IF(U183="zákl. přenesená",N183,0)</f>
        <v>0</v>
      </c>
      <c r="BH183" s="112">
        <f>IF(U183="sníž. přenesená",N183,0)</f>
        <v>0</v>
      </c>
      <c r="BI183" s="112">
        <f>IF(U183="nulová",N183,0)</f>
        <v>0</v>
      </c>
      <c r="BJ183" s="21" t="s">
        <v>87</v>
      </c>
      <c r="BK183" s="112">
        <f>ROUND(L183*K183,2)</f>
        <v>0</v>
      </c>
      <c r="BL183" s="21" t="s">
        <v>93</v>
      </c>
      <c r="BM183" s="21" t="s">
        <v>261</v>
      </c>
    </row>
    <row r="184" spans="2:65" s="1" customFormat="1" ht="25.5" customHeight="1">
      <c r="B184" s="37"/>
      <c r="C184" s="169" t="s">
        <v>262</v>
      </c>
      <c r="D184" s="169" t="s">
        <v>168</v>
      </c>
      <c r="E184" s="170" t="s">
        <v>263</v>
      </c>
      <c r="F184" s="276" t="s">
        <v>264</v>
      </c>
      <c r="G184" s="276"/>
      <c r="H184" s="276"/>
      <c r="I184" s="276"/>
      <c r="J184" s="171" t="s">
        <v>256</v>
      </c>
      <c r="K184" s="172">
        <v>7.076</v>
      </c>
      <c r="L184" s="277">
        <v>0</v>
      </c>
      <c r="M184" s="278"/>
      <c r="N184" s="279">
        <f>ROUND(L184*K184,2)</f>
        <v>0</v>
      </c>
      <c r="O184" s="279"/>
      <c r="P184" s="279"/>
      <c r="Q184" s="279"/>
      <c r="R184" s="39"/>
      <c r="T184" s="173" t="s">
        <v>22</v>
      </c>
      <c r="U184" s="46" t="s">
        <v>45</v>
      </c>
      <c r="V184" s="38"/>
      <c r="W184" s="174">
        <f>V184*K184</f>
        <v>0</v>
      </c>
      <c r="X184" s="174">
        <v>0</v>
      </c>
      <c r="Y184" s="174">
        <f>X184*K184</f>
        <v>0</v>
      </c>
      <c r="Z184" s="174">
        <v>0</v>
      </c>
      <c r="AA184" s="175">
        <f>Z184*K184</f>
        <v>0</v>
      </c>
      <c r="AR184" s="21" t="s">
        <v>93</v>
      </c>
      <c r="AT184" s="21" t="s">
        <v>168</v>
      </c>
      <c r="AU184" s="21" t="s">
        <v>87</v>
      </c>
      <c r="AY184" s="21" t="s">
        <v>167</v>
      </c>
      <c r="BE184" s="112">
        <f>IF(U184="základní",N184,0)</f>
        <v>0</v>
      </c>
      <c r="BF184" s="112">
        <f>IF(U184="snížená",N184,0)</f>
        <v>0</v>
      </c>
      <c r="BG184" s="112">
        <f>IF(U184="zákl. přenesená",N184,0)</f>
        <v>0</v>
      </c>
      <c r="BH184" s="112">
        <f>IF(U184="sníž. přenesená",N184,0)</f>
        <v>0</v>
      </c>
      <c r="BI184" s="112">
        <f>IF(U184="nulová",N184,0)</f>
        <v>0</v>
      </c>
      <c r="BJ184" s="21" t="s">
        <v>87</v>
      </c>
      <c r="BK184" s="112">
        <f>ROUND(L184*K184,2)</f>
        <v>0</v>
      </c>
      <c r="BL184" s="21" t="s">
        <v>93</v>
      </c>
      <c r="BM184" s="21" t="s">
        <v>265</v>
      </c>
    </row>
    <row r="185" spans="2:65" s="1" customFormat="1" ht="25.5" customHeight="1">
      <c r="B185" s="37"/>
      <c r="C185" s="169" t="s">
        <v>266</v>
      </c>
      <c r="D185" s="169" t="s">
        <v>168</v>
      </c>
      <c r="E185" s="170" t="s">
        <v>267</v>
      </c>
      <c r="F185" s="276" t="s">
        <v>268</v>
      </c>
      <c r="G185" s="276"/>
      <c r="H185" s="276"/>
      <c r="I185" s="276"/>
      <c r="J185" s="171" t="s">
        <v>256</v>
      </c>
      <c r="K185" s="172">
        <v>3.538</v>
      </c>
      <c r="L185" s="277">
        <v>0</v>
      </c>
      <c r="M185" s="278"/>
      <c r="N185" s="279">
        <f>ROUND(L185*K185,2)</f>
        <v>0</v>
      </c>
      <c r="O185" s="279"/>
      <c r="P185" s="279"/>
      <c r="Q185" s="279"/>
      <c r="R185" s="39"/>
      <c r="T185" s="173" t="s">
        <v>22</v>
      </c>
      <c r="U185" s="46" t="s">
        <v>45</v>
      </c>
      <c r="V185" s="38"/>
      <c r="W185" s="174">
        <f>V185*K185</f>
        <v>0</v>
      </c>
      <c r="X185" s="174">
        <v>0</v>
      </c>
      <c r="Y185" s="174">
        <f>X185*K185</f>
        <v>0</v>
      </c>
      <c r="Z185" s="174">
        <v>0</v>
      </c>
      <c r="AA185" s="175">
        <f>Z185*K185</f>
        <v>0</v>
      </c>
      <c r="AR185" s="21" t="s">
        <v>93</v>
      </c>
      <c r="AT185" s="21" t="s">
        <v>168</v>
      </c>
      <c r="AU185" s="21" t="s">
        <v>87</v>
      </c>
      <c r="AY185" s="21" t="s">
        <v>167</v>
      </c>
      <c r="BE185" s="112">
        <f>IF(U185="základní",N185,0)</f>
        <v>0</v>
      </c>
      <c r="BF185" s="112">
        <f>IF(U185="snížená",N185,0)</f>
        <v>0</v>
      </c>
      <c r="BG185" s="112">
        <f>IF(U185="zákl. přenesená",N185,0)</f>
        <v>0</v>
      </c>
      <c r="BH185" s="112">
        <f>IF(U185="sníž. přenesená",N185,0)</f>
        <v>0</v>
      </c>
      <c r="BI185" s="112">
        <f>IF(U185="nulová",N185,0)</f>
        <v>0</v>
      </c>
      <c r="BJ185" s="21" t="s">
        <v>87</v>
      </c>
      <c r="BK185" s="112">
        <f>ROUND(L185*K185,2)</f>
        <v>0</v>
      </c>
      <c r="BL185" s="21" t="s">
        <v>93</v>
      </c>
      <c r="BM185" s="21" t="s">
        <v>269</v>
      </c>
    </row>
    <row r="186" spans="2:63" s="9" customFormat="1" ht="29.25" customHeight="1">
      <c r="B186" s="158"/>
      <c r="C186" s="159"/>
      <c r="D186" s="168" t="s">
        <v>126</v>
      </c>
      <c r="E186" s="168"/>
      <c r="F186" s="168"/>
      <c r="G186" s="168"/>
      <c r="H186" s="168"/>
      <c r="I186" s="168"/>
      <c r="J186" s="168"/>
      <c r="K186" s="168"/>
      <c r="L186" s="168"/>
      <c r="M186" s="168"/>
      <c r="N186" s="301">
        <f>BK186</f>
        <v>0</v>
      </c>
      <c r="O186" s="302"/>
      <c r="P186" s="302"/>
      <c r="Q186" s="302"/>
      <c r="R186" s="161"/>
      <c r="T186" s="162"/>
      <c r="U186" s="159"/>
      <c r="V186" s="159"/>
      <c r="W186" s="163">
        <f>W187</f>
        <v>0</v>
      </c>
      <c r="X186" s="159"/>
      <c r="Y186" s="163">
        <f>Y187</f>
        <v>0</v>
      </c>
      <c r="Z186" s="159"/>
      <c r="AA186" s="164">
        <f>AA187</f>
        <v>0</v>
      </c>
      <c r="AR186" s="165" t="s">
        <v>84</v>
      </c>
      <c r="AT186" s="166" t="s">
        <v>77</v>
      </c>
      <c r="AU186" s="166" t="s">
        <v>84</v>
      </c>
      <c r="AY186" s="165" t="s">
        <v>167</v>
      </c>
      <c r="BK186" s="167">
        <f>BK187</f>
        <v>0</v>
      </c>
    </row>
    <row r="187" spans="2:65" s="1" customFormat="1" ht="25.5" customHeight="1">
      <c r="B187" s="37"/>
      <c r="C187" s="169" t="s">
        <v>10</v>
      </c>
      <c r="D187" s="169" t="s">
        <v>168</v>
      </c>
      <c r="E187" s="170" t="s">
        <v>270</v>
      </c>
      <c r="F187" s="276" t="s">
        <v>271</v>
      </c>
      <c r="G187" s="276"/>
      <c r="H187" s="276"/>
      <c r="I187" s="276"/>
      <c r="J187" s="171" t="s">
        <v>256</v>
      </c>
      <c r="K187" s="172">
        <v>2.593</v>
      </c>
      <c r="L187" s="277">
        <v>0</v>
      </c>
      <c r="M187" s="278"/>
      <c r="N187" s="279">
        <f>ROUND(L187*K187,2)</f>
        <v>0</v>
      </c>
      <c r="O187" s="279"/>
      <c r="P187" s="279"/>
      <c r="Q187" s="279"/>
      <c r="R187" s="39"/>
      <c r="T187" s="173" t="s">
        <v>22</v>
      </c>
      <c r="U187" s="46" t="s">
        <v>45</v>
      </c>
      <c r="V187" s="38"/>
      <c r="W187" s="174">
        <f>V187*K187</f>
        <v>0</v>
      </c>
      <c r="X187" s="174">
        <v>0</v>
      </c>
      <c r="Y187" s="174">
        <f>X187*K187</f>
        <v>0</v>
      </c>
      <c r="Z187" s="174">
        <v>0</v>
      </c>
      <c r="AA187" s="175">
        <f>Z187*K187</f>
        <v>0</v>
      </c>
      <c r="AR187" s="21" t="s">
        <v>93</v>
      </c>
      <c r="AT187" s="21" t="s">
        <v>168</v>
      </c>
      <c r="AU187" s="21" t="s">
        <v>87</v>
      </c>
      <c r="AY187" s="21" t="s">
        <v>167</v>
      </c>
      <c r="BE187" s="112">
        <f>IF(U187="základní",N187,0)</f>
        <v>0</v>
      </c>
      <c r="BF187" s="112">
        <f>IF(U187="snížená",N187,0)</f>
        <v>0</v>
      </c>
      <c r="BG187" s="112">
        <f>IF(U187="zákl. přenesená",N187,0)</f>
        <v>0</v>
      </c>
      <c r="BH187" s="112">
        <f>IF(U187="sníž. přenesená",N187,0)</f>
        <v>0</v>
      </c>
      <c r="BI187" s="112">
        <f>IF(U187="nulová",N187,0)</f>
        <v>0</v>
      </c>
      <c r="BJ187" s="21" t="s">
        <v>87</v>
      </c>
      <c r="BK187" s="112">
        <f>ROUND(L187*K187,2)</f>
        <v>0</v>
      </c>
      <c r="BL187" s="21" t="s">
        <v>93</v>
      </c>
      <c r="BM187" s="21" t="s">
        <v>272</v>
      </c>
    </row>
    <row r="188" spans="2:63" s="9" customFormat="1" ht="36.75" customHeight="1">
      <c r="B188" s="158"/>
      <c r="C188" s="159"/>
      <c r="D188" s="160" t="s">
        <v>127</v>
      </c>
      <c r="E188" s="160"/>
      <c r="F188" s="160"/>
      <c r="G188" s="160"/>
      <c r="H188" s="160"/>
      <c r="I188" s="160"/>
      <c r="J188" s="160"/>
      <c r="K188" s="160"/>
      <c r="L188" s="160"/>
      <c r="M188" s="160"/>
      <c r="N188" s="303">
        <f>BK188</f>
        <v>0</v>
      </c>
      <c r="O188" s="304"/>
      <c r="P188" s="304"/>
      <c r="Q188" s="304"/>
      <c r="R188" s="161"/>
      <c r="T188" s="162"/>
      <c r="U188" s="159"/>
      <c r="V188" s="159"/>
      <c r="W188" s="163">
        <f>W189+W202+W212+W218+W258+W262+W265+W267+W271+W279+W291+W295+W300+W312+W317</f>
        <v>0</v>
      </c>
      <c r="X188" s="159"/>
      <c r="Y188" s="163">
        <f>Y189+Y202+Y212+Y218+Y258+Y262+Y265+Y267+Y271+Y279+Y291+Y295+Y300+Y312+Y317</f>
        <v>0.6016288948</v>
      </c>
      <c r="Z188" s="159"/>
      <c r="AA188" s="164">
        <f>AA189+AA202+AA212+AA218+AA258+AA262+AA265+AA267+AA271+AA279+AA291+AA295+AA300+AA312+AA317</f>
        <v>0.19417960000000004</v>
      </c>
      <c r="AR188" s="165" t="s">
        <v>87</v>
      </c>
      <c r="AT188" s="166" t="s">
        <v>77</v>
      </c>
      <c r="AU188" s="166" t="s">
        <v>78</v>
      </c>
      <c r="AY188" s="165" t="s">
        <v>167</v>
      </c>
      <c r="BK188" s="167">
        <f>BK189+BK202+BK212+BK218+BK258+BK262+BK265+BK267+BK271+BK279+BK291+BK295+BK300+BK312+BK317</f>
        <v>0</v>
      </c>
    </row>
    <row r="189" spans="2:63" s="9" customFormat="1" ht="19.5" customHeight="1">
      <c r="B189" s="158"/>
      <c r="C189" s="159"/>
      <c r="D189" s="168" t="s">
        <v>128</v>
      </c>
      <c r="E189" s="168"/>
      <c r="F189" s="168"/>
      <c r="G189" s="168"/>
      <c r="H189" s="168"/>
      <c r="I189" s="168"/>
      <c r="J189" s="168"/>
      <c r="K189" s="168"/>
      <c r="L189" s="168"/>
      <c r="M189" s="168"/>
      <c r="N189" s="299">
        <f>BK189</f>
        <v>0</v>
      </c>
      <c r="O189" s="300"/>
      <c r="P189" s="300"/>
      <c r="Q189" s="300"/>
      <c r="R189" s="161"/>
      <c r="T189" s="162"/>
      <c r="U189" s="159"/>
      <c r="V189" s="159"/>
      <c r="W189" s="163">
        <f>SUM(W190:W201)</f>
        <v>0</v>
      </c>
      <c r="X189" s="159"/>
      <c r="Y189" s="163">
        <f>SUM(Y190:Y201)</f>
        <v>0.027788000000000004</v>
      </c>
      <c r="Z189" s="159"/>
      <c r="AA189" s="164">
        <f>SUM(AA190:AA201)</f>
        <v>0</v>
      </c>
      <c r="AR189" s="165" t="s">
        <v>87</v>
      </c>
      <c r="AT189" s="166" t="s">
        <v>77</v>
      </c>
      <c r="AU189" s="166" t="s">
        <v>84</v>
      </c>
      <c r="AY189" s="165" t="s">
        <v>167</v>
      </c>
      <c r="BK189" s="167">
        <f>SUM(BK190:BK201)</f>
        <v>0</v>
      </c>
    </row>
    <row r="190" spans="2:65" s="1" customFormat="1" ht="38.25" customHeight="1">
      <c r="B190" s="37"/>
      <c r="C190" s="169" t="s">
        <v>273</v>
      </c>
      <c r="D190" s="169" t="s">
        <v>168</v>
      </c>
      <c r="E190" s="170" t="s">
        <v>274</v>
      </c>
      <c r="F190" s="276" t="s">
        <v>275</v>
      </c>
      <c r="G190" s="276"/>
      <c r="H190" s="276"/>
      <c r="I190" s="276"/>
      <c r="J190" s="171" t="s">
        <v>171</v>
      </c>
      <c r="K190" s="172">
        <v>5.94</v>
      </c>
      <c r="L190" s="277">
        <v>0</v>
      </c>
      <c r="M190" s="278"/>
      <c r="N190" s="279">
        <f>ROUND(L190*K190,2)</f>
        <v>0</v>
      </c>
      <c r="O190" s="279"/>
      <c r="P190" s="279"/>
      <c r="Q190" s="279"/>
      <c r="R190" s="39"/>
      <c r="T190" s="173" t="s">
        <v>22</v>
      </c>
      <c r="U190" s="46" t="s">
        <v>45</v>
      </c>
      <c r="V190" s="38"/>
      <c r="W190" s="174">
        <f>V190*K190</f>
        <v>0</v>
      </c>
      <c r="X190" s="174">
        <v>0.004</v>
      </c>
      <c r="Y190" s="174">
        <f>X190*K190</f>
        <v>0.023760000000000003</v>
      </c>
      <c r="Z190" s="174">
        <v>0</v>
      </c>
      <c r="AA190" s="175">
        <f>Z190*K190</f>
        <v>0</v>
      </c>
      <c r="AR190" s="21" t="s">
        <v>194</v>
      </c>
      <c r="AT190" s="21" t="s">
        <v>168</v>
      </c>
      <c r="AU190" s="21" t="s">
        <v>87</v>
      </c>
      <c r="AY190" s="21" t="s">
        <v>167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1" t="s">
        <v>87</v>
      </c>
      <c r="BK190" s="112">
        <f>ROUND(L190*K190,2)</f>
        <v>0</v>
      </c>
      <c r="BL190" s="21" t="s">
        <v>194</v>
      </c>
      <c r="BM190" s="21" t="s">
        <v>276</v>
      </c>
    </row>
    <row r="191" spans="2:51" s="11" customFormat="1" ht="16.5" customHeight="1">
      <c r="B191" s="183"/>
      <c r="C191" s="184"/>
      <c r="D191" s="184"/>
      <c r="E191" s="185" t="s">
        <v>22</v>
      </c>
      <c r="F191" s="284" t="s">
        <v>652</v>
      </c>
      <c r="G191" s="285"/>
      <c r="H191" s="285"/>
      <c r="I191" s="285"/>
      <c r="J191" s="184"/>
      <c r="K191" s="186">
        <v>5.94</v>
      </c>
      <c r="L191" s="184"/>
      <c r="M191" s="184"/>
      <c r="N191" s="184"/>
      <c r="O191" s="184"/>
      <c r="P191" s="184"/>
      <c r="Q191" s="184"/>
      <c r="R191" s="187"/>
      <c r="T191" s="188"/>
      <c r="U191" s="184"/>
      <c r="V191" s="184"/>
      <c r="W191" s="184"/>
      <c r="X191" s="184"/>
      <c r="Y191" s="184"/>
      <c r="Z191" s="184"/>
      <c r="AA191" s="189"/>
      <c r="AT191" s="190" t="s">
        <v>174</v>
      </c>
      <c r="AU191" s="190" t="s">
        <v>87</v>
      </c>
      <c r="AV191" s="11" t="s">
        <v>87</v>
      </c>
      <c r="AW191" s="11" t="s">
        <v>35</v>
      </c>
      <c r="AX191" s="11" t="s">
        <v>84</v>
      </c>
      <c r="AY191" s="190" t="s">
        <v>167</v>
      </c>
    </row>
    <row r="192" spans="2:65" s="1" customFormat="1" ht="38.25" customHeight="1">
      <c r="B192" s="37"/>
      <c r="C192" s="169" t="s">
        <v>278</v>
      </c>
      <c r="D192" s="169" t="s">
        <v>168</v>
      </c>
      <c r="E192" s="170" t="s">
        <v>279</v>
      </c>
      <c r="F192" s="276" t="s">
        <v>280</v>
      </c>
      <c r="G192" s="276"/>
      <c r="H192" s="276"/>
      <c r="I192" s="276"/>
      <c r="J192" s="171" t="s">
        <v>171</v>
      </c>
      <c r="K192" s="172">
        <v>0.93</v>
      </c>
      <c r="L192" s="277">
        <v>0</v>
      </c>
      <c r="M192" s="278"/>
      <c r="N192" s="279">
        <f>ROUND(L192*K192,2)</f>
        <v>0</v>
      </c>
      <c r="O192" s="279"/>
      <c r="P192" s="279"/>
      <c r="Q192" s="279"/>
      <c r="R192" s="39"/>
      <c r="T192" s="173" t="s">
        <v>22</v>
      </c>
      <c r="U192" s="46" t="s">
        <v>45</v>
      </c>
      <c r="V192" s="38"/>
      <c r="W192" s="174">
        <f>V192*K192</f>
        <v>0</v>
      </c>
      <c r="X192" s="174">
        <v>0.004</v>
      </c>
      <c r="Y192" s="174">
        <f>X192*K192</f>
        <v>0.00372</v>
      </c>
      <c r="Z192" s="174">
        <v>0</v>
      </c>
      <c r="AA192" s="175">
        <f>Z192*K192</f>
        <v>0</v>
      </c>
      <c r="AR192" s="21" t="s">
        <v>194</v>
      </c>
      <c r="AT192" s="21" t="s">
        <v>168</v>
      </c>
      <c r="AU192" s="21" t="s">
        <v>87</v>
      </c>
      <c r="AY192" s="21" t="s">
        <v>167</v>
      </c>
      <c r="BE192" s="112">
        <f>IF(U192="základní",N192,0)</f>
        <v>0</v>
      </c>
      <c r="BF192" s="112">
        <f>IF(U192="snížená",N192,0)</f>
        <v>0</v>
      </c>
      <c r="BG192" s="112">
        <f>IF(U192="zákl. přenesená",N192,0)</f>
        <v>0</v>
      </c>
      <c r="BH192" s="112">
        <f>IF(U192="sníž. přenesená",N192,0)</f>
        <v>0</v>
      </c>
      <c r="BI192" s="112">
        <f>IF(U192="nulová",N192,0)</f>
        <v>0</v>
      </c>
      <c r="BJ192" s="21" t="s">
        <v>87</v>
      </c>
      <c r="BK192" s="112">
        <f>ROUND(L192*K192,2)</f>
        <v>0</v>
      </c>
      <c r="BL192" s="21" t="s">
        <v>194</v>
      </c>
      <c r="BM192" s="21" t="s">
        <v>281</v>
      </c>
    </row>
    <row r="193" spans="2:51" s="10" customFormat="1" ht="16.5" customHeight="1">
      <c r="B193" s="176"/>
      <c r="C193" s="177"/>
      <c r="D193" s="177"/>
      <c r="E193" s="178" t="s">
        <v>22</v>
      </c>
      <c r="F193" s="280" t="s">
        <v>282</v>
      </c>
      <c r="G193" s="281"/>
      <c r="H193" s="281"/>
      <c r="I193" s="281"/>
      <c r="J193" s="177"/>
      <c r="K193" s="178" t="s">
        <v>22</v>
      </c>
      <c r="L193" s="177"/>
      <c r="M193" s="177"/>
      <c r="N193" s="177"/>
      <c r="O193" s="177"/>
      <c r="P193" s="177"/>
      <c r="Q193" s="177"/>
      <c r="R193" s="179"/>
      <c r="T193" s="180"/>
      <c r="U193" s="177"/>
      <c r="V193" s="177"/>
      <c r="W193" s="177"/>
      <c r="X193" s="177"/>
      <c r="Y193" s="177"/>
      <c r="Z193" s="177"/>
      <c r="AA193" s="181"/>
      <c r="AT193" s="182" t="s">
        <v>174</v>
      </c>
      <c r="AU193" s="182" t="s">
        <v>87</v>
      </c>
      <c r="AV193" s="10" t="s">
        <v>84</v>
      </c>
      <c r="AW193" s="10" t="s">
        <v>35</v>
      </c>
      <c r="AX193" s="10" t="s">
        <v>78</v>
      </c>
      <c r="AY193" s="182" t="s">
        <v>167</v>
      </c>
    </row>
    <row r="194" spans="2:51" s="11" customFormat="1" ht="16.5" customHeight="1">
      <c r="B194" s="183"/>
      <c r="C194" s="184"/>
      <c r="D194" s="184"/>
      <c r="E194" s="185" t="s">
        <v>22</v>
      </c>
      <c r="F194" s="282" t="s">
        <v>653</v>
      </c>
      <c r="G194" s="283"/>
      <c r="H194" s="283"/>
      <c r="I194" s="283"/>
      <c r="J194" s="184"/>
      <c r="K194" s="186">
        <v>0.93</v>
      </c>
      <c r="L194" s="184"/>
      <c r="M194" s="184"/>
      <c r="N194" s="184"/>
      <c r="O194" s="184"/>
      <c r="P194" s="184"/>
      <c r="Q194" s="184"/>
      <c r="R194" s="187"/>
      <c r="T194" s="188"/>
      <c r="U194" s="184"/>
      <c r="V194" s="184"/>
      <c r="W194" s="184"/>
      <c r="X194" s="184"/>
      <c r="Y194" s="184"/>
      <c r="Z194" s="184"/>
      <c r="AA194" s="189"/>
      <c r="AT194" s="190" t="s">
        <v>174</v>
      </c>
      <c r="AU194" s="190" t="s">
        <v>87</v>
      </c>
      <c r="AV194" s="11" t="s">
        <v>87</v>
      </c>
      <c r="AW194" s="11" t="s">
        <v>35</v>
      </c>
      <c r="AX194" s="11" t="s">
        <v>84</v>
      </c>
      <c r="AY194" s="190" t="s">
        <v>167</v>
      </c>
    </row>
    <row r="195" spans="2:65" s="1" customFormat="1" ht="25.5" customHeight="1">
      <c r="B195" s="37"/>
      <c r="C195" s="169" t="s">
        <v>284</v>
      </c>
      <c r="D195" s="169" t="s">
        <v>168</v>
      </c>
      <c r="E195" s="170" t="s">
        <v>285</v>
      </c>
      <c r="F195" s="276" t="s">
        <v>286</v>
      </c>
      <c r="G195" s="276"/>
      <c r="H195" s="276"/>
      <c r="I195" s="276"/>
      <c r="J195" s="171" t="s">
        <v>171</v>
      </c>
      <c r="K195" s="172">
        <v>2.61</v>
      </c>
      <c r="L195" s="277">
        <v>0</v>
      </c>
      <c r="M195" s="278"/>
      <c r="N195" s="279">
        <f>ROUND(L195*K195,2)</f>
        <v>0</v>
      </c>
      <c r="O195" s="279"/>
      <c r="P195" s="279"/>
      <c r="Q195" s="279"/>
      <c r="R195" s="39"/>
      <c r="T195" s="173" t="s">
        <v>22</v>
      </c>
      <c r="U195" s="46" t="s">
        <v>45</v>
      </c>
      <c r="V195" s="38"/>
      <c r="W195" s="174">
        <f>V195*K195</f>
        <v>0</v>
      </c>
      <c r="X195" s="174">
        <v>0</v>
      </c>
      <c r="Y195" s="174">
        <f>X195*K195</f>
        <v>0</v>
      </c>
      <c r="Z195" s="174">
        <v>0</v>
      </c>
      <c r="AA195" s="175">
        <f>Z195*K195</f>
        <v>0</v>
      </c>
      <c r="AR195" s="21" t="s">
        <v>194</v>
      </c>
      <c r="AT195" s="21" t="s">
        <v>168</v>
      </c>
      <c r="AU195" s="21" t="s">
        <v>87</v>
      </c>
      <c r="AY195" s="21" t="s">
        <v>167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1" t="s">
        <v>87</v>
      </c>
      <c r="BK195" s="112">
        <f>ROUND(L195*K195,2)</f>
        <v>0</v>
      </c>
      <c r="BL195" s="21" t="s">
        <v>194</v>
      </c>
      <c r="BM195" s="21" t="s">
        <v>287</v>
      </c>
    </row>
    <row r="196" spans="2:51" s="10" customFormat="1" ht="16.5" customHeight="1">
      <c r="B196" s="176"/>
      <c r="C196" s="177"/>
      <c r="D196" s="177"/>
      <c r="E196" s="178" t="s">
        <v>22</v>
      </c>
      <c r="F196" s="280" t="s">
        <v>232</v>
      </c>
      <c r="G196" s="281"/>
      <c r="H196" s="281"/>
      <c r="I196" s="281"/>
      <c r="J196" s="177"/>
      <c r="K196" s="178" t="s">
        <v>22</v>
      </c>
      <c r="L196" s="177"/>
      <c r="M196" s="177"/>
      <c r="N196" s="177"/>
      <c r="O196" s="177"/>
      <c r="P196" s="177"/>
      <c r="Q196" s="177"/>
      <c r="R196" s="179"/>
      <c r="T196" s="180"/>
      <c r="U196" s="177"/>
      <c r="V196" s="177"/>
      <c r="W196" s="177"/>
      <c r="X196" s="177"/>
      <c r="Y196" s="177"/>
      <c r="Z196" s="177"/>
      <c r="AA196" s="181"/>
      <c r="AT196" s="182" t="s">
        <v>174</v>
      </c>
      <c r="AU196" s="182" t="s">
        <v>87</v>
      </c>
      <c r="AV196" s="10" t="s">
        <v>84</v>
      </c>
      <c r="AW196" s="10" t="s">
        <v>35</v>
      </c>
      <c r="AX196" s="10" t="s">
        <v>78</v>
      </c>
      <c r="AY196" s="182" t="s">
        <v>167</v>
      </c>
    </row>
    <row r="197" spans="2:51" s="11" customFormat="1" ht="16.5" customHeight="1">
      <c r="B197" s="183"/>
      <c r="C197" s="184"/>
      <c r="D197" s="184"/>
      <c r="E197" s="185" t="s">
        <v>22</v>
      </c>
      <c r="F197" s="282" t="s">
        <v>288</v>
      </c>
      <c r="G197" s="283"/>
      <c r="H197" s="283"/>
      <c r="I197" s="283"/>
      <c r="J197" s="184"/>
      <c r="K197" s="186">
        <v>2.61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174</v>
      </c>
      <c r="AU197" s="190" t="s">
        <v>87</v>
      </c>
      <c r="AV197" s="11" t="s">
        <v>87</v>
      </c>
      <c r="AW197" s="11" t="s">
        <v>35</v>
      </c>
      <c r="AX197" s="11" t="s">
        <v>84</v>
      </c>
      <c r="AY197" s="190" t="s">
        <v>167</v>
      </c>
    </row>
    <row r="198" spans="2:65" s="1" customFormat="1" ht="16.5" customHeight="1">
      <c r="B198" s="37"/>
      <c r="C198" s="199" t="s">
        <v>289</v>
      </c>
      <c r="D198" s="199" t="s">
        <v>213</v>
      </c>
      <c r="E198" s="200" t="s">
        <v>290</v>
      </c>
      <c r="F198" s="288" t="s">
        <v>291</v>
      </c>
      <c r="G198" s="288"/>
      <c r="H198" s="288"/>
      <c r="I198" s="288"/>
      <c r="J198" s="201" t="s">
        <v>292</v>
      </c>
      <c r="K198" s="202">
        <v>0.308</v>
      </c>
      <c r="L198" s="289">
        <v>0</v>
      </c>
      <c r="M198" s="290"/>
      <c r="N198" s="291">
        <f>ROUND(L198*K198,2)</f>
        <v>0</v>
      </c>
      <c r="O198" s="279"/>
      <c r="P198" s="279"/>
      <c r="Q198" s="279"/>
      <c r="R198" s="39"/>
      <c r="T198" s="173" t="s">
        <v>22</v>
      </c>
      <c r="U198" s="46" t="s">
        <v>45</v>
      </c>
      <c r="V198" s="38"/>
      <c r="W198" s="174">
        <f>V198*K198</f>
        <v>0</v>
      </c>
      <c r="X198" s="174">
        <v>0.001</v>
      </c>
      <c r="Y198" s="174">
        <f>X198*K198</f>
        <v>0.000308</v>
      </c>
      <c r="Z198" s="174">
        <v>0</v>
      </c>
      <c r="AA198" s="175">
        <f>Z198*K198</f>
        <v>0</v>
      </c>
      <c r="AR198" s="21" t="s">
        <v>293</v>
      </c>
      <c r="AT198" s="21" t="s">
        <v>213</v>
      </c>
      <c r="AU198" s="21" t="s">
        <v>87</v>
      </c>
      <c r="AY198" s="21" t="s">
        <v>167</v>
      </c>
      <c r="BE198" s="112">
        <f>IF(U198="základní",N198,0)</f>
        <v>0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21" t="s">
        <v>87</v>
      </c>
      <c r="BK198" s="112">
        <f>ROUND(L198*K198,2)</f>
        <v>0</v>
      </c>
      <c r="BL198" s="21" t="s">
        <v>194</v>
      </c>
      <c r="BM198" s="21" t="s">
        <v>294</v>
      </c>
    </row>
    <row r="199" spans="2:47" s="1" customFormat="1" ht="16.5" customHeight="1">
      <c r="B199" s="37"/>
      <c r="C199" s="38"/>
      <c r="D199" s="38"/>
      <c r="E199" s="38"/>
      <c r="F199" s="292" t="s">
        <v>295</v>
      </c>
      <c r="G199" s="293"/>
      <c r="H199" s="293"/>
      <c r="I199" s="293"/>
      <c r="J199" s="38"/>
      <c r="K199" s="38"/>
      <c r="L199" s="38"/>
      <c r="M199" s="38"/>
      <c r="N199" s="38"/>
      <c r="O199" s="38"/>
      <c r="P199" s="38"/>
      <c r="Q199" s="38"/>
      <c r="R199" s="39"/>
      <c r="T199" s="145"/>
      <c r="U199" s="38"/>
      <c r="V199" s="38"/>
      <c r="W199" s="38"/>
      <c r="X199" s="38"/>
      <c r="Y199" s="38"/>
      <c r="Z199" s="38"/>
      <c r="AA199" s="80"/>
      <c r="AT199" s="21" t="s">
        <v>296</v>
      </c>
      <c r="AU199" s="21" t="s">
        <v>87</v>
      </c>
    </row>
    <row r="200" spans="2:65" s="1" customFormat="1" ht="38.25" customHeight="1">
      <c r="B200" s="37"/>
      <c r="C200" s="169" t="s">
        <v>297</v>
      </c>
      <c r="D200" s="169" t="s">
        <v>168</v>
      </c>
      <c r="E200" s="170" t="s">
        <v>298</v>
      </c>
      <c r="F200" s="276" t="s">
        <v>299</v>
      </c>
      <c r="G200" s="276"/>
      <c r="H200" s="276"/>
      <c r="I200" s="276"/>
      <c r="J200" s="171" t="s">
        <v>256</v>
      </c>
      <c r="K200" s="172">
        <v>0.028</v>
      </c>
      <c r="L200" s="277">
        <v>0</v>
      </c>
      <c r="M200" s="278"/>
      <c r="N200" s="279">
        <f>ROUND(L200*K200,2)</f>
        <v>0</v>
      </c>
      <c r="O200" s="279"/>
      <c r="P200" s="279"/>
      <c r="Q200" s="279"/>
      <c r="R200" s="39"/>
      <c r="T200" s="173" t="s">
        <v>22</v>
      </c>
      <c r="U200" s="46" t="s">
        <v>45</v>
      </c>
      <c r="V200" s="38"/>
      <c r="W200" s="174">
        <f>V200*K200</f>
        <v>0</v>
      </c>
      <c r="X200" s="174">
        <v>0</v>
      </c>
      <c r="Y200" s="174">
        <f>X200*K200</f>
        <v>0</v>
      </c>
      <c r="Z200" s="174">
        <v>0</v>
      </c>
      <c r="AA200" s="175">
        <f>Z200*K200</f>
        <v>0</v>
      </c>
      <c r="AR200" s="21" t="s">
        <v>194</v>
      </c>
      <c r="AT200" s="21" t="s">
        <v>168</v>
      </c>
      <c r="AU200" s="21" t="s">
        <v>87</v>
      </c>
      <c r="AY200" s="21" t="s">
        <v>167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1" t="s">
        <v>87</v>
      </c>
      <c r="BK200" s="112">
        <f>ROUND(L200*K200,2)</f>
        <v>0</v>
      </c>
      <c r="BL200" s="21" t="s">
        <v>194</v>
      </c>
      <c r="BM200" s="21" t="s">
        <v>300</v>
      </c>
    </row>
    <row r="201" spans="2:65" s="1" customFormat="1" ht="25.5" customHeight="1">
      <c r="B201" s="37"/>
      <c r="C201" s="169" t="s">
        <v>301</v>
      </c>
      <c r="D201" s="169" t="s">
        <v>168</v>
      </c>
      <c r="E201" s="170" t="s">
        <v>302</v>
      </c>
      <c r="F201" s="276" t="s">
        <v>303</v>
      </c>
      <c r="G201" s="276"/>
      <c r="H201" s="276"/>
      <c r="I201" s="276"/>
      <c r="J201" s="171" t="s">
        <v>256</v>
      </c>
      <c r="K201" s="172">
        <v>0.028</v>
      </c>
      <c r="L201" s="277">
        <v>0</v>
      </c>
      <c r="M201" s="278"/>
      <c r="N201" s="279">
        <f>ROUND(L201*K201,2)</f>
        <v>0</v>
      </c>
      <c r="O201" s="279"/>
      <c r="P201" s="279"/>
      <c r="Q201" s="279"/>
      <c r="R201" s="39"/>
      <c r="T201" s="173" t="s">
        <v>22</v>
      </c>
      <c r="U201" s="46" t="s">
        <v>45</v>
      </c>
      <c r="V201" s="38"/>
      <c r="W201" s="174">
        <f>V201*K201</f>
        <v>0</v>
      </c>
      <c r="X201" s="174">
        <v>0</v>
      </c>
      <c r="Y201" s="174">
        <f>X201*K201</f>
        <v>0</v>
      </c>
      <c r="Z201" s="174">
        <v>0</v>
      </c>
      <c r="AA201" s="175">
        <f>Z201*K201</f>
        <v>0</v>
      </c>
      <c r="AR201" s="21" t="s">
        <v>194</v>
      </c>
      <c r="AT201" s="21" t="s">
        <v>168</v>
      </c>
      <c r="AU201" s="21" t="s">
        <v>87</v>
      </c>
      <c r="AY201" s="21" t="s">
        <v>167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1" t="s">
        <v>87</v>
      </c>
      <c r="BK201" s="112">
        <f>ROUND(L201*K201,2)</f>
        <v>0</v>
      </c>
      <c r="BL201" s="21" t="s">
        <v>194</v>
      </c>
      <c r="BM201" s="21" t="s">
        <v>304</v>
      </c>
    </row>
    <row r="202" spans="2:63" s="9" customFormat="1" ht="29.25" customHeight="1">
      <c r="B202" s="158"/>
      <c r="C202" s="159"/>
      <c r="D202" s="168" t="s">
        <v>129</v>
      </c>
      <c r="E202" s="168"/>
      <c r="F202" s="168"/>
      <c r="G202" s="168"/>
      <c r="H202" s="168"/>
      <c r="I202" s="168"/>
      <c r="J202" s="168"/>
      <c r="K202" s="168"/>
      <c r="L202" s="168"/>
      <c r="M202" s="168"/>
      <c r="N202" s="301">
        <f>BK202</f>
        <v>0</v>
      </c>
      <c r="O202" s="302"/>
      <c r="P202" s="302"/>
      <c r="Q202" s="302"/>
      <c r="R202" s="161"/>
      <c r="T202" s="162"/>
      <c r="U202" s="159"/>
      <c r="V202" s="159"/>
      <c r="W202" s="163">
        <f>SUM(W203:W211)</f>
        <v>0</v>
      </c>
      <c r="X202" s="159"/>
      <c r="Y202" s="163">
        <f>SUM(Y203:Y211)</f>
        <v>0.01006609</v>
      </c>
      <c r="Z202" s="159"/>
      <c r="AA202" s="164">
        <f>SUM(AA203:AA211)</f>
        <v>0</v>
      </c>
      <c r="AR202" s="165" t="s">
        <v>87</v>
      </c>
      <c r="AT202" s="166" t="s">
        <v>77</v>
      </c>
      <c r="AU202" s="166" t="s">
        <v>84</v>
      </c>
      <c r="AY202" s="165" t="s">
        <v>167</v>
      </c>
      <c r="BK202" s="167">
        <f>SUM(BK203:BK211)</f>
        <v>0</v>
      </c>
    </row>
    <row r="203" spans="2:65" s="1" customFormat="1" ht="16.5" customHeight="1">
      <c r="B203" s="37"/>
      <c r="C203" s="169" t="s">
        <v>305</v>
      </c>
      <c r="D203" s="169" t="s">
        <v>168</v>
      </c>
      <c r="E203" s="170" t="s">
        <v>306</v>
      </c>
      <c r="F203" s="276" t="s">
        <v>307</v>
      </c>
      <c r="G203" s="276"/>
      <c r="H203" s="276"/>
      <c r="I203" s="276"/>
      <c r="J203" s="171" t="s">
        <v>210</v>
      </c>
      <c r="K203" s="172">
        <v>1</v>
      </c>
      <c r="L203" s="277">
        <v>0</v>
      </c>
      <c r="M203" s="278"/>
      <c r="N203" s="279">
        <f>ROUND(L203*K203,2)</f>
        <v>0</v>
      </c>
      <c r="O203" s="279"/>
      <c r="P203" s="279"/>
      <c r="Q203" s="279"/>
      <c r="R203" s="39"/>
      <c r="T203" s="173" t="s">
        <v>22</v>
      </c>
      <c r="U203" s="46" t="s">
        <v>45</v>
      </c>
      <c r="V203" s="38"/>
      <c r="W203" s="174">
        <f>V203*K203</f>
        <v>0</v>
      </c>
      <c r="X203" s="174">
        <v>0.0005261</v>
      </c>
      <c r="Y203" s="174">
        <f>X203*K203</f>
        <v>0.0005261</v>
      </c>
      <c r="Z203" s="174">
        <v>0</v>
      </c>
      <c r="AA203" s="175">
        <f>Z203*K203</f>
        <v>0</v>
      </c>
      <c r="AR203" s="21" t="s">
        <v>194</v>
      </c>
      <c r="AT203" s="21" t="s">
        <v>168</v>
      </c>
      <c r="AU203" s="21" t="s">
        <v>87</v>
      </c>
      <c r="AY203" s="21" t="s">
        <v>167</v>
      </c>
      <c r="BE203" s="112">
        <f>IF(U203="základní",N203,0)</f>
        <v>0</v>
      </c>
      <c r="BF203" s="112">
        <f>IF(U203="snížená",N203,0)</f>
        <v>0</v>
      </c>
      <c r="BG203" s="112">
        <f>IF(U203="zákl. přenesená",N203,0)</f>
        <v>0</v>
      </c>
      <c r="BH203" s="112">
        <f>IF(U203="sníž. přenesená",N203,0)</f>
        <v>0</v>
      </c>
      <c r="BI203" s="112">
        <f>IF(U203="nulová",N203,0)</f>
        <v>0</v>
      </c>
      <c r="BJ203" s="21" t="s">
        <v>87</v>
      </c>
      <c r="BK203" s="112">
        <f>ROUND(L203*K203,2)</f>
        <v>0</v>
      </c>
      <c r="BL203" s="21" t="s">
        <v>194</v>
      </c>
      <c r="BM203" s="21" t="s">
        <v>308</v>
      </c>
    </row>
    <row r="204" spans="2:65" s="1" customFormat="1" ht="16.5" customHeight="1">
      <c r="B204" s="37"/>
      <c r="C204" s="169" t="s">
        <v>309</v>
      </c>
      <c r="D204" s="169" t="s">
        <v>168</v>
      </c>
      <c r="E204" s="170" t="s">
        <v>310</v>
      </c>
      <c r="F204" s="276" t="s">
        <v>311</v>
      </c>
      <c r="G204" s="276"/>
      <c r="H204" s="276"/>
      <c r="I204" s="276"/>
      <c r="J204" s="171" t="s">
        <v>210</v>
      </c>
      <c r="K204" s="172">
        <v>1</v>
      </c>
      <c r="L204" s="277">
        <v>0</v>
      </c>
      <c r="M204" s="278"/>
      <c r="N204" s="279">
        <f>ROUND(L204*K204,2)</f>
        <v>0</v>
      </c>
      <c r="O204" s="279"/>
      <c r="P204" s="279"/>
      <c r="Q204" s="279"/>
      <c r="R204" s="39"/>
      <c r="T204" s="173" t="s">
        <v>22</v>
      </c>
      <c r="U204" s="46" t="s">
        <v>45</v>
      </c>
      <c r="V204" s="38"/>
      <c r="W204" s="174">
        <f>V204*K204</f>
        <v>0</v>
      </c>
      <c r="X204" s="174">
        <v>0.001005</v>
      </c>
      <c r="Y204" s="174">
        <f>X204*K204</f>
        <v>0.001005</v>
      </c>
      <c r="Z204" s="174">
        <v>0</v>
      </c>
      <c r="AA204" s="175">
        <f>Z204*K204</f>
        <v>0</v>
      </c>
      <c r="AR204" s="21" t="s">
        <v>194</v>
      </c>
      <c r="AT204" s="21" t="s">
        <v>168</v>
      </c>
      <c r="AU204" s="21" t="s">
        <v>87</v>
      </c>
      <c r="AY204" s="21" t="s">
        <v>167</v>
      </c>
      <c r="BE204" s="112">
        <f>IF(U204="základní",N204,0)</f>
        <v>0</v>
      </c>
      <c r="BF204" s="112">
        <f>IF(U204="snížená",N204,0)</f>
        <v>0</v>
      </c>
      <c r="BG204" s="112">
        <f>IF(U204="zákl. přenesená",N204,0)</f>
        <v>0</v>
      </c>
      <c r="BH204" s="112">
        <f>IF(U204="sníž. přenesená",N204,0)</f>
        <v>0</v>
      </c>
      <c r="BI204" s="112">
        <f>IF(U204="nulová",N204,0)</f>
        <v>0</v>
      </c>
      <c r="BJ204" s="21" t="s">
        <v>87</v>
      </c>
      <c r="BK204" s="112">
        <f>ROUND(L204*K204,2)</f>
        <v>0</v>
      </c>
      <c r="BL204" s="21" t="s">
        <v>194</v>
      </c>
      <c r="BM204" s="21" t="s">
        <v>312</v>
      </c>
    </row>
    <row r="205" spans="2:65" s="1" customFormat="1" ht="25.5" customHeight="1">
      <c r="B205" s="37"/>
      <c r="C205" s="169" t="s">
        <v>313</v>
      </c>
      <c r="D205" s="169" t="s">
        <v>168</v>
      </c>
      <c r="E205" s="170" t="s">
        <v>314</v>
      </c>
      <c r="F205" s="276" t="s">
        <v>315</v>
      </c>
      <c r="G205" s="276"/>
      <c r="H205" s="276"/>
      <c r="I205" s="276"/>
      <c r="J205" s="171" t="s">
        <v>193</v>
      </c>
      <c r="K205" s="172">
        <v>7</v>
      </c>
      <c r="L205" s="277">
        <v>0</v>
      </c>
      <c r="M205" s="278"/>
      <c r="N205" s="279">
        <f>ROUND(L205*K205,2)</f>
        <v>0</v>
      </c>
      <c r="O205" s="279"/>
      <c r="P205" s="279"/>
      <c r="Q205" s="279"/>
      <c r="R205" s="39"/>
      <c r="T205" s="173" t="s">
        <v>22</v>
      </c>
      <c r="U205" s="46" t="s">
        <v>45</v>
      </c>
      <c r="V205" s="38"/>
      <c r="W205" s="174">
        <f>V205*K205</f>
        <v>0</v>
      </c>
      <c r="X205" s="174">
        <v>0.00051952</v>
      </c>
      <c r="Y205" s="174">
        <f>X205*K205</f>
        <v>0.00363664</v>
      </c>
      <c r="Z205" s="174">
        <v>0</v>
      </c>
      <c r="AA205" s="175">
        <f>Z205*K205</f>
        <v>0</v>
      </c>
      <c r="AR205" s="21" t="s">
        <v>194</v>
      </c>
      <c r="AT205" s="21" t="s">
        <v>168</v>
      </c>
      <c r="AU205" s="21" t="s">
        <v>87</v>
      </c>
      <c r="AY205" s="21" t="s">
        <v>167</v>
      </c>
      <c r="BE205" s="112">
        <f>IF(U205="základní",N205,0)</f>
        <v>0</v>
      </c>
      <c r="BF205" s="112">
        <f>IF(U205="snížená",N205,0)</f>
        <v>0</v>
      </c>
      <c r="BG205" s="112">
        <f>IF(U205="zákl. přenesená",N205,0)</f>
        <v>0</v>
      </c>
      <c r="BH205" s="112">
        <f>IF(U205="sníž. přenesená",N205,0)</f>
        <v>0</v>
      </c>
      <c r="BI205" s="112">
        <f>IF(U205="nulová",N205,0)</f>
        <v>0</v>
      </c>
      <c r="BJ205" s="21" t="s">
        <v>87</v>
      </c>
      <c r="BK205" s="112">
        <f>ROUND(L205*K205,2)</f>
        <v>0</v>
      </c>
      <c r="BL205" s="21" t="s">
        <v>194</v>
      </c>
      <c r="BM205" s="21" t="s">
        <v>316</v>
      </c>
    </row>
    <row r="206" spans="2:51" s="10" customFormat="1" ht="16.5" customHeight="1">
      <c r="B206" s="176"/>
      <c r="C206" s="177"/>
      <c r="D206" s="177"/>
      <c r="E206" s="178" t="s">
        <v>22</v>
      </c>
      <c r="F206" s="280" t="s">
        <v>317</v>
      </c>
      <c r="G206" s="281"/>
      <c r="H206" s="281"/>
      <c r="I206" s="281"/>
      <c r="J206" s="177"/>
      <c r="K206" s="178" t="s">
        <v>22</v>
      </c>
      <c r="L206" s="177"/>
      <c r="M206" s="177"/>
      <c r="N206" s="177"/>
      <c r="O206" s="177"/>
      <c r="P206" s="177"/>
      <c r="Q206" s="177"/>
      <c r="R206" s="179"/>
      <c r="T206" s="180"/>
      <c r="U206" s="177"/>
      <c r="V206" s="177"/>
      <c r="W206" s="177"/>
      <c r="X206" s="177"/>
      <c r="Y206" s="177"/>
      <c r="Z206" s="177"/>
      <c r="AA206" s="181"/>
      <c r="AT206" s="182" t="s">
        <v>174</v>
      </c>
      <c r="AU206" s="182" t="s">
        <v>87</v>
      </c>
      <c r="AV206" s="10" t="s">
        <v>84</v>
      </c>
      <c r="AW206" s="10" t="s">
        <v>35</v>
      </c>
      <c r="AX206" s="10" t="s">
        <v>78</v>
      </c>
      <c r="AY206" s="182" t="s">
        <v>167</v>
      </c>
    </row>
    <row r="207" spans="2:51" s="11" customFormat="1" ht="16.5" customHeight="1">
      <c r="B207" s="183"/>
      <c r="C207" s="184"/>
      <c r="D207" s="184"/>
      <c r="E207" s="185" t="s">
        <v>22</v>
      </c>
      <c r="F207" s="282" t="s">
        <v>203</v>
      </c>
      <c r="G207" s="283"/>
      <c r="H207" s="283"/>
      <c r="I207" s="283"/>
      <c r="J207" s="184"/>
      <c r="K207" s="186">
        <v>7</v>
      </c>
      <c r="L207" s="184"/>
      <c r="M207" s="184"/>
      <c r="N207" s="184"/>
      <c r="O207" s="184"/>
      <c r="P207" s="184"/>
      <c r="Q207" s="184"/>
      <c r="R207" s="187"/>
      <c r="T207" s="188"/>
      <c r="U207" s="184"/>
      <c r="V207" s="184"/>
      <c r="W207" s="184"/>
      <c r="X207" s="184"/>
      <c r="Y207" s="184"/>
      <c r="Z207" s="184"/>
      <c r="AA207" s="189"/>
      <c r="AT207" s="190" t="s">
        <v>174</v>
      </c>
      <c r="AU207" s="190" t="s">
        <v>87</v>
      </c>
      <c r="AV207" s="11" t="s">
        <v>87</v>
      </c>
      <c r="AW207" s="11" t="s">
        <v>35</v>
      </c>
      <c r="AX207" s="11" t="s">
        <v>84</v>
      </c>
      <c r="AY207" s="190" t="s">
        <v>167</v>
      </c>
    </row>
    <row r="208" spans="2:65" s="1" customFormat="1" ht="25.5" customHeight="1">
      <c r="B208" s="37"/>
      <c r="C208" s="169" t="s">
        <v>318</v>
      </c>
      <c r="D208" s="169" t="s">
        <v>168</v>
      </c>
      <c r="E208" s="170" t="s">
        <v>319</v>
      </c>
      <c r="F208" s="276" t="s">
        <v>320</v>
      </c>
      <c r="G208" s="276"/>
      <c r="H208" s="276"/>
      <c r="I208" s="276"/>
      <c r="J208" s="171" t="s">
        <v>193</v>
      </c>
      <c r="K208" s="172">
        <v>5.5</v>
      </c>
      <c r="L208" s="277">
        <v>0</v>
      </c>
      <c r="M208" s="278"/>
      <c r="N208" s="279">
        <f>ROUND(L208*K208,2)</f>
        <v>0</v>
      </c>
      <c r="O208" s="279"/>
      <c r="P208" s="279"/>
      <c r="Q208" s="279"/>
      <c r="R208" s="39"/>
      <c r="T208" s="173" t="s">
        <v>22</v>
      </c>
      <c r="U208" s="46" t="s">
        <v>45</v>
      </c>
      <c r="V208" s="38"/>
      <c r="W208" s="174">
        <f>V208*K208</f>
        <v>0</v>
      </c>
      <c r="X208" s="174">
        <v>0.0005697</v>
      </c>
      <c r="Y208" s="174">
        <f>X208*K208</f>
        <v>0.00313335</v>
      </c>
      <c r="Z208" s="174">
        <v>0</v>
      </c>
      <c r="AA208" s="175">
        <f>Z208*K208</f>
        <v>0</v>
      </c>
      <c r="AR208" s="21" t="s">
        <v>194</v>
      </c>
      <c r="AT208" s="21" t="s">
        <v>168</v>
      </c>
      <c r="AU208" s="21" t="s">
        <v>87</v>
      </c>
      <c r="AY208" s="21" t="s">
        <v>167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1" t="s">
        <v>87</v>
      </c>
      <c r="BK208" s="112">
        <f>ROUND(L208*K208,2)</f>
        <v>0</v>
      </c>
      <c r="BL208" s="21" t="s">
        <v>194</v>
      </c>
      <c r="BM208" s="21" t="s">
        <v>321</v>
      </c>
    </row>
    <row r="209" spans="2:65" s="1" customFormat="1" ht="16.5" customHeight="1">
      <c r="B209" s="37"/>
      <c r="C209" s="169" t="s">
        <v>293</v>
      </c>
      <c r="D209" s="169" t="s">
        <v>168</v>
      </c>
      <c r="E209" s="170" t="s">
        <v>322</v>
      </c>
      <c r="F209" s="276" t="s">
        <v>323</v>
      </c>
      <c r="G209" s="276"/>
      <c r="H209" s="276"/>
      <c r="I209" s="276"/>
      <c r="J209" s="171" t="s">
        <v>210</v>
      </c>
      <c r="K209" s="172">
        <v>1</v>
      </c>
      <c r="L209" s="277">
        <v>0</v>
      </c>
      <c r="M209" s="278"/>
      <c r="N209" s="279">
        <f>ROUND(L209*K209,2)</f>
        <v>0</v>
      </c>
      <c r="O209" s="279"/>
      <c r="P209" s="279"/>
      <c r="Q209" s="279"/>
      <c r="R209" s="39"/>
      <c r="T209" s="173" t="s">
        <v>22</v>
      </c>
      <c r="U209" s="46" t="s">
        <v>45</v>
      </c>
      <c r="V209" s="38"/>
      <c r="W209" s="174">
        <f>V209*K209</f>
        <v>0</v>
      </c>
      <c r="X209" s="174">
        <v>0.000565</v>
      </c>
      <c r="Y209" s="174">
        <f>X209*K209</f>
        <v>0.000565</v>
      </c>
      <c r="Z209" s="174">
        <v>0</v>
      </c>
      <c r="AA209" s="175">
        <f>Z209*K209</f>
        <v>0</v>
      </c>
      <c r="AR209" s="21" t="s">
        <v>194</v>
      </c>
      <c r="AT209" s="21" t="s">
        <v>168</v>
      </c>
      <c r="AU209" s="21" t="s">
        <v>87</v>
      </c>
      <c r="AY209" s="21" t="s">
        <v>167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87</v>
      </c>
      <c r="BK209" s="112">
        <f>ROUND(L209*K209,2)</f>
        <v>0</v>
      </c>
      <c r="BL209" s="21" t="s">
        <v>194</v>
      </c>
      <c r="BM209" s="21" t="s">
        <v>324</v>
      </c>
    </row>
    <row r="210" spans="2:65" s="1" customFormat="1" ht="25.5" customHeight="1">
      <c r="B210" s="37"/>
      <c r="C210" s="199" t="s">
        <v>325</v>
      </c>
      <c r="D210" s="199" t="s">
        <v>213</v>
      </c>
      <c r="E210" s="200" t="s">
        <v>326</v>
      </c>
      <c r="F210" s="288" t="s">
        <v>327</v>
      </c>
      <c r="G210" s="288"/>
      <c r="H210" s="288"/>
      <c r="I210" s="288"/>
      <c r="J210" s="201" t="s">
        <v>210</v>
      </c>
      <c r="K210" s="202">
        <v>1</v>
      </c>
      <c r="L210" s="289">
        <v>0</v>
      </c>
      <c r="M210" s="290"/>
      <c r="N210" s="291">
        <f>ROUND(L210*K210,2)</f>
        <v>0</v>
      </c>
      <c r="O210" s="279"/>
      <c r="P210" s="279"/>
      <c r="Q210" s="279"/>
      <c r="R210" s="39"/>
      <c r="T210" s="173" t="s">
        <v>22</v>
      </c>
      <c r="U210" s="46" t="s">
        <v>45</v>
      </c>
      <c r="V210" s="38"/>
      <c r="W210" s="174">
        <f>V210*K210</f>
        <v>0</v>
      </c>
      <c r="X210" s="174">
        <v>0.0012</v>
      </c>
      <c r="Y210" s="174">
        <f>X210*K210</f>
        <v>0.0012</v>
      </c>
      <c r="Z210" s="174">
        <v>0</v>
      </c>
      <c r="AA210" s="175">
        <f>Z210*K210</f>
        <v>0</v>
      </c>
      <c r="AR210" s="21" t="s">
        <v>293</v>
      </c>
      <c r="AT210" s="21" t="s">
        <v>213</v>
      </c>
      <c r="AU210" s="21" t="s">
        <v>87</v>
      </c>
      <c r="AY210" s="21" t="s">
        <v>167</v>
      </c>
      <c r="BE210" s="112">
        <f>IF(U210="základní",N210,0)</f>
        <v>0</v>
      </c>
      <c r="BF210" s="112">
        <f>IF(U210="snížená",N210,0)</f>
        <v>0</v>
      </c>
      <c r="BG210" s="112">
        <f>IF(U210="zákl. přenesená",N210,0)</f>
        <v>0</v>
      </c>
      <c r="BH210" s="112">
        <f>IF(U210="sníž. přenesená",N210,0)</f>
        <v>0</v>
      </c>
      <c r="BI210" s="112">
        <f>IF(U210="nulová",N210,0)</f>
        <v>0</v>
      </c>
      <c r="BJ210" s="21" t="s">
        <v>87</v>
      </c>
      <c r="BK210" s="112">
        <f>ROUND(L210*K210,2)</f>
        <v>0</v>
      </c>
      <c r="BL210" s="21" t="s">
        <v>194</v>
      </c>
      <c r="BM210" s="21" t="s">
        <v>328</v>
      </c>
    </row>
    <row r="211" spans="2:65" s="1" customFormat="1" ht="25.5" customHeight="1">
      <c r="B211" s="37"/>
      <c r="C211" s="169" t="s">
        <v>329</v>
      </c>
      <c r="D211" s="169" t="s">
        <v>168</v>
      </c>
      <c r="E211" s="170" t="s">
        <v>330</v>
      </c>
      <c r="F211" s="276" t="s">
        <v>331</v>
      </c>
      <c r="G211" s="276"/>
      <c r="H211" s="276"/>
      <c r="I211" s="276"/>
      <c r="J211" s="171" t="s">
        <v>256</v>
      </c>
      <c r="K211" s="172">
        <v>0.01</v>
      </c>
      <c r="L211" s="277">
        <v>0</v>
      </c>
      <c r="M211" s="278"/>
      <c r="N211" s="279">
        <f>ROUND(L211*K211,2)</f>
        <v>0</v>
      </c>
      <c r="O211" s="279"/>
      <c r="P211" s="279"/>
      <c r="Q211" s="279"/>
      <c r="R211" s="39"/>
      <c r="T211" s="173" t="s">
        <v>22</v>
      </c>
      <c r="U211" s="46" t="s">
        <v>45</v>
      </c>
      <c r="V211" s="38"/>
      <c r="W211" s="174">
        <f>V211*K211</f>
        <v>0</v>
      </c>
      <c r="X211" s="174">
        <v>0</v>
      </c>
      <c r="Y211" s="174">
        <f>X211*K211</f>
        <v>0</v>
      </c>
      <c r="Z211" s="174">
        <v>0</v>
      </c>
      <c r="AA211" s="175">
        <f>Z211*K211</f>
        <v>0</v>
      </c>
      <c r="AR211" s="21" t="s">
        <v>194</v>
      </c>
      <c r="AT211" s="21" t="s">
        <v>168</v>
      </c>
      <c r="AU211" s="21" t="s">
        <v>87</v>
      </c>
      <c r="AY211" s="21" t="s">
        <v>167</v>
      </c>
      <c r="BE211" s="112">
        <f>IF(U211="základní",N211,0)</f>
        <v>0</v>
      </c>
      <c r="BF211" s="112">
        <f>IF(U211="snížená",N211,0)</f>
        <v>0</v>
      </c>
      <c r="BG211" s="112">
        <f>IF(U211="zákl. přenesená",N211,0)</f>
        <v>0</v>
      </c>
      <c r="BH211" s="112">
        <f>IF(U211="sníž. přenesená",N211,0)</f>
        <v>0</v>
      </c>
      <c r="BI211" s="112">
        <f>IF(U211="nulová",N211,0)</f>
        <v>0</v>
      </c>
      <c r="BJ211" s="21" t="s">
        <v>87</v>
      </c>
      <c r="BK211" s="112">
        <f>ROUND(L211*K211,2)</f>
        <v>0</v>
      </c>
      <c r="BL211" s="21" t="s">
        <v>194</v>
      </c>
      <c r="BM211" s="21" t="s">
        <v>332</v>
      </c>
    </row>
    <row r="212" spans="2:63" s="9" customFormat="1" ht="29.25" customHeight="1">
      <c r="B212" s="158"/>
      <c r="C212" s="159"/>
      <c r="D212" s="168" t="s">
        <v>130</v>
      </c>
      <c r="E212" s="168"/>
      <c r="F212" s="168"/>
      <c r="G212" s="168"/>
      <c r="H212" s="168"/>
      <c r="I212" s="168"/>
      <c r="J212" s="168"/>
      <c r="K212" s="168"/>
      <c r="L212" s="168"/>
      <c r="M212" s="168"/>
      <c r="N212" s="301">
        <f>BK212</f>
        <v>0</v>
      </c>
      <c r="O212" s="302"/>
      <c r="P212" s="302"/>
      <c r="Q212" s="302"/>
      <c r="R212" s="161"/>
      <c r="T212" s="162"/>
      <c r="U212" s="159"/>
      <c r="V212" s="159"/>
      <c r="W212" s="163">
        <f>SUM(W213:W217)</f>
        <v>0</v>
      </c>
      <c r="X212" s="159"/>
      <c r="Y212" s="163">
        <f>SUM(Y213:Y217)</f>
        <v>0.008211936</v>
      </c>
      <c r="Z212" s="159"/>
      <c r="AA212" s="164">
        <f>SUM(AA213:AA217)</f>
        <v>0</v>
      </c>
      <c r="AR212" s="165" t="s">
        <v>87</v>
      </c>
      <c r="AT212" s="166" t="s">
        <v>77</v>
      </c>
      <c r="AU212" s="166" t="s">
        <v>84</v>
      </c>
      <c r="AY212" s="165" t="s">
        <v>167</v>
      </c>
      <c r="BK212" s="167">
        <f>SUM(BK213:BK217)</f>
        <v>0</v>
      </c>
    </row>
    <row r="213" spans="2:65" s="1" customFormat="1" ht="25.5" customHeight="1">
      <c r="B213" s="37"/>
      <c r="C213" s="169" t="s">
        <v>333</v>
      </c>
      <c r="D213" s="169" t="s">
        <v>168</v>
      </c>
      <c r="E213" s="170" t="s">
        <v>334</v>
      </c>
      <c r="F213" s="276" t="s">
        <v>335</v>
      </c>
      <c r="G213" s="276"/>
      <c r="H213" s="276"/>
      <c r="I213" s="276"/>
      <c r="J213" s="171" t="s">
        <v>193</v>
      </c>
      <c r="K213" s="172">
        <v>14</v>
      </c>
      <c r="L213" s="277">
        <v>0</v>
      </c>
      <c r="M213" s="278"/>
      <c r="N213" s="279">
        <f>ROUND(L213*K213,2)</f>
        <v>0</v>
      </c>
      <c r="O213" s="279"/>
      <c r="P213" s="279"/>
      <c r="Q213" s="279"/>
      <c r="R213" s="39"/>
      <c r="T213" s="173" t="s">
        <v>22</v>
      </c>
      <c r="U213" s="46" t="s">
        <v>45</v>
      </c>
      <c r="V213" s="38"/>
      <c r="W213" s="174">
        <f>V213*K213</f>
        <v>0</v>
      </c>
      <c r="X213" s="174">
        <v>0.000397</v>
      </c>
      <c r="Y213" s="174">
        <f>X213*K213</f>
        <v>0.0055580000000000004</v>
      </c>
      <c r="Z213" s="174">
        <v>0</v>
      </c>
      <c r="AA213" s="175">
        <f>Z213*K213</f>
        <v>0</v>
      </c>
      <c r="AR213" s="21" t="s">
        <v>194</v>
      </c>
      <c r="AT213" s="21" t="s">
        <v>168</v>
      </c>
      <c r="AU213" s="21" t="s">
        <v>87</v>
      </c>
      <c r="AY213" s="21" t="s">
        <v>167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1" t="s">
        <v>87</v>
      </c>
      <c r="BK213" s="112">
        <f>ROUND(L213*K213,2)</f>
        <v>0</v>
      </c>
      <c r="BL213" s="21" t="s">
        <v>194</v>
      </c>
      <c r="BM213" s="21" t="s">
        <v>336</v>
      </c>
    </row>
    <row r="214" spans="2:51" s="10" customFormat="1" ht="25.5" customHeight="1">
      <c r="B214" s="176"/>
      <c r="C214" s="177"/>
      <c r="D214" s="177"/>
      <c r="E214" s="178" t="s">
        <v>22</v>
      </c>
      <c r="F214" s="280" t="s">
        <v>337</v>
      </c>
      <c r="G214" s="281"/>
      <c r="H214" s="281"/>
      <c r="I214" s="281"/>
      <c r="J214" s="177"/>
      <c r="K214" s="178" t="s">
        <v>22</v>
      </c>
      <c r="L214" s="177"/>
      <c r="M214" s="177"/>
      <c r="N214" s="177"/>
      <c r="O214" s="177"/>
      <c r="P214" s="177"/>
      <c r="Q214" s="177"/>
      <c r="R214" s="179"/>
      <c r="T214" s="180"/>
      <c r="U214" s="177"/>
      <c r="V214" s="177"/>
      <c r="W214" s="177"/>
      <c r="X214" s="177"/>
      <c r="Y214" s="177"/>
      <c r="Z214" s="177"/>
      <c r="AA214" s="181"/>
      <c r="AT214" s="182" t="s">
        <v>174</v>
      </c>
      <c r="AU214" s="182" t="s">
        <v>87</v>
      </c>
      <c r="AV214" s="10" t="s">
        <v>84</v>
      </c>
      <c r="AW214" s="10" t="s">
        <v>35</v>
      </c>
      <c r="AX214" s="10" t="s">
        <v>78</v>
      </c>
      <c r="AY214" s="182" t="s">
        <v>167</v>
      </c>
    </row>
    <row r="215" spans="2:51" s="11" customFormat="1" ht="16.5" customHeight="1">
      <c r="B215" s="183"/>
      <c r="C215" s="184"/>
      <c r="D215" s="184"/>
      <c r="E215" s="185" t="s">
        <v>22</v>
      </c>
      <c r="F215" s="282" t="s">
        <v>239</v>
      </c>
      <c r="G215" s="283"/>
      <c r="H215" s="283"/>
      <c r="I215" s="283"/>
      <c r="J215" s="184"/>
      <c r="K215" s="186">
        <v>14</v>
      </c>
      <c r="L215" s="184"/>
      <c r="M215" s="184"/>
      <c r="N215" s="184"/>
      <c r="O215" s="184"/>
      <c r="P215" s="184"/>
      <c r="Q215" s="184"/>
      <c r="R215" s="187"/>
      <c r="T215" s="188"/>
      <c r="U215" s="184"/>
      <c r="V215" s="184"/>
      <c r="W215" s="184"/>
      <c r="X215" s="184"/>
      <c r="Y215" s="184"/>
      <c r="Z215" s="184"/>
      <c r="AA215" s="189"/>
      <c r="AT215" s="190" t="s">
        <v>174</v>
      </c>
      <c r="AU215" s="190" t="s">
        <v>87</v>
      </c>
      <c r="AV215" s="11" t="s">
        <v>87</v>
      </c>
      <c r="AW215" s="11" t="s">
        <v>35</v>
      </c>
      <c r="AX215" s="11" t="s">
        <v>84</v>
      </c>
      <c r="AY215" s="190" t="s">
        <v>167</v>
      </c>
    </row>
    <row r="216" spans="2:65" s="1" customFormat="1" ht="25.5" customHeight="1">
      <c r="B216" s="37"/>
      <c r="C216" s="169" t="s">
        <v>338</v>
      </c>
      <c r="D216" s="169" t="s">
        <v>168</v>
      </c>
      <c r="E216" s="170" t="s">
        <v>339</v>
      </c>
      <c r="F216" s="276" t="s">
        <v>340</v>
      </c>
      <c r="G216" s="276"/>
      <c r="H216" s="276"/>
      <c r="I216" s="276"/>
      <c r="J216" s="171" t="s">
        <v>193</v>
      </c>
      <c r="K216" s="172">
        <v>13.8</v>
      </c>
      <c r="L216" s="277">
        <v>0</v>
      </c>
      <c r="M216" s="278"/>
      <c r="N216" s="279">
        <f>ROUND(L216*K216,2)</f>
        <v>0</v>
      </c>
      <c r="O216" s="279"/>
      <c r="P216" s="279"/>
      <c r="Q216" s="279"/>
      <c r="R216" s="39"/>
      <c r="T216" s="173" t="s">
        <v>22</v>
      </c>
      <c r="U216" s="46" t="s">
        <v>45</v>
      </c>
      <c r="V216" s="38"/>
      <c r="W216" s="174">
        <f>V216*K216</f>
        <v>0</v>
      </c>
      <c r="X216" s="174">
        <v>0.00013072</v>
      </c>
      <c r="Y216" s="174">
        <f>X216*K216</f>
        <v>0.0018039360000000001</v>
      </c>
      <c r="Z216" s="174">
        <v>0</v>
      </c>
      <c r="AA216" s="175">
        <f>Z216*K216</f>
        <v>0</v>
      </c>
      <c r="AR216" s="21" t="s">
        <v>194</v>
      </c>
      <c r="AT216" s="21" t="s">
        <v>168</v>
      </c>
      <c r="AU216" s="21" t="s">
        <v>87</v>
      </c>
      <c r="AY216" s="21" t="s">
        <v>167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87</v>
      </c>
      <c r="BK216" s="112">
        <f>ROUND(L216*K216,2)</f>
        <v>0</v>
      </c>
      <c r="BL216" s="21" t="s">
        <v>194</v>
      </c>
      <c r="BM216" s="21" t="s">
        <v>341</v>
      </c>
    </row>
    <row r="217" spans="2:65" s="1" customFormat="1" ht="25.5" customHeight="1">
      <c r="B217" s="37"/>
      <c r="C217" s="169" t="s">
        <v>342</v>
      </c>
      <c r="D217" s="169" t="s">
        <v>168</v>
      </c>
      <c r="E217" s="170" t="s">
        <v>343</v>
      </c>
      <c r="F217" s="276" t="s">
        <v>344</v>
      </c>
      <c r="G217" s="276"/>
      <c r="H217" s="276"/>
      <c r="I217" s="276"/>
      <c r="J217" s="171" t="s">
        <v>210</v>
      </c>
      <c r="K217" s="172">
        <v>5</v>
      </c>
      <c r="L217" s="277">
        <v>0</v>
      </c>
      <c r="M217" s="278"/>
      <c r="N217" s="279">
        <f>ROUND(L217*K217,2)</f>
        <v>0</v>
      </c>
      <c r="O217" s="279"/>
      <c r="P217" s="279"/>
      <c r="Q217" s="279"/>
      <c r="R217" s="39"/>
      <c r="T217" s="173" t="s">
        <v>22</v>
      </c>
      <c r="U217" s="46" t="s">
        <v>45</v>
      </c>
      <c r="V217" s="38"/>
      <c r="W217" s="174">
        <f>V217*K217</f>
        <v>0</v>
      </c>
      <c r="X217" s="174">
        <v>0.00017</v>
      </c>
      <c r="Y217" s="174">
        <f>X217*K217</f>
        <v>0.0008500000000000001</v>
      </c>
      <c r="Z217" s="174">
        <v>0</v>
      </c>
      <c r="AA217" s="175">
        <f>Z217*K217</f>
        <v>0</v>
      </c>
      <c r="AR217" s="21" t="s">
        <v>194</v>
      </c>
      <c r="AT217" s="21" t="s">
        <v>168</v>
      </c>
      <c r="AU217" s="21" t="s">
        <v>87</v>
      </c>
      <c r="AY217" s="21" t="s">
        <v>167</v>
      </c>
      <c r="BE217" s="112">
        <f>IF(U217="základní",N217,0)</f>
        <v>0</v>
      </c>
      <c r="BF217" s="112">
        <f>IF(U217="snížená",N217,0)</f>
        <v>0</v>
      </c>
      <c r="BG217" s="112">
        <f>IF(U217="zákl. přenesená",N217,0)</f>
        <v>0</v>
      </c>
      <c r="BH217" s="112">
        <f>IF(U217="sníž. přenesená",N217,0)</f>
        <v>0</v>
      </c>
      <c r="BI217" s="112">
        <f>IF(U217="nulová",N217,0)</f>
        <v>0</v>
      </c>
      <c r="BJ217" s="21" t="s">
        <v>87</v>
      </c>
      <c r="BK217" s="112">
        <f>ROUND(L217*K217,2)</f>
        <v>0</v>
      </c>
      <c r="BL217" s="21" t="s">
        <v>194</v>
      </c>
      <c r="BM217" s="21" t="s">
        <v>345</v>
      </c>
    </row>
    <row r="218" spans="2:63" s="9" customFormat="1" ht="29.25" customHeight="1">
      <c r="B218" s="158"/>
      <c r="C218" s="159"/>
      <c r="D218" s="168" t="s">
        <v>131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301">
        <f>BK218</f>
        <v>0</v>
      </c>
      <c r="O218" s="302"/>
      <c r="P218" s="302"/>
      <c r="Q218" s="302"/>
      <c r="R218" s="161"/>
      <c r="T218" s="162"/>
      <c r="U218" s="159"/>
      <c r="V218" s="159"/>
      <c r="W218" s="163">
        <f>SUM(W219:W257)</f>
        <v>0</v>
      </c>
      <c r="X218" s="159"/>
      <c r="Y218" s="163">
        <f>SUM(Y219:Y257)</f>
        <v>0.05492694</v>
      </c>
      <c r="Z218" s="159"/>
      <c r="AA218" s="164">
        <f>SUM(AA219:AA257)</f>
        <v>0.14873000000000003</v>
      </c>
      <c r="AR218" s="165" t="s">
        <v>87</v>
      </c>
      <c r="AT218" s="166" t="s">
        <v>77</v>
      </c>
      <c r="AU218" s="166" t="s">
        <v>84</v>
      </c>
      <c r="AY218" s="165" t="s">
        <v>167</v>
      </c>
      <c r="BK218" s="167">
        <f>SUM(BK219:BK257)</f>
        <v>0</v>
      </c>
    </row>
    <row r="219" spans="2:65" s="1" customFormat="1" ht="16.5" customHeight="1">
      <c r="B219" s="37"/>
      <c r="C219" s="169" t="s">
        <v>346</v>
      </c>
      <c r="D219" s="169" t="s">
        <v>168</v>
      </c>
      <c r="E219" s="170" t="s">
        <v>347</v>
      </c>
      <c r="F219" s="276" t="s">
        <v>348</v>
      </c>
      <c r="G219" s="276"/>
      <c r="H219" s="276"/>
      <c r="I219" s="276"/>
      <c r="J219" s="171" t="s">
        <v>349</v>
      </c>
      <c r="K219" s="172">
        <v>1</v>
      </c>
      <c r="L219" s="277">
        <v>0</v>
      </c>
      <c r="M219" s="278"/>
      <c r="N219" s="279">
        <f aca="true" t="shared" si="5" ref="N219:N246">ROUND(L219*K219,2)</f>
        <v>0</v>
      </c>
      <c r="O219" s="279"/>
      <c r="P219" s="279"/>
      <c r="Q219" s="279"/>
      <c r="R219" s="39"/>
      <c r="T219" s="173" t="s">
        <v>22</v>
      </c>
      <c r="U219" s="46" t="s">
        <v>45</v>
      </c>
      <c r="V219" s="38"/>
      <c r="W219" s="174">
        <f aca="true" t="shared" si="6" ref="W219:W246">V219*K219</f>
        <v>0</v>
      </c>
      <c r="X219" s="174">
        <v>0</v>
      </c>
      <c r="Y219" s="174">
        <f aca="true" t="shared" si="7" ref="Y219:Y246">X219*K219</f>
        <v>0</v>
      </c>
      <c r="Z219" s="174">
        <v>0.0342</v>
      </c>
      <c r="AA219" s="175">
        <f aca="true" t="shared" si="8" ref="AA219:AA246">Z219*K219</f>
        <v>0.0342</v>
      </c>
      <c r="AR219" s="21" t="s">
        <v>194</v>
      </c>
      <c r="AT219" s="21" t="s">
        <v>168</v>
      </c>
      <c r="AU219" s="21" t="s">
        <v>87</v>
      </c>
      <c r="AY219" s="21" t="s">
        <v>167</v>
      </c>
      <c r="BE219" s="112">
        <f aca="true" t="shared" si="9" ref="BE219:BE246">IF(U219="základní",N219,0)</f>
        <v>0</v>
      </c>
      <c r="BF219" s="112">
        <f aca="true" t="shared" si="10" ref="BF219:BF246">IF(U219="snížená",N219,0)</f>
        <v>0</v>
      </c>
      <c r="BG219" s="112">
        <f aca="true" t="shared" si="11" ref="BG219:BG246">IF(U219="zákl. přenesená",N219,0)</f>
        <v>0</v>
      </c>
      <c r="BH219" s="112">
        <f aca="true" t="shared" si="12" ref="BH219:BH246">IF(U219="sníž. přenesená",N219,0)</f>
        <v>0</v>
      </c>
      <c r="BI219" s="112">
        <f aca="true" t="shared" si="13" ref="BI219:BI246">IF(U219="nulová",N219,0)</f>
        <v>0</v>
      </c>
      <c r="BJ219" s="21" t="s">
        <v>87</v>
      </c>
      <c r="BK219" s="112">
        <f aca="true" t="shared" si="14" ref="BK219:BK246">ROUND(L219*K219,2)</f>
        <v>0</v>
      </c>
      <c r="BL219" s="21" t="s">
        <v>194</v>
      </c>
      <c r="BM219" s="21" t="s">
        <v>350</v>
      </c>
    </row>
    <row r="220" spans="2:65" s="1" customFormat="1" ht="16.5" customHeight="1">
      <c r="B220" s="37"/>
      <c r="C220" s="169" t="s">
        <v>351</v>
      </c>
      <c r="D220" s="169" t="s">
        <v>168</v>
      </c>
      <c r="E220" s="170" t="s">
        <v>352</v>
      </c>
      <c r="F220" s="276" t="s">
        <v>353</v>
      </c>
      <c r="G220" s="276"/>
      <c r="H220" s="276"/>
      <c r="I220" s="276"/>
      <c r="J220" s="171" t="s">
        <v>210</v>
      </c>
      <c r="K220" s="172">
        <v>1</v>
      </c>
      <c r="L220" s="277">
        <v>0</v>
      </c>
      <c r="M220" s="278"/>
      <c r="N220" s="279">
        <f t="shared" si="5"/>
        <v>0</v>
      </c>
      <c r="O220" s="279"/>
      <c r="P220" s="279"/>
      <c r="Q220" s="279"/>
      <c r="R220" s="39"/>
      <c r="T220" s="173" t="s">
        <v>22</v>
      </c>
      <c r="U220" s="46" t="s">
        <v>45</v>
      </c>
      <c r="V220" s="38"/>
      <c r="W220" s="174">
        <f t="shared" si="6"/>
        <v>0</v>
      </c>
      <c r="X220" s="174">
        <v>0.00178</v>
      </c>
      <c r="Y220" s="174">
        <f t="shared" si="7"/>
        <v>0.00178</v>
      </c>
      <c r="Z220" s="174">
        <v>0</v>
      </c>
      <c r="AA220" s="175">
        <f t="shared" si="8"/>
        <v>0</v>
      </c>
      <c r="AR220" s="21" t="s">
        <v>194</v>
      </c>
      <c r="AT220" s="21" t="s">
        <v>168</v>
      </c>
      <c r="AU220" s="21" t="s">
        <v>87</v>
      </c>
      <c r="AY220" s="21" t="s">
        <v>167</v>
      </c>
      <c r="BE220" s="112">
        <f t="shared" si="9"/>
        <v>0</v>
      </c>
      <c r="BF220" s="112">
        <f t="shared" si="10"/>
        <v>0</v>
      </c>
      <c r="BG220" s="112">
        <f t="shared" si="11"/>
        <v>0</v>
      </c>
      <c r="BH220" s="112">
        <f t="shared" si="12"/>
        <v>0</v>
      </c>
      <c r="BI220" s="112">
        <f t="shared" si="13"/>
        <v>0</v>
      </c>
      <c r="BJ220" s="21" t="s">
        <v>87</v>
      </c>
      <c r="BK220" s="112">
        <f t="shared" si="14"/>
        <v>0</v>
      </c>
      <c r="BL220" s="21" t="s">
        <v>194</v>
      </c>
      <c r="BM220" s="21" t="s">
        <v>354</v>
      </c>
    </row>
    <row r="221" spans="2:65" s="1" customFormat="1" ht="25.5" customHeight="1">
      <c r="B221" s="37"/>
      <c r="C221" s="199" t="s">
        <v>355</v>
      </c>
      <c r="D221" s="199" t="s">
        <v>213</v>
      </c>
      <c r="E221" s="200" t="s">
        <v>356</v>
      </c>
      <c r="F221" s="288" t="s">
        <v>357</v>
      </c>
      <c r="G221" s="288"/>
      <c r="H221" s="288"/>
      <c r="I221" s="288"/>
      <c r="J221" s="201" t="s">
        <v>210</v>
      </c>
      <c r="K221" s="202">
        <v>1</v>
      </c>
      <c r="L221" s="289">
        <v>0</v>
      </c>
      <c r="M221" s="290"/>
      <c r="N221" s="291">
        <f t="shared" si="5"/>
        <v>0</v>
      </c>
      <c r="O221" s="279"/>
      <c r="P221" s="279"/>
      <c r="Q221" s="279"/>
      <c r="R221" s="39"/>
      <c r="T221" s="173" t="s">
        <v>22</v>
      </c>
      <c r="U221" s="46" t="s">
        <v>45</v>
      </c>
      <c r="V221" s="38"/>
      <c r="W221" s="174">
        <f t="shared" si="6"/>
        <v>0</v>
      </c>
      <c r="X221" s="174">
        <v>0.00128</v>
      </c>
      <c r="Y221" s="174">
        <f t="shared" si="7"/>
        <v>0.00128</v>
      </c>
      <c r="Z221" s="174">
        <v>0</v>
      </c>
      <c r="AA221" s="175">
        <f t="shared" si="8"/>
        <v>0</v>
      </c>
      <c r="AR221" s="21" t="s">
        <v>293</v>
      </c>
      <c r="AT221" s="21" t="s">
        <v>213</v>
      </c>
      <c r="AU221" s="21" t="s">
        <v>87</v>
      </c>
      <c r="AY221" s="21" t="s">
        <v>167</v>
      </c>
      <c r="BE221" s="112">
        <f t="shared" si="9"/>
        <v>0</v>
      </c>
      <c r="BF221" s="112">
        <f t="shared" si="10"/>
        <v>0</v>
      </c>
      <c r="BG221" s="112">
        <f t="shared" si="11"/>
        <v>0</v>
      </c>
      <c r="BH221" s="112">
        <f t="shared" si="12"/>
        <v>0</v>
      </c>
      <c r="BI221" s="112">
        <f t="shared" si="13"/>
        <v>0</v>
      </c>
      <c r="BJ221" s="21" t="s">
        <v>87</v>
      </c>
      <c r="BK221" s="112">
        <f t="shared" si="14"/>
        <v>0</v>
      </c>
      <c r="BL221" s="21" t="s">
        <v>194</v>
      </c>
      <c r="BM221" s="21" t="s">
        <v>358</v>
      </c>
    </row>
    <row r="222" spans="2:65" s="1" customFormat="1" ht="16.5" customHeight="1">
      <c r="B222" s="37"/>
      <c r="C222" s="199" t="s">
        <v>359</v>
      </c>
      <c r="D222" s="199" t="s">
        <v>213</v>
      </c>
      <c r="E222" s="200" t="s">
        <v>360</v>
      </c>
      <c r="F222" s="288" t="s">
        <v>361</v>
      </c>
      <c r="G222" s="288"/>
      <c r="H222" s="288"/>
      <c r="I222" s="288"/>
      <c r="J222" s="201" t="s">
        <v>210</v>
      </c>
      <c r="K222" s="202">
        <v>1</v>
      </c>
      <c r="L222" s="289">
        <v>0</v>
      </c>
      <c r="M222" s="290"/>
      <c r="N222" s="291">
        <f t="shared" si="5"/>
        <v>0</v>
      </c>
      <c r="O222" s="279"/>
      <c r="P222" s="279"/>
      <c r="Q222" s="279"/>
      <c r="R222" s="39"/>
      <c r="T222" s="173" t="s">
        <v>22</v>
      </c>
      <c r="U222" s="46" t="s">
        <v>45</v>
      </c>
      <c r="V222" s="38"/>
      <c r="W222" s="174">
        <f t="shared" si="6"/>
        <v>0</v>
      </c>
      <c r="X222" s="174">
        <v>0.021</v>
      </c>
      <c r="Y222" s="174">
        <f t="shared" si="7"/>
        <v>0.021</v>
      </c>
      <c r="Z222" s="174">
        <v>0</v>
      </c>
      <c r="AA222" s="175">
        <f t="shared" si="8"/>
        <v>0</v>
      </c>
      <c r="AR222" s="21" t="s">
        <v>293</v>
      </c>
      <c r="AT222" s="21" t="s">
        <v>213</v>
      </c>
      <c r="AU222" s="21" t="s">
        <v>87</v>
      </c>
      <c r="AY222" s="21" t="s">
        <v>167</v>
      </c>
      <c r="BE222" s="112">
        <f t="shared" si="9"/>
        <v>0</v>
      </c>
      <c r="BF222" s="112">
        <f t="shared" si="10"/>
        <v>0</v>
      </c>
      <c r="BG222" s="112">
        <f t="shared" si="11"/>
        <v>0</v>
      </c>
      <c r="BH222" s="112">
        <f t="shared" si="12"/>
        <v>0</v>
      </c>
      <c r="BI222" s="112">
        <f t="shared" si="13"/>
        <v>0</v>
      </c>
      <c r="BJ222" s="21" t="s">
        <v>87</v>
      </c>
      <c r="BK222" s="112">
        <f t="shared" si="14"/>
        <v>0</v>
      </c>
      <c r="BL222" s="21" t="s">
        <v>194</v>
      </c>
      <c r="BM222" s="21" t="s">
        <v>362</v>
      </c>
    </row>
    <row r="223" spans="2:65" s="1" customFormat="1" ht="25.5" customHeight="1">
      <c r="B223" s="37"/>
      <c r="C223" s="169" t="s">
        <v>363</v>
      </c>
      <c r="D223" s="169" t="s">
        <v>168</v>
      </c>
      <c r="E223" s="170" t="s">
        <v>364</v>
      </c>
      <c r="F223" s="276" t="s">
        <v>365</v>
      </c>
      <c r="G223" s="276"/>
      <c r="H223" s="276"/>
      <c r="I223" s="276"/>
      <c r="J223" s="171" t="s">
        <v>349</v>
      </c>
      <c r="K223" s="172">
        <v>1</v>
      </c>
      <c r="L223" s="277">
        <v>0</v>
      </c>
      <c r="M223" s="278"/>
      <c r="N223" s="279">
        <f t="shared" si="5"/>
        <v>0</v>
      </c>
      <c r="O223" s="279"/>
      <c r="P223" s="279"/>
      <c r="Q223" s="279"/>
      <c r="R223" s="39"/>
      <c r="T223" s="173" t="s">
        <v>22</v>
      </c>
      <c r="U223" s="46" t="s">
        <v>45</v>
      </c>
      <c r="V223" s="38"/>
      <c r="W223" s="174">
        <f t="shared" si="6"/>
        <v>0</v>
      </c>
      <c r="X223" s="174">
        <v>0</v>
      </c>
      <c r="Y223" s="174">
        <f t="shared" si="7"/>
        <v>0</v>
      </c>
      <c r="Z223" s="174">
        <v>0.01946</v>
      </c>
      <c r="AA223" s="175">
        <f t="shared" si="8"/>
        <v>0.01946</v>
      </c>
      <c r="AR223" s="21" t="s">
        <v>194</v>
      </c>
      <c r="AT223" s="21" t="s">
        <v>168</v>
      </c>
      <c r="AU223" s="21" t="s">
        <v>87</v>
      </c>
      <c r="AY223" s="21" t="s">
        <v>167</v>
      </c>
      <c r="BE223" s="112">
        <f t="shared" si="9"/>
        <v>0</v>
      </c>
      <c r="BF223" s="112">
        <f t="shared" si="10"/>
        <v>0</v>
      </c>
      <c r="BG223" s="112">
        <f t="shared" si="11"/>
        <v>0</v>
      </c>
      <c r="BH223" s="112">
        <f t="shared" si="12"/>
        <v>0</v>
      </c>
      <c r="BI223" s="112">
        <f t="shared" si="13"/>
        <v>0</v>
      </c>
      <c r="BJ223" s="21" t="s">
        <v>87</v>
      </c>
      <c r="BK223" s="112">
        <f t="shared" si="14"/>
        <v>0</v>
      </c>
      <c r="BL223" s="21" t="s">
        <v>194</v>
      </c>
      <c r="BM223" s="21" t="s">
        <v>366</v>
      </c>
    </row>
    <row r="224" spans="2:65" s="1" customFormat="1" ht="25.5" customHeight="1">
      <c r="B224" s="37"/>
      <c r="C224" s="169" t="s">
        <v>367</v>
      </c>
      <c r="D224" s="169" t="s">
        <v>168</v>
      </c>
      <c r="E224" s="170" t="s">
        <v>368</v>
      </c>
      <c r="F224" s="276" t="s">
        <v>369</v>
      </c>
      <c r="G224" s="276"/>
      <c r="H224" s="276"/>
      <c r="I224" s="276"/>
      <c r="J224" s="171" t="s">
        <v>349</v>
      </c>
      <c r="K224" s="172">
        <v>1</v>
      </c>
      <c r="L224" s="277">
        <v>0</v>
      </c>
      <c r="M224" s="278"/>
      <c r="N224" s="279">
        <f t="shared" si="5"/>
        <v>0</v>
      </c>
      <c r="O224" s="279"/>
      <c r="P224" s="279"/>
      <c r="Q224" s="279"/>
      <c r="R224" s="39"/>
      <c r="T224" s="173" t="s">
        <v>22</v>
      </c>
      <c r="U224" s="46" t="s">
        <v>45</v>
      </c>
      <c r="V224" s="38"/>
      <c r="W224" s="174">
        <f t="shared" si="6"/>
        <v>0</v>
      </c>
      <c r="X224" s="174">
        <v>0.00184804</v>
      </c>
      <c r="Y224" s="174">
        <f t="shared" si="7"/>
        <v>0.00184804</v>
      </c>
      <c r="Z224" s="174">
        <v>0</v>
      </c>
      <c r="AA224" s="175">
        <f t="shared" si="8"/>
        <v>0</v>
      </c>
      <c r="AR224" s="21" t="s">
        <v>194</v>
      </c>
      <c r="AT224" s="21" t="s">
        <v>168</v>
      </c>
      <c r="AU224" s="21" t="s">
        <v>87</v>
      </c>
      <c r="AY224" s="21" t="s">
        <v>167</v>
      </c>
      <c r="BE224" s="112">
        <f t="shared" si="9"/>
        <v>0</v>
      </c>
      <c r="BF224" s="112">
        <f t="shared" si="10"/>
        <v>0</v>
      </c>
      <c r="BG224" s="112">
        <f t="shared" si="11"/>
        <v>0</v>
      </c>
      <c r="BH224" s="112">
        <f t="shared" si="12"/>
        <v>0</v>
      </c>
      <c r="BI224" s="112">
        <f t="shared" si="13"/>
        <v>0</v>
      </c>
      <c r="BJ224" s="21" t="s">
        <v>87</v>
      </c>
      <c r="BK224" s="112">
        <f t="shared" si="14"/>
        <v>0</v>
      </c>
      <c r="BL224" s="21" t="s">
        <v>194</v>
      </c>
      <c r="BM224" s="21" t="s">
        <v>370</v>
      </c>
    </row>
    <row r="225" spans="2:65" s="1" customFormat="1" ht="25.5" customHeight="1">
      <c r="B225" s="37"/>
      <c r="C225" s="199" t="s">
        <v>371</v>
      </c>
      <c r="D225" s="199" t="s">
        <v>213</v>
      </c>
      <c r="E225" s="200" t="s">
        <v>372</v>
      </c>
      <c r="F225" s="288" t="s">
        <v>373</v>
      </c>
      <c r="G225" s="288"/>
      <c r="H225" s="288"/>
      <c r="I225" s="288"/>
      <c r="J225" s="201" t="s">
        <v>210</v>
      </c>
      <c r="K225" s="202">
        <v>1</v>
      </c>
      <c r="L225" s="289">
        <v>0</v>
      </c>
      <c r="M225" s="290"/>
      <c r="N225" s="291">
        <f t="shared" si="5"/>
        <v>0</v>
      </c>
      <c r="O225" s="279"/>
      <c r="P225" s="279"/>
      <c r="Q225" s="279"/>
      <c r="R225" s="39"/>
      <c r="T225" s="173" t="s">
        <v>22</v>
      </c>
      <c r="U225" s="46" t="s">
        <v>45</v>
      </c>
      <c r="V225" s="38"/>
      <c r="W225" s="174">
        <f t="shared" si="6"/>
        <v>0</v>
      </c>
      <c r="X225" s="174">
        <v>0.0165</v>
      </c>
      <c r="Y225" s="174">
        <f t="shared" si="7"/>
        <v>0.0165</v>
      </c>
      <c r="Z225" s="174">
        <v>0</v>
      </c>
      <c r="AA225" s="175">
        <f t="shared" si="8"/>
        <v>0</v>
      </c>
      <c r="AR225" s="21" t="s">
        <v>293</v>
      </c>
      <c r="AT225" s="21" t="s">
        <v>213</v>
      </c>
      <c r="AU225" s="21" t="s">
        <v>87</v>
      </c>
      <c r="AY225" s="21" t="s">
        <v>167</v>
      </c>
      <c r="BE225" s="112">
        <f t="shared" si="9"/>
        <v>0</v>
      </c>
      <c r="BF225" s="112">
        <f t="shared" si="10"/>
        <v>0</v>
      </c>
      <c r="BG225" s="112">
        <f t="shared" si="11"/>
        <v>0</v>
      </c>
      <c r="BH225" s="112">
        <f t="shared" si="12"/>
        <v>0</v>
      </c>
      <c r="BI225" s="112">
        <f t="shared" si="13"/>
        <v>0</v>
      </c>
      <c r="BJ225" s="21" t="s">
        <v>87</v>
      </c>
      <c r="BK225" s="112">
        <f t="shared" si="14"/>
        <v>0</v>
      </c>
      <c r="BL225" s="21" t="s">
        <v>194</v>
      </c>
      <c r="BM225" s="21" t="s">
        <v>374</v>
      </c>
    </row>
    <row r="226" spans="2:65" s="1" customFormat="1" ht="16.5" customHeight="1">
      <c r="B226" s="37"/>
      <c r="C226" s="169" t="s">
        <v>375</v>
      </c>
      <c r="D226" s="169" t="s">
        <v>168</v>
      </c>
      <c r="E226" s="170" t="s">
        <v>376</v>
      </c>
      <c r="F226" s="276" t="s">
        <v>377</v>
      </c>
      <c r="G226" s="276"/>
      <c r="H226" s="276"/>
      <c r="I226" s="276"/>
      <c r="J226" s="171" t="s">
        <v>349</v>
      </c>
      <c r="K226" s="172">
        <v>1</v>
      </c>
      <c r="L226" s="277">
        <v>0</v>
      </c>
      <c r="M226" s="278"/>
      <c r="N226" s="279">
        <f t="shared" si="5"/>
        <v>0</v>
      </c>
      <c r="O226" s="279"/>
      <c r="P226" s="279"/>
      <c r="Q226" s="279"/>
      <c r="R226" s="39"/>
      <c r="T226" s="173" t="s">
        <v>22</v>
      </c>
      <c r="U226" s="46" t="s">
        <v>45</v>
      </c>
      <c r="V226" s="38"/>
      <c r="W226" s="174">
        <f t="shared" si="6"/>
        <v>0</v>
      </c>
      <c r="X226" s="174">
        <v>0</v>
      </c>
      <c r="Y226" s="174">
        <f t="shared" si="7"/>
        <v>0</v>
      </c>
      <c r="Z226" s="174">
        <v>0.0329</v>
      </c>
      <c r="AA226" s="175">
        <f t="shared" si="8"/>
        <v>0.0329</v>
      </c>
      <c r="AR226" s="21" t="s">
        <v>194</v>
      </c>
      <c r="AT226" s="21" t="s">
        <v>168</v>
      </c>
      <c r="AU226" s="21" t="s">
        <v>87</v>
      </c>
      <c r="AY226" s="21" t="s">
        <v>167</v>
      </c>
      <c r="BE226" s="112">
        <f t="shared" si="9"/>
        <v>0</v>
      </c>
      <c r="BF226" s="112">
        <f t="shared" si="10"/>
        <v>0</v>
      </c>
      <c r="BG226" s="112">
        <f t="shared" si="11"/>
        <v>0</v>
      </c>
      <c r="BH226" s="112">
        <f t="shared" si="12"/>
        <v>0</v>
      </c>
      <c r="BI226" s="112">
        <f t="shared" si="13"/>
        <v>0</v>
      </c>
      <c r="BJ226" s="21" t="s">
        <v>87</v>
      </c>
      <c r="BK226" s="112">
        <f t="shared" si="14"/>
        <v>0</v>
      </c>
      <c r="BL226" s="21" t="s">
        <v>194</v>
      </c>
      <c r="BM226" s="21" t="s">
        <v>378</v>
      </c>
    </row>
    <row r="227" spans="2:65" s="1" customFormat="1" ht="25.5" customHeight="1">
      <c r="B227" s="37"/>
      <c r="C227" s="169" t="s">
        <v>379</v>
      </c>
      <c r="D227" s="169" t="s">
        <v>168</v>
      </c>
      <c r="E227" s="170" t="s">
        <v>380</v>
      </c>
      <c r="F227" s="276" t="s">
        <v>381</v>
      </c>
      <c r="G227" s="276"/>
      <c r="H227" s="276"/>
      <c r="I227" s="276"/>
      <c r="J227" s="171" t="s">
        <v>349</v>
      </c>
      <c r="K227" s="172">
        <v>1</v>
      </c>
      <c r="L227" s="277">
        <v>0</v>
      </c>
      <c r="M227" s="278"/>
      <c r="N227" s="279">
        <f t="shared" si="5"/>
        <v>0</v>
      </c>
      <c r="O227" s="279"/>
      <c r="P227" s="279"/>
      <c r="Q227" s="279"/>
      <c r="R227" s="39"/>
      <c r="T227" s="173" t="s">
        <v>22</v>
      </c>
      <c r="U227" s="46" t="s">
        <v>45</v>
      </c>
      <c r="V227" s="38"/>
      <c r="W227" s="174">
        <f t="shared" si="6"/>
        <v>0</v>
      </c>
      <c r="X227" s="174">
        <v>0.00102</v>
      </c>
      <c r="Y227" s="174">
        <f t="shared" si="7"/>
        <v>0.00102</v>
      </c>
      <c r="Z227" s="174">
        <v>0</v>
      </c>
      <c r="AA227" s="175">
        <f t="shared" si="8"/>
        <v>0</v>
      </c>
      <c r="AR227" s="21" t="s">
        <v>194</v>
      </c>
      <c r="AT227" s="21" t="s">
        <v>168</v>
      </c>
      <c r="AU227" s="21" t="s">
        <v>87</v>
      </c>
      <c r="AY227" s="21" t="s">
        <v>167</v>
      </c>
      <c r="BE227" s="112">
        <f t="shared" si="9"/>
        <v>0</v>
      </c>
      <c r="BF227" s="112">
        <f t="shared" si="10"/>
        <v>0</v>
      </c>
      <c r="BG227" s="112">
        <f t="shared" si="11"/>
        <v>0</v>
      </c>
      <c r="BH227" s="112">
        <f t="shared" si="12"/>
        <v>0</v>
      </c>
      <c r="BI227" s="112">
        <f t="shared" si="13"/>
        <v>0</v>
      </c>
      <c r="BJ227" s="21" t="s">
        <v>87</v>
      </c>
      <c r="BK227" s="112">
        <f t="shared" si="14"/>
        <v>0</v>
      </c>
      <c r="BL227" s="21" t="s">
        <v>194</v>
      </c>
      <c r="BM227" s="21" t="s">
        <v>382</v>
      </c>
    </row>
    <row r="228" spans="2:65" s="1" customFormat="1" ht="25.5" customHeight="1">
      <c r="B228" s="37"/>
      <c r="C228" s="169" t="s">
        <v>383</v>
      </c>
      <c r="D228" s="169" t="s">
        <v>168</v>
      </c>
      <c r="E228" s="170" t="s">
        <v>384</v>
      </c>
      <c r="F228" s="276" t="s">
        <v>385</v>
      </c>
      <c r="G228" s="276"/>
      <c r="H228" s="276"/>
      <c r="I228" s="276"/>
      <c r="J228" s="171" t="s">
        <v>349</v>
      </c>
      <c r="K228" s="172">
        <v>1</v>
      </c>
      <c r="L228" s="277">
        <v>0</v>
      </c>
      <c r="M228" s="278"/>
      <c r="N228" s="279">
        <f t="shared" si="5"/>
        <v>0</v>
      </c>
      <c r="O228" s="279"/>
      <c r="P228" s="279"/>
      <c r="Q228" s="279"/>
      <c r="R228" s="39"/>
      <c r="T228" s="173" t="s">
        <v>22</v>
      </c>
      <c r="U228" s="46" t="s">
        <v>45</v>
      </c>
      <c r="V228" s="38"/>
      <c r="W228" s="174">
        <f t="shared" si="6"/>
        <v>0</v>
      </c>
      <c r="X228" s="174">
        <v>0.003</v>
      </c>
      <c r="Y228" s="174">
        <f t="shared" si="7"/>
        <v>0.003</v>
      </c>
      <c r="Z228" s="174">
        <v>0</v>
      </c>
      <c r="AA228" s="175">
        <f t="shared" si="8"/>
        <v>0</v>
      </c>
      <c r="AR228" s="21" t="s">
        <v>194</v>
      </c>
      <c r="AT228" s="21" t="s">
        <v>168</v>
      </c>
      <c r="AU228" s="21" t="s">
        <v>87</v>
      </c>
      <c r="AY228" s="21" t="s">
        <v>167</v>
      </c>
      <c r="BE228" s="112">
        <f t="shared" si="9"/>
        <v>0</v>
      </c>
      <c r="BF228" s="112">
        <f t="shared" si="10"/>
        <v>0</v>
      </c>
      <c r="BG228" s="112">
        <f t="shared" si="11"/>
        <v>0</v>
      </c>
      <c r="BH228" s="112">
        <f t="shared" si="12"/>
        <v>0</v>
      </c>
      <c r="BI228" s="112">
        <f t="shared" si="13"/>
        <v>0</v>
      </c>
      <c r="BJ228" s="21" t="s">
        <v>87</v>
      </c>
      <c r="BK228" s="112">
        <f t="shared" si="14"/>
        <v>0</v>
      </c>
      <c r="BL228" s="21" t="s">
        <v>194</v>
      </c>
      <c r="BM228" s="21" t="s">
        <v>386</v>
      </c>
    </row>
    <row r="229" spans="2:65" s="1" customFormat="1" ht="25.5" customHeight="1">
      <c r="B229" s="37"/>
      <c r="C229" s="169" t="s">
        <v>387</v>
      </c>
      <c r="D229" s="169" t="s">
        <v>168</v>
      </c>
      <c r="E229" s="170" t="s">
        <v>388</v>
      </c>
      <c r="F229" s="276" t="s">
        <v>389</v>
      </c>
      <c r="G229" s="276"/>
      <c r="H229" s="276"/>
      <c r="I229" s="276"/>
      <c r="J229" s="171" t="s">
        <v>349</v>
      </c>
      <c r="K229" s="172">
        <v>2</v>
      </c>
      <c r="L229" s="277">
        <v>0</v>
      </c>
      <c r="M229" s="278"/>
      <c r="N229" s="279">
        <f t="shared" si="5"/>
        <v>0</v>
      </c>
      <c r="O229" s="279"/>
      <c r="P229" s="279"/>
      <c r="Q229" s="279"/>
      <c r="R229" s="39"/>
      <c r="T229" s="173" t="s">
        <v>22</v>
      </c>
      <c r="U229" s="46" t="s">
        <v>45</v>
      </c>
      <c r="V229" s="38"/>
      <c r="W229" s="174">
        <f t="shared" si="6"/>
        <v>0</v>
      </c>
      <c r="X229" s="174">
        <v>0.0013</v>
      </c>
      <c r="Y229" s="174">
        <f t="shared" si="7"/>
        <v>0.0026</v>
      </c>
      <c r="Z229" s="174">
        <v>0</v>
      </c>
      <c r="AA229" s="175">
        <f t="shared" si="8"/>
        <v>0</v>
      </c>
      <c r="AR229" s="21" t="s">
        <v>194</v>
      </c>
      <c r="AT229" s="21" t="s">
        <v>168</v>
      </c>
      <c r="AU229" s="21" t="s">
        <v>87</v>
      </c>
      <c r="AY229" s="21" t="s">
        <v>167</v>
      </c>
      <c r="BE229" s="112">
        <f t="shared" si="9"/>
        <v>0</v>
      </c>
      <c r="BF229" s="112">
        <f t="shared" si="10"/>
        <v>0</v>
      </c>
      <c r="BG229" s="112">
        <f t="shared" si="11"/>
        <v>0</v>
      </c>
      <c r="BH229" s="112">
        <f t="shared" si="12"/>
        <v>0</v>
      </c>
      <c r="BI229" s="112">
        <f t="shared" si="13"/>
        <v>0</v>
      </c>
      <c r="BJ229" s="21" t="s">
        <v>87</v>
      </c>
      <c r="BK229" s="112">
        <f t="shared" si="14"/>
        <v>0</v>
      </c>
      <c r="BL229" s="21" t="s">
        <v>194</v>
      </c>
      <c r="BM229" s="21" t="s">
        <v>390</v>
      </c>
    </row>
    <row r="230" spans="2:65" s="1" customFormat="1" ht="25.5" customHeight="1">
      <c r="B230" s="37"/>
      <c r="C230" s="169" t="s">
        <v>391</v>
      </c>
      <c r="D230" s="169" t="s">
        <v>168</v>
      </c>
      <c r="E230" s="170" t="s">
        <v>392</v>
      </c>
      <c r="F230" s="276" t="s">
        <v>393</v>
      </c>
      <c r="G230" s="276"/>
      <c r="H230" s="276"/>
      <c r="I230" s="276"/>
      <c r="J230" s="171" t="s">
        <v>349</v>
      </c>
      <c r="K230" s="172">
        <v>1</v>
      </c>
      <c r="L230" s="277">
        <v>0</v>
      </c>
      <c r="M230" s="278"/>
      <c r="N230" s="279">
        <f t="shared" si="5"/>
        <v>0</v>
      </c>
      <c r="O230" s="279"/>
      <c r="P230" s="279"/>
      <c r="Q230" s="279"/>
      <c r="R230" s="39"/>
      <c r="T230" s="173" t="s">
        <v>22</v>
      </c>
      <c r="U230" s="46" t="s">
        <v>45</v>
      </c>
      <c r="V230" s="38"/>
      <c r="W230" s="174">
        <f t="shared" si="6"/>
        <v>0</v>
      </c>
      <c r="X230" s="174">
        <v>0.00075</v>
      </c>
      <c r="Y230" s="174">
        <f t="shared" si="7"/>
        <v>0.00075</v>
      </c>
      <c r="Z230" s="174">
        <v>0</v>
      </c>
      <c r="AA230" s="175">
        <f t="shared" si="8"/>
        <v>0</v>
      </c>
      <c r="AR230" s="21" t="s">
        <v>194</v>
      </c>
      <c r="AT230" s="21" t="s">
        <v>168</v>
      </c>
      <c r="AU230" s="21" t="s">
        <v>87</v>
      </c>
      <c r="AY230" s="21" t="s">
        <v>167</v>
      </c>
      <c r="BE230" s="112">
        <f t="shared" si="9"/>
        <v>0</v>
      </c>
      <c r="BF230" s="112">
        <f t="shared" si="10"/>
        <v>0</v>
      </c>
      <c r="BG230" s="112">
        <f t="shared" si="11"/>
        <v>0</v>
      </c>
      <c r="BH230" s="112">
        <f t="shared" si="12"/>
        <v>0</v>
      </c>
      <c r="BI230" s="112">
        <f t="shared" si="13"/>
        <v>0</v>
      </c>
      <c r="BJ230" s="21" t="s">
        <v>87</v>
      </c>
      <c r="BK230" s="112">
        <f t="shared" si="14"/>
        <v>0</v>
      </c>
      <c r="BL230" s="21" t="s">
        <v>194</v>
      </c>
      <c r="BM230" s="21" t="s">
        <v>394</v>
      </c>
    </row>
    <row r="231" spans="2:65" s="1" customFormat="1" ht="16.5" customHeight="1">
      <c r="B231" s="37"/>
      <c r="C231" s="169" t="s">
        <v>395</v>
      </c>
      <c r="D231" s="169" t="s">
        <v>168</v>
      </c>
      <c r="E231" s="170" t="s">
        <v>396</v>
      </c>
      <c r="F231" s="276" t="s">
        <v>397</v>
      </c>
      <c r="G231" s="276"/>
      <c r="H231" s="276"/>
      <c r="I231" s="276"/>
      <c r="J231" s="171" t="s">
        <v>349</v>
      </c>
      <c r="K231" s="172">
        <v>1</v>
      </c>
      <c r="L231" s="277">
        <v>0</v>
      </c>
      <c r="M231" s="278"/>
      <c r="N231" s="279">
        <f t="shared" si="5"/>
        <v>0</v>
      </c>
      <c r="O231" s="279"/>
      <c r="P231" s="279"/>
      <c r="Q231" s="279"/>
      <c r="R231" s="39"/>
      <c r="T231" s="173" t="s">
        <v>22</v>
      </c>
      <c r="U231" s="46" t="s">
        <v>45</v>
      </c>
      <c r="V231" s="38"/>
      <c r="W231" s="174">
        <f t="shared" si="6"/>
        <v>0</v>
      </c>
      <c r="X231" s="174">
        <v>0</v>
      </c>
      <c r="Y231" s="174">
        <f t="shared" si="7"/>
        <v>0</v>
      </c>
      <c r="Z231" s="174">
        <v>0.002</v>
      </c>
      <c r="AA231" s="175">
        <f t="shared" si="8"/>
        <v>0.002</v>
      </c>
      <c r="AR231" s="21" t="s">
        <v>194</v>
      </c>
      <c r="AT231" s="21" t="s">
        <v>168</v>
      </c>
      <c r="AU231" s="21" t="s">
        <v>87</v>
      </c>
      <c r="AY231" s="21" t="s">
        <v>167</v>
      </c>
      <c r="BE231" s="112">
        <f t="shared" si="9"/>
        <v>0</v>
      </c>
      <c r="BF231" s="112">
        <f t="shared" si="10"/>
        <v>0</v>
      </c>
      <c r="BG231" s="112">
        <f t="shared" si="11"/>
        <v>0</v>
      </c>
      <c r="BH231" s="112">
        <f t="shared" si="12"/>
        <v>0</v>
      </c>
      <c r="BI231" s="112">
        <f t="shared" si="13"/>
        <v>0</v>
      </c>
      <c r="BJ231" s="21" t="s">
        <v>87</v>
      </c>
      <c r="BK231" s="112">
        <f t="shared" si="14"/>
        <v>0</v>
      </c>
      <c r="BL231" s="21" t="s">
        <v>194</v>
      </c>
      <c r="BM231" s="21" t="s">
        <v>398</v>
      </c>
    </row>
    <row r="232" spans="2:65" s="1" customFormat="1" ht="25.5" customHeight="1">
      <c r="B232" s="37"/>
      <c r="C232" s="169" t="s">
        <v>399</v>
      </c>
      <c r="D232" s="169" t="s">
        <v>168</v>
      </c>
      <c r="E232" s="170" t="s">
        <v>400</v>
      </c>
      <c r="F232" s="276" t="s">
        <v>401</v>
      </c>
      <c r="G232" s="276"/>
      <c r="H232" s="276"/>
      <c r="I232" s="276"/>
      <c r="J232" s="171" t="s">
        <v>349</v>
      </c>
      <c r="K232" s="172">
        <v>1</v>
      </c>
      <c r="L232" s="277">
        <v>0</v>
      </c>
      <c r="M232" s="278"/>
      <c r="N232" s="279">
        <f t="shared" si="5"/>
        <v>0</v>
      </c>
      <c r="O232" s="279"/>
      <c r="P232" s="279"/>
      <c r="Q232" s="279"/>
      <c r="R232" s="39"/>
      <c r="T232" s="173" t="s">
        <v>22</v>
      </c>
      <c r="U232" s="46" t="s">
        <v>45</v>
      </c>
      <c r="V232" s="38"/>
      <c r="W232" s="174">
        <f t="shared" si="6"/>
        <v>0</v>
      </c>
      <c r="X232" s="174">
        <v>0</v>
      </c>
      <c r="Y232" s="174">
        <f t="shared" si="7"/>
        <v>0</v>
      </c>
      <c r="Z232" s="174">
        <v>0.008</v>
      </c>
      <c r="AA232" s="175">
        <f t="shared" si="8"/>
        <v>0.008</v>
      </c>
      <c r="AR232" s="21" t="s">
        <v>194</v>
      </c>
      <c r="AT232" s="21" t="s">
        <v>168</v>
      </c>
      <c r="AU232" s="21" t="s">
        <v>87</v>
      </c>
      <c r="AY232" s="21" t="s">
        <v>167</v>
      </c>
      <c r="BE232" s="112">
        <f t="shared" si="9"/>
        <v>0</v>
      </c>
      <c r="BF232" s="112">
        <f t="shared" si="10"/>
        <v>0</v>
      </c>
      <c r="BG232" s="112">
        <f t="shared" si="11"/>
        <v>0</v>
      </c>
      <c r="BH232" s="112">
        <f t="shared" si="12"/>
        <v>0</v>
      </c>
      <c r="BI232" s="112">
        <f t="shared" si="13"/>
        <v>0</v>
      </c>
      <c r="BJ232" s="21" t="s">
        <v>87</v>
      </c>
      <c r="BK232" s="112">
        <f t="shared" si="14"/>
        <v>0</v>
      </c>
      <c r="BL232" s="21" t="s">
        <v>194</v>
      </c>
      <c r="BM232" s="21" t="s">
        <v>402</v>
      </c>
    </row>
    <row r="233" spans="2:65" s="1" customFormat="1" ht="16.5" customHeight="1">
      <c r="B233" s="37"/>
      <c r="C233" s="169" t="s">
        <v>403</v>
      </c>
      <c r="D233" s="169" t="s">
        <v>168</v>
      </c>
      <c r="E233" s="170" t="s">
        <v>404</v>
      </c>
      <c r="F233" s="276" t="s">
        <v>405</v>
      </c>
      <c r="G233" s="276"/>
      <c r="H233" s="276"/>
      <c r="I233" s="276"/>
      <c r="J233" s="171" t="s">
        <v>349</v>
      </c>
      <c r="K233" s="172">
        <v>1</v>
      </c>
      <c r="L233" s="277">
        <v>0</v>
      </c>
      <c r="M233" s="278"/>
      <c r="N233" s="279">
        <f t="shared" si="5"/>
        <v>0</v>
      </c>
      <c r="O233" s="279"/>
      <c r="P233" s="279"/>
      <c r="Q233" s="279"/>
      <c r="R233" s="39"/>
      <c r="T233" s="173" t="s">
        <v>22</v>
      </c>
      <c r="U233" s="46" t="s">
        <v>45</v>
      </c>
      <c r="V233" s="38"/>
      <c r="W233" s="174">
        <f t="shared" si="6"/>
        <v>0</v>
      </c>
      <c r="X233" s="174">
        <v>0</v>
      </c>
      <c r="Y233" s="174">
        <f t="shared" si="7"/>
        <v>0</v>
      </c>
      <c r="Z233" s="174">
        <v>0.008</v>
      </c>
      <c r="AA233" s="175">
        <f t="shared" si="8"/>
        <v>0.008</v>
      </c>
      <c r="AR233" s="21" t="s">
        <v>194</v>
      </c>
      <c r="AT233" s="21" t="s">
        <v>168</v>
      </c>
      <c r="AU233" s="21" t="s">
        <v>87</v>
      </c>
      <c r="AY233" s="21" t="s">
        <v>167</v>
      </c>
      <c r="BE233" s="112">
        <f t="shared" si="9"/>
        <v>0</v>
      </c>
      <c r="BF233" s="112">
        <f t="shared" si="10"/>
        <v>0</v>
      </c>
      <c r="BG233" s="112">
        <f t="shared" si="11"/>
        <v>0</v>
      </c>
      <c r="BH233" s="112">
        <f t="shared" si="12"/>
        <v>0</v>
      </c>
      <c r="BI233" s="112">
        <f t="shared" si="13"/>
        <v>0</v>
      </c>
      <c r="BJ233" s="21" t="s">
        <v>87</v>
      </c>
      <c r="BK233" s="112">
        <f t="shared" si="14"/>
        <v>0</v>
      </c>
      <c r="BL233" s="21" t="s">
        <v>194</v>
      </c>
      <c r="BM233" s="21" t="s">
        <v>406</v>
      </c>
    </row>
    <row r="234" spans="2:65" s="1" customFormat="1" ht="16.5" customHeight="1">
      <c r="B234" s="37"/>
      <c r="C234" s="169" t="s">
        <v>407</v>
      </c>
      <c r="D234" s="169" t="s">
        <v>168</v>
      </c>
      <c r="E234" s="170" t="s">
        <v>408</v>
      </c>
      <c r="F234" s="276" t="s">
        <v>409</v>
      </c>
      <c r="G234" s="276"/>
      <c r="H234" s="276"/>
      <c r="I234" s="276"/>
      <c r="J234" s="171" t="s">
        <v>349</v>
      </c>
      <c r="K234" s="172">
        <v>1</v>
      </c>
      <c r="L234" s="277">
        <v>0</v>
      </c>
      <c r="M234" s="278"/>
      <c r="N234" s="279">
        <f t="shared" si="5"/>
        <v>0</v>
      </c>
      <c r="O234" s="279"/>
      <c r="P234" s="279"/>
      <c r="Q234" s="279"/>
      <c r="R234" s="39"/>
      <c r="T234" s="173" t="s">
        <v>22</v>
      </c>
      <c r="U234" s="46" t="s">
        <v>45</v>
      </c>
      <c r="V234" s="38"/>
      <c r="W234" s="174">
        <f t="shared" si="6"/>
        <v>0</v>
      </c>
      <c r="X234" s="174">
        <v>0</v>
      </c>
      <c r="Y234" s="174">
        <f t="shared" si="7"/>
        <v>0</v>
      </c>
      <c r="Z234" s="174">
        <v>0.008</v>
      </c>
      <c r="AA234" s="175">
        <f t="shared" si="8"/>
        <v>0.008</v>
      </c>
      <c r="AR234" s="21" t="s">
        <v>194</v>
      </c>
      <c r="AT234" s="21" t="s">
        <v>168</v>
      </c>
      <c r="AU234" s="21" t="s">
        <v>87</v>
      </c>
      <c r="AY234" s="21" t="s">
        <v>167</v>
      </c>
      <c r="BE234" s="112">
        <f t="shared" si="9"/>
        <v>0</v>
      </c>
      <c r="BF234" s="112">
        <f t="shared" si="10"/>
        <v>0</v>
      </c>
      <c r="BG234" s="112">
        <f t="shared" si="11"/>
        <v>0</v>
      </c>
      <c r="BH234" s="112">
        <f t="shared" si="12"/>
        <v>0</v>
      </c>
      <c r="BI234" s="112">
        <f t="shared" si="13"/>
        <v>0</v>
      </c>
      <c r="BJ234" s="21" t="s">
        <v>87</v>
      </c>
      <c r="BK234" s="112">
        <f t="shared" si="14"/>
        <v>0</v>
      </c>
      <c r="BL234" s="21" t="s">
        <v>194</v>
      </c>
      <c r="BM234" s="21" t="s">
        <v>410</v>
      </c>
    </row>
    <row r="235" spans="2:65" s="1" customFormat="1" ht="25.5" customHeight="1">
      <c r="B235" s="37"/>
      <c r="C235" s="169" t="s">
        <v>411</v>
      </c>
      <c r="D235" s="169" t="s">
        <v>168</v>
      </c>
      <c r="E235" s="170" t="s">
        <v>412</v>
      </c>
      <c r="F235" s="276" t="s">
        <v>413</v>
      </c>
      <c r="G235" s="276"/>
      <c r="H235" s="276"/>
      <c r="I235" s="276"/>
      <c r="J235" s="171" t="s">
        <v>210</v>
      </c>
      <c r="K235" s="172">
        <v>2</v>
      </c>
      <c r="L235" s="277">
        <v>0</v>
      </c>
      <c r="M235" s="278"/>
      <c r="N235" s="279">
        <f t="shared" si="5"/>
        <v>0</v>
      </c>
      <c r="O235" s="279"/>
      <c r="P235" s="279"/>
      <c r="Q235" s="279"/>
      <c r="R235" s="39"/>
      <c r="T235" s="173" t="s">
        <v>22</v>
      </c>
      <c r="U235" s="46" t="s">
        <v>45</v>
      </c>
      <c r="V235" s="38"/>
      <c r="W235" s="174">
        <f t="shared" si="6"/>
        <v>0</v>
      </c>
      <c r="X235" s="174">
        <v>0</v>
      </c>
      <c r="Y235" s="174">
        <f t="shared" si="7"/>
        <v>0</v>
      </c>
      <c r="Z235" s="174">
        <v>0.00049</v>
      </c>
      <c r="AA235" s="175">
        <f t="shared" si="8"/>
        <v>0.00098</v>
      </c>
      <c r="AR235" s="21" t="s">
        <v>194</v>
      </c>
      <c r="AT235" s="21" t="s">
        <v>168</v>
      </c>
      <c r="AU235" s="21" t="s">
        <v>87</v>
      </c>
      <c r="AY235" s="21" t="s">
        <v>167</v>
      </c>
      <c r="BE235" s="112">
        <f t="shared" si="9"/>
        <v>0</v>
      </c>
      <c r="BF235" s="112">
        <f t="shared" si="10"/>
        <v>0</v>
      </c>
      <c r="BG235" s="112">
        <f t="shared" si="11"/>
        <v>0</v>
      </c>
      <c r="BH235" s="112">
        <f t="shared" si="12"/>
        <v>0</v>
      </c>
      <c r="BI235" s="112">
        <f t="shared" si="13"/>
        <v>0</v>
      </c>
      <c r="BJ235" s="21" t="s">
        <v>87</v>
      </c>
      <c r="BK235" s="112">
        <f t="shared" si="14"/>
        <v>0</v>
      </c>
      <c r="BL235" s="21" t="s">
        <v>194</v>
      </c>
      <c r="BM235" s="21" t="s">
        <v>414</v>
      </c>
    </row>
    <row r="236" spans="2:65" s="1" customFormat="1" ht="25.5" customHeight="1">
      <c r="B236" s="37"/>
      <c r="C236" s="169" t="s">
        <v>415</v>
      </c>
      <c r="D236" s="169" t="s">
        <v>168</v>
      </c>
      <c r="E236" s="170" t="s">
        <v>416</v>
      </c>
      <c r="F236" s="276" t="s">
        <v>417</v>
      </c>
      <c r="G236" s="276"/>
      <c r="H236" s="276"/>
      <c r="I236" s="276"/>
      <c r="J236" s="171" t="s">
        <v>349</v>
      </c>
      <c r="K236" s="172">
        <v>3</v>
      </c>
      <c r="L236" s="277">
        <v>0</v>
      </c>
      <c r="M236" s="278"/>
      <c r="N236" s="279">
        <f t="shared" si="5"/>
        <v>0</v>
      </c>
      <c r="O236" s="279"/>
      <c r="P236" s="279"/>
      <c r="Q236" s="279"/>
      <c r="R236" s="39"/>
      <c r="T236" s="173" t="s">
        <v>22</v>
      </c>
      <c r="U236" s="46" t="s">
        <v>45</v>
      </c>
      <c r="V236" s="38"/>
      <c r="W236" s="174">
        <f t="shared" si="6"/>
        <v>0</v>
      </c>
      <c r="X236" s="174">
        <v>0.0003001</v>
      </c>
      <c r="Y236" s="174">
        <f t="shared" si="7"/>
        <v>0.0009002999999999999</v>
      </c>
      <c r="Z236" s="174">
        <v>0</v>
      </c>
      <c r="AA236" s="175">
        <f t="shared" si="8"/>
        <v>0</v>
      </c>
      <c r="AR236" s="21" t="s">
        <v>194</v>
      </c>
      <c r="AT236" s="21" t="s">
        <v>168</v>
      </c>
      <c r="AU236" s="21" t="s">
        <v>87</v>
      </c>
      <c r="AY236" s="21" t="s">
        <v>167</v>
      </c>
      <c r="BE236" s="112">
        <f t="shared" si="9"/>
        <v>0</v>
      </c>
      <c r="BF236" s="112">
        <f t="shared" si="10"/>
        <v>0</v>
      </c>
      <c r="BG236" s="112">
        <f t="shared" si="11"/>
        <v>0</v>
      </c>
      <c r="BH236" s="112">
        <f t="shared" si="12"/>
        <v>0</v>
      </c>
      <c r="BI236" s="112">
        <f t="shared" si="13"/>
        <v>0</v>
      </c>
      <c r="BJ236" s="21" t="s">
        <v>87</v>
      </c>
      <c r="BK236" s="112">
        <f t="shared" si="14"/>
        <v>0</v>
      </c>
      <c r="BL236" s="21" t="s">
        <v>194</v>
      </c>
      <c r="BM236" s="21" t="s">
        <v>418</v>
      </c>
    </row>
    <row r="237" spans="2:65" s="1" customFormat="1" ht="16.5" customHeight="1">
      <c r="B237" s="37"/>
      <c r="C237" s="169" t="s">
        <v>419</v>
      </c>
      <c r="D237" s="169" t="s">
        <v>168</v>
      </c>
      <c r="E237" s="170" t="s">
        <v>420</v>
      </c>
      <c r="F237" s="276" t="s">
        <v>421</v>
      </c>
      <c r="G237" s="276"/>
      <c r="H237" s="276"/>
      <c r="I237" s="276"/>
      <c r="J237" s="171" t="s">
        <v>349</v>
      </c>
      <c r="K237" s="172">
        <v>2</v>
      </c>
      <c r="L237" s="277">
        <v>0</v>
      </c>
      <c r="M237" s="278"/>
      <c r="N237" s="279">
        <f t="shared" si="5"/>
        <v>0</v>
      </c>
      <c r="O237" s="279"/>
      <c r="P237" s="279"/>
      <c r="Q237" s="279"/>
      <c r="R237" s="39"/>
      <c r="T237" s="173" t="s">
        <v>22</v>
      </c>
      <c r="U237" s="46" t="s">
        <v>45</v>
      </c>
      <c r="V237" s="38"/>
      <c r="W237" s="174">
        <f t="shared" si="6"/>
        <v>0</v>
      </c>
      <c r="X237" s="174">
        <v>0</v>
      </c>
      <c r="Y237" s="174">
        <f t="shared" si="7"/>
        <v>0</v>
      </c>
      <c r="Z237" s="174">
        <v>0.00156</v>
      </c>
      <c r="AA237" s="175">
        <f t="shared" si="8"/>
        <v>0.00312</v>
      </c>
      <c r="AR237" s="21" t="s">
        <v>194</v>
      </c>
      <c r="AT237" s="21" t="s">
        <v>168</v>
      </c>
      <c r="AU237" s="21" t="s">
        <v>87</v>
      </c>
      <c r="AY237" s="21" t="s">
        <v>167</v>
      </c>
      <c r="BE237" s="112">
        <f t="shared" si="9"/>
        <v>0</v>
      </c>
      <c r="BF237" s="112">
        <f t="shared" si="10"/>
        <v>0</v>
      </c>
      <c r="BG237" s="112">
        <f t="shared" si="11"/>
        <v>0</v>
      </c>
      <c r="BH237" s="112">
        <f t="shared" si="12"/>
        <v>0</v>
      </c>
      <c r="BI237" s="112">
        <f t="shared" si="13"/>
        <v>0</v>
      </c>
      <c r="BJ237" s="21" t="s">
        <v>87</v>
      </c>
      <c r="BK237" s="112">
        <f t="shared" si="14"/>
        <v>0</v>
      </c>
      <c r="BL237" s="21" t="s">
        <v>194</v>
      </c>
      <c r="BM237" s="21" t="s">
        <v>422</v>
      </c>
    </row>
    <row r="238" spans="2:65" s="1" customFormat="1" ht="25.5" customHeight="1">
      <c r="B238" s="37"/>
      <c r="C238" s="169" t="s">
        <v>423</v>
      </c>
      <c r="D238" s="169" t="s">
        <v>168</v>
      </c>
      <c r="E238" s="170" t="s">
        <v>424</v>
      </c>
      <c r="F238" s="276" t="s">
        <v>425</v>
      </c>
      <c r="G238" s="276"/>
      <c r="H238" s="276"/>
      <c r="I238" s="276"/>
      <c r="J238" s="171" t="s">
        <v>210</v>
      </c>
      <c r="K238" s="172">
        <v>1</v>
      </c>
      <c r="L238" s="277">
        <v>0</v>
      </c>
      <c r="M238" s="278"/>
      <c r="N238" s="279">
        <f t="shared" si="5"/>
        <v>0</v>
      </c>
      <c r="O238" s="279"/>
      <c r="P238" s="279"/>
      <c r="Q238" s="279"/>
      <c r="R238" s="39"/>
      <c r="T238" s="173" t="s">
        <v>22</v>
      </c>
      <c r="U238" s="46" t="s">
        <v>45</v>
      </c>
      <c r="V238" s="38"/>
      <c r="W238" s="174">
        <f t="shared" si="6"/>
        <v>0</v>
      </c>
      <c r="X238" s="174">
        <v>4.01E-05</v>
      </c>
      <c r="Y238" s="174">
        <f t="shared" si="7"/>
        <v>4.01E-05</v>
      </c>
      <c r="Z238" s="174">
        <v>0</v>
      </c>
      <c r="AA238" s="175">
        <f t="shared" si="8"/>
        <v>0</v>
      </c>
      <c r="AR238" s="21" t="s">
        <v>194</v>
      </c>
      <c r="AT238" s="21" t="s">
        <v>168</v>
      </c>
      <c r="AU238" s="21" t="s">
        <v>87</v>
      </c>
      <c r="AY238" s="21" t="s">
        <v>167</v>
      </c>
      <c r="BE238" s="112">
        <f t="shared" si="9"/>
        <v>0</v>
      </c>
      <c r="BF238" s="112">
        <f t="shared" si="10"/>
        <v>0</v>
      </c>
      <c r="BG238" s="112">
        <f t="shared" si="11"/>
        <v>0</v>
      </c>
      <c r="BH238" s="112">
        <f t="shared" si="12"/>
        <v>0</v>
      </c>
      <c r="BI238" s="112">
        <f t="shared" si="13"/>
        <v>0</v>
      </c>
      <c r="BJ238" s="21" t="s">
        <v>87</v>
      </c>
      <c r="BK238" s="112">
        <f t="shared" si="14"/>
        <v>0</v>
      </c>
      <c r="BL238" s="21" t="s">
        <v>194</v>
      </c>
      <c r="BM238" s="21" t="s">
        <v>426</v>
      </c>
    </row>
    <row r="239" spans="2:65" s="1" customFormat="1" ht="16.5" customHeight="1">
      <c r="B239" s="37"/>
      <c r="C239" s="199" t="s">
        <v>427</v>
      </c>
      <c r="D239" s="199" t="s">
        <v>213</v>
      </c>
      <c r="E239" s="200" t="s">
        <v>428</v>
      </c>
      <c r="F239" s="288" t="s">
        <v>429</v>
      </c>
      <c r="G239" s="288"/>
      <c r="H239" s="288"/>
      <c r="I239" s="288"/>
      <c r="J239" s="201" t="s">
        <v>210</v>
      </c>
      <c r="K239" s="202">
        <v>1</v>
      </c>
      <c r="L239" s="289">
        <v>0</v>
      </c>
      <c r="M239" s="290"/>
      <c r="N239" s="291">
        <f t="shared" si="5"/>
        <v>0</v>
      </c>
      <c r="O239" s="279"/>
      <c r="P239" s="279"/>
      <c r="Q239" s="279"/>
      <c r="R239" s="39"/>
      <c r="T239" s="173" t="s">
        <v>22</v>
      </c>
      <c r="U239" s="46" t="s">
        <v>45</v>
      </c>
      <c r="V239" s="38"/>
      <c r="W239" s="174">
        <f t="shared" si="6"/>
        <v>0</v>
      </c>
      <c r="X239" s="174">
        <v>0.0018</v>
      </c>
      <c r="Y239" s="174">
        <f t="shared" si="7"/>
        <v>0.0018</v>
      </c>
      <c r="Z239" s="174">
        <v>0</v>
      </c>
      <c r="AA239" s="175">
        <f t="shared" si="8"/>
        <v>0</v>
      </c>
      <c r="AR239" s="21" t="s">
        <v>293</v>
      </c>
      <c r="AT239" s="21" t="s">
        <v>213</v>
      </c>
      <c r="AU239" s="21" t="s">
        <v>87</v>
      </c>
      <c r="AY239" s="21" t="s">
        <v>167</v>
      </c>
      <c r="BE239" s="112">
        <f t="shared" si="9"/>
        <v>0</v>
      </c>
      <c r="BF239" s="112">
        <f t="shared" si="10"/>
        <v>0</v>
      </c>
      <c r="BG239" s="112">
        <f t="shared" si="11"/>
        <v>0</v>
      </c>
      <c r="BH239" s="112">
        <f t="shared" si="12"/>
        <v>0</v>
      </c>
      <c r="BI239" s="112">
        <f t="shared" si="13"/>
        <v>0</v>
      </c>
      <c r="BJ239" s="21" t="s">
        <v>87</v>
      </c>
      <c r="BK239" s="112">
        <f t="shared" si="14"/>
        <v>0</v>
      </c>
      <c r="BL239" s="21" t="s">
        <v>194</v>
      </c>
      <c r="BM239" s="21" t="s">
        <v>430</v>
      </c>
    </row>
    <row r="240" spans="2:65" s="1" customFormat="1" ht="25.5" customHeight="1">
      <c r="B240" s="37"/>
      <c r="C240" s="169" t="s">
        <v>431</v>
      </c>
      <c r="D240" s="169" t="s">
        <v>168</v>
      </c>
      <c r="E240" s="170" t="s">
        <v>432</v>
      </c>
      <c r="F240" s="276" t="s">
        <v>433</v>
      </c>
      <c r="G240" s="276"/>
      <c r="H240" s="276"/>
      <c r="I240" s="276"/>
      <c r="J240" s="171" t="s">
        <v>210</v>
      </c>
      <c r="K240" s="172">
        <v>1</v>
      </c>
      <c r="L240" s="277">
        <v>0</v>
      </c>
      <c r="M240" s="278"/>
      <c r="N240" s="279">
        <f t="shared" si="5"/>
        <v>0</v>
      </c>
      <c r="O240" s="279"/>
      <c r="P240" s="279"/>
      <c r="Q240" s="279"/>
      <c r="R240" s="39"/>
      <c r="T240" s="173" t="s">
        <v>22</v>
      </c>
      <c r="U240" s="46" t="s">
        <v>45</v>
      </c>
      <c r="V240" s="38"/>
      <c r="W240" s="174">
        <f t="shared" si="6"/>
        <v>0</v>
      </c>
      <c r="X240" s="174">
        <v>0.0001285</v>
      </c>
      <c r="Y240" s="174">
        <f t="shared" si="7"/>
        <v>0.0001285</v>
      </c>
      <c r="Z240" s="174">
        <v>0</v>
      </c>
      <c r="AA240" s="175">
        <f t="shared" si="8"/>
        <v>0</v>
      </c>
      <c r="AR240" s="21" t="s">
        <v>194</v>
      </c>
      <c r="AT240" s="21" t="s">
        <v>168</v>
      </c>
      <c r="AU240" s="21" t="s">
        <v>87</v>
      </c>
      <c r="AY240" s="21" t="s">
        <v>167</v>
      </c>
      <c r="BE240" s="112">
        <f t="shared" si="9"/>
        <v>0</v>
      </c>
      <c r="BF240" s="112">
        <f t="shared" si="10"/>
        <v>0</v>
      </c>
      <c r="BG240" s="112">
        <f t="shared" si="11"/>
        <v>0</v>
      </c>
      <c r="BH240" s="112">
        <f t="shared" si="12"/>
        <v>0</v>
      </c>
      <c r="BI240" s="112">
        <f t="shared" si="13"/>
        <v>0</v>
      </c>
      <c r="BJ240" s="21" t="s">
        <v>87</v>
      </c>
      <c r="BK240" s="112">
        <f t="shared" si="14"/>
        <v>0</v>
      </c>
      <c r="BL240" s="21" t="s">
        <v>194</v>
      </c>
      <c r="BM240" s="21" t="s">
        <v>434</v>
      </c>
    </row>
    <row r="241" spans="2:65" s="1" customFormat="1" ht="16.5" customHeight="1">
      <c r="B241" s="37"/>
      <c r="C241" s="199" t="s">
        <v>435</v>
      </c>
      <c r="D241" s="199" t="s">
        <v>213</v>
      </c>
      <c r="E241" s="200" t="s">
        <v>436</v>
      </c>
      <c r="F241" s="288" t="s">
        <v>437</v>
      </c>
      <c r="G241" s="288"/>
      <c r="H241" s="288"/>
      <c r="I241" s="288"/>
      <c r="J241" s="201" t="s">
        <v>210</v>
      </c>
      <c r="K241" s="202">
        <v>1</v>
      </c>
      <c r="L241" s="289">
        <v>0</v>
      </c>
      <c r="M241" s="290"/>
      <c r="N241" s="291">
        <f t="shared" si="5"/>
        <v>0</v>
      </c>
      <c r="O241" s="279"/>
      <c r="P241" s="279"/>
      <c r="Q241" s="279"/>
      <c r="R241" s="39"/>
      <c r="T241" s="173" t="s">
        <v>22</v>
      </c>
      <c r="U241" s="46" t="s">
        <v>45</v>
      </c>
      <c r="V241" s="38"/>
      <c r="W241" s="174">
        <f t="shared" si="6"/>
        <v>0</v>
      </c>
      <c r="X241" s="174">
        <v>0.0007</v>
      </c>
      <c r="Y241" s="174">
        <f t="shared" si="7"/>
        <v>0.0007</v>
      </c>
      <c r="Z241" s="174">
        <v>0</v>
      </c>
      <c r="AA241" s="175">
        <f t="shared" si="8"/>
        <v>0</v>
      </c>
      <c r="AR241" s="21" t="s">
        <v>293</v>
      </c>
      <c r="AT241" s="21" t="s">
        <v>213</v>
      </c>
      <c r="AU241" s="21" t="s">
        <v>87</v>
      </c>
      <c r="AY241" s="21" t="s">
        <v>167</v>
      </c>
      <c r="BE241" s="112">
        <f t="shared" si="9"/>
        <v>0</v>
      </c>
      <c r="BF241" s="112">
        <f t="shared" si="10"/>
        <v>0</v>
      </c>
      <c r="BG241" s="112">
        <f t="shared" si="11"/>
        <v>0</v>
      </c>
      <c r="BH241" s="112">
        <f t="shared" si="12"/>
        <v>0</v>
      </c>
      <c r="BI241" s="112">
        <f t="shared" si="13"/>
        <v>0</v>
      </c>
      <c r="BJ241" s="21" t="s">
        <v>87</v>
      </c>
      <c r="BK241" s="112">
        <f t="shared" si="14"/>
        <v>0</v>
      </c>
      <c r="BL241" s="21" t="s">
        <v>194</v>
      </c>
      <c r="BM241" s="21" t="s">
        <v>438</v>
      </c>
    </row>
    <row r="242" spans="2:65" s="1" customFormat="1" ht="16.5" customHeight="1">
      <c r="B242" s="37"/>
      <c r="C242" s="199" t="s">
        <v>439</v>
      </c>
      <c r="D242" s="199" t="s">
        <v>213</v>
      </c>
      <c r="E242" s="200" t="s">
        <v>440</v>
      </c>
      <c r="F242" s="288" t="s">
        <v>441</v>
      </c>
      <c r="G242" s="288"/>
      <c r="H242" s="288"/>
      <c r="I242" s="288"/>
      <c r="J242" s="201" t="s">
        <v>210</v>
      </c>
      <c r="K242" s="202">
        <v>1</v>
      </c>
      <c r="L242" s="289">
        <v>0</v>
      </c>
      <c r="M242" s="290"/>
      <c r="N242" s="291">
        <f t="shared" si="5"/>
        <v>0</v>
      </c>
      <c r="O242" s="279"/>
      <c r="P242" s="279"/>
      <c r="Q242" s="279"/>
      <c r="R242" s="39"/>
      <c r="T242" s="173" t="s">
        <v>22</v>
      </c>
      <c r="U242" s="46" t="s">
        <v>45</v>
      </c>
      <c r="V242" s="38"/>
      <c r="W242" s="174">
        <f t="shared" si="6"/>
        <v>0</v>
      </c>
      <c r="X242" s="174">
        <v>0.00127</v>
      </c>
      <c r="Y242" s="174">
        <f t="shared" si="7"/>
        <v>0.00127</v>
      </c>
      <c r="Z242" s="174">
        <v>0</v>
      </c>
      <c r="AA242" s="175">
        <f t="shared" si="8"/>
        <v>0</v>
      </c>
      <c r="AR242" s="21" t="s">
        <v>293</v>
      </c>
      <c r="AT242" s="21" t="s">
        <v>213</v>
      </c>
      <c r="AU242" s="21" t="s">
        <v>87</v>
      </c>
      <c r="AY242" s="21" t="s">
        <v>167</v>
      </c>
      <c r="BE242" s="112">
        <f t="shared" si="9"/>
        <v>0</v>
      </c>
      <c r="BF242" s="112">
        <f t="shared" si="10"/>
        <v>0</v>
      </c>
      <c r="BG242" s="112">
        <f t="shared" si="11"/>
        <v>0</v>
      </c>
      <c r="BH242" s="112">
        <f t="shared" si="12"/>
        <v>0</v>
      </c>
      <c r="BI242" s="112">
        <f t="shared" si="13"/>
        <v>0</v>
      </c>
      <c r="BJ242" s="21" t="s">
        <v>87</v>
      </c>
      <c r="BK242" s="112">
        <f t="shared" si="14"/>
        <v>0</v>
      </c>
      <c r="BL242" s="21" t="s">
        <v>194</v>
      </c>
      <c r="BM242" s="21" t="s">
        <v>442</v>
      </c>
    </row>
    <row r="243" spans="2:65" s="1" customFormat="1" ht="16.5" customHeight="1">
      <c r="B243" s="37"/>
      <c r="C243" s="169" t="s">
        <v>443</v>
      </c>
      <c r="D243" s="169" t="s">
        <v>168</v>
      </c>
      <c r="E243" s="170" t="s">
        <v>444</v>
      </c>
      <c r="F243" s="276" t="s">
        <v>445</v>
      </c>
      <c r="G243" s="276"/>
      <c r="H243" s="276"/>
      <c r="I243" s="276"/>
      <c r="J243" s="171" t="s">
        <v>210</v>
      </c>
      <c r="K243" s="172">
        <v>1</v>
      </c>
      <c r="L243" s="277">
        <v>0</v>
      </c>
      <c r="M243" s="278"/>
      <c r="N243" s="279">
        <f t="shared" si="5"/>
        <v>0</v>
      </c>
      <c r="O243" s="279"/>
      <c r="P243" s="279"/>
      <c r="Q243" s="279"/>
      <c r="R243" s="39"/>
      <c r="T243" s="173" t="s">
        <v>22</v>
      </c>
      <c r="U243" s="46" t="s">
        <v>45</v>
      </c>
      <c r="V243" s="38"/>
      <c r="W243" s="174">
        <f t="shared" si="6"/>
        <v>0</v>
      </c>
      <c r="X243" s="174">
        <v>0</v>
      </c>
      <c r="Y243" s="174">
        <f t="shared" si="7"/>
        <v>0</v>
      </c>
      <c r="Z243" s="174">
        <v>0.00085</v>
      </c>
      <c r="AA243" s="175">
        <f t="shared" si="8"/>
        <v>0.00085</v>
      </c>
      <c r="AR243" s="21" t="s">
        <v>194</v>
      </c>
      <c r="AT243" s="21" t="s">
        <v>168</v>
      </c>
      <c r="AU243" s="21" t="s">
        <v>87</v>
      </c>
      <c r="AY243" s="21" t="s">
        <v>167</v>
      </c>
      <c r="BE243" s="112">
        <f t="shared" si="9"/>
        <v>0</v>
      </c>
      <c r="BF243" s="112">
        <f t="shared" si="10"/>
        <v>0</v>
      </c>
      <c r="BG243" s="112">
        <f t="shared" si="11"/>
        <v>0</v>
      </c>
      <c r="BH243" s="112">
        <f t="shared" si="12"/>
        <v>0</v>
      </c>
      <c r="BI243" s="112">
        <f t="shared" si="13"/>
        <v>0</v>
      </c>
      <c r="BJ243" s="21" t="s">
        <v>87</v>
      </c>
      <c r="BK243" s="112">
        <f t="shared" si="14"/>
        <v>0</v>
      </c>
      <c r="BL243" s="21" t="s">
        <v>194</v>
      </c>
      <c r="BM243" s="21" t="s">
        <v>446</v>
      </c>
    </row>
    <row r="244" spans="2:65" s="1" customFormat="1" ht="16.5" customHeight="1">
      <c r="B244" s="37"/>
      <c r="C244" s="169" t="s">
        <v>447</v>
      </c>
      <c r="D244" s="169" t="s">
        <v>168</v>
      </c>
      <c r="E244" s="170" t="s">
        <v>448</v>
      </c>
      <c r="F244" s="276" t="s">
        <v>449</v>
      </c>
      <c r="G244" s="276"/>
      <c r="H244" s="276"/>
      <c r="I244" s="276"/>
      <c r="J244" s="171" t="s">
        <v>210</v>
      </c>
      <c r="K244" s="172">
        <v>1</v>
      </c>
      <c r="L244" s="277">
        <v>0</v>
      </c>
      <c r="M244" s="278"/>
      <c r="N244" s="279">
        <f t="shared" si="5"/>
        <v>0</v>
      </c>
      <c r="O244" s="279"/>
      <c r="P244" s="279"/>
      <c r="Q244" s="279"/>
      <c r="R244" s="39"/>
      <c r="T244" s="173" t="s">
        <v>22</v>
      </c>
      <c r="U244" s="46" t="s">
        <v>45</v>
      </c>
      <c r="V244" s="38"/>
      <c r="W244" s="174">
        <f t="shared" si="6"/>
        <v>0</v>
      </c>
      <c r="X244" s="174">
        <v>0</v>
      </c>
      <c r="Y244" s="174">
        <f t="shared" si="7"/>
        <v>0</v>
      </c>
      <c r="Z244" s="174">
        <v>0.00122</v>
      </c>
      <c r="AA244" s="175">
        <f t="shared" si="8"/>
        <v>0.00122</v>
      </c>
      <c r="AR244" s="21" t="s">
        <v>194</v>
      </c>
      <c r="AT244" s="21" t="s">
        <v>168</v>
      </c>
      <c r="AU244" s="21" t="s">
        <v>87</v>
      </c>
      <c r="AY244" s="21" t="s">
        <v>167</v>
      </c>
      <c r="BE244" s="112">
        <f t="shared" si="9"/>
        <v>0</v>
      </c>
      <c r="BF244" s="112">
        <f t="shared" si="10"/>
        <v>0</v>
      </c>
      <c r="BG244" s="112">
        <f t="shared" si="11"/>
        <v>0</v>
      </c>
      <c r="BH244" s="112">
        <f t="shared" si="12"/>
        <v>0</v>
      </c>
      <c r="BI244" s="112">
        <f t="shared" si="13"/>
        <v>0</v>
      </c>
      <c r="BJ244" s="21" t="s">
        <v>87</v>
      </c>
      <c r="BK244" s="112">
        <f t="shared" si="14"/>
        <v>0</v>
      </c>
      <c r="BL244" s="21" t="s">
        <v>194</v>
      </c>
      <c r="BM244" s="21" t="s">
        <v>450</v>
      </c>
    </row>
    <row r="245" spans="2:65" s="1" customFormat="1" ht="16.5" customHeight="1">
      <c r="B245" s="37"/>
      <c r="C245" s="169" t="s">
        <v>451</v>
      </c>
      <c r="D245" s="169" t="s">
        <v>168</v>
      </c>
      <c r="E245" s="170" t="s">
        <v>452</v>
      </c>
      <c r="F245" s="276" t="s">
        <v>453</v>
      </c>
      <c r="G245" s="276"/>
      <c r="H245" s="276"/>
      <c r="I245" s="276"/>
      <c r="J245" s="171" t="s">
        <v>210</v>
      </c>
      <c r="K245" s="172">
        <v>1</v>
      </c>
      <c r="L245" s="277">
        <v>0</v>
      </c>
      <c r="M245" s="278"/>
      <c r="N245" s="279">
        <f t="shared" si="5"/>
        <v>0</v>
      </c>
      <c r="O245" s="279"/>
      <c r="P245" s="279"/>
      <c r="Q245" s="279"/>
      <c r="R245" s="39"/>
      <c r="T245" s="173" t="s">
        <v>22</v>
      </c>
      <c r="U245" s="46" t="s">
        <v>45</v>
      </c>
      <c r="V245" s="38"/>
      <c r="W245" s="174">
        <f t="shared" si="6"/>
        <v>0</v>
      </c>
      <c r="X245" s="174">
        <v>0.00031</v>
      </c>
      <c r="Y245" s="174">
        <f t="shared" si="7"/>
        <v>0.00031</v>
      </c>
      <c r="Z245" s="174">
        <v>0</v>
      </c>
      <c r="AA245" s="175">
        <f t="shared" si="8"/>
        <v>0</v>
      </c>
      <c r="AR245" s="21" t="s">
        <v>194</v>
      </c>
      <c r="AT245" s="21" t="s">
        <v>168</v>
      </c>
      <c r="AU245" s="21" t="s">
        <v>87</v>
      </c>
      <c r="AY245" s="21" t="s">
        <v>167</v>
      </c>
      <c r="BE245" s="112">
        <f t="shared" si="9"/>
        <v>0</v>
      </c>
      <c r="BF245" s="112">
        <f t="shared" si="10"/>
        <v>0</v>
      </c>
      <c r="BG245" s="112">
        <f t="shared" si="11"/>
        <v>0</v>
      </c>
      <c r="BH245" s="112">
        <f t="shared" si="12"/>
        <v>0</v>
      </c>
      <c r="BI245" s="112">
        <f t="shared" si="13"/>
        <v>0</v>
      </c>
      <c r="BJ245" s="21" t="s">
        <v>87</v>
      </c>
      <c r="BK245" s="112">
        <f t="shared" si="14"/>
        <v>0</v>
      </c>
      <c r="BL245" s="21" t="s">
        <v>194</v>
      </c>
      <c r="BM245" s="21" t="s">
        <v>454</v>
      </c>
    </row>
    <row r="246" spans="2:65" s="1" customFormat="1" ht="16.5" customHeight="1">
      <c r="B246" s="37"/>
      <c r="C246" s="169" t="s">
        <v>455</v>
      </c>
      <c r="D246" s="169" t="s">
        <v>168</v>
      </c>
      <c r="E246" s="170" t="s">
        <v>456</v>
      </c>
      <c r="F246" s="276" t="s">
        <v>457</v>
      </c>
      <c r="G246" s="276"/>
      <c r="H246" s="276"/>
      <c r="I246" s="276"/>
      <c r="J246" s="171" t="s">
        <v>210</v>
      </c>
      <c r="K246" s="172">
        <v>6</v>
      </c>
      <c r="L246" s="277">
        <v>0</v>
      </c>
      <c r="M246" s="278"/>
      <c r="N246" s="279">
        <f t="shared" si="5"/>
        <v>0</v>
      </c>
      <c r="O246" s="279"/>
      <c r="P246" s="279"/>
      <c r="Q246" s="279"/>
      <c r="R246" s="39"/>
      <c r="T246" s="173" t="s">
        <v>22</v>
      </c>
      <c r="U246" s="46" t="s">
        <v>45</v>
      </c>
      <c r="V246" s="38"/>
      <c r="W246" s="174">
        <f t="shared" si="6"/>
        <v>0</v>
      </c>
      <c r="X246" s="174">
        <v>0</v>
      </c>
      <c r="Y246" s="174">
        <f t="shared" si="7"/>
        <v>0</v>
      </c>
      <c r="Z246" s="174">
        <v>0.005</v>
      </c>
      <c r="AA246" s="175">
        <f t="shared" si="8"/>
        <v>0.03</v>
      </c>
      <c r="AR246" s="21" t="s">
        <v>194</v>
      </c>
      <c r="AT246" s="21" t="s">
        <v>168</v>
      </c>
      <c r="AU246" s="21" t="s">
        <v>87</v>
      </c>
      <c r="AY246" s="21" t="s">
        <v>167</v>
      </c>
      <c r="BE246" s="112">
        <f t="shared" si="9"/>
        <v>0</v>
      </c>
      <c r="BF246" s="112">
        <f t="shared" si="10"/>
        <v>0</v>
      </c>
      <c r="BG246" s="112">
        <f t="shared" si="11"/>
        <v>0</v>
      </c>
      <c r="BH246" s="112">
        <f t="shared" si="12"/>
        <v>0</v>
      </c>
      <c r="BI246" s="112">
        <f t="shared" si="13"/>
        <v>0</v>
      </c>
      <c r="BJ246" s="21" t="s">
        <v>87</v>
      </c>
      <c r="BK246" s="112">
        <f t="shared" si="14"/>
        <v>0</v>
      </c>
      <c r="BL246" s="21" t="s">
        <v>194</v>
      </c>
      <c r="BM246" s="21" t="s">
        <v>458</v>
      </c>
    </row>
    <row r="247" spans="2:51" s="10" customFormat="1" ht="16.5" customHeight="1">
      <c r="B247" s="176"/>
      <c r="C247" s="177"/>
      <c r="D247" s="177"/>
      <c r="E247" s="178" t="s">
        <v>22</v>
      </c>
      <c r="F247" s="280" t="s">
        <v>459</v>
      </c>
      <c r="G247" s="281"/>
      <c r="H247" s="281"/>
      <c r="I247" s="281"/>
      <c r="J247" s="177"/>
      <c r="K247" s="178" t="s">
        <v>22</v>
      </c>
      <c r="L247" s="177"/>
      <c r="M247" s="177"/>
      <c r="N247" s="177"/>
      <c r="O247" s="177"/>
      <c r="P247" s="177"/>
      <c r="Q247" s="177"/>
      <c r="R247" s="179"/>
      <c r="T247" s="180"/>
      <c r="U247" s="177"/>
      <c r="V247" s="177"/>
      <c r="W247" s="177"/>
      <c r="X247" s="177"/>
      <c r="Y247" s="177"/>
      <c r="Z247" s="177"/>
      <c r="AA247" s="181"/>
      <c r="AT247" s="182" t="s">
        <v>174</v>
      </c>
      <c r="AU247" s="182" t="s">
        <v>87</v>
      </c>
      <c r="AV247" s="10" t="s">
        <v>84</v>
      </c>
      <c r="AW247" s="10" t="s">
        <v>35</v>
      </c>
      <c r="AX247" s="10" t="s">
        <v>78</v>
      </c>
      <c r="AY247" s="182" t="s">
        <v>167</v>
      </c>
    </row>
    <row r="248" spans="2:51" s="11" customFormat="1" ht="16.5" customHeight="1">
      <c r="B248" s="183"/>
      <c r="C248" s="184"/>
      <c r="D248" s="184"/>
      <c r="E248" s="185" t="s">
        <v>22</v>
      </c>
      <c r="F248" s="282" t="s">
        <v>460</v>
      </c>
      <c r="G248" s="283"/>
      <c r="H248" s="283"/>
      <c r="I248" s="283"/>
      <c r="J248" s="184"/>
      <c r="K248" s="186">
        <v>2</v>
      </c>
      <c r="L248" s="184"/>
      <c r="M248" s="184"/>
      <c r="N248" s="184"/>
      <c r="O248" s="184"/>
      <c r="P248" s="184"/>
      <c r="Q248" s="184"/>
      <c r="R248" s="187"/>
      <c r="T248" s="188"/>
      <c r="U248" s="184"/>
      <c r="V248" s="184"/>
      <c r="W248" s="184"/>
      <c r="X248" s="184"/>
      <c r="Y248" s="184"/>
      <c r="Z248" s="184"/>
      <c r="AA248" s="189"/>
      <c r="AT248" s="190" t="s">
        <v>174</v>
      </c>
      <c r="AU248" s="190" t="s">
        <v>87</v>
      </c>
      <c r="AV248" s="11" t="s">
        <v>87</v>
      </c>
      <c r="AW248" s="11" t="s">
        <v>35</v>
      </c>
      <c r="AX248" s="11" t="s">
        <v>78</v>
      </c>
      <c r="AY248" s="190" t="s">
        <v>167</v>
      </c>
    </row>
    <row r="249" spans="2:51" s="10" customFormat="1" ht="16.5" customHeight="1">
      <c r="B249" s="176"/>
      <c r="C249" s="177"/>
      <c r="D249" s="177"/>
      <c r="E249" s="178" t="s">
        <v>22</v>
      </c>
      <c r="F249" s="294" t="s">
        <v>461</v>
      </c>
      <c r="G249" s="295"/>
      <c r="H249" s="295"/>
      <c r="I249" s="295"/>
      <c r="J249" s="177"/>
      <c r="K249" s="178" t="s">
        <v>22</v>
      </c>
      <c r="L249" s="177"/>
      <c r="M249" s="177"/>
      <c r="N249" s="177"/>
      <c r="O249" s="177"/>
      <c r="P249" s="177"/>
      <c r="Q249" s="177"/>
      <c r="R249" s="179"/>
      <c r="T249" s="180"/>
      <c r="U249" s="177"/>
      <c r="V249" s="177"/>
      <c r="W249" s="177"/>
      <c r="X249" s="177"/>
      <c r="Y249" s="177"/>
      <c r="Z249" s="177"/>
      <c r="AA249" s="181"/>
      <c r="AT249" s="182" t="s">
        <v>174</v>
      </c>
      <c r="AU249" s="182" t="s">
        <v>87</v>
      </c>
      <c r="AV249" s="10" t="s">
        <v>84</v>
      </c>
      <c r="AW249" s="10" t="s">
        <v>35</v>
      </c>
      <c r="AX249" s="10" t="s">
        <v>78</v>
      </c>
      <c r="AY249" s="182" t="s">
        <v>167</v>
      </c>
    </row>
    <row r="250" spans="2:51" s="11" customFormat="1" ht="16.5" customHeight="1">
      <c r="B250" s="183"/>
      <c r="C250" s="184"/>
      <c r="D250" s="184"/>
      <c r="E250" s="185" t="s">
        <v>22</v>
      </c>
      <c r="F250" s="282" t="s">
        <v>460</v>
      </c>
      <c r="G250" s="283"/>
      <c r="H250" s="283"/>
      <c r="I250" s="283"/>
      <c r="J250" s="184"/>
      <c r="K250" s="186">
        <v>2</v>
      </c>
      <c r="L250" s="184"/>
      <c r="M250" s="184"/>
      <c r="N250" s="184"/>
      <c r="O250" s="184"/>
      <c r="P250" s="184"/>
      <c r="Q250" s="184"/>
      <c r="R250" s="187"/>
      <c r="T250" s="188"/>
      <c r="U250" s="184"/>
      <c r="V250" s="184"/>
      <c r="W250" s="184"/>
      <c r="X250" s="184"/>
      <c r="Y250" s="184"/>
      <c r="Z250" s="184"/>
      <c r="AA250" s="189"/>
      <c r="AT250" s="190" t="s">
        <v>174</v>
      </c>
      <c r="AU250" s="190" t="s">
        <v>87</v>
      </c>
      <c r="AV250" s="11" t="s">
        <v>87</v>
      </c>
      <c r="AW250" s="11" t="s">
        <v>35</v>
      </c>
      <c r="AX250" s="11" t="s">
        <v>78</v>
      </c>
      <c r="AY250" s="190" t="s">
        <v>167</v>
      </c>
    </row>
    <row r="251" spans="2:51" s="10" customFormat="1" ht="16.5" customHeight="1">
      <c r="B251" s="176"/>
      <c r="C251" s="177"/>
      <c r="D251" s="177"/>
      <c r="E251" s="178" t="s">
        <v>22</v>
      </c>
      <c r="F251" s="294" t="s">
        <v>462</v>
      </c>
      <c r="G251" s="295"/>
      <c r="H251" s="295"/>
      <c r="I251" s="295"/>
      <c r="J251" s="177"/>
      <c r="K251" s="178" t="s">
        <v>22</v>
      </c>
      <c r="L251" s="177"/>
      <c r="M251" s="177"/>
      <c r="N251" s="177"/>
      <c r="O251" s="177"/>
      <c r="P251" s="177"/>
      <c r="Q251" s="177"/>
      <c r="R251" s="179"/>
      <c r="T251" s="180"/>
      <c r="U251" s="177"/>
      <c r="V251" s="177"/>
      <c r="W251" s="177"/>
      <c r="X251" s="177"/>
      <c r="Y251" s="177"/>
      <c r="Z251" s="177"/>
      <c r="AA251" s="181"/>
      <c r="AT251" s="182" t="s">
        <v>174</v>
      </c>
      <c r="AU251" s="182" t="s">
        <v>87</v>
      </c>
      <c r="AV251" s="10" t="s">
        <v>84</v>
      </c>
      <c r="AW251" s="10" t="s">
        <v>35</v>
      </c>
      <c r="AX251" s="10" t="s">
        <v>78</v>
      </c>
      <c r="AY251" s="182" t="s">
        <v>167</v>
      </c>
    </row>
    <row r="252" spans="2:51" s="11" customFormat="1" ht="16.5" customHeight="1">
      <c r="B252" s="183"/>
      <c r="C252" s="184"/>
      <c r="D252" s="184"/>
      <c r="E252" s="185" t="s">
        <v>22</v>
      </c>
      <c r="F252" s="282" t="s">
        <v>84</v>
      </c>
      <c r="G252" s="283"/>
      <c r="H252" s="283"/>
      <c r="I252" s="283"/>
      <c r="J252" s="184"/>
      <c r="K252" s="186">
        <v>1</v>
      </c>
      <c r="L252" s="184"/>
      <c r="M252" s="184"/>
      <c r="N252" s="184"/>
      <c r="O252" s="184"/>
      <c r="P252" s="184"/>
      <c r="Q252" s="184"/>
      <c r="R252" s="187"/>
      <c r="T252" s="188"/>
      <c r="U252" s="184"/>
      <c r="V252" s="184"/>
      <c r="W252" s="184"/>
      <c r="X252" s="184"/>
      <c r="Y252" s="184"/>
      <c r="Z252" s="184"/>
      <c r="AA252" s="189"/>
      <c r="AT252" s="190" t="s">
        <v>174</v>
      </c>
      <c r="AU252" s="190" t="s">
        <v>87</v>
      </c>
      <c r="AV252" s="11" t="s">
        <v>87</v>
      </c>
      <c r="AW252" s="11" t="s">
        <v>35</v>
      </c>
      <c r="AX252" s="11" t="s">
        <v>78</v>
      </c>
      <c r="AY252" s="190" t="s">
        <v>167</v>
      </c>
    </row>
    <row r="253" spans="2:51" s="10" customFormat="1" ht="16.5" customHeight="1">
      <c r="B253" s="176"/>
      <c r="C253" s="177"/>
      <c r="D253" s="177"/>
      <c r="E253" s="178" t="s">
        <v>22</v>
      </c>
      <c r="F253" s="294" t="s">
        <v>463</v>
      </c>
      <c r="G253" s="295"/>
      <c r="H253" s="295"/>
      <c r="I253" s="295"/>
      <c r="J253" s="177"/>
      <c r="K253" s="178" t="s">
        <v>22</v>
      </c>
      <c r="L253" s="177"/>
      <c r="M253" s="177"/>
      <c r="N253" s="177"/>
      <c r="O253" s="177"/>
      <c r="P253" s="177"/>
      <c r="Q253" s="177"/>
      <c r="R253" s="179"/>
      <c r="T253" s="180"/>
      <c r="U253" s="177"/>
      <c r="V253" s="177"/>
      <c r="W253" s="177"/>
      <c r="X253" s="177"/>
      <c r="Y253" s="177"/>
      <c r="Z253" s="177"/>
      <c r="AA253" s="181"/>
      <c r="AT253" s="182" t="s">
        <v>174</v>
      </c>
      <c r="AU253" s="182" t="s">
        <v>87</v>
      </c>
      <c r="AV253" s="10" t="s">
        <v>84</v>
      </c>
      <c r="AW253" s="10" t="s">
        <v>35</v>
      </c>
      <c r="AX253" s="10" t="s">
        <v>78</v>
      </c>
      <c r="AY253" s="182" t="s">
        <v>167</v>
      </c>
    </row>
    <row r="254" spans="2:51" s="11" customFormat="1" ht="16.5" customHeight="1">
      <c r="B254" s="183"/>
      <c r="C254" s="184"/>
      <c r="D254" s="184"/>
      <c r="E254" s="185" t="s">
        <v>22</v>
      </c>
      <c r="F254" s="282" t="s">
        <v>84</v>
      </c>
      <c r="G254" s="283"/>
      <c r="H254" s="283"/>
      <c r="I254" s="283"/>
      <c r="J254" s="184"/>
      <c r="K254" s="186">
        <v>1</v>
      </c>
      <c r="L254" s="184"/>
      <c r="M254" s="184"/>
      <c r="N254" s="184"/>
      <c r="O254" s="184"/>
      <c r="P254" s="184"/>
      <c r="Q254" s="184"/>
      <c r="R254" s="187"/>
      <c r="T254" s="188"/>
      <c r="U254" s="184"/>
      <c r="V254" s="184"/>
      <c r="W254" s="184"/>
      <c r="X254" s="184"/>
      <c r="Y254" s="184"/>
      <c r="Z254" s="184"/>
      <c r="AA254" s="189"/>
      <c r="AT254" s="190" t="s">
        <v>174</v>
      </c>
      <c r="AU254" s="190" t="s">
        <v>87</v>
      </c>
      <c r="AV254" s="11" t="s">
        <v>87</v>
      </c>
      <c r="AW254" s="11" t="s">
        <v>35</v>
      </c>
      <c r="AX254" s="11" t="s">
        <v>78</v>
      </c>
      <c r="AY254" s="190" t="s">
        <v>167</v>
      </c>
    </row>
    <row r="255" spans="2:51" s="12" customFormat="1" ht="16.5" customHeight="1">
      <c r="B255" s="191"/>
      <c r="C255" s="192"/>
      <c r="D255" s="192"/>
      <c r="E255" s="193" t="s">
        <v>22</v>
      </c>
      <c r="F255" s="286" t="s">
        <v>186</v>
      </c>
      <c r="G255" s="287"/>
      <c r="H255" s="287"/>
      <c r="I255" s="287"/>
      <c r="J255" s="192"/>
      <c r="K255" s="194">
        <v>6</v>
      </c>
      <c r="L255" s="192"/>
      <c r="M255" s="192"/>
      <c r="N255" s="192"/>
      <c r="O255" s="192"/>
      <c r="P255" s="192"/>
      <c r="Q255" s="192"/>
      <c r="R255" s="195"/>
      <c r="T255" s="196"/>
      <c r="U255" s="192"/>
      <c r="V255" s="192"/>
      <c r="W255" s="192"/>
      <c r="X255" s="192"/>
      <c r="Y255" s="192"/>
      <c r="Z255" s="192"/>
      <c r="AA255" s="197"/>
      <c r="AT255" s="198" t="s">
        <v>174</v>
      </c>
      <c r="AU255" s="198" t="s">
        <v>87</v>
      </c>
      <c r="AV255" s="12" t="s">
        <v>93</v>
      </c>
      <c r="AW255" s="12" t="s">
        <v>35</v>
      </c>
      <c r="AX255" s="12" t="s">
        <v>84</v>
      </c>
      <c r="AY255" s="198" t="s">
        <v>167</v>
      </c>
    </row>
    <row r="256" spans="2:65" s="1" customFormat="1" ht="25.5" customHeight="1">
      <c r="B256" s="37"/>
      <c r="C256" s="169" t="s">
        <v>464</v>
      </c>
      <c r="D256" s="169" t="s">
        <v>168</v>
      </c>
      <c r="E256" s="170" t="s">
        <v>465</v>
      </c>
      <c r="F256" s="276" t="s">
        <v>466</v>
      </c>
      <c r="G256" s="276"/>
      <c r="H256" s="276"/>
      <c r="I256" s="276"/>
      <c r="J256" s="171" t="s">
        <v>256</v>
      </c>
      <c r="K256" s="172">
        <v>0.055</v>
      </c>
      <c r="L256" s="277">
        <v>0</v>
      </c>
      <c r="M256" s="278"/>
      <c r="N256" s="279">
        <f>ROUND(L256*K256,2)</f>
        <v>0</v>
      </c>
      <c r="O256" s="279"/>
      <c r="P256" s="279"/>
      <c r="Q256" s="279"/>
      <c r="R256" s="39"/>
      <c r="T256" s="173" t="s">
        <v>22</v>
      </c>
      <c r="U256" s="46" t="s">
        <v>45</v>
      </c>
      <c r="V256" s="38"/>
      <c r="W256" s="174">
        <f>V256*K256</f>
        <v>0</v>
      </c>
      <c r="X256" s="174">
        <v>0</v>
      </c>
      <c r="Y256" s="174">
        <f>X256*K256</f>
        <v>0</v>
      </c>
      <c r="Z256" s="174">
        <v>0</v>
      </c>
      <c r="AA256" s="175">
        <f>Z256*K256</f>
        <v>0</v>
      </c>
      <c r="AR256" s="21" t="s">
        <v>194</v>
      </c>
      <c r="AT256" s="21" t="s">
        <v>168</v>
      </c>
      <c r="AU256" s="21" t="s">
        <v>87</v>
      </c>
      <c r="AY256" s="21" t="s">
        <v>167</v>
      </c>
      <c r="BE256" s="112">
        <f>IF(U256="základní",N256,0)</f>
        <v>0</v>
      </c>
      <c r="BF256" s="112">
        <f>IF(U256="snížená",N256,0)</f>
        <v>0</v>
      </c>
      <c r="BG256" s="112">
        <f>IF(U256="zákl. přenesená",N256,0)</f>
        <v>0</v>
      </c>
      <c r="BH256" s="112">
        <f>IF(U256="sníž. přenesená",N256,0)</f>
        <v>0</v>
      </c>
      <c r="BI256" s="112">
        <f>IF(U256="nulová",N256,0)</f>
        <v>0</v>
      </c>
      <c r="BJ256" s="21" t="s">
        <v>87</v>
      </c>
      <c r="BK256" s="112">
        <f>ROUND(L256*K256,2)</f>
        <v>0</v>
      </c>
      <c r="BL256" s="21" t="s">
        <v>194</v>
      </c>
      <c r="BM256" s="21" t="s">
        <v>467</v>
      </c>
    </row>
    <row r="257" spans="2:65" s="1" customFormat="1" ht="25.5" customHeight="1">
      <c r="B257" s="37"/>
      <c r="C257" s="169" t="s">
        <v>468</v>
      </c>
      <c r="D257" s="169" t="s">
        <v>168</v>
      </c>
      <c r="E257" s="170" t="s">
        <v>469</v>
      </c>
      <c r="F257" s="276" t="s">
        <v>470</v>
      </c>
      <c r="G257" s="276"/>
      <c r="H257" s="276"/>
      <c r="I257" s="276"/>
      <c r="J257" s="171" t="s">
        <v>256</v>
      </c>
      <c r="K257" s="172">
        <v>0.055</v>
      </c>
      <c r="L257" s="277">
        <v>0</v>
      </c>
      <c r="M257" s="278"/>
      <c r="N257" s="279">
        <f>ROUND(L257*K257,2)</f>
        <v>0</v>
      </c>
      <c r="O257" s="279"/>
      <c r="P257" s="279"/>
      <c r="Q257" s="279"/>
      <c r="R257" s="39"/>
      <c r="T257" s="173" t="s">
        <v>22</v>
      </c>
      <c r="U257" s="46" t="s">
        <v>45</v>
      </c>
      <c r="V257" s="38"/>
      <c r="W257" s="174">
        <f>V257*K257</f>
        <v>0</v>
      </c>
      <c r="X257" s="174">
        <v>0</v>
      </c>
      <c r="Y257" s="174">
        <f>X257*K257</f>
        <v>0</v>
      </c>
      <c r="Z257" s="174">
        <v>0</v>
      </c>
      <c r="AA257" s="175">
        <f>Z257*K257</f>
        <v>0</v>
      </c>
      <c r="AR257" s="21" t="s">
        <v>194</v>
      </c>
      <c r="AT257" s="21" t="s">
        <v>168</v>
      </c>
      <c r="AU257" s="21" t="s">
        <v>87</v>
      </c>
      <c r="AY257" s="21" t="s">
        <v>167</v>
      </c>
      <c r="BE257" s="112">
        <f>IF(U257="základní",N257,0)</f>
        <v>0</v>
      </c>
      <c r="BF257" s="112">
        <f>IF(U257="snížená",N257,0)</f>
        <v>0</v>
      </c>
      <c r="BG257" s="112">
        <f>IF(U257="zákl. přenesená",N257,0)</f>
        <v>0</v>
      </c>
      <c r="BH257" s="112">
        <f>IF(U257="sníž. přenesená",N257,0)</f>
        <v>0</v>
      </c>
      <c r="BI257" s="112">
        <f>IF(U257="nulová",N257,0)</f>
        <v>0</v>
      </c>
      <c r="BJ257" s="21" t="s">
        <v>87</v>
      </c>
      <c r="BK257" s="112">
        <f>ROUND(L257*K257,2)</f>
        <v>0</v>
      </c>
      <c r="BL257" s="21" t="s">
        <v>194</v>
      </c>
      <c r="BM257" s="21" t="s">
        <v>471</v>
      </c>
    </row>
    <row r="258" spans="2:63" s="9" customFormat="1" ht="29.25" customHeight="1">
      <c r="B258" s="158"/>
      <c r="C258" s="159"/>
      <c r="D258" s="168" t="s">
        <v>132</v>
      </c>
      <c r="E258" s="168"/>
      <c r="F258" s="168"/>
      <c r="G258" s="168"/>
      <c r="H258" s="168"/>
      <c r="I258" s="168"/>
      <c r="J258" s="168"/>
      <c r="K258" s="168"/>
      <c r="L258" s="168"/>
      <c r="M258" s="168"/>
      <c r="N258" s="301">
        <f>BK258</f>
        <v>0</v>
      </c>
      <c r="O258" s="302"/>
      <c r="P258" s="302"/>
      <c r="Q258" s="302"/>
      <c r="R258" s="161"/>
      <c r="T258" s="162"/>
      <c r="U258" s="159"/>
      <c r="V258" s="159"/>
      <c r="W258" s="163">
        <f>SUM(W259:W261)</f>
        <v>0</v>
      </c>
      <c r="X258" s="159"/>
      <c r="Y258" s="163">
        <f>SUM(Y259:Y261)</f>
        <v>0</v>
      </c>
      <c r="Z258" s="159"/>
      <c r="AA258" s="164">
        <f>SUM(AA259:AA261)</f>
        <v>0</v>
      </c>
      <c r="AR258" s="165" t="s">
        <v>87</v>
      </c>
      <c r="AT258" s="166" t="s">
        <v>77</v>
      </c>
      <c r="AU258" s="166" t="s">
        <v>84</v>
      </c>
      <c r="AY258" s="165" t="s">
        <v>167</v>
      </c>
      <c r="BK258" s="167">
        <f>SUM(BK259:BK261)</f>
        <v>0</v>
      </c>
    </row>
    <row r="259" spans="2:65" s="1" customFormat="1" ht="25.5" customHeight="1">
      <c r="B259" s="37"/>
      <c r="C259" s="169" t="s">
        <v>472</v>
      </c>
      <c r="D259" s="169" t="s">
        <v>168</v>
      </c>
      <c r="E259" s="170" t="s">
        <v>473</v>
      </c>
      <c r="F259" s="276" t="s">
        <v>474</v>
      </c>
      <c r="G259" s="276"/>
      <c r="H259" s="276"/>
      <c r="I259" s="276"/>
      <c r="J259" s="171" t="s">
        <v>210</v>
      </c>
      <c r="K259" s="172">
        <v>1</v>
      </c>
      <c r="L259" s="277">
        <v>0</v>
      </c>
      <c r="M259" s="278"/>
      <c r="N259" s="279">
        <f>ROUND(L259*K259,2)</f>
        <v>0</v>
      </c>
      <c r="O259" s="279"/>
      <c r="P259" s="279"/>
      <c r="Q259" s="279"/>
      <c r="R259" s="39"/>
      <c r="T259" s="173" t="s">
        <v>22</v>
      </c>
      <c r="U259" s="46" t="s">
        <v>45</v>
      </c>
      <c r="V259" s="38"/>
      <c r="W259" s="174">
        <f>V259*K259</f>
        <v>0</v>
      </c>
      <c r="X259" s="174">
        <v>0</v>
      </c>
      <c r="Y259" s="174">
        <f>X259*K259</f>
        <v>0</v>
      </c>
      <c r="Z259" s="174">
        <v>0</v>
      </c>
      <c r="AA259" s="175">
        <f>Z259*K259</f>
        <v>0</v>
      </c>
      <c r="AR259" s="21" t="s">
        <v>194</v>
      </c>
      <c r="AT259" s="21" t="s">
        <v>168</v>
      </c>
      <c r="AU259" s="21" t="s">
        <v>87</v>
      </c>
      <c r="AY259" s="21" t="s">
        <v>167</v>
      </c>
      <c r="BE259" s="112">
        <f>IF(U259="základní",N259,0)</f>
        <v>0</v>
      </c>
      <c r="BF259" s="112">
        <f>IF(U259="snížená",N259,0)</f>
        <v>0</v>
      </c>
      <c r="BG259" s="112">
        <f>IF(U259="zákl. přenesená",N259,0)</f>
        <v>0</v>
      </c>
      <c r="BH259" s="112">
        <f>IF(U259="sníž. přenesená",N259,0)</f>
        <v>0</v>
      </c>
      <c r="BI259" s="112">
        <f>IF(U259="nulová",N259,0)</f>
        <v>0</v>
      </c>
      <c r="BJ259" s="21" t="s">
        <v>87</v>
      </c>
      <c r="BK259" s="112">
        <f>ROUND(L259*K259,2)</f>
        <v>0</v>
      </c>
      <c r="BL259" s="21" t="s">
        <v>194</v>
      </c>
      <c r="BM259" s="21" t="s">
        <v>475</v>
      </c>
    </row>
    <row r="260" spans="2:65" s="1" customFormat="1" ht="25.5" customHeight="1">
      <c r="B260" s="37"/>
      <c r="C260" s="199" t="s">
        <v>476</v>
      </c>
      <c r="D260" s="199" t="s">
        <v>213</v>
      </c>
      <c r="E260" s="200" t="s">
        <v>477</v>
      </c>
      <c r="F260" s="288" t="s">
        <v>478</v>
      </c>
      <c r="G260" s="288"/>
      <c r="H260" s="288"/>
      <c r="I260" s="288"/>
      <c r="J260" s="201" t="s">
        <v>479</v>
      </c>
      <c r="K260" s="202">
        <v>1</v>
      </c>
      <c r="L260" s="289">
        <v>0</v>
      </c>
      <c r="M260" s="290"/>
      <c r="N260" s="291">
        <f>ROUND(L260*K260,2)</f>
        <v>0</v>
      </c>
      <c r="O260" s="279"/>
      <c r="P260" s="279"/>
      <c r="Q260" s="279"/>
      <c r="R260" s="39"/>
      <c r="T260" s="173" t="s">
        <v>22</v>
      </c>
      <c r="U260" s="46" t="s">
        <v>45</v>
      </c>
      <c r="V260" s="38"/>
      <c r="W260" s="174">
        <f>V260*K260</f>
        <v>0</v>
      </c>
      <c r="X260" s="174">
        <v>0</v>
      </c>
      <c r="Y260" s="174">
        <f>X260*K260</f>
        <v>0</v>
      </c>
      <c r="Z260" s="174">
        <v>0</v>
      </c>
      <c r="AA260" s="175">
        <f>Z260*K260</f>
        <v>0</v>
      </c>
      <c r="AR260" s="21" t="s">
        <v>293</v>
      </c>
      <c r="AT260" s="21" t="s">
        <v>213</v>
      </c>
      <c r="AU260" s="21" t="s">
        <v>87</v>
      </c>
      <c r="AY260" s="21" t="s">
        <v>167</v>
      </c>
      <c r="BE260" s="112">
        <f>IF(U260="základní",N260,0)</f>
        <v>0</v>
      </c>
      <c r="BF260" s="112">
        <f>IF(U260="snížená",N260,0)</f>
        <v>0</v>
      </c>
      <c r="BG260" s="112">
        <f>IF(U260="zákl. přenesená",N260,0)</f>
        <v>0</v>
      </c>
      <c r="BH260" s="112">
        <f>IF(U260="sníž. přenesená",N260,0)</f>
        <v>0</v>
      </c>
      <c r="BI260" s="112">
        <f>IF(U260="nulová",N260,0)</f>
        <v>0</v>
      </c>
      <c r="BJ260" s="21" t="s">
        <v>87</v>
      </c>
      <c r="BK260" s="112">
        <f>ROUND(L260*K260,2)</f>
        <v>0</v>
      </c>
      <c r="BL260" s="21" t="s">
        <v>194</v>
      </c>
      <c r="BM260" s="21" t="s">
        <v>480</v>
      </c>
    </row>
    <row r="261" spans="2:65" s="1" customFormat="1" ht="25.5" customHeight="1">
      <c r="B261" s="37"/>
      <c r="C261" s="169" t="s">
        <v>481</v>
      </c>
      <c r="D261" s="169" t="s">
        <v>168</v>
      </c>
      <c r="E261" s="170" t="s">
        <v>482</v>
      </c>
      <c r="F261" s="276" t="s">
        <v>483</v>
      </c>
      <c r="G261" s="276"/>
      <c r="H261" s="276"/>
      <c r="I261" s="276"/>
      <c r="J261" s="171" t="s">
        <v>484</v>
      </c>
      <c r="K261" s="203">
        <v>0</v>
      </c>
      <c r="L261" s="277">
        <v>0</v>
      </c>
      <c r="M261" s="278"/>
      <c r="N261" s="279">
        <f>ROUND(L261*K261,2)</f>
        <v>0</v>
      </c>
      <c r="O261" s="279"/>
      <c r="P261" s="279"/>
      <c r="Q261" s="279"/>
      <c r="R261" s="39"/>
      <c r="T261" s="173" t="s">
        <v>22</v>
      </c>
      <c r="U261" s="46" t="s">
        <v>45</v>
      </c>
      <c r="V261" s="38"/>
      <c r="W261" s="174">
        <f>V261*K261</f>
        <v>0</v>
      </c>
      <c r="X261" s="174">
        <v>0</v>
      </c>
      <c r="Y261" s="174">
        <f>X261*K261</f>
        <v>0</v>
      </c>
      <c r="Z261" s="174">
        <v>0</v>
      </c>
      <c r="AA261" s="175">
        <f>Z261*K261</f>
        <v>0</v>
      </c>
      <c r="AR261" s="21" t="s">
        <v>194</v>
      </c>
      <c r="AT261" s="21" t="s">
        <v>168</v>
      </c>
      <c r="AU261" s="21" t="s">
        <v>87</v>
      </c>
      <c r="AY261" s="21" t="s">
        <v>167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1" t="s">
        <v>87</v>
      </c>
      <c r="BK261" s="112">
        <f>ROUND(L261*K261,2)</f>
        <v>0</v>
      </c>
      <c r="BL261" s="21" t="s">
        <v>194</v>
      </c>
      <c r="BM261" s="21" t="s">
        <v>485</v>
      </c>
    </row>
    <row r="262" spans="2:63" s="9" customFormat="1" ht="29.25" customHeight="1">
      <c r="B262" s="158"/>
      <c r="C262" s="159"/>
      <c r="D262" s="168" t="s">
        <v>133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301">
        <f>BK262</f>
        <v>0</v>
      </c>
      <c r="O262" s="302"/>
      <c r="P262" s="302"/>
      <c r="Q262" s="302"/>
      <c r="R262" s="161"/>
      <c r="T262" s="162"/>
      <c r="U262" s="159"/>
      <c r="V262" s="159"/>
      <c r="W262" s="163">
        <f>SUM(W263:W264)</f>
        <v>0</v>
      </c>
      <c r="X262" s="159"/>
      <c r="Y262" s="163">
        <f>SUM(Y263:Y264)</f>
        <v>0</v>
      </c>
      <c r="Z262" s="159"/>
      <c r="AA262" s="164">
        <f>SUM(AA263:AA264)</f>
        <v>0</v>
      </c>
      <c r="AR262" s="165" t="s">
        <v>87</v>
      </c>
      <c r="AT262" s="166" t="s">
        <v>77</v>
      </c>
      <c r="AU262" s="166" t="s">
        <v>84</v>
      </c>
      <c r="AY262" s="165" t="s">
        <v>167</v>
      </c>
      <c r="BK262" s="167">
        <f>SUM(BK263:BK264)</f>
        <v>0</v>
      </c>
    </row>
    <row r="263" spans="2:65" s="1" customFormat="1" ht="25.5" customHeight="1">
      <c r="B263" s="37"/>
      <c r="C263" s="169" t="s">
        <v>486</v>
      </c>
      <c r="D263" s="169" t="s">
        <v>168</v>
      </c>
      <c r="E263" s="170" t="s">
        <v>487</v>
      </c>
      <c r="F263" s="276" t="s">
        <v>488</v>
      </c>
      <c r="G263" s="276"/>
      <c r="H263" s="276"/>
      <c r="I263" s="276"/>
      <c r="J263" s="171" t="s">
        <v>210</v>
      </c>
      <c r="K263" s="172">
        <v>2</v>
      </c>
      <c r="L263" s="277">
        <v>0</v>
      </c>
      <c r="M263" s="278"/>
      <c r="N263" s="279">
        <f>ROUND(L263*K263,2)</f>
        <v>0</v>
      </c>
      <c r="O263" s="279"/>
      <c r="P263" s="279"/>
      <c r="Q263" s="279"/>
      <c r="R263" s="39"/>
      <c r="T263" s="173" t="s">
        <v>22</v>
      </c>
      <c r="U263" s="46" t="s">
        <v>45</v>
      </c>
      <c r="V263" s="38"/>
      <c r="W263" s="174">
        <f>V263*K263</f>
        <v>0</v>
      </c>
      <c r="X263" s="174">
        <v>0</v>
      </c>
      <c r="Y263" s="174">
        <f>X263*K263</f>
        <v>0</v>
      </c>
      <c r="Z263" s="174">
        <v>0</v>
      </c>
      <c r="AA263" s="175">
        <f>Z263*K263</f>
        <v>0</v>
      </c>
      <c r="AR263" s="21" t="s">
        <v>194</v>
      </c>
      <c r="AT263" s="21" t="s">
        <v>168</v>
      </c>
      <c r="AU263" s="21" t="s">
        <v>87</v>
      </c>
      <c r="AY263" s="21" t="s">
        <v>167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1" t="s">
        <v>87</v>
      </c>
      <c r="BK263" s="112">
        <f>ROUND(L263*K263,2)</f>
        <v>0</v>
      </c>
      <c r="BL263" s="21" t="s">
        <v>194</v>
      </c>
      <c r="BM263" s="21" t="s">
        <v>489</v>
      </c>
    </row>
    <row r="264" spans="2:65" s="1" customFormat="1" ht="25.5" customHeight="1">
      <c r="B264" s="37"/>
      <c r="C264" s="169" t="s">
        <v>490</v>
      </c>
      <c r="D264" s="169" t="s">
        <v>168</v>
      </c>
      <c r="E264" s="170" t="s">
        <v>491</v>
      </c>
      <c r="F264" s="276" t="s">
        <v>492</v>
      </c>
      <c r="G264" s="276"/>
      <c r="H264" s="276"/>
      <c r="I264" s="276"/>
      <c r="J264" s="171" t="s">
        <v>210</v>
      </c>
      <c r="K264" s="172">
        <v>1</v>
      </c>
      <c r="L264" s="277">
        <v>0</v>
      </c>
      <c r="M264" s="278"/>
      <c r="N264" s="279">
        <f>ROUND(L264*K264,2)</f>
        <v>0</v>
      </c>
      <c r="O264" s="279"/>
      <c r="P264" s="279"/>
      <c r="Q264" s="279"/>
      <c r="R264" s="39"/>
      <c r="T264" s="173" t="s">
        <v>22</v>
      </c>
      <c r="U264" s="46" t="s">
        <v>45</v>
      </c>
      <c r="V264" s="38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21" t="s">
        <v>194</v>
      </c>
      <c r="AT264" s="21" t="s">
        <v>168</v>
      </c>
      <c r="AU264" s="21" t="s">
        <v>87</v>
      </c>
      <c r="AY264" s="21" t="s">
        <v>167</v>
      </c>
      <c r="BE264" s="112">
        <f>IF(U264="základní",N264,0)</f>
        <v>0</v>
      </c>
      <c r="BF264" s="112">
        <f>IF(U264="snížená",N264,0)</f>
        <v>0</v>
      </c>
      <c r="BG264" s="112">
        <f>IF(U264="zákl. přenesená",N264,0)</f>
        <v>0</v>
      </c>
      <c r="BH264" s="112">
        <f>IF(U264="sníž. přenesená",N264,0)</f>
        <v>0</v>
      </c>
      <c r="BI264" s="112">
        <f>IF(U264="nulová",N264,0)</f>
        <v>0</v>
      </c>
      <c r="BJ264" s="21" t="s">
        <v>87</v>
      </c>
      <c r="BK264" s="112">
        <f>ROUND(L264*K264,2)</f>
        <v>0</v>
      </c>
      <c r="BL264" s="21" t="s">
        <v>194</v>
      </c>
      <c r="BM264" s="21" t="s">
        <v>493</v>
      </c>
    </row>
    <row r="265" spans="2:63" s="9" customFormat="1" ht="29.25" customHeight="1">
      <c r="B265" s="158"/>
      <c r="C265" s="159"/>
      <c r="D265" s="168" t="s">
        <v>134</v>
      </c>
      <c r="E265" s="168"/>
      <c r="F265" s="168"/>
      <c r="G265" s="168"/>
      <c r="H265" s="168"/>
      <c r="I265" s="168"/>
      <c r="J265" s="168"/>
      <c r="K265" s="168"/>
      <c r="L265" s="168"/>
      <c r="M265" s="168"/>
      <c r="N265" s="301">
        <f>BK265</f>
        <v>0</v>
      </c>
      <c r="O265" s="302"/>
      <c r="P265" s="302"/>
      <c r="Q265" s="302"/>
      <c r="R265" s="161"/>
      <c r="T265" s="162"/>
      <c r="U265" s="159"/>
      <c r="V265" s="159"/>
      <c r="W265" s="163">
        <f>W266</f>
        <v>0</v>
      </c>
      <c r="X265" s="159"/>
      <c r="Y265" s="163">
        <f>Y266</f>
        <v>0</v>
      </c>
      <c r="Z265" s="159"/>
      <c r="AA265" s="164">
        <f>AA266</f>
        <v>0</v>
      </c>
      <c r="AR265" s="165" t="s">
        <v>87</v>
      </c>
      <c r="AT265" s="166" t="s">
        <v>77</v>
      </c>
      <c r="AU265" s="166" t="s">
        <v>84</v>
      </c>
      <c r="AY265" s="165" t="s">
        <v>167</v>
      </c>
      <c r="BK265" s="167">
        <f>BK266</f>
        <v>0</v>
      </c>
    </row>
    <row r="266" spans="2:65" s="1" customFormat="1" ht="16.5" customHeight="1">
      <c r="B266" s="37"/>
      <c r="C266" s="169" t="s">
        <v>494</v>
      </c>
      <c r="D266" s="169" t="s">
        <v>168</v>
      </c>
      <c r="E266" s="170" t="s">
        <v>495</v>
      </c>
      <c r="F266" s="276" t="s">
        <v>496</v>
      </c>
      <c r="G266" s="276"/>
      <c r="H266" s="276"/>
      <c r="I266" s="276"/>
      <c r="J266" s="171" t="s">
        <v>210</v>
      </c>
      <c r="K266" s="172">
        <v>2</v>
      </c>
      <c r="L266" s="277">
        <v>0</v>
      </c>
      <c r="M266" s="278"/>
      <c r="N266" s="279">
        <f>ROUND(L266*K266,2)</f>
        <v>0</v>
      </c>
      <c r="O266" s="279"/>
      <c r="P266" s="279"/>
      <c r="Q266" s="279"/>
      <c r="R266" s="39"/>
      <c r="T266" s="173" t="s">
        <v>22</v>
      </c>
      <c r="U266" s="46" t="s">
        <v>45</v>
      </c>
      <c r="V266" s="38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21" t="s">
        <v>194</v>
      </c>
      <c r="AT266" s="21" t="s">
        <v>168</v>
      </c>
      <c r="AU266" s="21" t="s">
        <v>87</v>
      </c>
      <c r="AY266" s="21" t="s">
        <v>167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1" t="s">
        <v>87</v>
      </c>
      <c r="BK266" s="112">
        <f>ROUND(L266*K266,2)</f>
        <v>0</v>
      </c>
      <c r="BL266" s="21" t="s">
        <v>194</v>
      </c>
      <c r="BM266" s="21" t="s">
        <v>497</v>
      </c>
    </row>
    <row r="267" spans="2:63" s="9" customFormat="1" ht="29.25" customHeight="1">
      <c r="B267" s="158"/>
      <c r="C267" s="159"/>
      <c r="D267" s="168" t="s">
        <v>135</v>
      </c>
      <c r="E267" s="168"/>
      <c r="F267" s="168"/>
      <c r="G267" s="168"/>
      <c r="H267" s="168"/>
      <c r="I267" s="168"/>
      <c r="J267" s="168"/>
      <c r="K267" s="168"/>
      <c r="L267" s="168"/>
      <c r="M267" s="168"/>
      <c r="N267" s="301">
        <f>BK267</f>
        <v>0</v>
      </c>
      <c r="O267" s="302"/>
      <c r="P267" s="302"/>
      <c r="Q267" s="302"/>
      <c r="R267" s="161"/>
      <c r="T267" s="162"/>
      <c r="U267" s="159"/>
      <c r="V267" s="159"/>
      <c r="W267" s="163">
        <f>SUM(W268:W270)</f>
        <v>0</v>
      </c>
      <c r="X267" s="159"/>
      <c r="Y267" s="163">
        <f>SUM(Y268:Y270)</f>
        <v>0.0004</v>
      </c>
      <c r="Z267" s="159"/>
      <c r="AA267" s="164">
        <f>SUM(AA268:AA270)</f>
        <v>0.0224</v>
      </c>
      <c r="AR267" s="165" t="s">
        <v>87</v>
      </c>
      <c r="AT267" s="166" t="s">
        <v>77</v>
      </c>
      <c r="AU267" s="166" t="s">
        <v>84</v>
      </c>
      <c r="AY267" s="165" t="s">
        <v>167</v>
      </c>
      <c r="BK267" s="167">
        <f>SUM(BK268:BK270)</f>
        <v>0</v>
      </c>
    </row>
    <row r="268" spans="2:65" s="1" customFormat="1" ht="16.5" customHeight="1">
      <c r="B268" s="37"/>
      <c r="C268" s="169" t="s">
        <v>498</v>
      </c>
      <c r="D268" s="169" t="s">
        <v>168</v>
      </c>
      <c r="E268" s="170" t="s">
        <v>499</v>
      </c>
      <c r="F268" s="276" t="s">
        <v>500</v>
      </c>
      <c r="G268" s="276"/>
      <c r="H268" s="276"/>
      <c r="I268" s="276"/>
      <c r="J268" s="171" t="s">
        <v>210</v>
      </c>
      <c r="K268" s="172">
        <v>1</v>
      </c>
      <c r="L268" s="277">
        <v>0</v>
      </c>
      <c r="M268" s="278"/>
      <c r="N268" s="279">
        <f>ROUND(L268*K268,2)</f>
        <v>0</v>
      </c>
      <c r="O268" s="279"/>
      <c r="P268" s="279"/>
      <c r="Q268" s="279"/>
      <c r="R268" s="39"/>
      <c r="T268" s="173" t="s">
        <v>22</v>
      </c>
      <c r="U268" s="46" t="s">
        <v>45</v>
      </c>
      <c r="V268" s="38"/>
      <c r="W268" s="174">
        <f>V268*K268</f>
        <v>0</v>
      </c>
      <c r="X268" s="174">
        <v>0</v>
      </c>
      <c r="Y268" s="174">
        <f>X268*K268</f>
        <v>0</v>
      </c>
      <c r="Z268" s="174">
        <v>0.0112</v>
      </c>
      <c r="AA268" s="175">
        <f>Z268*K268</f>
        <v>0.0112</v>
      </c>
      <c r="AR268" s="21" t="s">
        <v>194</v>
      </c>
      <c r="AT268" s="21" t="s">
        <v>168</v>
      </c>
      <c r="AU268" s="21" t="s">
        <v>87</v>
      </c>
      <c r="AY268" s="21" t="s">
        <v>167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1" t="s">
        <v>87</v>
      </c>
      <c r="BK268" s="112">
        <f>ROUND(L268*K268,2)</f>
        <v>0</v>
      </c>
      <c r="BL268" s="21" t="s">
        <v>194</v>
      </c>
      <c r="BM268" s="21" t="s">
        <v>501</v>
      </c>
    </row>
    <row r="269" spans="2:65" s="1" customFormat="1" ht="16.5" customHeight="1">
      <c r="B269" s="37"/>
      <c r="C269" s="169" t="s">
        <v>502</v>
      </c>
      <c r="D269" s="169" t="s">
        <v>168</v>
      </c>
      <c r="E269" s="170" t="s">
        <v>503</v>
      </c>
      <c r="F269" s="276" t="s">
        <v>504</v>
      </c>
      <c r="G269" s="276"/>
      <c r="H269" s="276"/>
      <c r="I269" s="276"/>
      <c r="J269" s="171" t="s">
        <v>210</v>
      </c>
      <c r="K269" s="172">
        <v>1</v>
      </c>
      <c r="L269" s="277">
        <v>0</v>
      </c>
      <c r="M269" s="278"/>
      <c r="N269" s="279">
        <f>ROUND(L269*K269,2)</f>
        <v>0</v>
      </c>
      <c r="O269" s="279"/>
      <c r="P269" s="279"/>
      <c r="Q269" s="279"/>
      <c r="R269" s="39"/>
      <c r="T269" s="173" t="s">
        <v>22</v>
      </c>
      <c r="U269" s="46" t="s">
        <v>45</v>
      </c>
      <c r="V269" s="38"/>
      <c r="W269" s="174">
        <f>V269*K269</f>
        <v>0</v>
      </c>
      <c r="X269" s="174">
        <v>0</v>
      </c>
      <c r="Y269" s="174">
        <f>X269*K269</f>
        <v>0</v>
      </c>
      <c r="Z269" s="174">
        <v>0.0112</v>
      </c>
      <c r="AA269" s="175">
        <f>Z269*K269</f>
        <v>0.0112</v>
      </c>
      <c r="AR269" s="21" t="s">
        <v>194</v>
      </c>
      <c r="AT269" s="21" t="s">
        <v>168</v>
      </c>
      <c r="AU269" s="21" t="s">
        <v>87</v>
      </c>
      <c r="AY269" s="21" t="s">
        <v>167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1" t="s">
        <v>87</v>
      </c>
      <c r="BK269" s="112">
        <f>ROUND(L269*K269,2)</f>
        <v>0</v>
      </c>
      <c r="BL269" s="21" t="s">
        <v>194</v>
      </c>
      <c r="BM269" s="21" t="s">
        <v>505</v>
      </c>
    </row>
    <row r="270" spans="2:65" s="1" customFormat="1" ht="16.5" customHeight="1">
      <c r="B270" s="37"/>
      <c r="C270" s="199" t="s">
        <v>506</v>
      </c>
      <c r="D270" s="199" t="s">
        <v>213</v>
      </c>
      <c r="E270" s="200" t="s">
        <v>507</v>
      </c>
      <c r="F270" s="288" t="s">
        <v>508</v>
      </c>
      <c r="G270" s="288"/>
      <c r="H270" s="288"/>
      <c r="I270" s="288"/>
      <c r="J270" s="201" t="s">
        <v>210</v>
      </c>
      <c r="K270" s="202">
        <v>1</v>
      </c>
      <c r="L270" s="289">
        <v>0</v>
      </c>
      <c r="M270" s="290"/>
      <c r="N270" s="291">
        <f>ROUND(L270*K270,2)</f>
        <v>0</v>
      </c>
      <c r="O270" s="279"/>
      <c r="P270" s="279"/>
      <c r="Q270" s="279"/>
      <c r="R270" s="39"/>
      <c r="T270" s="173" t="s">
        <v>22</v>
      </c>
      <c r="U270" s="46" t="s">
        <v>45</v>
      </c>
      <c r="V270" s="38"/>
      <c r="W270" s="174">
        <f>V270*K270</f>
        <v>0</v>
      </c>
      <c r="X270" s="174">
        <v>0.0004</v>
      </c>
      <c r="Y270" s="174">
        <f>X270*K270</f>
        <v>0.0004</v>
      </c>
      <c r="Z270" s="174">
        <v>0</v>
      </c>
      <c r="AA270" s="175">
        <f>Z270*K270</f>
        <v>0</v>
      </c>
      <c r="AR270" s="21" t="s">
        <v>293</v>
      </c>
      <c r="AT270" s="21" t="s">
        <v>213</v>
      </c>
      <c r="AU270" s="21" t="s">
        <v>87</v>
      </c>
      <c r="AY270" s="21" t="s">
        <v>167</v>
      </c>
      <c r="BE270" s="112">
        <f>IF(U270="základní",N270,0)</f>
        <v>0</v>
      </c>
      <c r="BF270" s="112">
        <f>IF(U270="snížená",N270,0)</f>
        <v>0</v>
      </c>
      <c r="BG270" s="112">
        <f>IF(U270="zákl. přenesená",N270,0)</f>
        <v>0</v>
      </c>
      <c r="BH270" s="112">
        <f>IF(U270="sníž. přenesená",N270,0)</f>
        <v>0</v>
      </c>
      <c r="BI270" s="112">
        <f>IF(U270="nulová",N270,0)</f>
        <v>0</v>
      </c>
      <c r="BJ270" s="21" t="s">
        <v>87</v>
      </c>
      <c r="BK270" s="112">
        <f>ROUND(L270*K270,2)</f>
        <v>0</v>
      </c>
      <c r="BL270" s="21" t="s">
        <v>194</v>
      </c>
      <c r="BM270" s="21" t="s">
        <v>509</v>
      </c>
    </row>
    <row r="271" spans="2:63" s="9" customFormat="1" ht="29.25" customHeight="1">
      <c r="B271" s="158"/>
      <c r="C271" s="159"/>
      <c r="D271" s="168" t="s">
        <v>136</v>
      </c>
      <c r="E271" s="168"/>
      <c r="F271" s="168"/>
      <c r="G271" s="168"/>
      <c r="H271" s="168"/>
      <c r="I271" s="168"/>
      <c r="J271" s="168"/>
      <c r="K271" s="168"/>
      <c r="L271" s="168"/>
      <c r="M271" s="168"/>
      <c r="N271" s="301">
        <f>BK271</f>
        <v>0</v>
      </c>
      <c r="O271" s="302"/>
      <c r="P271" s="302"/>
      <c r="Q271" s="302"/>
      <c r="R271" s="161"/>
      <c r="T271" s="162"/>
      <c r="U271" s="159"/>
      <c r="V271" s="159"/>
      <c r="W271" s="163">
        <f>SUM(W272:W278)</f>
        <v>0</v>
      </c>
      <c r="X271" s="159"/>
      <c r="Y271" s="163">
        <f>SUM(Y272:Y278)</f>
        <v>0.0187</v>
      </c>
      <c r="Z271" s="159"/>
      <c r="AA271" s="164">
        <f>SUM(AA272:AA278)</f>
        <v>0</v>
      </c>
      <c r="AR271" s="165" t="s">
        <v>87</v>
      </c>
      <c r="AT271" s="166" t="s">
        <v>77</v>
      </c>
      <c r="AU271" s="166" t="s">
        <v>84</v>
      </c>
      <c r="AY271" s="165" t="s">
        <v>167</v>
      </c>
      <c r="BK271" s="167">
        <f>SUM(BK272:BK278)</f>
        <v>0</v>
      </c>
    </row>
    <row r="272" spans="2:65" s="1" customFormat="1" ht="38.25" customHeight="1">
      <c r="B272" s="37"/>
      <c r="C272" s="169" t="s">
        <v>510</v>
      </c>
      <c r="D272" s="169" t="s">
        <v>168</v>
      </c>
      <c r="E272" s="170" t="s">
        <v>511</v>
      </c>
      <c r="F272" s="276" t="s">
        <v>512</v>
      </c>
      <c r="G272" s="276"/>
      <c r="H272" s="276"/>
      <c r="I272" s="276"/>
      <c r="J272" s="171" t="s">
        <v>210</v>
      </c>
      <c r="K272" s="172">
        <v>1</v>
      </c>
      <c r="L272" s="277">
        <v>0</v>
      </c>
      <c r="M272" s="278"/>
      <c r="N272" s="279">
        <f>ROUND(L272*K272,2)</f>
        <v>0</v>
      </c>
      <c r="O272" s="279"/>
      <c r="P272" s="279"/>
      <c r="Q272" s="279"/>
      <c r="R272" s="39"/>
      <c r="T272" s="173" t="s">
        <v>22</v>
      </c>
      <c r="U272" s="46" t="s">
        <v>45</v>
      </c>
      <c r="V272" s="38"/>
      <c r="W272" s="174">
        <f>V272*K272</f>
        <v>0</v>
      </c>
      <c r="X272" s="174">
        <v>0</v>
      </c>
      <c r="Y272" s="174">
        <f>X272*K272</f>
        <v>0</v>
      </c>
      <c r="Z272" s="174">
        <v>0</v>
      </c>
      <c r="AA272" s="175">
        <f>Z272*K272</f>
        <v>0</v>
      </c>
      <c r="AR272" s="21" t="s">
        <v>194</v>
      </c>
      <c r="AT272" s="21" t="s">
        <v>168</v>
      </c>
      <c r="AU272" s="21" t="s">
        <v>87</v>
      </c>
      <c r="AY272" s="21" t="s">
        <v>167</v>
      </c>
      <c r="BE272" s="112">
        <f>IF(U272="základní",N272,0)</f>
        <v>0</v>
      </c>
      <c r="BF272" s="112">
        <f>IF(U272="snížená",N272,0)</f>
        <v>0</v>
      </c>
      <c r="BG272" s="112">
        <f>IF(U272="zákl. přenesená",N272,0)</f>
        <v>0</v>
      </c>
      <c r="BH272" s="112">
        <f>IF(U272="sníž. přenesená",N272,0)</f>
        <v>0</v>
      </c>
      <c r="BI272" s="112">
        <f>IF(U272="nulová",N272,0)</f>
        <v>0</v>
      </c>
      <c r="BJ272" s="21" t="s">
        <v>87</v>
      </c>
      <c r="BK272" s="112">
        <f>ROUND(L272*K272,2)</f>
        <v>0</v>
      </c>
      <c r="BL272" s="21" t="s">
        <v>194</v>
      </c>
      <c r="BM272" s="21" t="s">
        <v>513</v>
      </c>
    </row>
    <row r="273" spans="2:65" s="1" customFormat="1" ht="25.5" customHeight="1">
      <c r="B273" s="37"/>
      <c r="C273" s="199" t="s">
        <v>514</v>
      </c>
      <c r="D273" s="199" t="s">
        <v>213</v>
      </c>
      <c r="E273" s="200" t="s">
        <v>515</v>
      </c>
      <c r="F273" s="288" t="s">
        <v>516</v>
      </c>
      <c r="G273" s="288"/>
      <c r="H273" s="288"/>
      <c r="I273" s="288"/>
      <c r="J273" s="201" t="s">
        <v>210</v>
      </c>
      <c r="K273" s="202">
        <v>1</v>
      </c>
      <c r="L273" s="289">
        <v>0</v>
      </c>
      <c r="M273" s="290"/>
      <c r="N273" s="291">
        <f>ROUND(L273*K273,2)</f>
        <v>0</v>
      </c>
      <c r="O273" s="279"/>
      <c r="P273" s="279"/>
      <c r="Q273" s="279"/>
      <c r="R273" s="39"/>
      <c r="T273" s="173" t="s">
        <v>22</v>
      </c>
      <c r="U273" s="46" t="s">
        <v>45</v>
      </c>
      <c r="V273" s="38"/>
      <c r="W273" s="174">
        <f>V273*K273</f>
        <v>0</v>
      </c>
      <c r="X273" s="174">
        <v>0.0175</v>
      </c>
      <c r="Y273" s="174">
        <f>X273*K273</f>
        <v>0.0175</v>
      </c>
      <c r="Z273" s="174">
        <v>0</v>
      </c>
      <c r="AA273" s="175">
        <f>Z273*K273</f>
        <v>0</v>
      </c>
      <c r="AR273" s="21" t="s">
        <v>293</v>
      </c>
      <c r="AT273" s="21" t="s">
        <v>213</v>
      </c>
      <c r="AU273" s="21" t="s">
        <v>87</v>
      </c>
      <c r="AY273" s="21" t="s">
        <v>167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1" t="s">
        <v>87</v>
      </c>
      <c r="BK273" s="112">
        <f>ROUND(L273*K273,2)</f>
        <v>0</v>
      </c>
      <c r="BL273" s="21" t="s">
        <v>194</v>
      </c>
      <c r="BM273" s="21" t="s">
        <v>517</v>
      </c>
    </row>
    <row r="274" spans="2:65" s="1" customFormat="1" ht="16.5" customHeight="1">
      <c r="B274" s="37"/>
      <c r="C274" s="169" t="s">
        <v>518</v>
      </c>
      <c r="D274" s="169" t="s">
        <v>168</v>
      </c>
      <c r="E274" s="170" t="s">
        <v>519</v>
      </c>
      <c r="F274" s="276" t="s">
        <v>520</v>
      </c>
      <c r="G274" s="276"/>
      <c r="H274" s="276"/>
      <c r="I274" s="276"/>
      <c r="J274" s="171" t="s">
        <v>210</v>
      </c>
      <c r="K274" s="172">
        <v>1</v>
      </c>
      <c r="L274" s="277">
        <v>0</v>
      </c>
      <c r="M274" s="278"/>
      <c r="N274" s="279">
        <f>ROUND(L274*K274,2)</f>
        <v>0</v>
      </c>
      <c r="O274" s="279"/>
      <c r="P274" s="279"/>
      <c r="Q274" s="279"/>
      <c r="R274" s="39"/>
      <c r="T274" s="173" t="s">
        <v>22</v>
      </c>
      <c r="U274" s="46" t="s">
        <v>45</v>
      </c>
      <c r="V274" s="38"/>
      <c r="W274" s="174">
        <f>V274*K274</f>
        <v>0</v>
      </c>
      <c r="X274" s="174">
        <v>0</v>
      </c>
      <c r="Y274" s="174">
        <f>X274*K274</f>
        <v>0</v>
      </c>
      <c r="Z274" s="174">
        <v>0</v>
      </c>
      <c r="AA274" s="175">
        <f>Z274*K274</f>
        <v>0</v>
      </c>
      <c r="AR274" s="21" t="s">
        <v>194</v>
      </c>
      <c r="AT274" s="21" t="s">
        <v>168</v>
      </c>
      <c r="AU274" s="21" t="s">
        <v>87</v>
      </c>
      <c r="AY274" s="21" t="s">
        <v>167</v>
      </c>
      <c r="BE274" s="112">
        <f>IF(U274="základní",N274,0)</f>
        <v>0</v>
      </c>
      <c r="BF274" s="112">
        <f>IF(U274="snížená",N274,0)</f>
        <v>0</v>
      </c>
      <c r="BG274" s="112">
        <f>IF(U274="zákl. přenesená",N274,0)</f>
        <v>0</v>
      </c>
      <c r="BH274" s="112">
        <f>IF(U274="sníž. přenesená",N274,0)</f>
        <v>0</v>
      </c>
      <c r="BI274" s="112">
        <f>IF(U274="nulová",N274,0)</f>
        <v>0</v>
      </c>
      <c r="BJ274" s="21" t="s">
        <v>87</v>
      </c>
      <c r="BK274" s="112">
        <f>ROUND(L274*K274,2)</f>
        <v>0</v>
      </c>
      <c r="BL274" s="21" t="s">
        <v>194</v>
      </c>
      <c r="BM274" s="21" t="s">
        <v>521</v>
      </c>
    </row>
    <row r="275" spans="2:65" s="1" customFormat="1" ht="16.5" customHeight="1">
      <c r="B275" s="37"/>
      <c r="C275" s="199" t="s">
        <v>522</v>
      </c>
      <c r="D275" s="199" t="s">
        <v>213</v>
      </c>
      <c r="E275" s="200" t="s">
        <v>523</v>
      </c>
      <c r="F275" s="288" t="s">
        <v>524</v>
      </c>
      <c r="G275" s="288"/>
      <c r="H275" s="288"/>
      <c r="I275" s="288"/>
      <c r="J275" s="201" t="s">
        <v>210</v>
      </c>
      <c r="K275" s="202">
        <v>1</v>
      </c>
      <c r="L275" s="289">
        <v>0</v>
      </c>
      <c r="M275" s="290"/>
      <c r="N275" s="291">
        <f>ROUND(L275*K275,2)</f>
        <v>0</v>
      </c>
      <c r="O275" s="279"/>
      <c r="P275" s="279"/>
      <c r="Q275" s="279"/>
      <c r="R275" s="39"/>
      <c r="T275" s="173" t="s">
        <v>22</v>
      </c>
      <c r="U275" s="46" t="s">
        <v>45</v>
      </c>
      <c r="V275" s="38"/>
      <c r="W275" s="174">
        <f>V275*K275</f>
        <v>0</v>
      </c>
      <c r="X275" s="174">
        <v>0.0012</v>
      </c>
      <c r="Y275" s="174">
        <f>X275*K275</f>
        <v>0.0012</v>
      </c>
      <c r="Z275" s="174">
        <v>0</v>
      </c>
      <c r="AA275" s="175">
        <f>Z275*K275</f>
        <v>0</v>
      </c>
      <c r="AR275" s="21" t="s">
        <v>293</v>
      </c>
      <c r="AT275" s="21" t="s">
        <v>213</v>
      </c>
      <c r="AU275" s="21" t="s">
        <v>87</v>
      </c>
      <c r="AY275" s="21" t="s">
        <v>167</v>
      </c>
      <c r="BE275" s="112">
        <f>IF(U275="základní",N275,0)</f>
        <v>0</v>
      </c>
      <c r="BF275" s="112">
        <f>IF(U275="snížená",N275,0)</f>
        <v>0</v>
      </c>
      <c r="BG275" s="112">
        <f>IF(U275="zákl. přenesená",N275,0)</f>
        <v>0</v>
      </c>
      <c r="BH275" s="112">
        <f>IF(U275="sníž. přenesená",N275,0)</f>
        <v>0</v>
      </c>
      <c r="BI275" s="112">
        <f>IF(U275="nulová",N275,0)</f>
        <v>0</v>
      </c>
      <c r="BJ275" s="21" t="s">
        <v>87</v>
      </c>
      <c r="BK275" s="112">
        <f>ROUND(L275*K275,2)</f>
        <v>0</v>
      </c>
      <c r="BL275" s="21" t="s">
        <v>194</v>
      </c>
      <c r="BM275" s="21" t="s">
        <v>525</v>
      </c>
    </row>
    <row r="276" spans="2:47" s="1" customFormat="1" ht="24" customHeight="1">
      <c r="B276" s="37"/>
      <c r="C276" s="38"/>
      <c r="D276" s="38"/>
      <c r="E276" s="38"/>
      <c r="F276" s="292" t="s">
        <v>526</v>
      </c>
      <c r="G276" s="293"/>
      <c r="H276" s="293"/>
      <c r="I276" s="293"/>
      <c r="J276" s="38"/>
      <c r="K276" s="38"/>
      <c r="L276" s="38"/>
      <c r="M276" s="38"/>
      <c r="N276" s="38"/>
      <c r="O276" s="38"/>
      <c r="P276" s="38"/>
      <c r="Q276" s="38"/>
      <c r="R276" s="39"/>
      <c r="T276" s="145"/>
      <c r="U276" s="38"/>
      <c r="V276" s="38"/>
      <c r="W276" s="38"/>
      <c r="X276" s="38"/>
      <c r="Y276" s="38"/>
      <c r="Z276" s="38"/>
      <c r="AA276" s="80"/>
      <c r="AT276" s="21" t="s">
        <v>296</v>
      </c>
      <c r="AU276" s="21" t="s">
        <v>87</v>
      </c>
    </row>
    <row r="277" spans="2:65" s="1" customFormat="1" ht="25.5" customHeight="1">
      <c r="B277" s="37"/>
      <c r="C277" s="169" t="s">
        <v>527</v>
      </c>
      <c r="D277" s="169" t="s">
        <v>168</v>
      </c>
      <c r="E277" s="170" t="s">
        <v>528</v>
      </c>
      <c r="F277" s="276" t="s">
        <v>529</v>
      </c>
      <c r="G277" s="276"/>
      <c r="H277" s="276"/>
      <c r="I277" s="276"/>
      <c r="J277" s="171" t="s">
        <v>256</v>
      </c>
      <c r="K277" s="172">
        <v>0.019</v>
      </c>
      <c r="L277" s="277">
        <v>0</v>
      </c>
      <c r="M277" s="278"/>
      <c r="N277" s="279">
        <f>ROUND(L277*K277,2)</f>
        <v>0</v>
      </c>
      <c r="O277" s="279"/>
      <c r="P277" s="279"/>
      <c r="Q277" s="279"/>
      <c r="R277" s="39"/>
      <c r="T277" s="173" t="s">
        <v>22</v>
      </c>
      <c r="U277" s="46" t="s">
        <v>45</v>
      </c>
      <c r="V277" s="38"/>
      <c r="W277" s="174">
        <f>V277*K277</f>
        <v>0</v>
      </c>
      <c r="X277" s="174">
        <v>0</v>
      </c>
      <c r="Y277" s="174">
        <f>X277*K277</f>
        <v>0</v>
      </c>
      <c r="Z277" s="174">
        <v>0</v>
      </c>
      <c r="AA277" s="175">
        <f>Z277*K277</f>
        <v>0</v>
      </c>
      <c r="AR277" s="21" t="s">
        <v>194</v>
      </c>
      <c r="AT277" s="21" t="s">
        <v>168</v>
      </c>
      <c r="AU277" s="21" t="s">
        <v>87</v>
      </c>
      <c r="AY277" s="21" t="s">
        <v>167</v>
      </c>
      <c r="BE277" s="112">
        <f>IF(U277="základní",N277,0)</f>
        <v>0</v>
      </c>
      <c r="BF277" s="112">
        <f>IF(U277="snížená",N277,0)</f>
        <v>0</v>
      </c>
      <c r="BG277" s="112">
        <f>IF(U277="zákl. přenesená",N277,0)</f>
        <v>0</v>
      </c>
      <c r="BH277" s="112">
        <f>IF(U277="sníž. přenesená",N277,0)</f>
        <v>0</v>
      </c>
      <c r="BI277" s="112">
        <f>IF(U277="nulová",N277,0)</f>
        <v>0</v>
      </c>
      <c r="BJ277" s="21" t="s">
        <v>87</v>
      </c>
      <c r="BK277" s="112">
        <f>ROUND(L277*K277,2)</f>
        <v>0</v>
      </c>
      <c r="BL277" s="21" t="s">
        <v>194</v>
      </c>
      <c r="BM277" s="21" t="s">
        <v>530</v>
      </c>
    </row>
    <row r="278" spans="2:65" s="1" customFormat="1" ht="25.5" customHeight="1">
      <c r="B278" s="37"/>
      <c r="C278" s="169" t="s">
        <v>531</v>
      </c>
      <c r="D278" s="169" t="s">
        <v>168</v>
      </c>
      <c r="E278" s="170" t="s">
        <v>532</v>
      </c>
      <c r="F278" s="276" t="s">
        <v>533</v>
      </c>
      <c r="G278" s="276"/>
      <c r="H278" s="276"/>
      <c r="I278" s="276"/>
      <c r="J278" s="171" t="s">
        <v>256</v>
      </c>
      <c r="K278" s="172">
        <v>0.019</v>
      </c>
      <c r="L278" s="277">
        <v>0</v>
      </c>
      <c r="M278" s="278"/>
      <c r="N278" s="279">
        <f>ROUND(L278*K278,2)</f>
        <v>0</v>
      </c>
      <c r="O278" s="279"/>
      <c r="P278" s="279"/>
      <c r="Q278" s="279"/>
      <c r="R278" s="39"/>
      <c r="T278" s="173" t="s">
        <v>22</v>
      </c>
      <c r="U278" s="46" t="s">
        <v>45</v>
      </c>
      <c r="V278" s="38"/>
      <c r="W278" s="174">
        <f>V278*K278</f>
        <v>0</v>
      </c>
      <c r="X278" s="174">
        <v>0</v>
      </c>
      <c r="Y278" s="174">
        <f>X278*K278</f>
        <v>0</v>
      </c>
      <c r="Z278" s="174">
        <v>0</v>
      </c>
      <c r="AA278" s="175">
        <f>Z278*K278</f>
        <v>0</v>
      </c>
      <c r="AR278" s="21" t="s">
        <v>194</v>
      </c>
      <c r="AT278" s="21" t="s">
        <v>168</v>
      </c>
      <c r="AU278" s="21" t="s">
        <v>87</v>
      </c>
      <c r="AY278" s="21" t="s">
        <v>167</v>
      </c>
      <c r="BE278" s="112">
        <f>IF(U278="základní",N278,0)</f>
        <v>0</v>
      </c>
      <c r="BF278" s="112">
        <f>IF(U278="snížená",N278,0)</f>
        <v>0</v>
      </c>
      <c r="BG278" s="112">
        <f>IF(U278="zákl. přenesená",N278,0)</f>
        <v>0</v>
      </c>
      <c r="BH278" s="112">
        <f>IF(U278="sníž. přenesená",N278,0)</f>
        <v>0</v>
      </c>
      <c r="BI278" s="112">
        <f>IF(U278="nulová",N278,0)</f>
        <v>0</v>
      </c>
      <c r="BJ278" s="21" t="s">
        <v>87</v>
      </c>
      <c r="BK278" s="112">
        <f>ROUND(L278*K278,2)</f>
        <v>0</v>
      </c>
      <c r="BL278" s="21" t="s">
        <v>194</v>
      </c>
      <c r="BM278" s="21" t="s">
        <v>534</v>
      </c>
    </row>
    <row r="279" spans="2:63" s="9" customFormat="1" ht="29.25" customHeight="1">
      <c r="B279" s="158"/>
      <c r="C279" s="159"/>
      <c r="D279" s="168" t="s">
        <v>137</v>
      </c>
      <c r="E279" s="168"/>
      <c r="F279" s="168"/>
      <c r="G279" s="168"/>
      <c r="H279" s="168"/>
      <c r="I279" s="168"/>
      <c r="J279" s="168"/>
      <c r="K279" s="168"/>
      <c r="L279" s="168"/>
      <c r="M279" s="168"/>
      <c r="N279" s="301">
        <f>BK279</f>
        <v>0</v>
      </c>
      <c r="O279" s="302"/>
      <c r="P279" s="302"/>
      <c r="Q279" s="302"/>
      <c r="R279" s="161"/>
      <c r="T279" s="162"/>
      <c r="U279" s="159"/>
      <c r="V279" s="159"/>
      <c r="W279" s="163">
        <f>SUM(W280:W290)</f>
        <v>0</v>
      </c>
      <c r="X279" s="159"/>
      <c r="Y279" s="163">
        <f>SUM(Y280:Y290)</f>
        <v>0.1491426</v>
      </c>
      <c r="Z279" s="159"/>
      <c r="AA279" s="164">
        <f>SUM(AA280:AA290)</f>
        <v>0</v>
      </c>
      <c r="AR279" s="165" t="s">
        <v>87</v>
      </c>
      <c r="AT279" s="166" t="s">
        <v>77</v>
      </c>
      <c r="AU279" s="166" t="s">
        <v>84</v>
      </c>
      <c r="AY279" s="165" t="s">
        <v>167</v>
      </c>
      <c r="BK279" s="167">
        <f>SUM(BK280:BK290)</f>
        <v>0</v>
      </c>
    </row>
    <row r="280" spans="2:65" s="1" customFormat="1" ht="38.25" customHeight="1">
      <c r="B280" s="37"/>
      <c r="C280" s="169" t="s">
        <v>535</v>
      </c>
      <c r="D280" s="169" t="s">
        <v>168</v>
      </c>
      <c r="E280" s="170" t="s">
        <v>536</v>
      </c>
      <c r="F280" s="276" t="s">
        <v>537</v>
      </c>
      <c r="G280" s="276"/>
      <c r="H280" s="276"/>
      <c r="I280" s="276"/>
      <c r="J280" s="171" t="s">
        <v>171</v>
      </c>
      <c r="K280" s="172">
        <v>5.94</v>
      </c>
      <c r="L280" s="277">
        <v>0</v>
      </c>
      <c r="M280" s="278"/>
      <c r="N280" s="279">
        <f>ROUND(L280*K280,2)</f>
        <v>0</v>
      </c>
      <c r="O280" s="279"/>
      <c r="P280" s="279"/>
      <c r="Q280" s="279"/>
      <c r="R280" s="39"/>
      <c r="T280" s="173" t="s">
        <v>22</v>
      </c>
      <c r="U280" s="46" t="s">
        <v>45</v>
      </c>
      <c r="V280" s="38"/>
      <c r="W280" s="174">
        <f>V280*K280</f>
        <v>0</v>
      </c>
      <c r="X280" s="174">
        <v>0.00367</v>
      </c>
      <c r="Y280" s="174">
        <f>X280*K280</f>
        <v>0.0217998</v>
      </c>
      <c r="Z280" s="174">
        <v>0</v>
      </c>
      <c r="AA280" s="175">
        <f>Z280*K280</f>
        <v>0</v>
      </c>
      <c r="AR280" s="21" t="s">
        <v>194</v>
      </c>
      <c r="AT280" s="21" t="s">
        <v>168</v>
      </c>
      <c r="AU280" s="21" t="s">
        <v>87</v>
      </c>
      <c r="AY280" s="21" t="s">
        <v>167</v>
      </c>
      <c r="BE280" s="112">
        <f>IF(U280="základní",N280,0)</f>
        <v>0</v>
      </c>
      <c r="BF280" s="112">
        <f>IF(U280="snížená",N280,0)</f>
        <v>0</v>
      </c>
      <c r="BG280" s="112">
        <f>IF(U280="zákl. přenesená",N280,0)</f>
        <v>0</v>
      </c>
      <c r="BH280" s="112">
        <f>IF(U280="sníž. přenesená",N280,0)</f>
        <v>0</v>
      </c>
      <c r="BI280" s="112">
        <f>IF(U280="nulová",N280,0)</f>
        <v>0</v>
      </c>
      <c r="BJ280" s="21" t="s">
        <v>87</v>
      </c>
      <c r="BK280" s="112">
        <f>ROUND(L280*K280,2)</f>
        <v>0</v>
      </c>
      <c r="BL280" s="21" t="s">
        <v>194</v>
      </c>
      <c r="BM280" s="21" t="s">
        <v>538</v>
      </c>
    </row>
    <row r="281" spans="2:51" s="11" customFormat="1" ht="16.5" customHeight="1">
      <c r="B281" s="183"/>
      <c r="C281" s="184"/>
      <c r="D281" s="184"/>
      <c r="E281" s="185" t="s">
        <v>22</v>
      </c>
      <c r="F281" s="284" t="s">
        <v>652</v>
      </c>
      <c r="G281" s="285"/>
      <c r="H281" s="285"/>
      <c r="I281" s="285"/>
      <c r="J281" s="184"/>
      <c r="K281" s="186">
        <v>5.94</v>
      </c>
      <c r="L281" s="184"/>
      <c r="M281" s="184"/>
      <c r="N281" s="184"/>
      <c r="O281" s="184"/>
      <c r="P281" s="184"/>
      <c r="Q281" s="184"/>
      <c r="R281" s="187"/>
      <c r="T281" s="188"/>
      <c r="U281" s="184"/>
      <c r="V281" s="184"/>
      <c r="W281" s="184"/>
      <c r="X281" s="184"/>
      <c r="Y281" s="184"/>
      <c r="Z281" s="184"/>
      <c r="AA281" s="189"/>
      <c r="AT281" s="190" t="s">
        <v>174</v>
      </c>
      <c r="AU281" s="190" t="s">
        <v>87</v>
      </c>
      <c r="AV281" s="11" t="s">
        <v>87</v>
      </c>
      <c r="AW281" s="11" t="s">
        <v>35</v>
      </c>
      <c r="AX281" s="11" t="s">
        <v>84</v>
      </c>
      <c r="AY281" s="190" t="s">
        <v>167</v>
      </c>
    </row>
    <row r="282" spans="2:65" s="1" customFormat="1" ht="16.5" customHeight="1">
      <c r="B282" s="37"/>
      <c r="C282" s="199" t="s">
        <v>539</v>
      </c>
      <c r="D282" s="199" t="s">
        <v>213</v>
      </c>
      <c r="E282" s="200" t="s">
        <v>540</v>
      </c>
      <c r="F282" s="288" t="s">
        <v>541</v>
      </c>
      <c r="G282" s="288"/>
      <c r="H282" s="288"/>
      <c r="I282" s="288"/>
      <c r="J282" s="201" t="s">
        <v>171</v>
      </c>
      <c r="K282" s="202">
        <v>6.534</v>
      </c>
      <c r="L282" s="289">
        <v>0</v>
      </c>
      <c r="M282" s="290"/>
      <c r="N282" s="291">
        <f>ROUND(L282*K282,2)</f>
        <v>0</v>
      </c>
      <c r="O282" s="279"/>
      <c r="P282" s="279"/>
      <c r="Q282" s="279"/>
      <c r="R282" s="39"/>
      <c r="T282" s="173" t="s">
        <v>22</v>
      </c>
      <c r="U282" s="46" t="s">
        <v>45</v>
      </c>
      <c r="V282" s="38"/>
      <c r="W282" s="174">
        <f>V282*K282</f>
        <v>0</v>
      </c>
      <c r="X282" s="174">
        <v>0.0192</v>
      </c>
      <c r="Y282" s="174">
        <f>X282*K282</f>
        <v>0.12545279999999998</v>
      </c>
      <c r="Z282" s="174">
        <v>0</v>
      </c>
      <c r="AA282" s="175">
        <f>Z282*K282</f>
        <v>0</v>
      </c>
      <c r="AR282" s="21" t="s">
        <v>293</v>
      </c>
      <c r="AT282" s="21" t="s">
        <v>213</v>
      </c>
      <c r="AU282" s="21" t="s">
        <v>87</v>
      </c>
      <c r="AY282" s="21" t="s">
        <v>167</v>
      </c>
      <c r="BE282" s="112">
        <f>IF(U282="základní",N282,0)</f>
        <v>0</v>
      </c>
      <c r="BF282" s="112">
        <f>IF(U282="snížená",N282,0)</f>
        <v>0</v>
      </c>
      <c r="BG282" s="112">
        <f>IF(U282="zákl. přenesená",N282,0)</f>
        <v>0</v>
      </c>
      <c r="BH282" s="112">
        <f>IF(U282="sníž. přenesená",N282,0)</f>
        <v>0</v>
      </c>
      <c r="BI282" s="112">
        <f>IF(U282="nulová",N282,0)</f>
        <v>0</v>
      </c>
      <c r="BJ282" s="21" t="s">
        <v>87</v>
      </c>
      <c r="BK282" s="112">
        <f>ROUND(L282*K282,2)</f>
        <v>0</v>
      </c>
      <c r="BL282" s="21" t="s">
        <v>194</v>
      </c>
      <c r="BM282" s="21" t="s">
        <v>542</v>
      </c>
    </row>
    <row r="283" spans="2:65" s="1" customFormat="1" ht="25.5" customHeight="1">
      <c r="B283" s="37"/>
      <c r="C283" s="169" t="s">
        <v>543</v>
      </c>
      <c r="D283" s="169" t="s">
        <v>168</v>
      </c>
      <c r="E283" s="170" t="s">
        <v>544</v>
      </c>
      <c r="F283" s="276" t="s">
        <v>545</v>
      </c>
      <c r="G283" s="276"/>
      <c r="H283" s="276"/>
      <c r="I283" s="276"/>
      <c r="J283" s="171" t="s">
        <v>171</v>
      </c>
      <c r="K283" s="172">
        <v>5.94</v>
      </c>
      <c r="L283" s="277">
        <v>0</v>
      </c>
      <c r="M283" s="278"/>
      <c r="N283" s="279">
        <f>ROUND(L283*K283,2)</f>
        <v>0</v>
      </c>
      <c r="O283" s="279"/>
      <c r="P283" s="279"/>
      <c r="Q283" s="279"/>
      <c r="R283" s="39"/>
      <c r="T283" s="173" t="s">
        <v>22</v>
      </c>
      <c r="U283" s="46" t="s">
        <v>45</v>
      </c>
      <c r="V283" s="38"/>
      <c r="W283" s="174">
        <f>V283*K283</f>
        <v>0</v>
      </c>
      <c r="X283" s="174">
        <v>0</v>
      </c>
      <c r="Y283" s="174">
        <f>X283*K283</f>
        <v>0</v>
      </c>
      <c r="Z283" s="174">
        <v>0</v>
      </c>
      <c r="AA283" s="175">
        <f>Z283*K283</f>
        <v>0</v>
      </c>
      <c r="AR283" s="21" t="s">
        <v>194</v>
      </c>
      <c r="AT283" s="21" t="s">
        <v>168</v>
      </c>
      <c r="AU283" s="21" t="s">
        <v>87</v>
      </c>
      <c r="AY283" s="21" t="s">
        <v>167</v>
      </c>
      <c r="BE283" s="112">
        <f>IF(U283="základní",N283,0)</f>
        <v>0</v>
      </c>
      <c r="BF283" s="112">
        <f>IF(U283="snížená",N283,0)</f>
        <v>0</v>
      </c>
      <c r="BG283" s="112">
        <f>IF(U283="zákl. přenesená",N283,0)</f>
        <v>0</v>
      </c>
      <c r="BH283" s="112">
        <f>IF(U283="sníž. přenesená",N283,0)</f>
        <v>0</v>
      </c>
      <c r="BI283" s="112">
        <f>IF(U283="nulová",N283,0)</f>
        <v>0</v>
      </c>
      <c r="BJ283" s="21" t="s">
        <v>87</v>
      </c>
      <c r="BK283" s="112">
        <f>ROUND(L283*K283,2)</f>
        <v>0</v>
      </c>
      <c r="BL283" s="21" t="s">
        <v>194</v>
      </c>
      <c r="BM283" s="21" t="s">
        <v>546</v>
      </c>
    </row>
    <row r="284" spans="2:65" s="1" customFormat="1" ht="16.5" customHeight="1">
      <c r="B284" s="37"/>
      <c r="C284" s="169" t="s">
        <v>547</v>
      </c>
      <c r="D284" s="169" t="s">
        <v>168</v>
      </c>
      <c r="E284" s="170" t="s">
        <v>548</v>
      </c>
      <c r="F284" s="276" t="s">
        <v>549</v>
      </c>
      <c r="G284" s="276"/>
      <c r="H284" s="276"/>
      <c r="I284" s="276"/>
      <c r="J284" s="171" t="s">
        <v>171</v>
      </c>
      <c r="K284" s="172">
        <v>5.94</v>
      </c>
      <c r="L284" s="277">
        <v>0</v>
      </c>
      <c r="M284" s="278"/>
      <c r="N284" s="279">
        <f>ROUND(L284*K284,2)</f>
        <v>0</v>
      </c>
      <c r="O284" s="279"/>
      <c r="P284" s="279"/>
      <c r="Q284" s="279"/>
      <c r="R284" s="39"/>
      <c r="T284" s="173" t="s">
        <v>22</v>
      </c>
      <c r="U284" s="46" t="s">
        <v>45</v>
      </c>
      <c r="V284" s="38"/>
      <c r="W284" s="174">
        <f>V284*K284</f>
        <v>0</v>
      </c>
      <c r="X284" s="174">
        <v>0.0003</v>
      </c>
      <c r="Y284" s="174">
        <f>X284*K284</f>
        <v>0.001782</v>
      </c>
      <c r="Z284" s="174">
        <v>0</v>
      </c>
      <c r="AA284" s="175">
        <f>Z284*K284</f>
        <v>0</v>
      </c>
      <c r="AR284" s="21" t="s">
        <v>194</v>
      </c>
      <c r="AT284" s="21" t="s">
        <v>168</v>
      </c>
      <c r="AU284" s="21" t="s">
        <v>87</v>
      </c>
      <c r="AY284" s="21" t="s">
        <v>167</v>
      </c>
      <c r="BE284" s="112">
        <f>IF(U284="základní",N284,0)</f>
        <v>0</v>
      </c>
      <c r="BF284" s="112">
        <f>IF(U284="snížená",N284,0)</f>
        <v>0</v>
      </c>
      <c r="BG284" s="112">
        <f>IF(U284="zákl. přenesená",N284,0)</f>
        <v>0</v>
      </c>
      <c r="BH284" s="112">
        <f>IF(U284="sníž. přenesená",N284,0)</f>
        <v>0</v>
      </c>
      <c r="BI284" s="112">
        <f>IF(U284="nulová",N284,0)</f>
        <v>0</v>
      </c>
      <c r="BJ284" s="21" t="s">
        <v>87</v>
      </c>
      <c r="BK284" s="112">
        <f>ROUND(L284*K284,2)</f>
        <v>0</v>
      </c>
      <c r="BL284" s="21" t="s">
        <v>194</v>
      </c>
      <c r="BM284" s="21" t="s">
        <v>550</v>
      </c>
    </row>
    <row r="285" spans="2:65" s="1" customFormat="1" ht="25.5" customHeight="1">
      <c r="B285" s="37"/>
      <c r="C285" s="169" t="s">
        <v>551</v>
      </c>
      <c r="D285" s="169" t="s">
        <v>168</v>
      </c>
      <c r="E285" s="170" t="s">
        <v>552</v>
      </c>
      <c r="F285" s="276" t="s">
        <v>553</v>
      </c>
      <c r="G285" s="276"/>
      <c r="H285" s="276"/>
      <c r="I285" s="276"/>
      <c r="J285" s="171" t="s">
        <v>193</v>
      </c>
      <c r="K285" s="172">
        <v>2.7</v>
      </c>
      <c r="L285" s="277">
        <v>0</v>
      </c>
      <c r="M285" s="278"/>
      <c r="N285" s="279">
        <f>ROUND(L285*K285,2)</f>
        <v>0</v>
      </c>
      <c r="O285" s="279"/>
      <c r="P285" s="279"/>
      <c r="Q285" s="279"/>
      <c r="R285" s="39"/>
      <c r="T285" s="173" t="s">
        <v>22</v>
      </c>
      <c r="U285" s="46" t="s">
        <v>45</v>
      </c>
      <c r="V285" s="38"/>
      <c r="W285" s="174">
        <f>V285*K285</f>
        <v>0</v>
      </c>
      <c r="X285" s="174">
        <v>0</v>
      </c>
      <c r="Y285" s="174">
        <f>X285*K285</f>
        <v>0</v>
      </c>
      <c r="Z285" s="174">
        <v>0</v>
      </c>
      <c r="AA285" s="175">
        <f>Z285*K285</f>
        <v>0</v>
      </c>
      <c r="AR285" s="21" t="s">
        <v>194</v>
      </c>
      <c r="AT285" s="21" t="s">
        <v>168</v>
      </c>
      <c r="AU285" s="21" t="s">
        <v>87</v>
      </c>
      <c r="AY285" s="21" t="s">
        <v>167</v>
      </c>
      <c r="BE285" s="112">
        <f>IF(U285="základní",N285,0)</f>
        <v>0</v>
      </c>
      <c r="BF285" s="112">
        <f>IF(U285="snížená",N285,0)</f>
        <v>0</v>
      </c>
      <c r="BG285" s="112">
        <f>IF(U285="zákl. přenesená",N285,0)</f>
        <v>0</v>
      </c>
      <c r="BH285" s="112">
        <f>IF(U285="sníž. přenesená",N285,0)</f>
        <v>0</v>
      </c>
      <c r="BI285" s="112">
        <f>IF(U285="nulová",N285,0)</f>
        <v>0</v>
      </c>
      <c r="BJ285" s="21" t="s">
        <v>87</v>
      </c>
      <c r="BK285" s="112">
        <f>ROUND(L285*K285,2)</f>
        <v>0</v>
      </c>
      <c r="BL285" s="21" t="s">
        <v>194</v>
      </c>
      <c r="BM285" s="21" t="s">
        <v>554</v>
      </c>
    </row>
    <row r="286" spans="2:51" s="10" customFormat="1" ht="16.5" customHeight="1">
      <c r="B286" s="176"/>
      <c r="C286" s="177"/>
      <c r="D286" s="177"/>
      <c r="E286" s="178" t="s">
        <v>22</v>
      </c>
      <c r="F286" s="280" t="s">
        <v>282</v>
      </c>
      <c r="G286" s="281"/>
      <c r="H286" s="281"/>
      <c r="I286" s="281"/>
      <c r="J286" s="177"/>
      <c r="K286" s="178" t="s">
        <v>22</v>
      </c>
      <c r="L286" s="177"/>
      <c r="M286" s="177"/>
      <c r="N286" s="177"/>
      <c r="O286" s="177"/>
      <c r="P286" s="177"/>
      <c r="Q286" s="177"/>
      <c r="R286" s="179"/>
      <c r="T286" s="180"/>
      <c r="U286" s="177"/>
      <c r="V286" s="177"/>
      <c r="W286" s="177"/>
      <c r="X286" s="177"/>
      <c r="Y286" s="177"/>
      <c r="Z286" s="177"/>
      <c r="AA286" s="181"/>
      <c r="AT286" s="182" t="s">
        <v>174</v>
      </c>
      <c r="AU286" s="182" t="s">
        <v>87</v>
      </c>
      <c r="AV286" s="10" t="s">
        <v>84</v>
      </c>
      <c r="AW286" s="10" t="s">
        <v>35</v>
      </c>
      <c r="AX286" s="10" t="s">
        <v>78</v>
      </c>
      <c r="AY286" s="182" t="s">
        <v>167</v>
      </c>
    </row>
    <row r="287" spans="2:51" s="11" customFormat="1" ht="16.5" customHeight="1">
      <c r="B287" s="183"/>
      <c r="C287" s="184"/>
      <c r="D287" s="184"/>
      <c r="E287" s="185" t="s">
        <v>22</v>
      </c>
      <c r="F287" s="282" t="s">
        <v>555</v>
      </c>
      <c r="G287" s="283"/>
      <c r="H287" s="283"/>
      <c r="I287" s="283"/>
      <c r="J287" s="184"/>
      <c r="K287" s="186">
        <v>2.7</v>
      </c>
      <c r="L287" s="184"/>
      <c r="M287" s="184"/>
      <c r="N287" s="184"/>
      <c r="O287" s="184"/>
      <c r="P287" s="184"/>
      <c r="Q287" s="184"/>
      <c r="R287" s="187"/>
      <c r="T287" s="188"/>
      <c r="U287" s="184"/>
      <c r="V287" s="184"/>
      <c r="W287" s="184"/>
      <c r="X287" s="184"/>
      <c r="Y287" s="184"/>
      <c r="Z287" s="184"/>
      <c r="AA287" s="189"/>
      <c r="AT287" s="190" t="s">
        <v>174</v>
      </c>
      <c r="AU287" s="190" t="s">
        <v>87</v>
      </c>
      <c r="AV287" s="11" t="s">
        <v>87</v>
      </c>
      <c r="AW287" s="11" t="s">
        <v>35</v>
      </c>
      <c r="AX287" s="11" t="s">
        <v>84</v>
      </c>
      <c r="AY287" s="190" t="s">
        <v>167</v>
      </c>
    </row>
    <row r="288" spans="2:65" s="1" customFormat="1" ht="38.25" customHeight="1">
      <c r="B288" s="37"/>
      <c r="C288" s="199" t="s">
        <v>556</v>
      </c>
      <c r="D288" s="199" t="s">
        <v>213</v>
      </c>
      <c r="E288" s="200" t="s">
        <v>557</v>
      </c>
      <c r="F288" s="288" t="s">
        <v>558</v>
      </c>
      <c r="G288" s="288"/>
      <c r="H288" s="288"/>
      <c r="I288" s="288"/>
      <c r="J288" s="201" t="s">
        <v>193</v>
      </c>
      <c r="K288" s="202">
        <v>2.7</v>
      </c>
      <c r="L288" s="289">
        <v>0</v>
      </c>
      <c r="M288" s="290"/>
      <c r="N288" s="291">
        <f>ROUND(L288*K288,2)</f>
        <v>0</v>
      </c>
      <c r="O288" s="279"/>
      <c r="P288" s="279"/>
      <c r="Q288" s="279"/>
      <c r="R288" s="39"/>
      <c r="T288" s="173" t="s">
        <v>22</v>
      </c>
      <c r="U288" s="46" t="s">
        <v>45</v>
      </c>
      <c r="V288" s="38"/>
      <c r="W288" s="174">
        <f>V288*K288</f>
        <v>0</v>
      </c>
      <c r="X288" s="174">
        <v>4E-05</v>
      </c>
      <c r="Y288" s="174">
        <f>X288*K288</f>
        <v>0.00010800000000000001</v>
      </c>
      <c r="Z288" s="174">
        <v>0</v>
      </c>
      <c r="AA288" s="175">
        <f>Z288*K288</f>
        <v>0</v>
      </c>
      <c r="AR288" s="21" t="s">
        <v>293</v>
      </c>
      <c r="AT288" s="21" t="s">
        <v>213</v>
      </c>
      <c r="AU288" s="21" t="s">
        <v>87</v>
      </c>
      <c r="AY288" s="21" t="s">
        <v>167</v>
      </c>
      <c r="BE288" s="112">
        <f>IF(U288="základní",N288,0)</f>
        <v>0</v>
      </c>
      <c r="BF288" s="112">
        <f>IF(U288="snížená",N288,0)</f>
        <v>0</v>
      </c>
      <c r="BG288" s="112">
        <f>IF(U288="zákl. přenesená",N288,0)</f>
        <v>0</v>
      </c>
      <c r="BH288" s="112">
        <f>IF(U288="sníž. přenesená",N288,0)</f>
        <v>0</v>
      </c>
      <c r="BI288" s="112">
        <f>IF(U288="nulová",N288,0)</f>
        <v>0</v>
      </c>
      <c r="BJ288" s="21" t="s">
        <v>87</v>
      </c>
      <c r="BK288" s="112">
        <f>ROUND(L288*K288,2)</f>
        <v>0</v>
      </c>
      <c r="BL288" s="21" t="s">
        <v>194</v>
      </c>
      <c r="BM288" s="21" t="s">
        <v>559</v>
      </c>
    </row>
    <row r="289" spans="2:65" s="1" customFormat="1" ht="25.5" customHeight="1">
      <c r="B289" s="37"/>
      <c r="C289" s="169" t="s">
        <v>560</v>
      </c>
      <c r="D289" s="169" t="s">
        <v>168</v>
      </c>
      <c r="E289" s="170" t="s">
        <v>561</v>
      </c>
      <c r="F289" s="276" t="s">
        <v>562</v>
      </c>
      <c r="G289" s="276"/>
      <c r="H289" s="276"/>
      <c r="I289" s="276"/>
      <c r="J289" s="171" t="s">
        <v>256</v>
      </c>
      <c r="K289" s="172">
        <v>0.149</v>
      </c>
      <c r="L289" s="277">
        <v>0</v>
      </c>
      <c r="M289" s="278"/>
      <c r="N289" s="279">
        <f>ROUND(L289*K289,2)</f>
        <v>0</v>
      </c>
      <c r="O289" s="279"/>
      <c r="P289" s="279"/>
      <c r="Q289" s="279"/>
      <c r="R289" s="39"/>
      <c r="T289" s="173" t="s">
        <v>22</v>
      </c>
      <c r="U289" s="46" t="s">
        <v>45</v>
      </c>
      <c r="V289" s="38"/>
      <c r="W289" s="174">
        <f>V289*K289</f>
        <v>0</v>
      </c>
      <c r="X289" s="174">
        <v>0</v>
      </c>
      <c r="Y289" s="174">
        <f>X289*K289</f>
        <v>0</v>
      </c>
      <c r="Z289" s="174">
        <v>0</v>
      </c>
      <c r="AA289" s="175">
        <f>Z289*K289</f>
        <v>0</v>
      </c>
      <c r="AR289" s="21" t="s">
        <v>194</v>
      </c>
      <c r="AT289" s="21" t="s">
        <v>168</v>
      </c>
      <c r="AU289" s="21" t="s">
        <v>87</v>
      </c>
      <c r="AY289" s="21" t="s">
        <v>167</v>
      </c>
      <c r="BE289" s="112">
        <f>IF(U289="základní",N289,0)</f>
        <v>0</v>
      </c>
      <c r="BF289" s="112">
        <f>IF(U289="snížená",N289,0)</f>
        <v>0</v>
      </c>
      <c r="BG289" s="112">
        <f>IF(U289="zákl. přenesená",N289,0)</f>
        <v>0</v>
      </c>
      <c r="BH289" s="112">
        <f>IF(U289="sníž. přenesená",N289,0)</f>
        <v>0</v>
      </c>
      <c r="BI289" s="112">
        <f>IF(U289="nulová",N289,0)</f>
        <v>0</v>
      </c>
      <c r="BJ289" s="21" t="s">
        <v>87</v>
      </c>
      <c r="BK289" s="112">
        <f>ROUND(L289*K289,2)</f>
        <v>0</v>
      </c>
      <c r="BL289" s="21" t="s">
        <v>194</v>
      </c>
      <c r="BM289" s="21" t="s">
        <v>563</v>
      </c>
    </row>
    <row r="290" spans="2:65" s="1" customFormat="1" ht="25.5" customHeight="1">
      <c r="B290" s="37"/>
      <c r="C290" s="169" t="s">
        <v>564</v>
      </c>
      <c r="D290" s="169" t="s">
        <v>168</v>
      </c>
      <c r="E290" s="170" t="s">
        <v>565</v>
      </c>
      <c r="F290" s="276" t="s">
        <v>566</v>
      </c>
      <c r="G290" s="276"/>
      <c r="H290" s="276"/>
      <c r="I290" s="276"/>
      <c r="J290" s="171" t="s">
        <v>256</v>
      </c>
      <c r="K290" s="172">
        <v>0.149</v>
      </c>
      <c r="L290" s="277">
        <v>0</v>
      </c>
      <c r="M290" s="278"/>
      <c r="N290" s="279">
        <f>ROUND(L290*K290,2)</f>
        <v>0</v>
      </c>
      <c r="O290" s="279"/>
      <c r="P290" s="279"/>
      <c r="Q290" s="279"/>
      <c r="R290" s="39"/>
      <c r="T290" s="173" t="s">
        <v>22</v>
      </c>
      <c r="U290" s="46" t="s">
        <v>45</v>
      </c>
      <c r="V290" s="38"/>
      <c r="W290" s="174">
        <f>V290*K290</f>
        <v>0</v>
      </c>
      <c r="X290" s="174">
        <v>0</v>
      </c>
      <c r="Y290" s="174">
        <f>X290*K290</f>
        <v>0</v>
      </c>
      <c r="Z290" s="174">
        <v>0</v>
      </c>
      <c r="AA290" s="175">
        <f>Z290*K290</f>
        <v>0</v>
      </c>
      <c r="AR290" s="21" t="s">
        <v>194</v>
      </c>
      <c r="AT290" s="21" t="s">
        <v>168</v>
      </c>
      <c r="AU290" s="21" t="s">
        <v>87</v>
      </c>
      <c r="AY290" s="21" t="s">
        <v>167</v>
      </c>
      <c r="BE290" s="112">
        <f>IF(U290="základní",N290,0)</f>
        <v>0</v>
      </c>
      <c r="BF290" s="112">
        <f>IF(U290="snížená",N290,0)</f>
        <v>0</v>
      </c>
      <c r="BG290" s="112">
        <f>IF(U290="zákl. přenesená",N290,0)</f>
        <v>0</v>
      </c>
      <c r="BH290" s="112">
        <f>IF(U290="sníž. přenesená",N290,0)</f>
        <v>0</v>
      </c>
      <c r="BI290" s="112">
        <f>IF(U290="nulová",N290,0)</f>
        <v>0</v>
      </c>
      <c r="BJ290" s="21" t="s">
        <v>87</v>
      </c>
      <c r="BK290" s="112">
        <f>ROUND(L290*K290,2)</f>
        <v>0</v>
      </c>
      <c r="BL290" s="21" t="s">
        <v>194</v>
      </c>
      <c r="BM290" s="21" t="s">
        <v>567</v>
      </c>
    </row>
    <row r="291" spans="2:63" s="9" customFormat="1" ht="29.25" customHeight="1">
      <c r="B291" s="158"/>
      <c r="C291" s="159"/>
      <c r="D291" s="168" t="s">
        <v>138</v>
      </c>
      <c r="E291" s="168"/>
      <c r="F291" s="168"/>
      <c r="G291" s="168"/>
      <c r="H291" s="168"/>
      <c r="I291" s="168"/>
      <c r="J291" s="168"/>
      <c r="K291" s="168"/>
      <c r="L291" s="168"/>
      <c r="M291" s="168"/>
      <c r="N291" s="301">
        <f>BK291</f>
        <v>0</v>
      </c>
      <c r="O291" s="302"/>
      <c r="P291" s="302"/>
      <c r="Q291" s="302"/>
      <c r="R291" s="161"/>
      <c r="T291" s="162"/>
      <c r="U291" s="159"/>
      <c r="V291" s="159"/>
      <c r="W291" s="163">
        <f>SUM(W292:W294)</f>
        <v>0</v>
      </c>
      <c r="X291" s="159"/>
      <c r="Y291" s="163">
        <f>SUM(Y292:Y294)</f>
        <v>0.0001908</v>
      </c>
      <c r="Z291" s="159"/>
      <c r="AA291" s="164">
        <f>SUM(AA292:AA294)</f>
        <v>0</v>
      </c>
      <c r="AR291" s="165" t="s">
        <v>87</v>
      </c>
      <c r="AT291" s="166" t="s">
        <v>77</v>
      </c>
      <c r="AU291" s="166" t="s">
        <v>84</v>
      </c>
      <c r="AY291" s="165" t="s">
        <v>167</v>
      </c>
      <c r="BK291" s="167">
        <f>SUM(BK292:BK294)</f>
        <v>0</v>
      </c>
    </row>
    <row r="292" spans="2:65" s="1" customFormat="1" ht="25.5" customHeight="1">
      <c r="B292" s="37"/>
      <c r="C292" s="169" t="s">
        <v>568</v>
      </c>
      <c r="D292" s="169" t="s">
        <v>168</v>
      </c>
      <c r="E292" s="170" t="s">
        <v>569</v>
      </c>
      <c r="F292" s="276" t="s">
        <v>570</v>
      </c>
      <c r="G292" s="276"/>
      <c r="H292" s="276"/>
      <c r="I292" s="276"/>
      <c r="J292" s="171" t="s">
        <v>193</v>
      </c>
      <c r="K292" s="172">
        <v>0.9</v>
      </c>
      <c r="L292" s="277">
        <v>0</v>
      </c>
      <c r="M292" s="278"/>
      <c r="N292" s="279">
        <f>ROUND(L292*K292,2)</f>
        <v>0</v>
      </c>
      <c r="O292" s="279"/>
      <c r="P292" s="279"/>
      <c r="Q292" s="279"/>
      <c r="R292" s="39"/>
      <c r="T292" s="173" t="s">
        <v>22</v>
      </c>
      <c r="U292" s="46" t="s">
        <v>45</v>
      </c>
      <c r="V292" s="38"/>
      <c r="W292" s="174">
        <f>V292*K292</f>
        <v>0</v>
      </c>
      <c r="X292" s="174">
        <v>4.2E-05</v>
      </c>
      <c r="Y292" s="174">
        <f>X292*K292</f>
        <v>3.78E-05</v>
      </c>
      <c r="Z292" s="174">
        <v>0</v>
      </c>
      <c r="AA292" s="175">
        <f>Z292*K292</f>
        <v>0</v>
      </c>
      <c r="AR292" s="21" t="s">
        <v>194</v>
      </c>
      <c r="AT292" s="21" t="s">
        <v>168</v>
      </c>
      <c r="AU292" s="21" t="s">
        <v>87</v>
      </c>
      <c r="AY292" s="21" t="s">
        <v>167</v>
      </c>
      <c r="BE292" s="112">
        <f>IF(U292="základní",N292,0)</f>
        <v>0</v>
      </c>
      <c r="BF292" s="112">
        <f>IF(U292="snížená",N292,0)</f>
        <v>0</v>
      </c>
      <c r="BG292" s="112">
        <f>IF(U292="zákl. přenesená",N292,0)</f>
        <v>0</v>
      </c>
      <c r="BH292" s="112">
        <f>IF(U292="sníž. přenesená",N292,0)</f>
        <v>0</v>
      </c>
      <c r="BI292" s="112">
        <f>IF(U292="nulová",N292,0)</f>
        <v>0</v>
      </c>
      <c r="BJ292" s="21" t="s">
        <v>87</v>
      </c>
      <c r="BK292" s="112">
        <f>ROUND(L292*K292,2)</f>
        <v>0</v>
      </c>
      <c r="BL292" s="21" t="s">
        <v>194</v>
      </c>
      <c r="BM292" s="21" t="s">
        <v>571</v>
      </c>
    </row>
    <row r="293" spans="2:65" s="1" customFormat="1" ht="25.5" customHeight="1">
      <c r="B293" s="37"/>
      <c r="C293" s="199" t="s">
        <v>572</v>
      </c>
      <c r="D293" s="199" t="s">
        <v>213</v>
      </c>
      <c r="E293" s="200" t="s">
        <v>573</v>
      </c>
      <c r="F293" s="288" t="s">
        <v>574</v>
      </c>
      <c r="G293" s="288"/>
      <c r="H293" s="288"/>
      <c r="I293" s="288"/>
      <c r="J293" s="201" t="s">
        <v>193</v>
      </c>
      <c r="K293" s="202">
        <v>0.9</v>
      </c>
      <c r="L293" s="289">
        <v>0</v>
      </c>
      <c r="M293" s="290"/>
      <c r="N293" s="291">
        <f>ROUND(L293*K293,2)</f>
        <v>0</v>
      </c>
      <c r="O293" s="279"/>
      <c r="P293" s="279"/>
      <c r="Q293" s="279"/>
      <c r="R293" s="39"/>
      <c r="T293" s="173" t="s">
        <v>22</v>
      </c>
      <c r="U293" s="46" t="s">
        <v>45</v>
      </c>
      <c r="V293" s="38"/>
      <c r="W293" s="174">
        <f>V293*K293</f>
        <v>0</v>
      </c>
      <c r="X293" s="174">
        <v>0.00017</v>
      </c>
      <c r="Y293" s="174">
        <f>X293*K293</f>
        <v>0.000153</v>
      </c>
      <c r="Z293" s="174">
        <v>0</v>
      </c>
      <c r="AA293" s="175">
        <f>Z293*K293</f>
        <v>0</v>
      </c>
      <c r="AR293" s="21" t="s">
        <v>293</v>
      </c>
      <c r="AT293" s="21" t="s">
        <v>213</v>
      </c>
      <c r="AU293" s="21" t="s">
        <v>87</v>
      </c>
      <c r="AY293" s="21" t="s">
        <v>167</v>
      </c>
      <c r="BE293" s="112">
        <f>IF(U293="základní",N293,0)</f>
        <v>0</v>
      </c>
      <c r="BF293" s="112">
        <f>IF(U293="snížená",N293,0)</f>
        <v>0</v>
      </c>
      <c r="BG293" s="112">
        <f>IF(U293="zákl. přenesená",N293,0)</f>
        <v>0</v>
      </c>
      <c r="BH293" s="112">
        <f>IF(U293="sníž. přenesená",N293,0)</f>
        <v>0</v>
      </c>
      <c r="BI293" s="112">
        <f>IF(U293="nulová",N293,0)</f>
        <v>0</v>
      </c>
      <c r="BJ293" s="21" t="s">
        <v>87</v>
      </c>
      <c r="BK293" s="112">
        <f>ROUND(L293*K293,2)</f>
        <v>0</v>
      </c>
      <c r="BL293" s="21" t="s">
        <v>194</v>
      </c>
      <c r="BM293" s="21" t="s">
        <v>575</v>
      </c>
    </row>
    <row r="294" spans="2:65" s="1" customFormat="1" ht="25.5" customHeight="1">
      <c r="B294" s="37"/>
      <c r="C294" s="169" t="s">
        <v>576</v>
      </c>
      <c r="D294" s="169" t="s">
        <v>168</v>
      </c>
      <c r="E294" s="170" t="s">
        <v>577</v>
      </c>
      <c r="F294" s="276" t="s">
        <v>578</v>
      </c>
      <c r="G294" s="276"/>
      <c r="H294" s="276"/>
      <c r="I294" s="276"/>
      <c r="J294" s="171" t="s">
        <v>484</v>
      </c>
      <c r="K294" s="203">
        <v>0</v>
      </c>
      <c r="L294" s="277">
        <v>0</v>
      </c>
      <c r="M294" s="278"/>
      <c r="N294" s="279">
        <f>ROUND(L294*K294,2)</f>
        <v>0</v>
      </c>
      <c r="O294" s="279"/>
      <c r="P294" s="279"/>
      <c r="Q294" s="279"/>
      <c r="R294" s="39"/>
      <c r="T294" s="173" t="s">
        <v>22</v>
      </c>
      <c r="U294" s="46" t="s">
        <v>45</v>
      </c>
      <c r="V294" s="38"/>
      <c r="W294" s="174">
        <f>V294*K294</f>
        <v>0</v>
      </c>
      <c r="X294" s="174">
        <v>0</v>
      </c>
      <c r="Y294" s="174">
        <f>X294*K294</f>
        <v>0</v>
      </c>
      <c r="Z294" s="174">
        <v>0</v>
      </c>
      <c r="AA294" s="175">
        <f>Z294*K294</f>
        <v>0</v>
      </c>
      <c r="AR294" s="21" t="s">
        <v>194</v>
      </c>
      <c r="AT294" s="21" t="s">
        <v>168</v>
      </c>
      <c r="AU294" s="21" t="s">
        <v>87</v>
      </c>
      <c r="AY294" s="21" t="s">
        <v>167</v>
      </c>
      <c r="BE294" s="112">
        <f>IF(U294="základní",N294,0)</f>
        <v>0</v>
      </c>
      <c r="BF294" s="112">
        <f>IF(U294="snížená",N294,0)</f>
        <v>0</v>
      </c>
      <c r="BG294" s="112">
        <f>IF(U294="zákl. přenesená",N294,0)</f>
        <v>0</v>
      </c>
      <c r="BH294" s="112">
        <f>IF(U294="sníž. přenesená",N294,0)</f>
        <v>0</v>
      </c>
      <c r="BI294" s="112">
        <f>IF(U294="nulová",N294,0)</f>
        <v>0</v>
      </c>
      <c r="BJ294" s="21" t="s">
        <v>87</v>
      </c>
      <c r="BK294" s="112">
        <f>ROUND(L294*K294,2)</f>
        <v>0</v>
      </c>
      <c r="BL294" s="21" t="s">
        <v>194</v>
      </c>
      <c r="BM294" s="21" t="s">
        <v>654</v>
      </c>
    </row>
    <row r="295" spans="2:63" s="9" customFormat="1" ht="29.25" customHeight="1">
      <c r="B295" s="158"/>
      <c r="C295" s="159"/>
      <c r="D295" s="168" t="s">
        <v>139</v>
      </c>
      <c r="E295" s="168"/>
      <c r="F295" s="168"/>
      <c r="G295" s="168"/>
      <c r="H295" s="168"/>
      <c r="I295" s="168"/>
      <c r="J295" s="168"/>
      <c r="K295" s="168"/>
      <c r="L295" s="168"/>
      <c r="M295" s="168"/>
      <c r="N295" s="301">
        <f>BK295</f>
        <v>0</v>
      </c>
      <c r="O295" s="302"/>
      <c r="P295" s="302"/>
      <c r="Q295" s="302"/>
      <c r="R295" s="161"/>
      <c r="T295" s="162"/>
      <c r="U295" s="159"/>
      <c r="V295" s="159"/>
      <c r="W295" s="163">
        <f>SUM(W296:W299)</f>
        <v>0</v>
      </c>
      <c r="X295" s="159"/>
      <c r="Y295" s="163">
        <f>SUM(Y296:Y299)</f>
        <v>0</v>
      </c>
      <c r="Z295" s="159"/>
      <c r="AA295" s="164">
        <f>SUM(AA296:AA299)</f>
        <v>0.017730000000000003</v>
      </c>
      <c r="AR295" s="165" t="s">
        <v>87</v>
      </c>
      <c r="AT295" s="166" t="s">
        <v>77</v>
      </c>
      <c r="AU295" s="166" t="s">
        <v>84</v>
      </c>
      <c r="AY295" s="165" t="s">
        <v>167</v>
      </c>
      <c r="BK295" s="167">
        <f>SUM(BK296:BK299)</f>
        <v>0</v>
      </c>
    </row>
    <row r="296" spans="2:65" s="1" customFormat="1" ht="25.5" customHeight="1">
      <c r="B296" s="37"/>
      <c r="C296" s="169" t="s">
        <v>580</v>
      </c>
      <c r="D296" s="169" t="s">
        <v>168</v>
      </c>
      <c r="E296" s="170" t="s">
        <v>581</v>
      </c>
      <c r="F296" s="276" t="s">
        <v>582</v>
      </c>
      <c r="G296" s="276"/>
      <c r="H296" s="276"/>
      <c r="I296" s="276"/>
      <c r="J296" s="171" t="s">
        <v>171</v>
      </c>
      <c r="K296" s="172">
        <v>5.94</v>
      </c>
      <c r="L296" s="277">
        <v>0</v>
      </c>
      <c r="M296" s="278"/>
      <c r="N296" s="279">
        <f>ROUND(L296*K296,2)</f>
        <v>0</v>
      </c>
      <c r="O296" s="279"/>
      <c r="P296" s="279"/>
      <c r="Q296" s="279"/>
      <c r="R296" s="39"/>
      <c r="T296" s="173" t="s">
        <v>22</v>
      </c>
      <c r="U296" s="46" t="s">
        <v>45</v>
      </c>
      <c r="V296" s="38"/>
      <c r="W296" s="174">
        <f>V296*K296</f>
        <v>0</v>
      </c>
      <c r="X296" s="174">
        <v>0</v>
      </c>
      <c r="Y296" s="174">
        <f>X296*K296</f>
        <v>0</v>
      </c>
      <c r="Z296" s="174">
        <v>0.0025</v>
      </c>
      <c r="AA296" s="175">
        <f>Z296*K296</f>
        <v>0.014850000000000002</v>
      </c>
      <c r="AR296" s="21" t="s">
        <v>194</v>
      </c>
      <c r="AT296" s="21" t="s">
        <v>168</v>
      </c>
      <c r="AU296" s="21" t="s">
        <v>87</v>
      </c>
      <c r="AY296" s="21" t="s">
        <v>167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1" t="s">
        <v>87</v>
      </c>
      <c r="BK296" s="112">
        <f>ROUND(L296*K296,2)</f>
        <v>0</v>
      </c>
      <c r="BL296" s="21" t="s">
        <v>194</v>
      </c>
      <c r="BM296" s="21" t="s">
        <v>583</v>
      </c>
    </row>
    <row r="297" spans="2:51" s="11" customFormat="1" ht="16.5" customHeight="1">
      <c r="B297" s="183"/>
      <c r="C297" s="184"/>
      <c r="D297" s="184"/>
      <c r="E297" s="185" t="s">
        <v>22</v>
      </c>
      <c r="F297" s="284" t="s">
        <v>652</v>
      </c>
      <c r="G297" s="285"/>
      <c r="H297" s="285"/>
      <c r="I297" s="285"/>
      <c r="J297" s="184"/>
      <c r="K297" s="186">
        <v>5.94</v>
      </c>
      <c r="L297" s="184"/>
      <c r="M297" s="184"/>
      <c r="N297" s="184"/>
      <c r="O297" s="184"/>
      <c r="P297" s="184"/>
      <c r="Q297" s="184"/>
      <c r="R297" s="187"/>
      <c r="T297" s="188"/>
      <c r="U297" s="184"/>
      <c r="V297" s="184"/>
      <c r="W297" s="184"/>
      <c r="X297" s="184"/>
      <c r="Y297" s="184"/>
      <c r="Z297" s="184"/>
      <c r="AA297" s="189"/>
      <c r="AT297" s="190" t="s">
        <v>174</v>
      </c>
      <c r="AU297" s="190" t="s">
        <v>87</v>
      </c>
      <c r="AV297" s="11" t="s">
        <v>87</v>
      </c>
      <c r="AW297" s="11" t="s">
        <v>35</v>
      </c>
      <c r="AX297" s="11" t="s">
        <v>84</v>
      </c>
      <c r="AY297" s="190" t="s">
        <v>167</v>
      </c>
    </row>
    <row r="298" spans="2:65" s="1" customFormat="1" ht="25.5" customHeight="1">
      <c r="B298" s="37"/>
      <c r="C298" s="169" t="s">
        <v>584</v>
      </c>
      <c r="D298" s="169" t="s">
        <v>168</v>
      </c>
      <c r="E298" s="170" t="s">
        <v>585</v>
      </c>
      <c r="F298" s="276" t="s">
        <v>586</v>
      </c>
      <c r="G298" s="276"/>
      <c r="H298" s="276"/>
      <c r="I298" s="276"/>
      <c r="J298" s="171" t="s">
        <v>193</v>
      </c>
      <c r="K298" s="172">
        <v>9.6</v>
      </c>
      <c r="L298" s="277">
        <v>0</v>
      </c>
      <c r="M298" s="278"/>
      <c r="N298" s="279">
        <f>ROUND(L298*K298,2)</f>
        <v>0</v>
      </c>
      <c r="O298" s="279"/>
      <c r="P298" s="279"/>
      <c r="Q298" s="279"/>
      <c r="R298" s="39"/>
      <c r="T298" s="173" t="s">
        <v>22</v>
      </c>
      <c r="U298" s="46" t="s">
        <v>45</v>
      </c>
      <c r="V298" s="38"/>
      <c r="W298" s="174">
        <f>V298*K298</f>
        <v>0</v>
      </c>
      <c r="X298" s="174">
        <v>0</v>
      </c>
      <c r="Y298" s="174">
        <f>X298*K298</f>
        <v>0</v>
      </c>
      <c r="Z298" s="174">
        <v>0.0003</v>
      </c>
      <c r="AA298" s="175">
        <f>Z298*K298</f>
        <v>0.0028799999999999997</v>
      </c>
      <c r="AR298" s="21" t="s">
        <v>194</v>
      </c>
      <c r="AT298" s="21" t="s">
        <v>168</v>
      </c>
      <c r="AU298" s="21" t="s">
        <v>87</v>
      </c>
      <c r="AY298" s="21" t="s">
        <v>167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1" t="s">
        <v>87</v>
      </c>
      <c r="BK298" s="112">
        <f>ROUND(L298*K298,2)</f>
        <v>0</v>
      </c>
      <c r="BL298" s="21" t="s">
        <v>194</v>
      </c>
      <c r="BM298" s="21" t="s">
        <v>587</v>
      </c>
    </row>
    <row r="299" spans="2:51" s="11" customFormat="1" ht="16.5" customHeight="1">
      <c r="B299" s="183"/>
      <c r="C299" s="184"/>
      <c r="D299" s="184"/>
      <c r="E299" s="185" t="s">
        <v>22</v>
      </c>
      <c r="F299" s="284" t="s">
        <v>655</v>
      </c>
      <c r="G299" s="285"/>
      <c r="H299" s="285"/>
      <c r="I299" s="285"/>
      <c r="J299" s="184"/>
      <c r="K299" s="186">
        <v>9.6</v>
      </c>
      <c r="L299" s="184"/>
      <c r="M299" s="184"/>
      <c r="N299" s="184"/>
      <c r="O299" s="184"/>
      <c r="P299" s="184"/>
      <c r="Q299" s="184"/>
      <c r="R299" s="187"/>
      <c r="T299" s="188"/>
      <c r="U299" s="184"/>
      <c r="V299" s="184"/>
      <c r="W299" s="184"/>
      <c r="X299" s="184"/>
      <c r="Y299" s="184"/>
      <c r="Z299" s="184"/>
      <c r="AA299" s="189"/>
      <c r="AT299" s="190" t="s">
        <v>174</v>
      </c>
      <c r="AU299" s="190" t="s">
        <v>87</v>
      </c>
      <c r="AV299" s="11" t="s">
        <v>87</v>
      </c>
      <c r="AW299" s="11" t="s">
        <v>35</v>
      </c>
      <c r="AX299" s="11" t="s">
        <v>84</v>
      </c>
      <c r="AY299" s="190" t="s">
        <v>167</v>
      </c>
    </row>
    <row r="300" spans="2:63" s="9" customFormat="1" ht="29.25" customHeight="1">
      <c r="B300" s="158"/>
      <c r="C300" s="159"/>
      <c r="D300" s="168" t="s">
        <v>140</v>
      </c>
      <c r="E300" s="168"/>
      <c r="F300" s="168"/>
      <c r="G300" s="168"/>
      <c r="H300" s="168"/>
      <c r="I300" s="168"/>
      <c r="J300" s="168"/>
      <c r="K300" s="168"/>
      <c r="L300" s="168"/>
      <c r="M300" s="168"/>
      <c r="N300" s="299">
        <f>BK300</f>
        <v>0</v>
      </c>
      <c r="O300" s="300"/>
      <c r="P300" s="300"/>
      <c r="Q300" s="300"/>
      <c r="R300" s="161"/>
      <c r="T300" s="162"/>
      <c r="U300" s="159"/>
      <c r="V300" s="159"/>
      <c r="W300" s="163">
        <f>SUM(W301:W311)</f>
        <v>0</v>
      </c>
      <c r="X300" s="159"/>
      <c r="Y300" s="163">
        <f>SUM(Y301:Y311)</f>
        <v>0.31168799999999997</v>
      </c>
      <c r="Z300" s="159"/>
      <c r="AA300" s="164">
        <f>SUM(AA301:AA311)</f>
        <v>0</v>
      </c>
      <c r="AR300" s="165" t="s">
        <v>87</v>
      </c>
      <c r="AT300" s="166" t="s">
        <v>77</v>
      </c>
      <c r="AU300" s="166" t="s">
        <v>84</v>
      </c>
      <c r="AY300" s="165" t="s">
        <v>167</v>
      </c>
      <c r="BK300" s="167">
        <f>SUM(BK301:BK311)</f>
        <v>0</v>
      </c>
    </row>
    <row r="301" spans="2:65" s="1" customFormat="1" ht="38.25" customHeight="1">
      <c r="B301" s="37"/>
      <c r="C301" s="169" t="s">
        <v>589</v>
      </c>
      <c r="D301" s="169" t="s">
        <v>168</v>
      </c>
      <c r="E301" s="170" t="s">
        <v>590</v>
      </c>
      <c r="F301" s="276" t="s">
        <v>591</v>
      </c>
      <c r="G301" s="276"/>
      <c r="H301" s="276"/>
      <c r="I301" s="276"/>
      <c r="J301" s="171" t="s">
        <v>171</v>
      </c>
      <c r="K301" s="172">
        <v>18.6</v>
      </c>
      <c r="L301" s="277">
        <v>0</v>
      </c>
      <c r="M301" s="278"/>
      <c r="N301" s="279">
        <f>ROUND(L301*K301,2)</f>
        <v>0</v>
      </c>
      <c r="O301" s="279"/>
      <c r="P301" s="279"/>
      <c r="Q301" s="279"/>
      <c r="R301" s="39"/>
      <c r="T301" s="173" t="s">
        <v>22</v>
      </c>
      <c r="U301" s="46" t="s">
        <v>45</v>
      </c>
      <c r="V301" s="38"/>
      <c r="W301" s="174">
        <f>V301*K301</f>
        <v>0</v>
      </c>
      <c r="X301" s="174">
        <v>0.003</v>
      </c>
      <c r="Y301" s="174">
        <f>X301*K301</f>
        <v>0.0558</v>
      </c>
      <c r="Z301" s="174">
        <v>0</v>
      </c>
      <c r="AA301" s="175">
        <f>Z301*K301</f>
        <v>0</v>
      </c>
      <c r="AR301" s="21" t="s">
        <v>194</v>
      </c>
      <c r="AT301" s="21" t="s">
        <v>168</v>
      </c>
      <c r="AU301" s="21" t="s">
        <v>87</v>
      </c>
      <c r="AY301" s="21" t="s">
        <v>167</v>
      </c>
      <c r="BE301" s="112">
        <f>IF(U301="základní",N301,0)</f>
        <v>0</v>
      </c>
      <c r="BF301" s="112">
        <f>IF(U301="snížená",N301,0)</f>
        <v>0</v>
      </c>
      <c r="BG301" s="112">
        <f>IF(U301="zákl. přenesená",N301,0)</f>
        <v>0</v>
      </c>
      <c r="BH301" s="112">
        <f>IF(U301="sníž. přenesená",N301,0)</f>
        <v>0</v>
      </c>
      <c r="BI301" s="112">
        <f>IF(U301="nulová",N301,0)</f>
        <v>0</v>
      </c>
      <c r="BJ301" s="21" t="s">
        <v>87</v>
      </c>
      <c r="BK301" s="112">
        <f>ROUND(L301*K301,2)</f>
        <v>0</v>
      </c>
      <c r="BL301" s="21" t="s">
        <v>194</v>
      </c>
      <c r="BM301" s="21" t="s">
        <v>592</v>
      </c>
    </row>
    <row r="302" spans="2:51" s="11" customFormat="1" ht="16.5" customHeight="1">
      <c r="B302" s="183"/>
      <c r="C302" s="184"/>
      <c r="D302" s="184"/>
      <c r="E302" s="185" t="s">
        <v>22</v>
      </c>
      <c r="F302" s="284" t="s">
        <v>656</v>
      </c>
      <c r="G302" s="285"/>
      <c r="H302" s="285"/>
      <c r="I302" s="285"/>
      <c r="J302" s="184"/>
      <c r="K302" s="186">
        <v>20.4</v>
      </c>
      <c r="L302" s="184"/>
      <c r="M302" s="184"/>
      <c r="N302" s="184"/>
      <c r="O302" s="184"/>
      <c r="P302" s="184"/>
      <c r="Q302" s="184"/>
      <c r="R302" s="187"/>
      <c r="T302" s="188"/>
      <c r="U302" s="184"/>
      <c r="V302" s="184"/>
      <c r="W302" s="184"/>
      <c r="X302" s="184"/>
      <c r="Y302" s="184"/>
      <c r="Z302" s="184"/>
      <c r="AA302" s="189"/>
      <c r="AT302" s="190" t="s">
        <v>174</v>
      </c>
      <c r="AU302" s="190" t="s">
        <v>87</v>
      </c>
      <c r="AV302" s="11" t="s">
        <v>87</v>
      </c>
      <c r="AW302" s="11" t="s">
        <v>35</v>
      </c>
      <c r="AX302" s="11" t="s">
        <v>78</v>
      </c>
      <c r="AY302" s="190" t="s">
        <v>167</v>
      </c>
    </row>
    <row r="303" spans="2:51" s="11" customFormat="1" ht="16.5" customHeight="1">
      <c r="B303" s="183"/>
      <c r="C303" s="184"/>
      <c r="D303" s="184"/>
      <c r="E303" s="185" t="s">
        <v>22</v>
      </c>
      <c r="F303" s="282" t="s">
        <v>594</v>
      </c>
      <c r="G303" s="283"/>
      <c r="H303" s="283"/>
      <c r="I303" s="283"/>
      <c r="J303" s="184"/>
      <c r="K303" s="186">
        <v>-1.8</v>
      </c>
      <c r="L303" s="184"/>
      <c r="M303" s="184"/>
      <c r="N303" s="184"/>
      <c r="O303" s="184"/>
      <c r="P303" s="184"/>
      <c r="Q303" s="184"/>
      <c r="R303" s="187"/>
      <c r="T303" s="188"/>
      <c r="U303" s="184"/>
      <c r="V303" s="184"/>
      <c r="W303" s="184"/>
      <c r="X303" s="184"/>
      <c r="Y303" s="184"/>
      <c r="Z303" s="184"/>
      <c r="AA303" s="189"/>
      <c r="AT303" s="190" t="s">
        <v>174</v>
      </c>
      <c r="AU303" s="190" t="s">
        <v>87</v>
      </c>
      <c r="AV303" s="11" t="s">
        <v>87</v>
      </c>
      <c r="AW303" s="11" t="s">
        <v>35</v>
      </c>
      <c r="AX303" s="11" t="s">
        <v>78</v>
      </c>
      <c r="AY303" s="190" t="s">
        <v>167</v>
      </c>
    </row>
    <row r="304" spans="2:51" s="12" customFormat="1" ht="16.5" customHeight="1">
      <c r="B304" s="191"/>
      <c r="C304" s="192"/>
      <c r="D304" s="192"/>
      <c r="E304" s="193" t="s">
        <v>22</v>
      </c>
      <c r="F304" s="286" t="s">
        <v>186</v>
      </c>
      <c r="G304" s="287"/>
      <c r="H304" s="287"/>
      <c r="I304" s="287"/>
      <c r="J304" s="192"/>
      <c r="K304" s="194">
        <v>18.6</v>
      </c>
      <c r="L304" s="192"/>
      <c r="M304" s="192"/>
      <c r="N304" s="192"/>
      <c r="O304" s="192"/>
      <c r="P304" s="192"/>
      <c r="Q304" s="192"/>
      <c r="R304" s="195"/>
      <c r="T304" s="196"/>
      <c r="U304" s="192"/>
      <c r="V304" s="192"/>
      <c r="W304" s="192"/>
      <c r="X304" s="192"/>
      <c r="Y304" s="192"/>
      <c r="Z304" s="192"/>
      <c r="AA304" s="197"/>
      <c r="AT304" s="198" t="s">
        <v>174</v>
      </c>
      <c r="AU304" s="198" t="s">
        <v>87</v>
      </c>
      <c r="AV304" s="12" t="s">
        <v>93</v>
      </c>
      <c r="AW304" s="12" t="s">
        <v>35</v>
      </c>
      <c r="AX304" s="12" t="s">
        <v>84</v>
      </c>
      <c r="AY304" s="198" t="s">
        <v>167</v>
      </c>
    </row>
    <row r="305" spans="2:65" s="1" customFormat="1" ht="16.5" customHeight="1">
      <c r="B305" s="37"/>
      <c r="C305" s="199" t="s">
        <v>595</v>
      </c>
      <c r="D305" s="199" t="s">
        <v>213</v>
      </c>
      <c r="E305" s="200" t="s">
        <v>596</v>
      </c>
      <c r="F305" s="288" t="s">
        <v>597</v>
      </c>
      <c r="G305" s="288"/>
      <c r="H305" s="288"/>
      <c r="I305" s="288"/>
      <c r="J305" s="201" t="s">
        <v>171</v>
      </c>
      <c r="K305" s="202">
        <v>20.46</v>
      </c>
      <c r="L305" s="289">
        <v>0</v>
      </c>
      <c r="M305" s="290"/>
      <c r="N305" s="291">
        <f aca="true" t="shared" si="15" ref="N305:N311">ROUND(L305*K305,2)</f>
        <v>0</v>
      </c>
      <c r="O305" s="279"/>
      <c r="P305" s="279"/>
      <c r="Q305" s="279"/>
      <c r="R305" s="39"/>
      <c r="T305" s="173" t="s">
        <v>22</v>
      </c>
      <c r="U305" s="46" t="s">
        <v>45</v>
      </c>
      <c r="V305" s="38"/>
      <c r="W305" s="174">
        <f aca="true" t="shared" si="16" ref="W305:W311">V305*K305</f>
        <v>0</v>
      </c>
      <c r="X305" s="174">
        <v>0.0118</v>
      </c>
      <c r="Y305" s="174">
        <f aca="true" t="shared" si="17" ref="Y305:Y311">X305*K305</f>
        <v>0.241428</v>
      </c>
      <c r="Z305" s="174">
        <v>0</v>
      </c>
      <c r="AA305" s="175">
        <f aca="true" t="shared" si="18" ref="AA305:AA311">Z305*K305</f>
        <v>0</v>
      </c>
      <c r="AR305" s="21" t="s">
        <v>293</v>
      </c>
      <c r="AT305" s="21" t="s">
        <v>213</v>
      </c>
      <c r="AU305" s="21" t="s">
        <v>87</v>
      </c>
      <c r="AY305" s="21" t="s">
        <v>167</v>
      </c>
      <c r="BE305" s="112">
        <f aca="true" t="shared" si="19" ref="BE305:BE311">IF(U305="základní",N305,0)</f>
        <v>0</v>
      </c>
      <c r="BF305" s="112">
        <f aca="true" t="shared" si="20" ref="BF305:BF311">IF(U305="snížená",N305,0)</f>
        <v>0</v>
      </c>
      <c r="BG305" s="112">
        <f aca="true" t="shared" si="21" ref="BG305:BG311">IF(U305="zákl. přenesená",N305,0)</f>
        <v>0</v>
      </c>
      <c r="BH305" s="112">
        <f aca="true" t="shared" si="22" ref="BH305:BH311">IF(U305="sníž. přenesená",N305,0)</f>
        <v>0</v>
      </c>
      <c r="BI305" s="112">
        <f aca="true" t="shared" si="23" ref="BI305:BI311">IF(U305="nulová",N305,0)</f>
        <v>0</v>
      </c>
      <c r="BJ305" s="21" t="s">
        <v>87</v>
      </c>
      <c r="BK305" s="112">
        <f aca="true" t="shared" si="24" ref="BK305:BK311">ROUND(L305*K305,2)</f>
        <v>0</v>
      </c>
      <c r="BL305" s="21" t="s">
        <v>194</v>
      </c>
      <c r="BM305" s="21" t="s">
        <v>598</v>
      </c>
    </row>
    <row r="306" spans="2:65" s="1" customFormat="1" ht="38.25" customHeight="1">
      <c r="B306" s="37"/>
      <c r="C306" s="169" t="s">
        <v>599</v>
      </c>
      <c r="D306" s="169" t="s">
        <v>168</v>
      </c>
      <c r="E306" s="170" t="s">
        <v>600</v>
      </c>
      <c r="F306" s="276" t="s">
        <v>601</v>
      </c>
      <c r="G306" s="276"/>
      <c r="H306" s="276"/>
      <c r="I306" s="276"/>
      <c r="J306" s="171" t="s">
        <v>171</v>
      </c>
      <c r="K306" s="172">
        <v>18.6</v>
      </c>
      <c r="L306" s="277">
        <v>0</v>
      </c>
      <c r="M306" s="278"/>
      <c r="N306" s="279">
        <f t="shared" si="15"/>
        <v>0</v>
      </c>
      <c r="O306" s="279"/>
      <c r="P306" s="279"/>
      <c r="Q306" s="279"/>
      <c r="R306" s="39"/>
      <c r="T306" s="173" t="s">
        <v>22</v>
      </c>
      <c r="U306" s="46" t="s">
        <v>45</v>
      </c>
      <c r="V306" s="38"/>
      <c r="W306" s="174">
        <f t="shared" si="16"/>
        <v>0</v>
      </c>
      <c r="X306" s="174">
        <v>0</v>
      </c>
      <c r="Y306" s="174">
        <f t="shared" si="17"/>
        <v>0</v>
      </c>
      <c r="Z306" s="174">
        <v>0</v>
      </c>
      <c r="AA306" s="175">
        <f t="shared" si="18"/>
        <v>0</v>
      </c>
      <c r="AR306" s="21" t="s">
        <v>194</v>
      </c>
      <c r="AT306" s="21" t="s">
        <v>168</v>
      </c>
      <c r="AU306" s="21" t="s">
        <v>87</v>
      </c>
      <c r="AY306" s="21" t="s">
        <v>167</v>
      </c>
      <c r="BE306" s="112">
        <f t="shared" si="19"/>
        <v>0</v>
      </c>
      <c r="BF306" s="112">
        <f t="shared" si="20"/>
        <v>0</v>
      </c>
      <c r="BG306" s="112">
        <f t="shared" si="21"/>
        <v>0</v>
      </c>
      <c r="BH306" s="112">
        <f t="shared" si="22"/>
        <v>0</v>
      </c>
      <c r="BI306" s="112">
        <f t="shared" si="23"/>
        <v>0</v>
      </c>
      <c r="BJ306" s="21" t="s">
        <v>87</v>
      </c>
      <c r="BK306" s="112">
        <f t="shared" si="24"/>
        <v>0</v>
      </c>
      <c r="BL306" s="21" t="s">
        <v>194</v>
      </c>
      <c r="BM306" s="21" t="s">
        <v>602</v>
      </c>
    </row>
    <row r="307" spans="2:65" s="1" customFormat="1" ht="25.5" customHeight="1">
      <c r="B307" s="37"/>
      <c r="C307" s="169" t="s">
        <v>603</v>
      </c>
      <c r="D307" s="169" t="s">
        <v>168</v>
      </c>
      <c r="E307" s="170" t="s">
        <v>604</v>
      </c>
      <c r="F307" s="276" t="s">
        <v>605</v>
      </c>
      <c r="G307" s="276"/>
      <c r="H307" s="276"/>
      <c r="I307" s="276"/>
      <c r="J307" s="171" t="s">
        <v>171</v>
      </c>
      <c r="K307" s="172">
        <v>1</v>
      </c>
      <c r="L307" s="277">
        <v>0</v>
      </c>
      <c r="M307" s="278"/>
      <c r="N307" s="279">
        <f t="shared" si="15"/>
        <v>0</v>
      </c>
      <c r="O307" s="279"/>
      <c r="P307" s="279"/>
      <c r="Q307" s="279"/>
      <c r="R307" s="39"/>
      <c r="T307" s="173" t="s">
        <v>22</v>
      </c>
      <c r="U307" s="46" t="s">
        <v>45</v>
      </c>
      <c r="V307" s="38"/>
      <c r="W307" s="174">
        <f t="shared" si="16"/>
        <v>0</v>
      </c>
      <c r="X307" s="174">
        <v>0.00063</v>
      </c>
      <c r="Y307" s="174">
        <f t="shared" si="17"/>
        <v>0.00063</v>
      </c>
      <c r="Z307" s="174">
        <v>0</v>
      </c>
      <c r="AA307" s="175">
        <f t="shared" si="18"/>
        <v>0</v>
      </c>
      <c r="AR307" s="21" t="s">
        <v>194</v>
      </c>
      <c r="AT307" s="21" t="s">
        <v>168</v>
      </c>
      <c r="AU307" s="21" t="s">
        <v>87</v>
      </c>
      <c r="AY307" s="21" t="s">
        <v>167</v>
      </c>
      <c r="BE307" s="112">
        <f t="shared" si="19"/>
        <v>0</v>
      </c>
      <c r="BF307" s="112">
        <f t="shared" si="20"/>
        <v>0</v>
      </c>
      <c r="BG307" s="112">
        <f t="shared" si="21"/>
        <v>0</v>
      </c>
      <c r="BH307" s="112">
        <f t="shared" si="22"/>
        <v>0</v>
      </c>
      <c r="BI307" s="112">
        <f t="shared" si="23"/>
        <v>0</v>
      </c>
      <c r="BJ307" s="21" t="s">
        <v>87</v>
      </c>
      <c r="BK307" s="112">
        <f t="shared" si="24"/>
        <v>0</v>
      </c>
      <c r="BL307" s="21" t="s">
        <v>194</v>
      </c>
      <c r="BM307" s="21" t="s">
        <v>606</v>
      </c>
    </row>
    <row r="308" spans="2:65" s="1" customFormat="1" ht="16.5" customHeight="1">
      <c r="B308" s="37"/>
      <c r="C308" s="199" t="s">
        <v>607</v>
      </c>
      <c r="D308" s="199" t="s">
        <v>213</v>
      </c>
      <c r="E308" s="200" t="s">
        <v>608</v>
      </c>
      <c r="F308" s="288" t="s">
        <v>609</v>
      </c>
      <c r="G308" s="288"/>
      <c r="H308" s="288"/>
      <c r="I308" s="288"/>
      <c r="J308" s="201" t="s">
        <v>171</v>
      </c>
      <c r="K308" s="202">
        <v>1.1</v>
      </c>
      <c r="L308" s="289">
        <v>0</v>
      </c>
      <c r="M308" s="290"/>
      <c r="N308" s="291">
        <f t="shared" si="15"/>
        <v>0</v>
      </c>
      <c r="O308" s="279"/>
      <c r="P308" s="279"/>
      <c r="Q308" s="279"/>
      <c r="R308" s="39"/>
      <c r="T308" s="173" t="s">
        <v>22</v>
      </c>
      <c r="U308" s="46" t="s">
        <v>45</v>
      </c>
      <c r="V308" s="38"/>
      <c r="W308" s="174">
        <f t="shared" si="16"/>
        <v>0</v>
      </c>
      <c r="X308" s="174">
        <v>0.0075</v>
      </c>
      <c r="Y308" s="174">
        <f t="shared" si="17"/>
        <v>0.00825</v>
      </c>
      <c r="Z308" s="174">
        <v>0</v>
      </c>
      <c r="AA308" s="175">
        <f t="shared" si="18"/>
        <v>0</v>
      </c>
      <c r="AR308" s="21" t="s">
        <v>293</v>
      </c>
      <c r="AT308" s="21" t="s">
        <v>213</v>
      </c>
      <c r="AU308" s="21" t="s">
        <v>87</v>
      </c>
      <c r="AY308" s="21" t="s">
        <v>167</v>
      </c>
      <c r="BE308" s="112">
        <f t="shared" si="19"/>
        <v>0</v>
      </c>
      <c r="BF308" s="112">
        <f t="shared" si="20"/>
        <v>0</v>
      </c>
      <c r="BG308" s="112">
        <f t="shared" si="21"/>
        <v>0</v>
      </c>
      <c r="BH308" s="112">
        <f t="shared" si="22"/>
        <v>0</v>
      </c>
      <c r="BI308" s="112">
        <f t="shared" si="23"/>
        <v>0</v>
      </c>
      <c r="BJ308" s="21" t="s">
        <v>87</v>
      </c>
      <c r="BK308" s="112">
        <f t="shared" si="24"/>
        <v>0</v>
      </c>
      <c r="BL308" s="21" t="s">
        <v>194</v>
      </c>
      <c r="BM308" s="21" t="s">
        <v>610</v>
      </c>
    </row>
    <row r="309" spans="2:65" s="1" customFormat="1" ht="16.5" customHeight="1">
      <c r="B309" s="37"/>
      <c r="C309" s="169" t="s">
        <v>611</v>
      </c>
      <c r="D309" s="169" t="s">
        <v>168</v>
      </c>
      <c r="E309" s="170" t="s">
        <v>612</v>
      </c>
      <c r="F309" s="276" t="s">
        <v>613</v>
      </c>
      <c r="G309" s="276"/>
      <c r="H309" s="276"/>
      <c r="I309" s="276"/>
      <c r="J309" s="171" t="s">
        <v>171</v>
      </c>
      <c r="K309" s="172">
        <v>18.6</v>
      </c>
      <c r="L309" s="277">
        <v>0</v>
      </c>
      <c r="M309" s="278"/>
      <c r="N309" s="279">
        <f t="shared" si="15"/>
        <v>0</v>
      </c>
      <c r="O309" s="279"/>
      <c r="P309" s="279"/>
      <c r="Q309" s="279"/>
      <c r="R309" s="39"/>
      <c r="T309" s="173" t="s">
        <v>22</v>
      </c>
      <c r="U309" s="46" t="s">
        <v>45</v>
      </c>
      <c r="V309" s="38"/>
      <c r="W309" s="174">
        <f t="shared" si="16"/>
        <v>0</v>
      </c>
      <c r="X309" s="174">
        <v>0.0003</v>
      </c>
      <c r="Y309" s="174">
        <f t="shared" si="17"/>
        <v>0.00558</v>
      </c>
      <c r="Z309" s="174">
        <v>0</v>
      </c>
      <c r="AA309" s="175">
        <f t="shared" si="18"/>
        <v>0</v>
      </c>
      <c r="AR309" s="21" t="s">
        <v>194</v>
      </c>
      <c r="AT309" s="21" t="s">
        <v>168</v>
      </c>
      <c r="AU309" s="21" t="s">
        <v>87</v>
      </c>
      <c r="AY309" s="21" t="s">
        <v>167</v>
      </c>
      <c r="BE309" s="112">
        <f t="shared" si="19"/>
        <v>0</v>
      </c>
      <c r="BF309" s="112">
        <f t="shared" si="20"/>
        <v>0</v>
      </c>
      <c r="BG309" s="112">
        <f t="shared" si="21"/>
        <v>0</v>
      </c>
      <c r="BH309" s="112">
        <f t="shared" si="22"/>
        <v>0</v>
      </c>
      <c r="BI309" s="112">
        <f t="shared" si="23"/>
        <v>0</v>
      </c>
      <c r="BJ309" s="21" t="s">
        <v>87</v>
      </c>
      <c r="BK309" s="112">
        <f t="shared" si="24"/>
        <v>0</v>
      </c>
      <c r="BL309" s="21" t="s">
        <v>194</v>
      </c>
      <c r="BM309" s="21" t="s">
        <v>614</v>
      </c>
    </row>
    <row r="310" spans="2:65" s="1" customFormat="1" ht="25.5" customHeight="1">
      <c r="B310" s="37"/>
      <c r="C310" s="169" t="s">
        <v>615</v>
      </c>
      <c r="D310" s="169" t="s">
        <v>168</v>
      </c>
      <c r="E310" s="170" t="s">
        <v>616</v>
      </c>
      <c r="F310" s="276" t="s">
        <v>617</v>
      </c>
      <c r="G310" s="276"/>
      <c r="H310" s="276"/>
      <c r="I310" s="276"/>
      <c r="J310" s="171" t="s">
        <v>256</v>
      </c>
      <c r="K310" s="172">
        <v>0.312</v>
      </c>
      <c r="L310" s="277">
        <v>0</v>
      </c>
      <c r="M310" s="278"/>
      <c r="N310" s="279">
        <f t="shared" si="15"/>
        <v>0</v>
      </c>
      <c r="O310" s="279"/>
      <c r="P310" s="279"/>
      <c r="Q310" s="279"/>
      <c r="R310" s="39"/>
      <c r="T310" s="173" t="s">
        <v>22</v>
      </c>
      <c r="U310" s="46" t="s">
        <v>45</v>
      </c>
      <c r="V310" s="38"/>
      <c r="W310" s="174">
        <f t="shared" si="16"/>
        <v>0</v>
      </c>
      <c r="X310" s="174">
        <v>0</v>
      </c>
      <c r="Y310" s="174">
        <f t="shared" si="17"/>
        <v>0</v>
      </c>
      <c r="Z310" s="174">
        <v>0</v>
      </c>
      <c r="AA310" s="175">
        <f t="shared" si="18"/>
        <v>0</v>
      </c>
      <c r="AR310" s="21" t="s">
        <v>194</v>
      </c>
      <c r="AT310" s="21" t="s">
        <v>168</v>
      </c>
      <c r="AU310" s="21" t="s">
        <v>87</v>
      </c>
      <c r="AY310" s="21" t="s">
        <v>167</v>
      </c>
      <c r="BE310" s="112">
        <f t="shared" si="19"/>
        <v>0</v>
      </c>
      <c r="BF310" s="112">
        <f t="shared" si="20"/>
        <v>0</v>
      </c>
      <c r="BG310" s="112">
        <f t="shared" si="21"/>
        <v>0</v>
      </c>
      <c r="BH310" s="112">
        <f t="shared" si="22"/>
        <v>0</v>
      </c>
      <c r="BI310" s="112">
        <f t="shared" si="23"/>
        <v>0</v>
      </c>
      <c r="BJ310" s="21" t="s">
        <v>87</v>
      </c>
      <c r="BK310" s="112">
        <f t="shared" si="24"/>
        <v>0</v>
      </c>
      <c r="BL310" s="21" t="s">
        <v>194</v>
      </c>
      <c r="BM310" s="21" t="s">
        <v>618</v>
      </c>
    </row>
    <row r="311" spans="2:65" s="1" customFormat="1" ht="25.5" customHeight="1">
      <c r="B311" s="37"/>
      <c r="C311" s="169" t="s">
        <v>619</v>
      </c>
      <c r="D311" s="169" t="s">
        <v>168</v>
      </c>
      <c r="E311" s="170" t="s">
        <v>620</v>
      </c>
      <c r="F311" s="276" t="s">
        <v>621</v>
      </c>
      <c r="G311" s="276"/>
      <c r="H311" s="276"/>
      <c r="I311" s="276"/>
      <c r="J311" s="171" t="s">
        <v>256</v>
      </c>
      <c r="K311" s="172">
        <v>0.312</v>
      </c>
      <c r="L311" s="277">
        <v>0</v>
      </c>
      <c r="M311" s="278"/>
      <c r="N311" s="279">
        <f t="shared" si="15"/>
        <v>0</v>
      </c>
      <c r="O311" s="279"/>
      <c r="P311" s="279"/>
      <c r="Q311" s="279"/>
      <c r="R311" s="39"/>
      <c r="T311" s="173" t="s">
        <v>22</v>
      </c>
      <c r="U311" s="46" t="s">
        <v>45</v>
      </c>
      <c r="V311" s="38"/>
      <c r="W311" s="174">
        <f t="shared" si="16"/>
        <v>0</v>
      </c>
      <c r="X311" s="174">
        <v>0</v>
      </c>
      <c r="Y311" s="174">
        <f t="shared" si="17"/>
        <v>0</v>
      </c>
      <c r="Z311" s="174">
        <v>0</v>
      </c>
      <c r="AA311" s="175">
        <f t="shared" si="18"/>
        <v>0</v>
      </c>
      <c r="AR311" s="21" t="s">
        <v>194</v>
      </c>
      <c r="AT311" s="21" t="s">
        <v>168</v>
      </c>
      <c r="AU311" s="21" t="s">
        <v>87</v>
      </c>
      <c r="AY311" s="21" t="s">
        <v>167</v>
      </c>
      <c r="BE311" s="112">
        <f t="shared" si="19"/>
        <v>0</v>
      </c>
      <c r="BF311" s="112">
        <f t="shared" si="20"/>
        <v>0</v>
      </c>
      <c r="BG311" s="112">
        <f t="shared" si="21"/>
        <v>0</v>
      </c>
      <c r="BH311" s="112">
        <f t="shared" si="22"/>
        <v>0</v>
      </c>
      <c r="BI311" s="112">
        <f t="shared" si="23"/>
        <v>0</v>
      </c>
      <c r="BJ311" s="21" t="s">
        <v>87</v>
      </c>
      <c r="BK311" s="112">
        <f t="shared" si="24"/>
        <v>0</v>
      </c>
      <c r="BL311" s="21" t="s">
        <v>194</v>
      </c>
      <c r="BM311" s="21" t="s">
        <v>622</v>
      </c>
    </row>
    <row r="312" spans="2:63" s="9" customFormat="1" ht="29.25" customHeight="1">
      <c r="B312" s="158"/>
      <c r="C312" s="159"/>
      <c r="D312" s="168" t="s">
        <v>141</v>
      </c>
      <c r="E312" s="168"/>
      <c r="F312" s="168"/>
      <c r="G312" s="168"/>
      <c r="H312" s="168"/>
      <c r="I312" s="168"/>
      <c r="J312" s="168"/>
      <c r="K312" s="168"/>
      <c r="L312" s="168"/>
      <c r="M312" s="168"/>
      <c r="N312" s="301">
        <f>BK312</f>
        <v>0</v>
      </c>
      <c r="O312" s="302"/>
      <c r="P312" s="302"/>
      <c r="Q312" s="302"/>
      <c r="R312" s="161"/>
      <c r="T312" s="162"/>
      <c r="U312" s="159"/>
      <c r="V312" s="159"/>
      <c r="W312" s="163">
        <f>SUM(W313:W316)</f>
        <v>0</v>
      </c>
      <c r="X312" s="159"/>
      <c r="Y312" s="163">
        <f>SUM(Y313:Y316)</f>
        <v>0.00023822480000000002</v>
      </c>
      <c r="Z312" s="159"/>
      <c r="AA312" s="164">
        <f>SUM(AA313:AA316)</f>
        <v>0</v>
      </c>
      <c r="AR312" s="165" t="s">
        <v>87</v>
      </c>
      <c r="AT312" s="166" t="s">
        <v>77</v>
      </c>
      <c r="AU312" s="166" t="s">
        <v>84</v>
      </c>
      <c r="AY312" s="165" t="s">
        <v>167</v>
      </c>
      <c r="BK312" s="167">
        <f>SUM(BK313:BK316)</f>
        <v>0</v>
      </c>
    </row>
    <row r="313" spans="2:65" s="1" customFormat="1" ht="25.5" customHeight="1">
      <c r="B313" s="37"/>
      <c r="C313" s="169" t="s">
        <v>623</v>
      </c>
      <c r="D313" s="169" t="s">
        <v>168</v>
      </c>
      <c r="E313" s="170" t="s">
        <v>624</v>
      </c>
      <c r="F313" s="276" t="s">
        <v>625</v>
      </c>
      <c r="G313" s="276"/>
      <c r="H313" s="276"/>
      <c r="I313" s="276"/>
      <c r="J313" s="171" t="s">
        <v>171</v>
      </c>
      <c r="K313" s="172">
        <v>0.968</v>
      </c>
      <c r="L313" s="277">
        <v>0</v>
      </c>
      <c r="M313" s="278"/>
      <c r="N313" s="279">
        <f>ROUND(L313*K313,2)</f>
        <v>0</v>
      </c>
      <c r="O313" s="279"/>
      <c r="P313" s="279"/>
      <c r="Q313" s="279"/>
      <c r="R313" s="39"/>
      <c r="T313" s="173" t="s">
        <v>22</v>
      </c>
      <c r="U313" s="46" t="s">
        <v>45</v>
      </c>
      <c r="V313" s="38"/>
      <c r="W313" s="174">
        <f>V313*K313</f>
        <v>0</v>
      </c>
      <c r="X313" s="174">
        <v>0.00012305</v>
      </c>
      <c r="Y313" s="174">
        <f>X313*K313</f>
        <v>0.00011911240000000001</v>
      </c>
      <c r="Z313" s="174">
        <v>0</v>
      </c>
      <c r="AA313" s="175">
        <f>Z313*K313</f>
        <v>0</v>
      </c>
      <c r="AR313" s="21" t="s">
        <v>194</v>
      </c>
      <c r="AT313" s="21" t="s">
        <v>168</v>
      </c>
      <c r="AU313" s="21" t="s">
        <v>87</v>
      </c>
      <c r="AY313" s="21" t="s">
        <v>167</v>
      </c>
      <c r="BE313" s="112">
        <f>IF(U313="základní",N313,0)</f>
        <v>0</v>
      </c>
      <c r="BF313" s="112">
        <f>IF(U313="snížená",N313,0)</f>
        <v>0</v>
      </c>
      <c r="BG313" s="112">
        <f>IF(U313="zákl. přenesená",N313,0)</f>
        <v>0</v>
      </c>
      <c r="BH313" s="112">
        <f>IF(U313="sníž. přenesená",N313,0)</f>
        <v>0</v>
      </c>
      <c r="BI313" s="112">
        <f>IF(U313="nulová",N313,0)</f>
        <v>0</v>
      </c>
      <c r="BJ313" s="21" t="s">
        <v>87</v>
      </c>
      <c r="BK313" s="112">
        <f>ROUND(L313*K313,2)</f>
        <v>0</v>
      </c>
      <c r="BL313" s="21" t="s">
        <v>194</v>
      </c>
      <c r="BM313" s="21" t="s">
        <v>626</v>
      </c>
    </row>
    <row r="314" spans="2:51" s="10" customFormat="1" ht="16.5" customHeight="1">
      <c r="B314" s="176"/>
      <c r="C314" s="177"/>
      <c r="D314" s="177"/>
      <c r="E314" s="178" t="s">
        <v>22</v>
      </c>
      <c r="F314" s="280" t="s">
        <v>627</v>
      </c>
      <c r="G314" s="281"/>
      <c r="H314" s="281"/>
      <c r="I314" s="281"/>
      <c r="J314" s="177"/>
      <c r="K314" s="178" t="s">
        <v>22</v>
      </c>
      <c r="L314" s="177"/>
      <c r="M314" s="177"/>
      <c r="N314" s="177"/>
      <c r="O314" s="177"/>
      <c r="P314" s="177"/>
      <c r="Q314" s="177"/>
      <c r="R314" s="179"/>
      <c r="T314" s="180"/>
      <c r="U314" s="177"/>
      <c r="V314" s="177"/>
      <c r="W314" s="177"/>
      <c r="X314" s="177"/>
      <c r="Y314" s="177"/>
      <c r="Z314" s="177"/>
      <c r="AA314" s="181"/>
      <c r="AT314" s="182" t="s">
        <v>174</v>
      </c>
      <c r="AU314" s="182" t="s">
        <v>87</v>
      </c>
      <c r="AV314" s="10" t="s">
        <v>84</v>
      </c>
      <c r="AW314" s="10" t="s">
        <v>35</v>
      </c>
      <c r="AX314" s="10" t="s">
        <v>78</v>
      </c>
      <c r="AY314" s="182" t="s">
        <v>167</v>
      </c>
    </row>
    <row r="315" spans="2:51" s="11" customFormat="1" ht="16.5" customHeight="1">
      <c r="B315" s="183"/>
      <c r="C315" s="184"/>
      <c r="D315" s="184"/>
      <c r="E315" s="185" t="s">
        <v>22</v>
      </c>
      <c r="F315" s="282" t="s">
        <v>628</v>
      </c>
      <c r="G315" s="283"/>
      <c r="H315" s="283"/>
      <c r="I315" s="283"/>
      <c r="J315" s="184"/>
      <c r="K315" s="186">
        <v>0.968</v>
      </c>
      <c r="L315" s="184"/>
      <c r="M315" s="184"/>
      <c r="N315" s="184"/>
      <c r="O315" s="184"/>
      <c r="P315" s="184"/>
      <c r="Q315" s="184"/>
      <c r="R315" s="187"/>
      <c r="T315" s="188"/>
      <c r="U315" s="184"/>
      <c r="V315" s="184"/>
      <c r="W315" s="184"/>
      <c r="X315" s="184"/>
      <c r="Y315" s="184"/>
      <c r="Z315" s="184"/>
      <c r="AA315" s="189"/>
      <c r="AT315" s="190" t="s">
        <v>174</v>
      </c>
      <c r="AU315" s="190" t="s">
        <v>87</v>
      </c>
      <c r="AV315" s="11" t="s">
        <v>87</v>
      </c>
      <c r="AW315" s="11" t="s">
        <v>35</v>
      </c>
      <c r="AX315" s="11" t="s">
        <v>84</v>
      </c>
      <c r="AY315" s="190" t="s">
        <v>167</v>
      </c>
    </row>
    <row r="316" spans="2:65" s="1" customFormat="1" ht="25.5" customHeight="1">
      <c r="B316" s="37"/>
      <c r="C316" s="169" t="s">
        <v>629</v>
      </c>
      <c r="D316" s="169" t="s">
        <v>168</v>
      </c>
      <c r="E316" s="170" t="s">
        <v>630</v>
      </c>
      <c r="F316" s="276" t="s">
        <v>631</v>
      </c>
      <c r="G316" s="276"/>
      <c r="H316" s="276"/>
      <c r="I316" s="276"/>
      <c r="J316" s="171" t="s">
        <v>171</v>
      </c>
      <c r="K316" s="172">
        <v>0.968</v>
      </c>
      <c r="L316" s="277">
        <v>0</v>
      </c>
      <c r="M316" s="278"/>
      <c r="N316" s="279">
        <f>ROUND(L316*K316,2)</f>
        <v>0</v>
      </c>
      <c r="O316" s="279"/>
      <c r="P316" s="279"/>
      <c r="Q316" s="279"/>
      <c r="R316" s="39"/>
      <c r="T316" s="173" t="s">
        <v>22</v>
      </c>
      <c r="U316" s="46" t="s">
        <v>45</v>
      </c>
      <c r="V316" s="38"/>
      <c r="W316" s="174">
        <f>V316*K316</f>
        <v>0</v>
      </c>
      <c r="X316" s="174">
        <v>0.00012305</v>
      </c>
      <c r="Y316" s="174">
        <f>X316*K316</f>
        <v>0.00011911240000000001</v>
      </c>
      <c r="Z316" s="174">
        <v>0</v>
      </c>
      <c r="AA316" s="175">
        <f>Z316*K316</f>
        <v>0</v>
      </c>
      <c r="AR316" s="21" t="s">
        <v>194</v>
      </c>
      <c r="AT316" s="21" t="s">
        <v>168</v>
      </c>
      <c r="AU316" s="21" t="s">
        <v>87</v>
      </c>
      <c r="AY316" s="21" t="s">
        <v>167</v>
      </c>
      <c r="BE316" s="112">
        <f>IF(U316="základní",N316,0)</f>
        <v>0</v>
      </c>
      <c r="BF316" s="112">
        <f>IF(U316="snížená",N316,0)</f>
        <v>0</v>
      </c>
      <c r="BG316" s="112">
        <f>IF(U316="zákl. přenesená",N316,0)</f>
        <v>0</v>
      </c>
      <c r="BH316" s="112">
        <f>IF(U316="sníž. přenesená",N316,0)</f>
        <v>0</v>
      </c>
      <c r="BI316" s="112">
        <f>IF(U316="nulová",N316,0)</f>
        <v>0</v>
      </c>
      <c r="BJ316" s="21" t="s">
        <v>87</v>
      </c>
      <c r="BK316" s="112">
        <f>ROUND(L316*K316,2)</f>
        <v>0</v>
      </c>
      <c r="BL316" s="21" t="s">
        <v>194</v>
      </c>
      <c r="BM316" s="21" t="s">
        <v>632</v>
      </c>
    </row>
    <row r="317" spans="2:63" s="9" customFormat="1" ht="29.25" customHeight="1">
      <c r="B317" s="158"/>
      <c r="C317" s="159"/>
      <c r="D317" s="168" t="s">
        <v>142</v>
      </c>
      <c r="E317" s="168"/>
      <c r="F317" s="168"/>
      <c r="G317" s="168"/>
      <c r="H317" s="168"/>
      <c r="I317" s="168"/>
      <c r="J317" s="168"/>
      <c r="K317" s="168"/>
      <c r="L317" s="168"/>
      <c r="M317" s="168"/>
      <c r="N317" s="301">
        <f>BK317</f>
        <v>0</v>
      </c>
      <c r="O317" s="302"/>
      <c r="P317" s="302"/>
      <c r="Q317" s="302"/>
      <c r="R317" s="161"/>
      <c r="T317" s="162"/>
      <c r="U317" s="159"/>
      <c r="V317" s="159"/>
      <c r="W317" s="163">
        <f>SUM(W318:W325)</f>
        <v>0</v>
      </c>
      <c r="X317" s="159"/>
      <c r="Y317" s="163">
        <f>SUM(Y318:Y325)</f>
        <v>0.020276304000000002</v>
      </c>
      <c r="Z317" s="159"/>
      <c r="AA317" s="164">
        <f>SUM(AA318:AA325)</f>
        <v>0.0053196</v>
      </c>
      <c r="AR317" s="165" t="s">
        <v>87</v>
      </c>
      <c r="AT317" s="166" t="s">
        <v>77</v>
      </c>
      <c r="AU317" s="166" t="s">
        <v>84</v>
      </c>
      <c r="AY317" s="165" t="s">
        <v>167</v>
      </c>
      <c r="BK317" s="167">
        <f>SUM(BK318:BK325)</f>
        <v>0</v>
      </c>
    </row>
    <row r="318" spans="2:65" s="1" customFormat="1" ht="25.5" customHeight="1">
      <c r="B318" s="37"/>
      <c r="C318" s="169" t="s">
        <v>633</v>
      </c>
      <c r="D318" s="169" t="s">
        <v>168</v>
      </c>
      <c r="E318" s="170" t="s">
        <v>634</v>
      </c>
      <c r="F318" s="276" t="s">
        <v>635</v>
      </c>
      <c r="G318" s="276"/>
      <c r="H318" s="276"/>
      <c r="I318" s="276"/>
      <c r="J318" s="171" t="s">
        <v>171</v>
      </c>
      <c r="K318" s="172">
        <v>17.16</v>
      </c>
      <c r="L318" s="277">
        <v>0</v>
      </c>
      <c r="M318" s="278"/>
      <c r="N318" s="279">
        <f>ROUND(L318*K318,2)</f>
        <v>0</v>
      </c>
      <c r="O318" s="279"/>
      <c r="P318" s="279"/>
      <c r="Q318" s="279"/>
      <c r="R318" s="39"/>
      <c r="T318" s="173" t="s">
        <v>22</v>
      </c>
      <c r="U318" s="46" t="s">
        <v>45</v>
      </c>
      <c r="V318" s="38"/>
      <c r="W318" s="174">
        <f>V318*K318</f>
        <v>0</v>
      </c>
      <c r="X318" s="174">
        <v>0.001</v>
      </c>
      <c r="Y318" s="174">
        <f>X318*K318</f>
        <v>0.01716</v>
      </c>
      <c r="Z318" s="174">
        <v>0.00031</v>
      </c>
      <c r="AA318" s="175">
        <f>Z318*K318</f>
        <v>0.0053196</v>
      </c>
      <c r="AR318" s="21" t="s">
        <v>194</v>
      </c>
      <c r="AT318" s="21" t="s">
        <v>168</v>
      </c>
      <c r="AU318" s="21" t="s">
        <v>87</v>
      </c>
      <c r="AY318" s="21" t="s">
        <v>167</v>
      </c>
      <c r="BE318" s="112">
        <f>IF(U318="základní",N318,0)</f>
        <v>0</v>
      </c>
      <c r="BF318" s="112">
        <f>IF(U318="snížená",N318,0)</f>
        <v>0</v>
      </c>
      <c r="BG318" s="112">
        <f>IF(U318="zákl. přenesená",N318,0)</f>
        <v>0</v>
      </c>
      <c r="BH318" s="112">
        <f>IF(U318="sníž. přenesená",N318,0)</f>
        <v>0</v>
      </c>
      <c r="BI318" s="112">
        <f>IF(U318="nulová",N318,0)</f>
        <v>0</v>
      </c>
      <c r="BJ318" s="21" t="s">
        <v>87</v>
      </c>
      <c r="BK318" s="112">
        <f>ROUND(L318*K318,2)</f>
        <v>0</v>
      </c>
      <c r="BL318" s="21" t="s">
        <v>194</v>
      </c>
      <c r="BM318" s="21" t="s">
        <v>636</v>
      </c>
    </row>
    <row r="319" spans="2:51" s="11" customFormat="1" ht="16.5" customHeight="1">
      <c r="B319" s="183"/>
      <c r="C319" s="184"/>
      <c r="D319" s="184"/>
      <c r="E319" s="185" t="s">
        <v>22</v>
      </c>
      <c r="F319" s="284" t="s">
        <v>652</v>
      </c>
      <c r="G319" s="285"/>
      <c r="H319" s="285"/>
      <c r="I319" s="285"/>
      <c r="J319" s="184"/>
      <c r="K319" s="186">
        <v>5.94</v>
      </c>
      <c r="L319" s="184"/>
      <c r="M319" s="184"/>
      <c r="N319" s="184"/>
      <c r="O319" s="184"/>
      <c r="P319" s="184"/>
      <c r="Q319" s="184"/>
      <c r="R319" s="187"/>
      <c r="T319" s="188"/>
      <c r="U319" s="184"/>
      <c r="V319" s="184"/>
      <c r="W319" s="184"/>
      <c r="X319" s="184"/>
      <c r="Y319" s="184"/>
      <c r="Z319" s="184"/>
      <c r="AA319" s="189"/>
      <c r="AT319" s="190" t="s">
        <v>174</v>
      </c>
      <c r="AU319" s="190" t="s">
        <v>87</v>
      </c>
      <c r="AV319" s="11" t="s">
        <v>87</v>
      </c>
      <c r="AW319" s="11" t="s">
        <v>35</v>
      </c>
      <c r="AX319" s="11" t="s">
        <v>78</v>
      </c>
      <c r="AY319" s="190" t="s">
        <v>167</v>
      </c>
    </row>
    <row r="320" spans="2:51" s="11" customFormat="1" ht="16.5" customHeight="1">
      <c r="B320" s="183"/>
      <c r="C320" s="184"/>
      <c r="D320" s="184"/>
      <c r="E320" s="185" t="s">
        <v>22</v>
      </c>
      <c r="F320" s="282" t="s">
        <v>657</v>
      </c>
      <c r="G320" s="283"/>
      <c r="H320" s="283"/>
      <c r="I320" s="283"/>
      <c r="J320" s="184"/>
      <c r="K320" s="186">
        <v>11.22</v>
      </c>
      <c r="L320" s="184"/>
      <c r="M320" s="184"/>
      <c r="N320" s="184"/>
      <c r="O320" s="184"/>
      <c r="P320" s="184"/>
      <c r="Q320" s="184"/>
      <c r="R320" s="187"/>
      <c r="T320" s="188"/>
      <c r="U320" s="184"/>
      <c r="V320" s="184"/>
      <c r="W320" s="184"/>
      <c r="X320" s="184"/>
      <c r="Y320" s="184"/>
      <c r="Z320" s="184"/>
      <c r="AA320" s="189"/>
      <c r="AT320" s="190" t="s">
        <v>174</v>
      </c>
      <c r="AU320" s="190" t="s">
        <v>87</v>
      </c>
      <c r="AV320" s="11" t="s">
        <v>87</v>
      </c>
      <c r="AW320" s="11" t="s">
        <v>35</v>
      </c>
      <c r="AX320" s="11" t="s">
        <v>78</v>
      </c>
      <c r="AY320" s="190" t="s">
        <v>167</v>
      </c>
    </row>
    <row r="321" spans="2:51" s="12" customFormat="1" ht="16.5" customHeight="1">
      <c r="B321" s="191"/>
      <c r="C321" s="192"/>
      <c r="D321" s="192"/>
      <c r="E321" s="193" t="s">
        <v>22</v>
      </c>
      <c r="F321" s="286" t="s">
        <v>186</v>
      </c>
      <c r="G321" s="287"/>
      <c r="H321" s="287"/>
      <c r="I321" s="287"/>
      <c r="J321" s="192"/>
      <c r="K321" s="194">
        <v>17.16</v>
      </c>
      <c r="L321" s="192"/>
      <c r="M321" s="192"/>
      <c r="N321" s="192"/>
      <c r="O321" s="192"/>
      <c r="P321" s="192"/>
      <c r="Q321" s="192"/>
      <c r="R321" s="195"/>
      <c r="T321" s="196"/>
      <c r="U321" s="192"/>
      <c r="V321" s="192"/>
      <c r="W321" s="192"/>
      <c r="X321" s="192"/>
      <c r="Y321" s="192"/>
      <c r="Z321" s="192"/>
      <c r="AA321" s="197"/>
      <c r="AT321" s="198" t="s">
        <v>174</v>
      </c>
      <c r="AU321" s="198" t="s">
        <v>87</v>
      </c>
      <c r="AV321" s="12" t="s">
        <v>93</v>
      </c>
      <c r="AW321" s="12" t="s">
        <v>35</v>
      </c>
      <c r="AX321" s="12" t="s">
        <v>84</v>
      </c>
      <c r="AY321" s="198" t="s">
        <v>167</v>
      </c>
    </row>
    <row r="322" spans="2:65" s="1" customFormat="1" ht="38.25" customHeight="1">
      <c r="B322" s="37"/>
      <c r="C322" s="169" t="s">
        <v>638</v>
      </c>
      <c r="D322" s="169" t="s">
        <v>168</v>
      </c>
      <c r="E322" s="170" t="s">
        <v>639</v>
      </c>
      <c r="F322" s="276" t="s">
        <v>640</v>
      </c>
      <c r="G322" s="276"/>
      <c r="H322" s="276"/>
      <c r="I322" s="276"/>
      <c r="J322" s="171" t="s">
        <v>171</v>
      </c>
      <c r="K322" s="172">
        <v>12.06</v>
      </c>
      <c r="L322" s="277">
        <v>0</v>
      </c>
      <c r="M322" s="278"/>
      <c r="N322" s="279">
        <f>ROUND(L322*K322,2)</f>
        <v>0</v>
      </c>
      <c r="O322" s="279"/>
      <c r="P322" s="279"/>
      <c r="Q322" s="279"/>
      <c r="R322" s="39"/>
      <c r="T322" s="173" t="s">
        <v>22</v>
      </c>
      <c r="U322" s="46" t="s">
        <v>45</v>
      </c>
      <c r="V322" s="38"/>
      <c r="W322" s="174">
        <f>V322*K322</f>
        <v>0</v>
      </c>
      <c r="X322" s="174">
        <v>0.0002584</v>
      </c>
      <c r="Y322" s="174">
        <f>X322*K322</f>
        <v>0.003116304</v>
      </c>
      <c r="Z322" s="174">
        <v>0</v>
      </c>
      <c r="AA322" s="175">
        <f>Z322*K322</f>
        <v>0</v>
      </c>
      <c r="AR322" s="21" t="s">
        <v>194</v>
      </c>
      <c r="AT322" s="21" t="s">
        <v>168</v>
      </c>
      <c r="AU322" s="21" t="s">
        <v>87</v>
      </c>
      <c r="AY322" s="21" t="s">
        <v>167</v>
      </c>
      <c r="BE322" s="112">
        <f>IF(U322="základní",N322,0)</f>
        <v>0</v>
      </c>
      <c r="BF322" s="112">
        <f>IF(U322="snížená",N322,0)</f>
        <v>0</v>
      </c>
      <c r="BG322" s="112">
        <f>IF(U322="zákl. přenesená",N322,0)</f>
        <v>0</v>
      </c>
      <c r="BH322" s="112">
        <f>IF(U322="sníž. přenesená",N322,0)</f>
        <v>0</v>
      </c>
      <c r="BI322" s="112">
        <f>IF(U322="nulová",N322,0)</f>
        <v>0</v>
      </c>
      <c r="BJ322" s="21" t="s">
        <v>87</v>
      </c>
      <c r="BK322" s="112">
        <f>ROUND(L322*K322,2)</f>
        <v>0</v>
      </c>
      <c r="BL322" s="21" t="s">
        <v>194</v>
      </c>
      <c r="BM322" s="21" t="s">
        <v>641</v>
      </c>
    </row>
    <row r="323" spans="2:51" s="11" customFormat="1" ht="16.5" customHeight="1">
      <c r="B323" s="183"/>
      <c r="C323" s="184"/>
      <c r="D323" s="184"/>
      <c r="E323" s="185" t="s">
        <v>22</v>
      </c>
      <c r="F323" s="284" t="s">
        <v>652</v>
      </c>
      <c r="G323" s="285"/>
      <c r="H323" s="285"/>
      <c r="I323" s="285"/>
      <c r="J323" s="184"/>
      <c r="K323" s="186">
        <v>5.94</v>
      </c>
      <c r="L323" s="184"/>
      <c r="M323" s="184"/>
      <c r="N323" s="184"/>
      <c r="O323" s="184"/>
      <c r="P323" s="184"/>
      <c r="Q323" s="184"/>
      <c r="R323" s="187"/>
      <c r="T323" s="188"/>
      <c r="U323" s="184"/>
      <c r="V323" s="184"/>
      <c r="W323" s="184"/>
      <c r="X323" s="184"/>
      <c r="Y323" s="184"/>
      <c r="Z323" s="184"/>
      <c r="AA323" s="189"/>
      <c r="AT323" s="190" t="s">
        <v>174</v>
      </c>
      <c r="AU323" s="190" t="s">
        <v>87</v>
      </c>
      <c r="AV323" s="11" t="s">
        <v>87</v>
      </c>
      <c r="AW323" s="11" t="s">
        <v>35</v>
      </c>
      <c r="AX323" s="11" t="s">
        <v>78</v>
      </c>
      <c r="AY323" s="190" t="s">
        <v>167</v>
      </c>
    </row>
    <row r="324" spans="2:51" s="11" customFormat="1" ht="16.5" customHeight="1">
      <c r="B324" s="183"/>
      <c r="C324" s="184"/>
      <c r="D324" s="184"/>
      <c r="E324" s="185" t="s">
        <v>22</v>
      </c>
      <c r="F324" s="282" t="s">
        <v>658</v>
      </c>
      <c r="G324" s="283"/>
      <c r="H324" s="283"/>
      <c r="I324" s="283"/>
      <c r="J324" s="184"/>
      <c r="K324" s="186">
        <v>6.12</v>
      </c>
      <c r="L324" s="184"/>
      <c r="M324" s="184"/>
      <c r="N324" s="184"/>
      <c r="O324" s="184"/>
      <c r="P324" s="184"/>
      <c r="Q324" s="184"/>
      <c r="R324" s="187"/>
      <c r="T324" s="188"/>
      <c r="U324" s="184"/>
      <c r="V324" s="184"/>
      <c r="W324" s="184"/>
      <c r="X324" s="184"/>
      <c r="Y324" s="184"/>
      <c r="Z324" s="184"/>
      <c r="AA324" s="189"/>
      <c r="AT324" s="190" t="s">
        <v>174</v>
      </c>
      <c r="AU324" s="190" t="s">
        <v>87</v>
      </c>
      <c r="AV324" s="11" t="s">
        <v>87</v>
      </c>
      <c r="AW324" s="11" t="s">
        <v>35</v>
      </c>
      <c r="AX324" s="11" t="s">
        <v>78</v>
      </c>
      <c r="AY324" s="190" t="s">
        <v>167</v>
      </c>
    </row>
    <row r="325" spans="2:51" s="12" customFormat="1" ht="16.5" customHeight="1">
      <c r="B325" s="191"/>
      <c r="C325" s="192"/>
      <c r="D325" s="192"/>
      <c r="E325" s="193" t="s">
        <v>22</v>
      </c>
      <c r="F325" s="286" t="s">
        <v>186</v>
      </c>
      <c r="G325" s="287"/>
      <c r="H325" s="287"/>
      <c r="I325" s="287"/>
      <c r="J325" s="192"/>
      <c r="K325" s="194">
        <v>12.06</v>
      </c>
      <c r="L325" s="192"/>
      <c r="M325" s="192"/>
      <c r="N325" s="192"/>
      <c r="O325" s="192"/>
      <c r="P325" s="192"/>
      <c r="Q325" s="192"/>
      <c r="R325" s="195"/>
      <c r="T325" s="196"/>
      <c r="U325" s="192"/>
      <c r="V325" s="192"/>
      <c r="W325" s="192"/>
      <c r="X325" s="192"/>
      <c r="Y325" s="192"/>
      <c r="Z325" s="192"/>
      <c r="AA325" s="197"/>
      <c r="AT325" s="198" t="s">
        <v>174</v>
      </c>
      <c r="AU325" s="198" t="s">
        <v>87</v>
      </c>
      <c r="AV325" s="12" t="s">
        <v>93</v>
      </c>
      <c r="AW325" s="12" t="s">
        <v>35</v>
      </c>
      <c r="AX325" s="12" t="s">
        <v>84</v>
      </c>
      <c r="AY325" s="198" t="s">
        <v>167</v>
      </c>
    </row>
    <row r="326" spans="2:63" s="1" customFormat="1" ht="49.5" customHeight="1">
      <c r="B326" s="37"/>
      <c r="C326" s="38"/>
      <c r="D326" s="160" t="s">
        <v>643</v>
      </c>
      <c r="E326" s="38"/>
      <c r="F326" s="38"/>
      <c r="G326" s="38"/>
      <c r="H326" s="38"/>
      <c r="I326" s="38"/>
      <c r="J326" s="38"/>
      <c r="K326" s="38"/>
      <c r="L326" s="38"/>
      <c r="M326" s="38"/>
      <c r="N326" s="305">
        <f aca="true" t="shared" si="25" ref="N326:N331">BK326</f>
        <v>0</v>
      </c>
      <c r="O326" s="306"/>
      <c r="P326" s="306"/>
      <c r="Q326" s="306"/>
      <c r="R326" s="39"/>
      <c r="T326" s="145"/>
      <c r="U326" s="38"/>
      <c r="V326" s="38"/>
      <c r="W326" s="38"/>
      <c r="X326" s="38"/>
      <c r="Y326" s="38"/>
      <c r="Z326" s="38"/>
      <c r="AA326" s="80"/>
      <c r="AT326" s="21" t="s">
        <v>77</v>
      </c>
      <c r="AU326" s="21" t="s">
        <v>78</v>
      </c>
      <c r="AY326" s="21" t="s">
        <v>644</v>
      </c>
      <c r="BK326" s="112">
        <f>SUM(BK327:BK331)</f>
        <v>0</v>
      </c>
    </row>
    <row r="327" spans="2:63" s="1" customFormat="1" ht="21.75" customHeight="1">
      <c r="B327" s="37"/>
      <c r="C327" s="204" t="s">
        <v>22</v>
      </c>
      <c r="D327" s="204" t="s">
        <v>168</v>
      </c>
      <c r="E327" s="205" t="s">
        <v>22</v>
      </c>
      <c r="F327" s="296" t="s">
        <v>22</v>
      </c>
      <c r="G327" s="296"/>
      <c r="H327" s="296"/>
      <c r="I327" s="296"/>
      <c r="J327" s="206" t="s">
        <v>22</v>
      </c>
      <c r="K327" s="203"/>
      <c r="L327" s="277"/>
      <c r="M327" s="279"/>
      <c r="N327" s="279">
        <f t="shared" si="25"/>
        <v>0</v>
      </c>
      <c r="O327" s="279"/>
      <c r="P327" s="279"/>
      <c r="Q327" s="279"/>
      <c r="R327" s="39"/>
      <c r="T327" s="173" t="s">
        <v>22</v>
      </c>
      <c r="U327" s="207" t="s">
        <v>45</v>
      </c>
      <c r="V327" s="38"/>
      <c r="W327" s="38"/>
      <c r="X327" s="38"/>
      <c r="Y327" s="38"/>
      <c r="Z327" s="38"/>
      <c r="AA327" s="80"/>
      <c r="AT327" s="21" t="s">
        <v>644</v>
      </c>
      <c r="AU327" s="21" t="s">
        <v>84</v>
      </c>
      <c r="AY327" s="21" t="s">
        <v>644</v>
      </c>
      <c r="BE327" s="112">
        <f>IF(U327="základní",N327,0)</f>
        <v>0</v>
      </c>
      <c r="BF327" s="112">
        <f>IF(U327="snížená",N327,0)</f>
        <v>0</v>
      </c>
      <c r="BG327" s="112">
        <f>IF(U327="zákl. přenesená",N327,0)</f>
        <v>0</v>
      </c>
      <c r="BH327" s="112">
        <f>IF(U327="sníž. přenesená",N327,0)</f>
        <v>0</v>
      </c>
      <c r="BI327" s="112">
        <f>IF(U327="nulová",N327,0)</f>
        <v>0</v>
      </c>
      <c r="BJ327" s="21" t="s">
        <v>87</v>
      </c>
      <c r="BK327" s="112">
        <f>L327*K327</f>
        <v>0</v>
      </c>
    </row>
    <row r="328" spans="2:63" s="1" customFormat="1" ht="21.75" customHeight="1">
      <c r="B328" s="37"/>
      <c r="C328" s="204" t="s">
        <v>22</v>
      </c>
      <c r="D328" s="204" t="s">
        <v>168</v>
      </c>
      <c r="E328" s="205" t="s">
        <v>22</v>
      </c>
      <c r="F328" s="296" t="s">
        <v>22</v>
      </c>
      <c r="G328" s="296"/>
      <c r="H328" s="296"/>
      <c r="I328" s="296"/>
      <c r="J328" s="206" t="s">
        <v>22</v>
      </c>
      <c r="K328" s="203"/>
      <c r="L328" s="277"/>
      <c r="M328" s="279"/>
      <c r="N328" s="279">
        <f t="shared" si="25"/>
        <v>0</v>
      </c>
      <c r="O328" s="279"/>
      <c r="P328" s="279"/>
      <c r="Q328" s="279"/>
      <c r="R328" s="39"/>
      <c r="T328" s="173" t="s">
        <v>22</v>
      </c>
      <c r="U328" s="207" t="s">
        <v>45</v>
      </c>
      <c r="V328" s="38"/>
      <c r="W328" s="38"/>
      <c r="X328" s="38"/>
      <c r="Y328" s="38"/>
      <c r="Z328" s="38"/>
      <c r="AA328" s="80"/>
      <c r="AT328" s="21" t="s">
        <v>644</v>
      </c>
      <c r="AU328" s="21" t="s">
        <v>84</v>
      </c>
      <c r="AY328" s="21" t="s">
        <v>644</v>
      </c>
      <c r="BE328" s="112">
        <f>IF(U328="základní",N328,0)</f>
        <v>0</v>
      </c>
      <c r="BF328" s="112">
        <f>IF(U328="snížená",N328,0)</f>
        <v>0</v>
      </c>
      <c r="BG328" s="112">
        <f>IF(U328="zákl. přenesená",N328,0)</f>
        <v>0</v>
      </c>
      <c r="BH328" s="112">
        <f>IF(U328="sníž. přenesená",N328,0)</f>
        <v>0</v>
      </c>
      <c r="BI328" s="112">
        <f>IF(U328="nulová",N328,0)</f>
        <v>0</v>
      </c>
      <c r="BJ328" s="21" t="s">
        <v>87</v>
      </c>
      <c r="BK328" s="112">
        <f>L328*K328</f>
        <v>0</v>
      </c>
    </row>
    <row r="329" spans="2:63" s="1" customFormat="1" ht="21.75" customHeight="1">
      <c r="B329" s="37"/>
      <c r="C329" s="204" t="s">
        <v>22</v>
      </c>
      <c r="D329" s="204" t="s">
        <v>168</v>
      </c>
      <c r="E329" s="205" t="s">
        <v>22</v>
      </c>
      <c r="F329" s="296" t="s">
        <v>22</v>
      </c>
      <c r="G329" s="296"/>
      <c r="H329" s="296"/>
      <c r="I329" s="296"/>
      <c r="J329" s="206" t="s">
        <v>22</v>
      </c>
      <c r="K329" s="203"/>
      <c r="L329" s="277"/>
      <c r="M329" s="279"/>
      <c r="N329" s="279">
        <f t="shared" si="25"/>
        <v>0</v>
      </c>
      <c r="O329" s="279"/>
      <c r="P329" s="279"/>
      <c r="Q329" s="279"/>
      <c r="R329" s="39"/>
      <c r="T329" s="173" t="s">
        <v>22</v>
      </c>
      <c r="U329" s="207" t="s">
        <v>45</v>
      </c>
      <c r="V329" s="38"/>
      <c r="W329" s="38"/>
      <c r="X329" s="38"/>
      <c r="Y329" s="38"/>
      <c r="Z329" s="38"/>
      <c r="AA329" s="80"/>
      <c r="AT329" s="21" t="s">
        <v>644</v>
      </c>
      <c r="AU329" s="21" t="s">
        <v>84</v>
      </c>
      <c r="AY329" s="21" t="s">
        <v>644</v>
      </c>
      <c r="BE329" s="112">
        <f>IF(U329="základní",N329,0)</f>
        <v>0</v>
      </c>
      <c r="BF329" s="112">
        <f>IF(U329="snížená",N329,0)</f>
        <v>0</v>
      </c>
      <c r="BG329" s="112">
        <f>IF(U329="zákl. přenesená",N329,0)</f>
        <v>0</v>
      </c>
      <c r="BH329" s="112">
        <f>IF(U329="sníž. přenesená",N329,0)</f>
        <v>0</v>
      </c>
      <c r="BI329" s="112">
        <f>IF(U329="nulová",N329,0)</f>
        <v>0</v>
      </c>
      <c r="BJ329" s="21" t="s">
        <v>87</v>
      </c>
      <c r="BK329" s="112">
        <f>L329*K329</f>
        <v>0</v>
      </c>
    </row>
    <row r="330" spans="2:63" s="1" customFormat="1" ht="21.75" customHeight="1">
      <c r="B330" s="37"/>
      <c r="C330" s="204" t="s">
        <v>22</v>
      </c>
      <c r="D330" s="204" t="s">
        <v>168</v>
      </c>
      <c r="E330" s="205" t="s">
        <v>22</v>
      </c>
      <c r="F330" s="296" t="s">
        <v>22</v>
      </c>
      <c r="G330" s="296"/>
      <c r="H330" s="296"/>
      <c r="I330" s="296"/>
      <c r="J330" s="206" t="s">
        <v>22</v>
      </c>
      <c r="K330" s="203"/>
      <c r="L330" s="277"/>
      <c r="M330" s="279"/>
      <c r="N330" s="279">
        <f t="shared" si="25"/>
        <v>0</v>
      </c>
      <c r="O330" s="279"/>
      <c r="P330" s="279"/>
      <c r="Q330" s="279"/>
      <c r="R330" s="39"/>
      <c r="T330" s="173" t="s">
        <v>22</v>
      </c>
      <c r="U330" s="207" t="s">
        <v>45</v>
      </c>
      <c r="V330" s="38"/>
      <c r="W330" s="38"/>
      <c r="X330" s="38"/>
      <c r="Y330" s="38"/>
      <c r="Z330" s="38"/>
      <c r="AA330" s="80"/>
      <c r="AT330" s="21" t="s">
        <v>644</v>
      </c>
      <c r="AU330" s="21" t="s">
        <v>84</v>
      </c>
      <c r="AY330" s="21" t="s">
        <v>644</v>
      </c>
      <c r="BE330" s="112">
        <f>IF(U330="základní",N330,0)</f>
        <v>0</v>
      </c>
      <c r="BF330" s="112">
        <f>IF(U330="snížená",N330,0)</f>
        <v>0</v>
      </c>
      <c r="BG330" s="112">
        <f>IF(U330="zákl. přenesená",N330,0)</f>
        <v>0</v>
      </c>
      <c r="BH330" s="112">
        <f>IF(U330="sníž. přenesená",N330,0)</f>
        <v>0</v>
      </c>
      <c r="BI330" s="112">
        <f>IF(U330="nulová",N330,0)</f>
        <v>0</v>
      </c>
      <c r="BJ330" s="21" t="s">
        <v>87</v>
      </c>
      <c r="BK330" s="112">
        <f>L330*K330</f>
        <v>0</v>
      </c>
    </row>
    <row r="331" spans="2:63" s="1" customFormat="1" ht="21.75" customHeight="1">
      <c r="B331" s="37"/>
      <c r="C331" s="204" t="s">
        <v>22</v>
      </c>
      <c r="D331" s="204" t="s">
        <v>168</v>
      </c>
      <c r="E331" s="205" t="s">
        <v>22</v>
      </c>
      <c r="F331" s="296" t="s">
        <v>22</v>
      </c>
      <c r="G331" s="296"/>
      <c r="H331" s="296"/>
      <c r="I331" s="296"/>
      <c r="J331" s="206" t="s">
        <v>22</v>
      </c>
      <c r="K331" s="203"/>
      <c r="L331" s="277"/>
      <c r="M331" s="279"/>
      <c r="N331" s="279">
        <f t="shared" si="25"/>
        <v>0</v>
      </c>
      <c r="O331" s="279"/>
      <c r="P331" s="279"/>
      <c r="Q331" s="279"/>
      <c r="R331" s="39"/>
      <c r="T331" s="173" t="s">
        <v>22</v>
      </c>
      <c r="U331" s="207" t="s">
        <v>45</v>
      </c>
      <c r="V331" s="58"/>
      <c r="W331" s="58"/>
      <c r="X331" s="58"/>
      <c r="Y331" s="58"/>
      <c r="Z331" s="58"/>
      <c r="AA331" s="60"/>
      <c r="AT331" s="21" t="s">
        <v>644</v>
      </c>
      <c r="AU331" s="21" t="s">
        <v>84</v>
      </c>
      <c r="AY331" s="21" t="s">
        <v>644</v>
      </c>
      <c r="BE331" s="112">
        <f>IF(U331="základní",N331,0)</f>
        <v>0</v>
      </c>
      <c r="BF331" s="112">
        <f>IF(U331="snížená",N331,0)</f>
        <v>0</v>
      </c>
      <c r="BG331" s="112">
        <f>IF(U331="zákl. přenesená",N331,0)</f>
        <v>0</v>
      </c>
      <c r="BH331" s="112">
        <f>IF(U331="sníž. přenesená",N331,0)</f>
        <v>0</v>
      </c>
      <c r="BI331" s="112">
        <f>IF(U331="nulová",N331,0)</f>
        <v>0</v>
      </c>
      <c r="BJ331" s="21" t="s">
        <v>87</v>
      </c>
      <c r="BK331" s="112">
        <f>L331*K331</f>
        <v>0</v>
      </c>
    </row>
    <row r="332" spans="2:18" s="1" customFormat="1" ht="6.75" customHeight="1">
      <c r="B332" s="61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3"/>
    </row>
  </sheetData>
  <sheetProtection sheet="1" objects="1" scenarios="1" formatColumns="0" formatRows="0"/>
  <mergeCells count="503">
    <mergeCell ref="S2:AC2"/>
    <mergeCell ref="N271:Q271"/>
    <mergeCell ref="N279:Q279"/>
    <mergeCell ref="N291:Q291"/>
    <mergeCell ref="N295:Q295"/>
    <mergeCell ref="N300:Q300"/>
    <mergeCell ref="N312:Q312"/>
    <mergeCell ref="N317:Q317"/>
    <mergeCell ref="N326:Q326"/>
    <mergeCell ref="H1:K1"/>
    <mergeCell ref="N188:Q188"/>
    <mergeCell ref="N189:Q189"/>
    <mergeCell ref="N202:Q202"/>
    <mergeCell ref="N212:Q212"/>
    <mergeCell ref="N218:Q218"/>
    <mergeCell ref="N258:Q258"/>
    <mergeCell ref="N262:Q262"/>
    <mergeCell ref="N265:Q265"/>
    <mergeCell ref="N267:Q26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23:I323"/>
    <mergeCell ref="F324:I324"/>
    <mergeCell ref="F325:I325"/>
    <mergeCell ref="F327:I327"/>
    <mergeCell ref="L327:M327"/>
    <mergeCell ref="N327:Q327"/>
    <mergeCell ref="F328:I328"/>
    <mergeCell ref="L328:M328"/>
    <mergeCell ref="N328:Q328"/>
    <mergeCell ref="F318:I318"/>
    <mergeCell ref="L318:M318"/>
    <mergeCell ref="N318:Q318"/>
    <mergeCell ref="F319:I319"/>
    <mergeCell ref="F320:I320"/>
    <mergeCell ref="F321:I321"/>
    <mergeCell ref="F322:I322"/>
    <mergeCell ref="L322:M322"/>
    <mergeCell ref="N322:Q322"/>
    <mergeCell ref="F311:I311"/>
    <mergeCell ref="L311:M311"/>
    <mergeCell ref="N311:Q311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297:I297"/>
    <mergeCell ref="F298:I298"/>
    <mergeCell ref="L298:M298"/>
    <mergeCell ref="N298:Q298"/>
    <mergeCell ref="F299:I299"/>
    <mergeCell ref="F301:I301"/>
    <mergeCell ref="L301:M301"/>
    <mergeCell ref="N301:Q301"/>
    <mergeCell ref="F302:I302"/>
    <mergeCell ref="F293:I293"/>
    <mergeCell ref="L293:M293"/>
    <mergeCell ref="N293:Q293"/>
    <mergeCell ref="F294:I294"/>
    <mergeCell ref="L294:M294"/>
    <mergeCell ref="N294:Q294"/>
    <mergeCell ref="F296:I296"/>
    <mergeCell ref="L296:M296"/>
    <mergeCell ref="N296:Q296"/>
    <mergeCell ref="F289:I289"/>
    <mergeCell ref="L289:M289"/>
    <mergeCell ref="N289:Q289"/>
    <mergeCell ref="F290:I290"/>
    <mergeCell ref="L290:M290"/>
    <mergeCell ref="N290:Q290"/>
    <mergeCell ref="F292:I292"/>
    <mergeCell ref="L292:M292"/>
    <mergeCell ref="N292:Q292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L278:M278"/>
    <mergeCell ref="N278:Q278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3:I25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F252:I25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N186:Q186"/>
    <mergeCell ref="F178:I178"/>
    <mergeCell ref="F179:I179"/>
    <mergeCell ref="F180:I180"/>
    <mergeCell ref="F182:I182"/>
    <mergeCell ref="L182:M182"/>
    <mergeCell ref="N182:Q182"/>
    <mergeCell ref="F183:I183"/>
    <mergeCell ref="L183:M183"/>
    <mergeCell ref="N183:Q183"/>
    <mergeCell ref="N181:Q181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N160:Q160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41:I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N139:Q139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327:D332">
      <formula1>"K, M"</formula1>
    </dataValidation>
    <dataValidation type="list" allowBlank="1" showInputMessage="1" showErrorMessage="1" error="Povoleny jsou hodnoty základní, snížená, zákl. přenesená, sníž. přenesená, nulová." sqref="U327:U33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108</v>
      </c>
      <c r="G1" s="16"/>
      <c r="H1" s="307" t="s">
        <v>109</v>
      </c>
      <c r="I1" s="307"/>
      <c r="J1" s="307"/>
      <c r="K1" s="307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3" t="s">
        <v>8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1" t="s">
        <v>95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2:46" ht="36.75" customHeight="1">
      <c r="B4" s="25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0" t="s">
        <v>13</v>
      </c>
      <c r="AT4" s="21" t="s">
        <v>6</v>
      </c>
    </row>
    <row r="5" spans="2:18" ht="6.7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4.75" customHeight="1">
      <c r="B6" s="25"/>
      <c r="C6" s="28"/>
      <c r="D6" s="32" t="s">
        <v>19</v>
      </c>
      <c r="E6" s="28"/>
      <c r="F6" s="255" t="str">
        <f>'Rekapitulace stavby'!K6</f>
        <v>Oprava sociálních zařízení (2017) - 5 bytových jednotek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6"/>
    </row>
    <row r="7" spans="2:18" s="1" customFormat="1" ht="32.25" customHeight="1">
      <c r="B7" s="37"/>
      <c r="C7" s="38"/>
      <c r="D7" s="31" t="s">
        <v>114</v>
      </c>
      <c r="E7" s="38"/>
      <c r="F7" s="216" t="s">
        <v>659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8"/>
      <c r="R7" s="39"/>
    </row>
    <row r="8" spans="2:18" s="1" customFormat="1" ht="14.2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2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8" t="str">
        <f>'Rekapitulace stavby'!AN8</f>
        <v>30.8.2017</v>
      </c>
      <c r="P9" s="259"/>
      <c r="Q9" s="38"/>
      <c r="R9" s="39"/>
    </row>
    <row r="10" spans="2:18" s="1" customFormat="1" ht="10.5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2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4">
        <f>IF('Rekapitulace stavby'!AN10="","",'Rekapitulace stavby'!AN10)</f>
      </c>
      <c r="P11" s="214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4">
        <f>IF('Rekapitulace stavby'!AN11="","",'Rekapitulace stavby'!AN11)</f>
      </c>
      <c r="P12" s="214"/>
      <c r="Q12" s="38"/>
      <c r="R12" s="39"/>
    </row>
    <row r="13" spans="2:18" s="1" customFormat="1" ht="6.7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2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60" t="str">
        <f>IF('Rekapitulace stavby'!AN13="","",'Rekapitulace stavby'!AN13)</f>
        <v>Vyplň údaj</v>
      </c>
      <c r="P14" s="214"/>
      <c r="Q14" s="38"/>
      <c r="R14" s="39"/>
    </row>
    <row r="15" spans="2:18" s="1" customFormat="1" ht="18" customHeight="1">
      <c r="B15" s="37"/>
      <c r="C15" s="38"/>
      <c r="D15" s="38"/>
      <c r="E15" s="260" t="str">
        <f>IF('Rekapitulace stavby'!E14="","",'Rekapitulace stavby'!E14)</f>
        <v>Vyplň údaj</v>
      </c>
      <c r="F15" s="261"/>
      <c r="G15" s="261"/>
      <c r="H15" s="261"/>
      <c r="I15" s="261"/>
      <c r="J15" s="261"/>
      <c r="K15" s="261"/>
      <c r="L15" s="261"/>
      <c r="M15" s="32" t="s">
        <v>31</v>
      </c>
      <c r="N15" s="38"/>
      <c r="O15" s="260" t="str">
        <f>IF('Rekapitulace stavby'!AN14="","",'Rekapitulace stavby'!AN14)</f>
        <v>Vyplň údaj</v>
      </c>
      <c r="P15" s="214"/>
      <c r="Q15" s="38"/>
      <c r="R15" s="39"/>
    </row>
    <row r="16" spans="2:18" s="1" customFormat="1" ht="6.7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2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4">
        <f>IF('Rekapitulace stavby'!AN16="","",'Rekapitulace stavby'!AN16)</f>
      </c>
      <c r="P17" s="214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> 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4">
        <f>IF('Rekapitulace stavby'!AN17="","",'Rekapitulace stavby'!AN17)</f>
      </c>
      <c r="P18" s="214"/>
      <c r="Q18" s="38"/>
      <c r="R18" s="39"/>
    </row>
    <row r="19" spans="2:18" s="1" customFormat="1" ht="6.7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2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4" t="s">
        <v>22</v>
      </c>
      <c r="P20" s="214"/>
      <c r="Q20" s="38"/>
      <c r="R20" s="39"/>
    </row>
    <row r="21" spans="2:18" s="1" customFormat="1" ht="18" customHeight="1">
      <c r="B21" s="37"/>
      <c r="C21" s="38"/>
      <c r="D21" s="38"/>
      <c r="E21" s="30" t="s">
        <v>37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4" t="s">
        <v>22</v>
      </c>
      <c r="P21" s="214"/>
      <c r="Q21" s="38"/>
      <c r="R21" s="39"/>
    </row>
    <row r="22" spans="2:18" s="1" customFormat="1" ht="6.7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2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9" t="s">
        <v>22</v>
      </c>
      <c r="F24" s="219"/>
      <c r="G24" s="219"/>
      <c r="H24" s="219"/>
      <c r="I24" s="219"/>
      <c r="J24" s="219"/>
      <c r="K24" s="219"/>
      <c r="L24" s="219"/>
      <c r="M24" s="38"/>
      <c r="N24" s="38"/>
      <c r="O24" s="38"/>
      <c r="P24" s="38"/>
      <c r="Q24" s="38"/>
      <c r="R24" s="39"/>
    </row>
    <row r="25" spans="2:18" s="1" customFormat="1" ht="6.7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7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25" customHeight="1">
      <c r="B27" s="37"/>
      <c r="C27" s="38"/>
      <c r="D27" s="122" t="s">
        <v>116</v>
      </c>
      <c r="E27" s="38"/>
      <c r="F27" s="38"/>
      <c r="G27" s="38"/>
      <c r="H27" s="38"/>
      <c r="I27" s="38"/>
      <c r="J27" s="38"/>
      <c r="K27" s="38"/>
      <c r="L27" s="38"/>
      <c r="M27" s="220">
        <f>N88</f>
        <v>0</v>
      </c>
      <c r="N27" s="220"/>
      <c r="O27" s="220"/>
      <c r="P27" s="220"/>
      <c r="Q27" s="38"/>
      <c r="R27" s="39"/>
    </row>
    <row r="28" spans="2:18" s="1" customFormat="1" ht="14.25" customHeight="1">
      <c r="B28" s="37"/>
      <c r="C28" s="38"/>
      <c r="D28" s="36" t="s">
        <v>102</v>
      </c>
      <c r="E28" s="38"/>
      <c r="F28" s="38"/>
      <c r="G28" s="38"/>
      <c r="H28" s="38"/>
      <c r="I28" s="38"/>
      <c r="J28" s="38"/>
      <c r="K28" s="38"/>
      <c r="L28" s="38"/>
      <c r="M28" s="220">
        <f>N112</f>
        <v>0</v>
      </c>
      <c r="N28" s="220"/>
      <c r="O28" s="220"/>
      <c r="P28" s="220"/>
      <c r="Q28" s="38"/>
      <c r="R28" s="39"/>
    </row>
    <row r="29" spans="2:18" s="1" customFormat="1" ht="6.7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4.75" customHeight="1">
      <c r="B30" s="37"/>
      <c r="C30" s="38"/>
      <c r="D30" s="123" t="s">
        <v>41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57"/>
      <c r="O30" s="257"/>
      <c r="P30" s="257"/>
      <c r="Q30" s="38"/>
      <c r="R30" s="39"/>
    </row>
    <row r="31" spans="2:18" s="1" customFormat="1" ht="6.7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25" customHeight="1">
      <c r="B32" s="37"/>
      <c r="C32" s="38"/>
      <c r="D32" s="44" t="s">
        <v>42</v>
      </c>
      <c r="E32" s="44" t="s">
        <v>43</v>
      </c>
      <c r="F32" s="45">
        <v>0.21</v>
      </c>
      <c r="G32" s="124" t="s">
        <v>44</v>
      </c>
      <c r="H32" s="263">
        <f>ROUND((((SUM(BE112:BE119)+SUM(BE137:BE325))+SUM(BE327:BE331))),2)</f>
        <v>0</v>
      </c>
      <c r="I32" s="257"/>
      <c r="J32" s="257"/>
      <c r="K32" s="38"/>
      <c r="L32" s="38"/>
      <c r="M32" s="263">
        <f>ROUND(((ROUND((SUM(BE112:BE119)+SUM(BE137:BE325)),2)*F32)+SUM(BE327:BE331)*F32),2)</f>
        <v>0</v>
      </c>
      <c r="N32" s="257"/>
      <c r="O32" s="257"/>
      <c r="P32" s="257"/>
      <c r="Q32" s="38"/>
      <c r="R32" s="39"/>
    </row>
    <row r="33" spans="2:18" s="1" customFormat="1" ht="14.25" customHeight="1">
      <c r="B33" s="37"/>
      <c r="C33" s="38"/>
      <c r="D33" s="38"/>
      <c r="E33" s="44" t="s">
        <v>45</v>
      </c>
      <c r="F33" s="45">
        <v>0.15</v>
      </c>
      <c r="G33" s="124" t="s">
        <v>44</v>
      </c>
      <c r="H33" s="263">
        <f>ROUND((((SUM(BF112:BF119)+SUM(BF137:BF325))+SUM(BF327:BF331))),2)</f>
        <v>0</v>
      </c>
      <c r="I33" s="257"/>
      <c r="J33" s="257"/>
      <c r="K33" s="38"/>
      <c r="L33" s="38"/>
      <c r="M33" s="263">
        <f>ROUND(((ROUND((SUM(BF112:BF119)+SUM(BF137:BF325)),2)*F33)+SUM(BF327:BF331)*F33),2)</f>
        <v>0</v>
      </c>
      <c r="N33" s="257"/>
      <c r="O33" s="257"/>
      <c r="P33" s="257"/>
      <c r="Q33" s="38"/>
      <c r="R33" s="39"/>
    </row>
    <row r="34" spans="2:18" s="1" customFormat="1" ht="14.25" customHeight="1" hidden="1">
      <c r="B34" s="37"/>
      <c r="C34" s="38"/>
      <c r="D34" s="38"/>
      <c r="E34" s="44" t="s">
        <v>46</v>
      </c>
      <c r="F34" s="45">
        <v>0.21</v>
      </c>
      <c r="G34" s="124" t="s">
        <v>44</v>
      </c>
      <c r="H34" s="263">
        <f>ROUND((((SUM(BG112:BG119)+SUM(BG137:BG325))+SUM(BG327:BG331))),2)</f>
        <v>0</v>
      </c>
      <c r="I34" s="257"/>
      <c r="J34" s="257"/>
      <c r="K34" s="38"/>
      <c r="L34" s="38"/>
      <c r="M34" s="263">
        <v>0</v>
      </c>
      <c r="N34" s="257"/>
      <c r="O34" s="257"/>
      <c r="P34" s="257"/>
      <c r="Q34" s="38"/>
      <c r="R34" s="39"/>
    </row>
    <row r="35" spans="2:18" s="1" customFormat="1" ht="14.25" customHeight="1" hidden="1">
      <c r="B35" s="37"/>
      <c r="C35" s="38"/>
      <c r="D35" s="38"/>
      <c r="E35" s="44" t="s">
        <v>47</v>
      </c>
      <c r="F35" s="45">
        <v>0.15</v>
      </c>
      <c r="G35" s="124" t="s">
        <v>44</v>
      </c>
      <c r="H35" s="263">
        <f>ROUND((((SUM(BH112:BH119)+SUM(BH137:BH325))+SUM(BH327:BH331))),2)</f>
        <v>0</v>
      </c>
      <c r="I35" s="257"/>
      <c r="J35" s="257"/>
      <c r="K35" s="38"/>
      <c r="L35" s="38"/>
      <c r="M35" s="263">
        <v>0</v>
      </c>
      <c r="N35" s="257"/>
      <c r="O35" s="257"/>
      <c r="P35" s="257"/>
      <c r="Q35" s="38"/>
      <c r="R35" s="39"/>
    </row>
    <row r="36" spans="2:18" s="1" customFormat="1" ht="14.25" customHeight="1" hidden="1">
      <c r="B36" s="37"/>
      <c r="C36" s="38"/>
      <c r="D36" s="38"/>
      <c r="E36" s="44" t="s">
        <v>48</v>
      </c>
      <c r="F36" s="45">
        <v>0</v>
      </c>
      <c r="G36" s="124" t="s">
        <v>44</v>
      </c>
      <c r="H36" s="263">
        <f>ROUND((((SUM(BI112:BI119)+SUM(BI137:BI325))+SUM(BI327:BI331))),2)</f>
        <v>0</v>
      </c>
      <c r="I36" s="257"/>
      <c r="J36" s="257"/>
      <c r="K36" s="38"/>
      <c r="L36" s="38"/>
      <c r="M36" s="263">
        <v>0</v>
      </c>
      <c r="N36" s="257"/>
      <c r="O36" s="257"/>
      <c r="P36" s="257"/>
      <c r="Q36" s="38"/>
      <c r="R36" s="39"/>
    </row>
    <row r="37" spans="2:18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4.75" customHeight="1">
      <c r="B38" s="37"/>
      <c r="C38" s="120"/>
      <c r="D38" s="125" t="s">
        <v>49</v>
      </c>
      <c r="E38" s="81"/>
      <c r="F38" s="81"/>
      <c r="G38" s="126" t="s">
        <v>50</v>
      </c>
      <c r="H38" s="127" t="s">
        <v>51</v>
      </c>
      <c r="I38" s="81"/>
      <c r="J38" s="81"/>
      <c r="K38" s="81"/>
      <c r="L38" s="264">
        <f>SUM(M30:M36)</f>
        <v>0</v>
      </c>
      <c r="M38" s="264"/>
      <c r="N38" s="264"/>
      <c r="O38" s="264"/>
      <c r="P38" s="265"/>
      <c r="Q38" s="120"/>
      <c r="R38" s="39"/>
    </row>
    <row r="39" spans="2:18" s="1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2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2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4.2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2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4.2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2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7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75" customHeight="1">
      <c r="B76" s="37"/>
      <c r="C76" s="210" t="s">
        <v>117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9"/>
      <c r="T76" s="131"/>
      <c r="U76" s="131"/>
    </row>
    <row r="77" spans="2:21" s="1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5" t="str">
        <f>F6</f>
        <v>Oprava sociálních zařízení (2017) - 5 bytových jednotek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38"/>
      <c r="R78" s="39"/>
      <c r="T78" s="131"/>
      <c r="U78" s="131"/>
    </row>
    <row r="79" spans="2:21" s="1" customFormat="1" ht="36.75" customHeight="1">
      <c r="B79" s="37"/>
      <c r="C79" s="71" t="s">
        <v>114</v>
      </c>
      <c r="D79" s="38"/>
      <c r="E79" s="38"/>
      <c r="F79" s="230" t="str">
        <f>F7</f>
        <v>4 - Oprava bytové jednotky 4 B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38"/>
      <c r="R79" s="39"/>
      <c r="T79" s="131"/>
      <c r="U79" s="131"/>
    </row>
    <row r="80" spans="2:21" s="1" customFormat="1" ht="6.7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Ústí nad Labem</v>
      </c>
      <c r="G81" s="38"/>
      <c r="H81" s="38"/>
      <c r="I81" s="38"/>
      <c r="J81" s="38"/>
      <c r="K81" s="32" t="s">
        <v>26</v>
      </c>
      <c r="L81" s="38"/>
      <c r="M81" s="259" t="str">
        <f>IF(O9="","",O9)</f>
        <v>30.8.2017</v>
      </c>
      <c r="N81" s="259"/>
      <c r="O81" s="259"/>
      <c r="P81" s="259"/>
      <c r="Q81" s="38"/>
      <c r="R81" s="39"/>
      <c r="T81" s="131"/>
      <c r="U81" s="131"/>
    </row>
    <row r="82" spans="2:21" s="1" customFormat="1" ht="6.7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2.75">
      <c r="B83" s="37"/>
      <c r="C83" s="32" t="s">
        <v>28</v>
      </c>
      <c r="D83" s="38"/>
      <c r="E83" s="38"/>
      <c r="F83" s="30" t="str">
        <f>E12</f>
        <v> </v>
      </c>
      <c r="G83" s="38"/>
      <c r="H83" s="38"/>
      <c r="I83" s="38"/>
      <c r="J83" s="38"/>
      <c r="K83" s="32" t="s">
        <v>34</v>
      </c>
      <c r="L83" s="38"/>
      <c r="M83" s="214" t="str">
        <f>E18</f>
        <v> </v>
      </c>
      <c r="N83" s="214"/>
      <c r="O83" s="214"/>
      <c r="P83" s="214"/>
      <c r="Q83" s="214"/>
      <c r="R83" s="39"/>
      <c r="T83" s="131"/>
      <c r="U83" s="131"/>
    </row>
    <row r="84" spans="2:21" s="1" customFormat="1" ht="14.2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14" t="str">
        <f>E21</f>
        <v>D.Prombergerová</v>
      </c>
      <c r="N84" s="214"/>
      <c r="O84" s="214"/>
      <c r="P84" s="214"/>
      <c r="Q84" s="214"/>
      <c r="R84" s="39"/>
      <c r="T84" s="131"/>
      <c r="U84" s="131"/>
    </row>
    <row r="85" spans="2:21" s="1" customFormat="1" ht="9.7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6" t="s">
        <v>118</v>
      </c>
      <c r="D86" s="267"/>
      <c r="E86" s="267"/>
      <c r="F86" s="267"/>
      <c r="G86" s="267"/>
      <c r="H86" s="120"/>
      <c r="I86" s="120"/>
      <c r="J86" s="120"/>
      <c r="K86" s="120"/>
      <c r="L86" s="120"/>
      <c r="M86" s="120"/>
      <c r="N86" s="266" t="s">
        <v>119</v>
      </c>
      <c r="O86" s="267"/>
      <c r="P86" s="267"/>
      <c r="Q86" s="267"/>
      <c r="R86" s="39"/>
      <c r="T86" s="131"/>
      <c r="U86" s="131"/>
    </row>
    <row r="87" spans="2:21" s="1" customFormat="1" ht="9.7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120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1">
        <f>N137</f>
        <v>0</v>
      </c>
      <c r="O88" s="268"/>
      <c r="P88" s="268"/>
      <c r="Q88" s="268"/>
      <c r="R88" s="39"/>
      <c r="T88" s="131"/>
      <c r="U88" s="131"/>
      <c r="AU88" s="21" t="s">
        <v>121</v>
      </c>
    </row>
    <row r="89" spans="2:21" s="6" customFormat="1" ht="24.75" customHeight="1">
      <c r="B89" s="133"/>
      <c r="C89" s="134"/>
      <c r="D89" s="135" t="s">
        <v>122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9">
        <f>N138</f>
        <v>0</v>
      </c>
      <c r="O89" s="270"/>
      <c r="P89" s="270"/>
      <c r="Q89" s="270"/>
      <c r="R89" s="136"/>
      <c r="T89" s="137"/>
      <c r="U89" s="137"/>
    </row>
    <row r="90" spans="2:21" s="7" customFormat="1" ht="19.5" customHeight="1">
      <c r="B90" s="138"/>
      <c r="C90" s="139"/>
      <c r="D90" s="108" t="s">
        <v>123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7">
        <f>N139</f>
        <v>0</v>
      </c>
      <c r="O90" s="271"/>
      <c r="P90" s="271"/>
      <c r="Q90" s="271"/>
      <c r="R90" s="140"/>
      <c r="T90" s="141"/>
      <c r="U90" s="141"/>
    </row>
    <row r="91" spans="2:21" s="7" customFormat="1" ht="19.5" customHeight="1">
      <c r="B91" s="138"/>
      <c r="C91" s="139"/>
      <c r="D91" s="108" t="s">
        <v>124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7">
        <f>N160</f>
        <v>0</v>
      </c>
      <c r="O91" s="271"/>
      <c r="P91" s="271"/>
      <c r="Q91" s="271"/>
      <c r="R91" s="140"/>
      <c r="T91" s="141"/>
      <c r="U91" s="141"/>
    </row>
    <row r="92" spans="2:21" s="7" customFormat="1" ht="19.5" customHeight="1">
      <c r="B92" s="138"/>
      <c r="C92" s="139"/>
      <c r="D92" s="108" t="s">
        <v>125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7">
        <f>N181</f>
        <v>0</v>
      </c>
      <c r="O92" s="271"/>
      <c r="P92" s="271"/>
      <c r="Q92" s="271"/>
      <c r="R92" s="140"/>
      <c r="T92" s="141"/>
      <c r="U92" s="141"/>
    </row>
    <row r="93" spans="2:21" s="7" customFormat="1" ht="19.5" customHeight="1">
      <c r="B93" s="138"/>
      <c r="C93" s="139"/>
      <c r="D93" s="108" t="s">
        <v>126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7">
        <f>N186</f>
        <v>0</v>
      </c>
      <c r="O93" s="271"/>
      <c r="P93" s="271"/>
      <c r="Q93" s="271"/>
      <c r="R93" s="140"/>
      <c r="T93" s="141"/>
      <c r="U93" s="141"/>
    </row>
    <row r="94" spans="2:21" s="6" customFormat="1" ht="24.75" customHeight="1">
      <c r="B94" s="133"/>
      <c r="C94" s="134"/>
      <c r="D94" s="135" t="s">
        <v>127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69">
        <f>N188</f>
        <v>0</v>
      </c>
      <c r="O94" s="270"/>
      <c r="P94" s="270"/>
      <c r="Q94" s="270"/>
      <c r="R94" s="136"/>
      <c r="T94" s="137"/>
      <c r="U94" s="137"/>
    </row>
    <row r="95" spans="2:21" s="7" customFormat="1" ht="19.5" customHeight="1">
      <c r="B95" s="138"/>
      <c r="C95" s="139"/>
      <c r="D95" s="108" t="s">
        <v>128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7">
        <f>N189</f>
        <v>0</v>
      </c>
      <c r="O95" s="271"/>
      <c r="P95" s="271"/>
      <c r="Q95" s="271"/>
      <c r="R95" s="140"/>
      <c r="T95" s="141"/>
      <c r="U95" s="141"/>
    </row>
    <row r="96" spans="2:21" s="7" customFormat="1" ht="19.5" customHeight="1">
      <c r="B96" s="138"/>
      <c r="C96" s="139"/>
      <c r="D96" s="108" t="s">
        <v>129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7">
        <f>N202</f>
        <v>0</v>
      </c>
      <c r="O96" s="271"/>
      <c r="P96" s="271"/>
      <c r="Q96" s="271"/>
      <c r="R96" s="140"/>
      <c r="T96" s="141"/>
      <c r="U96" s="141"/>
    </row>
    <row r="97" spans="2:21" s="7" customFormat="1" ht="19.5" customHeight="1">
      <c r="B97" s="138"/>
      <c r="C97" s="139"/>
      <c r="D97" s="108" t="s">
        <v>130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7">
        <f>N212</f>
        <v>0</v>
      </c>
      <c r="O97" s="271"/>
      <c r="P97" s="271"/>
      <c r="Q97" s="271"/>
      <c r="R97" s="140"/>
      <c r="T97" s="141"/>
      <c r="U97" s="141"/>
    </row>
    <row r="98" spans="2:21" s="7" customFormat="1" ht="19.5" customHeight="1">
      <c r="B98" s="138"/>
      <c r="C98" s="139"/>
      <c r="D98" s="108" t="s">
        <v>131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47">
        <f>N218</f>
        <v>0</v>
      </c>
      <c r="O98" s="271"/>
      <c r="P98" s="271"/>
      <c r="Q98" s="271"/>
      <c r="R98" s="140"/>
      <c r="T98" s="141"/>
      <c r="U98" s="141"/>
    </row>
    <row r="99" spans="2:21" s="7" customFormat="1" ht="19.5" customHeight="1">
      <c r="B99" s="138"/>
      <c r="C99" s="139"/>
      <c r="D99" s="108" t="s">
        <v>132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7">
        <f>N258</f>
        <v>0</v>
      </c>
      <c r="O99" s="271"/>
      <c r="P99" s="271"/>
      <c r="Q99" s="271"/>
      <c r="R99" s="140"/>
      <c r="T99" s="141"/>
      <c r="U99" s="141"/>
    </row>
    <row r="100" spans="2:21" s="7" customFormat="1" ht="19.5" customHeight="1">
      <c r="B100" s="138"/>
      <c r="C100" s="139"/>
      <c r="D100" s="108" t="s">
        <v>133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47">
        <f>N262</f>
        <v>0</v>
      </c>
      <c r="O100" s="271"/>
      <c r="P100" s="271"/>
      <c r="Q100" s="271"/>
      <c r="R100" s="140"/>
      <c r="T100" s="141"/>
      <c r="U100" s="141"/>
    </row>
    <row r="101" spans="2:21" s="7" customFormat="1" ht="19.5" customHeight="1">
      <c r="B101" s="138"/>
      <c r="C101" s="139"/>
      <c r="D101" s="108" t="s">
        <v>134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47">
        <f>N265</f>
        <v>0</v>
      </c>
      <c r="O101" s="271"/>
      <c r="P101" s="271"/>
      <c r="Q101" s="271"/>
      <c r="R101" s="140"/>
      <c r="T101" s="141"/>
      <c r="U101" s="141"/>
    </row>
    <row r="102" spans="2:21" s="7" customFormat="1" ht="19.5" customHeight="1">
      <c r="B102" s="138"/>
      <c r="C102" s="139"/>
      <c r="D102" s="108" t="s">
        <v>135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47">
        <f>N267</f>
        <v>0</v>
      </c>
      <c r="O102" s="271"/>
      <c r="P102" s="271"/>
      <c r="Q102" s="271"/>
      <c r="R102" s="140"/>
      <c r="T102" s="141"/>
      <c r="U102" s="141"/>
    </row>
    <row r="103" spans="2:21" s="7" customFormat="1" ht="19.5" customHeight="1">
      <c r="B103" s="138"/>
      <c r="C103" s="139"/>
      <c r="D103" s="108" t="s">
        <v>136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247">
        <f>N271</f>
        <v>0</v>
      </c>
      <c r="O103" s="271"/>
      <c r="P103" s="271"/>
      <c r="Q103" s="271"/>
      <c r="R103" s="140"/>
      <c r="T103" s="141"/>
      <c r="U103" s="141"/>
    </row>
    <row r="104" spans="2:21" s="7" customFormat="1" ht="19.5" customHeight="1">
      <c r="B104" s="138"/>
      <c r="C104" s="139"/>
      <c r="D104" s="108" t="s">
        <v>137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247">
        <f>N279</f>
        <v>0</v>
      </c>
      <c r="O104" s="271"/>
      <c r="P104" s="271"/>
      <c r="Q104" s="271"/>
      <c r="R104" s="140"/>
      <c r="T104" s="141"/>
      <c r="U104" s="141"/>
    </row>
    <row r="105" spans="2:21" s="7" customFormat="1" ht="19.5" customHeight="1">
      <c r="B105" s="138"/>
      <c r="C105" s="139"/>
      <c r="D105" s="108" t="s">
        <v>138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247">
        <f>N291</f>
        <v>0</v>
      </c>
      <c r="O105" s="271"/>
      <c r="P105" s="271"/>
      <c r="Q105" s="271"/>
      <c r="R105" s="140"/>
      <c r="T105" s="141"/>
      <c r="U105" s="141"/>
    </row>
    <row r="106" spans="2:21" s="7" customFormat="1" ht="19.5" customHeight="1">
      <c r="B106" s="138"/>
      <c r="C106" s="139"/>
      <c r="D106" s="108" t="s">
        <v>139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247">
        <f>N295</f>
        <v>0</v>
      </c>
      <c r="O106" s="271"/>
      <c r="P106" s="271"/>
      <c r="Q106" s="271"/>
      <c r="R106" s="140"/>
      <c r="T106" s="141"/>
      <c r="U106" s="141"/>
    </row>
    <row r="107" spans="2:21" s="7" customFormat="1" ht="19.5" customHeight="1">
      <c r="B107" s="138"/>
      <c r="C107" s="139"/>
      <c r="D107" s="108" t="s">
        <v>140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247">
        <f>N300</f>
        <v>0</v>
      </c>
      <c r="O107" s="271"/>
      <c r="P107" s="271"/>
      <c r="Q107" s="271"/>
      <c r="R107" s="140"/>
      <c r="T107" s="141"/>
      <c r="U107" s="141"/>
    </row>
    <row r="108" spans="2:21" s="7" customFormat="1" ht="19.5" customHeight="1">
      <c r="B108" s="138"/>
      <c r="C108" s="139"/>
      <c r="D108" s="108" t="s">
        <v>141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247">
        <f>N312</f>
        <v>0</v>
      </c>
      <c r="O108" s="271"/>
      <c r="P108" s="271"/>
      <c r="Q108" s="271"/>
      <c r="R108" s="140"/>
      <c r="T108" s="141"/>
      <c r="U108" s="141"/>
    </row>
    <row r="109" spans="2:21" s="7" customFormat="1" ht="19.5" customHeight="1">
      <c r="B109" s="138"/>
      <c r="C109" s="139"/>
      <c r="D109" s="108" t="s">
        <v>142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247">
        <f>N317</f>
        <v>0</v>
      </c>
      <c r="O109" s="271"/>
      <c r="P109" s="271"/>
      <c r="Q109" s="271"/>
      <c r="R109" s="140"/>
      <c r="T109" s="141"/>
      <c r="U109" s="141"/>
    </row>
    <row r="110" spans="2:21" s="6" customFormat="1" ht="21.75" customHeight="1">
      <c r="B110" s="133"/>
      <c r="C110" s="134"/>
      <c r="D110" s="135" t="s">
        <v>143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72">
        <f>N326</f>
        <v>0</v>
      </c>
      <c r="O110" s="270"/>
      <c r="P110" s="270"/>
      <c r="Q110" s="270"/>
      <c r="R110" s="136"/>
      <c r="T110" s="137"/>
      <c r="U110" s="137"/>
    </row>
    <row r="111" spans="2:2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T111" s="131"/>
      <c r="U111" s="131"/>
    </row>
    <row r="112" spans="2:21" s="1" customFormat="1" ht="29.25" customHeight="1">
      <c r="B112" s="37"/>
      <c r="C112" s="132" t="s">
        <v>144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68">
        <f>ROUND(N113+N114+N115+N116+N117+N118,2)</f>
        <v>0</v>
      </c>
      <c r="O112" s="273"/>
      <c r="P112" s="273"/>
      <c r="Q112" s="273"/>
      <c r="R112" s="39"/>
      <c r="T112" s="142"/>
      <c r="U112" s="143" t="s">
        <v>42</v>
      </c>
    </row>
    <row r="113" spans="2:65" s="1" customFormat="1" ht="18" customHeight="1">
      <c r="B113" s="37"/>
      <c r="C113" s="38"/>
      <c r="D113" s="248" t="s">
        <v>145</v>
      </c>
      <c r="E113" s="249"/>
      <c r="F113" s="249"/>
      <c r="G113" s="249"/>
      <c r="H113" s="249"/>
      <c r="I113" s="38"/>
      <c r="J113" s="38"/>
      <c r="K113" s="38"/>
      <c r="L113" s="38"/>
      <c r="M113" s="38"/>
      <c r="N113" s="246">
        <f>ROUND(N88*T113,2)</f>
        <v>0</v>
      </c>
      <c r="O113" s="247"/>
      <c r="P113" s="247"/>
      <c r="Q113" s="247"/>
      <c r="R113" s="39"/>
      <c r="S113" s="144"/>
      <c r="T113" s="145"/>
      <c r="U113" s="146" t="s">
        <v>45</v>
      </c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7" t="s">
        <v>146</v>
      </c>
      <c r="AZ113" s="144"/>
      <c r="BA113" s="144"/>
      <c r="BB113" s="144"/>
      <c r="BC113" s="144"/>
      <c r="BD113" s="144"/>
      <c r="BE113" s="148">
        <f aca="true" t="shared" si="0" ref="BE113:BE118">IF(U113="základní",N113,0)</f>
        <v>0</v>
      </c>
      <c r="BF113" s="148">
        <f aca="true" t="shared" si="1" ref="BF113:BF118">IF(U113="snížená",N113,0)</f>
        <v>0</v>
      </c>
      <c r="BG113" s="148">
        <f aca="true" t="shared" si="2" ref="BG113:BG118">IF(U113="zákl. přenesená",N113,0)</f>
        <v>0</v>
      </c>
      <c r="BH113" s="148">
        <f aca="true" t="shared" si="3" ref="BH113:BH118">IF(U113="sníž. přenesená",N113,0)</f>
        <v>0</v>
      </c>
      <c r="BI113" s="148">
        <f aca="true" t="shared" si="4" ref="BI113:BI118">IF(U113="nulová",N113,0)</f>
        <v>0</v>
      </c>
      <c r="BJ113" s="147" t="s">
        <v>87</v>
      </c>
      <c r="BK113" s="144"/>
      <c r="BL113" s="144"/>
      <c r="BM113" s="144"/>
    </row>
    <row r="114" spans="2:65" s="1" customFormat="1" ht="18" customHeight="1">
      <c r="B114" s="37"/>
      <c r="C114" s="38"/>
      <c r="D114" s="248" t="s">
        <v>147</v>
      </c>
      <c r="E114" s="249"/>
      <c r="F114" s="249"/>
      <c r="G114" s="249"/>
      <c r="H114" s="249"/>
      <c r="I114" s="38"/>
      <c r="J114" s="38"/>
      <c r="K114" s="38"/>
      <c r="L114" s="38"/>
      <c r="M114" s="38"/>
      <c r="N114" s="246">
        <f>ROUND(N88*T114,2)</f>
        <v>0</v>
      </c>
      <c r="O114" s="247"/>
      <c r="P114" s="247"/>
      <c r="Q114" s="247"/>
      <c r="R114" s="39"/>
      <c r="S114" s="144"/>
      <c r="T114" s="145"/>
      <c r="U114" s="146" t="s">
        <v>45</v>
      </c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7" t="s">
        <v>146</v>
      </c>
      <c r="AZ114" s="144"/>
      <c r="BA114" s="144"/>
      <c r="BB114" s="144"/>
      <c r="BC114" s="144"/>
      <c r="BD114" s="144"/>
      <c r="BE114" s="148">
        <f t="shared" si="0"/>
        <v>0</v>
      </c>
      <c r="BF114" s="148">
        <f t="shared" si="1"/>
        <v>0</v>
      </c>
      <c r="BG114" s="148">
        <f t="shared" si="2"/>
        <v>0</v>
      </c>
      <c r="BH114" s="148">
        <f t="shared" si="3"/>
        <v>0</v>
      </c>
      <c r="BI114" s="148">
        <f t="shared" si="4"/>
        <v>0</v>
      </c>
      <c r="BJ114" s="147" t="s">
        <v>87</v>
      </c>
      <c r="BK114" s="144"/>
      <c r="BL114" s="144"/>
      <c r="BM114" s="144"/>
    </row>
    <row r="115" spans="2:65" s="1" customFormat="1" ht="18" customHeight="1">
      <c r="B115" s="37"/>
      <c r="C115" s="38"/>
      <c r="D115" s="248" t="s">
        <v>148</v>
      </c>
      <c r="E115" s="249"/>
      <c r="F115" s="249"/>
      <c r="G115" s="249"/>
      <c r="H115" s="249"/>
      <c r="I115" s="38"/>
      <c r="J115" s="38"/>
      <c r="K115" s="38"/>
      <c r="L115" s="38"/>
      <c r="M115" s="38"/>
      <c r="N115" s="246">
        <f>ROUND(N88*T115,2)</f>
        <v>0</v>
      </c>
      <c r="O115" s="247"/>
      <c r="P115" s="247"/>
      <c r="Q115" s="247"/>
      <c r="R115" s="39"/>
      <c r="S115" s="144"/>
      <c r="T115" s="145"/>
      <c r="U115" s="146" t="s">
        <v>45</v>
      </c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7" t="s">
        <v>146</v>
      </c>
      <c r="AZ115" s="144"/>
      <c r="BA115" s="144"/>
      <c r="BB115" s="144"/>
      <c r="BC115" s="144"/>
      <c r="BD115" s="144"/>
      <c r="BE115" s="148">
        <f t="shared" si="0"/>
        <v>0</v>
      </c>
      <c r="BF115" s="148">
        <f t="shared" si="1"/>
        <v>0</v>
      </c>
      <c r="BG115" s="148">
        <f t="shared" si="2"/>
        <v>0</v>
      </c>
      <c r="BH115" s="148">
        <f t="shared" si="3"/>
        <v>0</v>
      </c>
      <c r="BI115" s="148">
        <f t="shared" si="4"/>
        <v>0</v>
      </c>
      <c r="BJ115" s="147" t="s">
        <v>87</v>
      </c>
      <c r="BK115" s="144"/>
      <c r="BL115" s="144"/>
      <c r="BM115" s="144"/>
    </row>
    <row r="116" spans="2:65" s="1" customFormat="1" ht="18" customHeight="1">
      <c r="B116" s="37"/>
      <c r="C116" s="38"/>
      <c r="D116" s="248" t="s">
        <v>149</v>
      </c>
      <c r="E116" s="249"/>
      <c r="F116" s="249"/>
      <c r="G116" s="249"/>
      <c r="H116" s="249"/>
      <c r="I116" s="38"/>
      <c r="J116" s="38"/>
      <c r="K116" s="38"/>
      <c r="L116" s="38"/>
      <c r="M116" s="38"/>
      <c r="N116" s="246">
        <f>ROUND(N88*T116,2)</f>
        <v>0</v>
      </c>
      <c r="O116" s="247"/>
      <c r="P116" s="247"/>
      <c r="Q116" s="247"/>
      <c r="R116" s="39"/>
      <c r="S116" s="144"/>
      <c r="T116" s="145"/>
      <c r="U116" s="146" t="s">
        <v>45</v>
      </c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7" t="s">
        <v>146</v>
      </c>
      <c r="AZ116" s="144"/>
      <c r="BA116" s="144"/>
      <c r="BB116" s="144"/>
      <c r="BC116" s="144"/>
      <c r="BD116" s="144"/>
      <c r="BE116" s="148">
        <f t="shared" si="0"/>
        <v>0</v>
      </c>
      <c r="BF116" s="148">
        <f t="shared" si="1"/>
        <v>0</v>
      </c>
      <c r="BG116" s="148">
        <f t="shared" si="2"/>
        <v>0</v>
      </c>
      <c r="BH116" s="148">
        <f t="shared" si="3"/>
        <v>0</v>
      </c>
      <c r="BI116" s="148">
        <f t="shared" si="4"/>
        <v>0</v>
      </c>
      <c r="BJ116" s="147" t="s">
        <v>87</v>
      </c>
      <c r="BK116" s="144"/>
      <c r="BL116" s="144"/>
      <c r="BM116" s="144"/>
    </row>
    <row r="117" spans="2:65" s="1" customFormat="1" ht="18" customHeight="1">
      <c r="B117" s="37"/>
      <c r="C117" s="38"/>
      <c r="D117" s="248" t="s">
        <v>150</v>
      </c>
      <c r="E117" s="249"/>
      <c r="F117" s="249"/>
      <c r="G117" s="249"/>
      <c r="H117" s="249"/>
      <c r="I117" s="38"/>
      <c r="J117" s="38"/>
      <c r="K117" s="38"/>
      <c r="L117" s="38"/>
      <c r="M117" s="38"/>
      <c r="N117" s="246">
        <f>ROUND(N88*T117,2)</f>
        <v>0</v>
      </c>
      <c r="O117" s="247"/>
      <c r="P117" s="247"/>
      <c r="Q117" s="247"/>
      <c r="R117" s="39"/>
      <c r="S117" s="144"/>
      <c r="T117" s="145"/>
      <c r="U117" s="146" t="s">
        <v>45</v>
      </c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7" t="s">
        <v>146</v>
      </c>
      <c r="AZ117" s="144"/>
      <c r="BA117" s="144"/>
      <c r="BB117" s="144"/>
      <c r="BC117" s="144"/>
      <c r="BD117" s="144"/>
      <c r="BE117" s="148">
        <f t="shared" si="0"/>
        <v>0</v>
      </c>
      <c r="BF117" s="148">
        <f t="shared" si="1"/>
        <v>0</v>
      </c>
      <c r="BG117" s="148">
        <f t="shared" si="2"/>
        <v>0</v>
      </c>
      <c r="BH117" s="148">
        <f t="shared" si="3"/>
        <v>0</v>
      </c>
      <c r="BI117" s="148">
        <f t="shared" si="4"/>
        <v>0</v>
      </c>
      <c r="BJ117" s="147" t="s">
        <v>87</v>
      </c>
      <c r="BK117" s="144"/>
      <c r="BL117" s="144"/>
      <c r="BM117" s="144"/>
    </row>
    <row r="118" spans="2:65" s="1" customFormat="1" ht="18" customHeight="1">
      <c r="B118" s="37"/>
      <c r="C118" s="38"/>
      <c r="D118" s="108" t="s">
        <v>151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246">
        <f>ROUND(N88*T118,2)</f>
        <v>0</v>
      </c>
      <c r="O118" s="247"/>
      <c r="P118" s="247"/>
      <c r="Q118" s="247"/>
      <c r="R118" s="39"/>
      <c r="S118" s="144"/>
      <c r="T118" s="149"/>
      <c r="U118" s="150" t="s">
        <v>45</v>
      </c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7" t="s">
        <v>152</v>
      </c>
      <c r="AZ118" s="144"/>
      <c r="BA118" s="144"/>
      <c r="BB118" s="144"/>
      <c r="BC118" s="144"/>
      <c r="BD118" s="144"/>
      <c r="BE118" s="148">
        <f t="shared" si="0"/>
        <v>0</v>
      </c>
      <c r="BF118" s="148">
        <f t="shared" si="1"/>
        <v>0</v>
      </c>
      <c r="BG118" s="148">
        <f t="shared" si="2"/>
        <v>0</v>
      </c>
      <c r="BH118" s="148">
        <f t="shared" si="3"/>
        <v>0</v>
      </c>
      <c r="BI118" s="148">
        <f t="shared" si="4"/>
        <v>0</v>
      </c>
      <c r="BJ118" s="147" t="s">
        <v>87</v>
      </c>
      <c r="BK118" s="144"/>
      <c r="BL118" s="144"/>
      <c r="BM118" s="144"/>
    </row>
    <row r="119" spans="2:21" s="1" customFormat="1" ht="12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T119" s="131"/>
      <c r="U119" s="131"/>
    </row>
    <row r="120" spans="2:21" s="1" customFormat="1" ht="29.25" customHeight="1">
      <c r="B120" s="37"/>
      <c r="C120" s="119" t="s">
        <v>107</v>
      </c>
      <c r="D120" s="120"/>
      <c r="E120" s="120"/>
      <c r="F120" s="120"/>
      <c r="G120" s="120"/>
      <c r="H120" s="120"/>
      <c r="I120" s="120"/>
      <c r="J120" s="120"/>
      <c r="K120" s="120"/>
      <c r="L120" s="252">
        <f>ROUND(SUM(N88+N112),2)</f>
        <v>0</v>
      </c>
      <c r="M120" s="252"/>
      <c r="N120" s="252"/>
      <c r="O120" s="252"/>
      <c r="P120" s="252"/>
      <c r="Q120" s="252"/>
      <c r="R120" s="39"/>
      <c r="T120" s="131"/>
      <c r="U120" s="131"/>
    </row>
    <row r="121" spans="2:21" s="1" customFormat="1" ht="6.75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  <c r="T121" s="131"/>
      <c r="U121" s="131"/>
    </row>
    <row r="125" spans="2:18" s="1" customFormat="1" ht="6.75" customHeight="1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6"/>
    </row>
    <row r="126" spans="2:18" s="1" customFormat="1" ht="36.75" customHeight="1">
      <c r="B126" s="37"/>
      <c r="C126" s="210" t="s">
        <v>153</v>
      </c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39"/>
    </row>
    <row r="127" spans="2:18" s="1" customFormat="1" ht="6.7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18" s="1" customFormat="1" ht="30" customHeight="1">
      <c r="B128" s="37"/>
      <c r="C128" s="32" t="s">
        <v>19</v>
      </c>
      <c r="D128" s="38"/>
      <c r="E128" s="38"/>
      <c r="F128" s="255" t="str">
        <f>F6</f>
        <v>Oprava sociálních zařízení (2017) - 5 bytových jednotek</v>
      </c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38"/>
      <c r="R128" s="39"/>
    </row>
    <row r="129" spans="2:18" s="1" customFormat="1" ht="36.75" customHeight="1">
      <c r="B129" s="37"/>
      <c r="C129" s="71" t="s">
        <v>114</v>
      </c>
      <c r="D129" s="38"/>
      <c r="E129" s="38"/>
      <c r="F129" s="230" t="str">
        <f>F7</f>
        <v>4 - Oprava bytové jednotky 4 B</v>
      </c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38"/>
      <c r="R129" s="39"/>
    </row>
    <row r="130" spans="2:18" s="1" customFormat="1" ht="6.7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24</v>
      </c>
      <c r="D131" s="38"/>
      <c r="E131" s="38"/>
      <c r="F131" s="30" t="str">
        <f>F9</f>
        <v>Ústí nad Labem</v>
      </c>
      <c r="G131" s="38"/>
      <c r="H131" s="38"/>
      <c r="I131" s="38"/>
      <c r="J131" s="38"/>
      <c r="K131" s="32" t="s">
        <v>26</v>
      </c>
      <c r="L131" s="38"/>
      <c r="M131" s="259" t="str">
        <f>IF(O9="","",O9)</f>
        <v>30.8.2017</v>
      </c>
      <c r="N131" s="259"/>
      <c r="O131" s="259"/>
      <c r="P131" s="259"/>
      <c r="Q131" s="38"/>
      <c r="R131" s="39"/>
    </row>
    <row r="132" spans="2:18" s="1" customFormat="1" ht="6.75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2.75">
      <c r="B133" s="37"/>
      <c r="C133" s="32" t="s">
        <v>28</v>
      </c>
      <c r="D133" s="38"/>
      <c r="E133" s="38"/>
      <c r="F133" s="30" t="str">
        <f>E12</f>
        <v> </v>
      </c>
      <c r="G133" s="38"/>
      <c r="H133" s="38"/>
      <c r="I133" s="38"/>
      <c r="J133" s="38"/>
      <c r="K133" s="32" t="s">
        <v>34</v>
      </c>
      <c r="L133" s="38"/>
      <c r="M133" s="214" t="str">
        <f>E18</f>
        <v> </v>
      </c>
      <c r="N133" s="214"/>
      <c r="O133" s="214"/>
      <c r="P133" s="214"/>
      <c r="Q133" s="214"/>
      <c r="R133" s="39"/>
    </row>
    <row r="134" spans="2:18" s="1" customFormat="1" ht="14.25" customHeight="1">
      <c r="B134" s="37"/>
      <c r="C134" s="32" t="s">
        <v>32</v>
      </c>
      <c r="D134" s="38"/>
      <c r="E134" s="38"/>
      <c r="F134" s="30" t="str">
        <f>IF(E15="","",E15)</f>
        <v>Vyplň údaj</v>
      </c>
      <c r="G134" s="38"/>
      <c r="H134" s="38"/>
      <c r="I134" s="38"/>
      <c r="J134" s="38"/>
      <c r="K134" s="32" t="s">
        <v>36</v>
      </c>
      <c r="L134" s="38"/>
      <c r="M134" s="214" t="str">
        <f>E21</f>
        <v>D.Prombergerová</v>
      </c>
      <c r="N134" s="214"/>
      <c r="O134" s="214"/>
      <c r="P134" s="214"/>
      <c r="Q134" s="214"/>
      <c r="R134" s="39"/>
    </row>
    <row r="135" spans="2:18" s="1" customFormat="1" ht="9.7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51"/>
      <c r="C136" s="152" t="s">
        <v>154</v>
      </c>
      <c r="D136" s="153" t="s">
        <v>155</v>
      </c>
      <c r="E136" s="153" t="s">
        <v>60</v>
      </c>
      <c r="F136" s="274" t="s">
        <v>156</v>
      </c>
      <c r="G136" s="274"/>
      <c r="H136" s="274"/>
      <c r="I136" s="274"/>
      <c r="J136" s="153" t="s">
        <v>157</v>
      </c>
      <c r="K136" s="153" t="s">
        <v>158</v>
      </c>
      <c r="L136" s="274" t="s">
        <v>159</v>
      </c>
      <c r="M136" s="274"/>
      <c r="N136" s="274" t="s">
        <v>119</v>
      </c>
      <c r="O136" s="274"/>
      <c r="P136" s="274"/>
      <c r="Q136" s="275"/>
      <c r="R136" s="154"/>
      <c r="T136" s="82" t="s">
        <v>160</v>
      </c>
      <c r="U136" s="83" t="s">
        <v>42</v>
      </c>
      <c r="V136" s="83" t="s">
        <v>161</v>
      </c>
      <c r="W136" s="83" t="s">
        <v>162</v>
      </c>
      <c r="X136" s="83" t="s">
        <v>163</v>
      </c>
      <c r="Y136" s="83" t="s">
        <v>164</v>
      </c>
      <c r="Z136" s="83" t="s">
        <v>165</v>
      </c>
      <c r="AA136" s="84" t="s">
        <v>166</v>
      </c>
    </row>
    <row r="137" spans="2:63" s="1" customFormat="1" ht="29.25" customHeight="1">
      <c r="B137" s="37"/>
      <c r="C137" s="86" t="s">
        <v>116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97">
        <f>BK137</f>
        <v>0</v>
      </c>
      <c r="O137" s="298"/>
      <c r="P137" s="298"/>
      <c r="Q137" s="298"/>
      <c r="R137" s="39"/>
      <c r="T137" s="85"/>
      <c r="U137" s="53"/>
      <c r="V137" s="53"/>
      <c r="W137" s="155">
        <f>W138+W188+W326</f>
        <v>0</v>
      </c>
      <c r="X137" s="53"/>
      <c r="Y137" s="155">
        <f>Y138+Y188+Y326</f>
        <v>2.3755307547999998</v>
      </c>
      <c r="Z137" s="53"/>
      <c r="AA137" s="156">
        <f>AA138+AA188+AA326</f>
        <v>2.6857796</v>
      </c>
      <c r="AT137" s="21" t="s">
        <v>77</v>
      </c>
      <c r="AU137" s="21" t="s">
        <v>121</v>
      </c>
      <c r="BK137" s="157">
        <f>BK138+BK188+BK326</f>
        <v>0</v>
      </c>
    </row>
    <row r="138" spans="2:63" s="9" customFormat="1" ht="36.75" customHeight="1">
      <c r="B138" s="158"/>
      <c r="C138" s="159"/>
      <c r="D138" s="160" t="s">
        <v>122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72">
        <f>BK138</f>
        <v>0</v>
      </c>
      <c r="O138" s="269"/>
      <c r="P138" s="269"/>
      <c r="Q138" s="269"/>
      <c r="R138" s="161"/>
      <c r="T138" s="162"/>
      <c r="U138" s="159"/>
      <c r="V138" s="159"/>
      <c r="W138" s="163">
        <f>W139+W160+W181+W186</f>
        <v>0</v>
      </c>
      <c r="X138" s="159"/>
      <c r="Y138" s="163">
        <f>Y139+Y160+Y181+Y186</f>
        <v>1.8961590599999998</v>
      </c>
      <c r="Z138" s="159"/>
      <c r="AA138" s="164">
        <f>AA139+AA160+AA181+AA186</f>
        <v>2.49794</v>
      </c>
      <c r="AR138" s="165" t="s">
        <v>84</v>
      </c>
      <c r="AT138" s="166" t="s">
        <v>77</v>
      </c>
      <c r="AU138" s="166" t="s">
        <v>78</v>
      </c>
      <c r="AY138" s="165" t="s">
        <v>167</v>
      </c>
      <c r="BK138" s="167">
        <f>BK139+BK160+BK181+BK186</f>
        <v>0</v>
      </c>
    </row>
    <row r="139" spans="2:63" s="9" customFormat="1" ht="19.5" customHeight="1">
      <c r="B139" s="158"/>
      <c r="C139" s="159"/>
      <c r="D139" s="168" t="s">
        <v>123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299">
        <f>BK139</f>
        <v>0</v>
      </c>
      <c r="O139" s="300"/>
      <c r="P139" s="300"/>
      <c r="Q139" s="300"/>
      <c r="R139" s="161"/>
      <c r="T139" s="162"/>
      <c r="U139" s="159"/>
      <c r="V139" s="159"/>
      <c r="W139" s="163">
        <f>SUM(W140:W159)</f>
        <v>0</v>
      </c>
      <c r="X139" s="159"/>
      <c r="Y139" s="163">
        <f>SUM(Y140:Y159)</f>
        <v>1.8958722899999998</v>
      </c>
      <c r="Z139" s="159"/>
      <c r="AA139" s="164">
        <f>SUM(AA140:AA159)</f>
        <v>0</v>
      </c>
      <c r="AR139" s="165" t="s">
        <v>84</v>
      </c>
      <c r="AT139" s="166" t="s">
        <v>77</v>
      </c>
      <c r="AU139" s="166" t="s">
        <v>84</v>
      </c>
      <c r="AY139" s="165" t="s">
        <v>167</v>
      </c>
      <c r="BK139" s="167">
        <f>SUM(BK140:BK159)</f>
        <v>0</v>
      </c>
    </row>
    <row r="140" spans="2:65" s="1" customFormat="1" ht="25.5" customHeight="1">
      <c r="B140" s="37"/>
      <c r="C140" s="169" t="s">
        <v>84</v>
      </c>
      <c r="D140" s="169" t="s">
        <v>168</v>
      </c>
      <c r="E140" s="170" t="s">
        <v>169</v>
      </c>
      <c r="F140" s="276" t="s">
        <v>170</v>
      </c>
      <c r="G140" s="276"/>
      <c r="H140" s="276"/>
      <c r="I140" s="276"/>
      <c r="J140" s="171" t="s">
        <v>171</v>
      </c>
      <c r="K140" s="172">
        <v>0.49</v>
      </c>
      <c r="L140" s="277">
        <v>0</v>
      </c>
      <c r="M140" s="278"/>
      <c r="N140" s="279">
        <f>ROUND(L140*K140,2)</f>
        <v>0</v>
      </c>
      <c r="O140" s="279"/>
      <c r="P140" s="279"/>
      <c r="Q140" s="279"/>
      <c r="R140" s="39"/>
      <c r="T140" s="173" t="s">
        <v>22</v>
      </c>
      <c r="U140" s="46" t="s">
        <v>45</v>
      </c>
      <c r="V140" s="38"/>
      <c r="W140" s="174">
        <f>V140*K140</f>
        <v>0</v>
      </c>
      <c r="X140" s="174">
        <v>0.02048</v>
      </c>
      <c r="Y140" s="174">
        <f>X140*K140</f>
        <v>0.010035200000000001</v>
      </c>
      <c r="Z140" s="174">
        <v>0</v>
      </c>
      <c r="AA140" s="175">
        <f>Z140*K140</f>
        <v>0</v>
      </c>
      <c r="AR140" s="21" t="s">
        <v>93</v>
      </c>
      <c r="AT140" s="21" t="s">
        <v>168</v>
      </c>
      <c r="AU140" s="21" t="s">
        <v>87</v>
      </c>
      <c r="AY140" s="21" t="s">
        <v>167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1" t="s">
        <v>87</v>
      </c>
      <c r="BK140" s="112">
        <f>ROUND(L140*K140,2)</f>
        <v>0</v>
      </c>
      <c r="BL140" s="21" t="s">
        <v>93</v>
      </c>
      <c r="BM140" s="21" t="s">
        <v>172</v>
      </c>
    </row>
    <row r="141" spans="2:51" s="10" customFormat="1" ht="16.5" customHeight="1">
      <c r="B141" s="176"/>
      <c r="C141" s="177"/>
      <c r="D141" s="177"/>
      <c r="E141" s="178" t="s">
        <v>22</v>
      </c>
      <c r="F141" s="280" t="s">
        <v>173</v>
      </c>
      <c r="G141" s="281"/>
      <c r="H141" s="281"/>
      <c r="I141" s="281"/>
      <c r="J141" s="177"/>
      <c r="K141" s="178" t="s">
        <v>22</v>
      </c>
      <c r="L141" s="177"/>
      <c r="M141" s="177"/>
      <c r="N141" s="177"/>
      <c r="O141" s="177"/>
      <c r="P141" s="177"/>
      <c r="Q141" s="177"/>
      <c r="R141" s="179"/>
      <c r="T141" s="180"/>
      <c r="U141" s="177"/>
      <c r="V141" s="177"/>
      <c r="W141" s="177"/>
      <c r="X141" s="177"/>
      <c r="Y141" s="177"/>
      <c r="Z141" s="177"/>
      <c r="AA141" s="181"/>
      <c r="AT141" s="182" t="s">
        <v>174</v>
      </c>
      <c r="AU141" s="182" t="s">
        <v>87</v>
      </c>
      <c r="AV141" s="10" t="s">
        <v>84</v>
      </c>
      <c r="AW141" s="10" t="s">
        <v>35</v>
      </c>
      <c r="AX141" s="10" t="s">
        <v>78</v>
      </c>
      <c r="AY141" s="182" t="s">
        <v>167</v>
      </c>
    </row>
    <row r="142" spans="2:51" s="11" customFormat="1" ht="16.5" customHeight="1">
      <c r="B142" s="183"/>
      <c r="C142" s="184"/>
      <c r="D142" s="184"/>
      <c r="E142" s="185" t="s">
        <v>22</v>
      </c>
      <c r="F142" s="282" t="s">
        <v>175</v>
      </c>
      <c r="G142" s="283"/>
      <c r="H142" s="283"/>
      <c r="I142" s="283"/>
      <c r="J142" s="184"/>
      <c r="K142" s="186">
        <v>0.49</v>
      </c>
      <c r="L142" s="184"/>
      <c r="M142" s="184"/>
      <c r="N142" s="184"/>
      <c r="O142" s="184"/>
      <c r="P142" s="184"/>
      <c r="Q142" s="184"/>
      <c r="R142" s="187"/>
      <c r="T142" s="188"/>
      <c r="U142" s="184"/>
      <c r="V142" s="184"/>
      <c r="W142" s="184"/>
      <c r="X142" s="184"/>
      <c r="Y142" s="184"/>
      <c r="Z142" s="184"/>
      <c r="AA142" s="189"/>
      <c r="AT142" s="190" t="s">
        <v>174</v>
      </c>
      <c r="AU142" s="190" t="s">
        <v>87</v>
      </c>
      <c r="AV142" s="11" t="s">
        <v>87</v>
      </c>
      <c r="AW142" s="11" t="s">
        <v>35</v>
      </c>
      <c r="AX142" s="11" t="s">
        <v>84</v>
      </c>
      <c r="AY142" s="190" t="s">
        <v>167</v>
      </c>
    </row>
    <row r="143" spans="2:65" s="1" customFormat="1" ht="25.5" customHeight="1">
      <c r="B143" s="37"/>
      <c r="C143" s="169" t="s">
        <v>87</v>
      </c>
      <c r="D143" s="169" t="s">
        <v>168</v>
      </c>
      <c r="E143" s="170" t="s">
        <v>176</v>
      </c>
      <c r="F143" s="276" t="s">
        <v>177</v>
      </c>
      <c r="G143" s="276"/>
      <c r="H143" s="276"/>
      <c r="I143" s="276"/>
      <c r="J143" s="171" t="s">
        <v>171</v>
      </c>
      <c r="K143" s="172">
        <v>1.47</v>
      </c>
      <c r="L143" s="277">
        <v>0</v>
      </c>
      <c r="M143" s="278"/>
      <c r="N143" s="279">
        <f>ROUND(L143*K143,2)</f>
        <v>0</v>
      </c>
      <c r="O143" s="279"/>
      <c r="P143" s="279"/>
      <c r="Q143" s="279"/>
      <c r="R143" s="39"/>
      <c r="T143" s="173" t="s">
        <v>22</v>
      </c>
      <c r="U143" s="46" t="s">
        <v>45</v>
      </c>
      <c r="V143" s="38"/>
      <c r="W143" s="174">
        <f>V143*K143</f>
        <v>0</v>
      </c>
      <c r="X143" s="174">
        <v>0.04</v>
      </c>
      <c r="Y143" s="174">
        <f>X143*K143</f>
        <v>0.0588</v>
      </c>
      <c r="Z143" s="174">
        <v>0</v>
      </c>
      <c r="AA143" s="175">
        <f>Z143*K143</f>
        <v>0</v>
      </c>
      <c r="AR143" s="21" t="s">
        <v>93</v>
      </c>
      <c r="AT143" s="21" t="s">
        <v>168</v>
      </c>
      <c r="AU143" s="21" t="s">
        <v>87</v>
      </c>
      <c r="AY143" s="21" t="s">
        <v>167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1" t="s">
        <v>87</v>
      </c>
      <c r="BK143" s="112">
        <f>ROUND(L143*K143,2)</f>
        <v>0</v>
      </c>
      <c r="BL143" s="21" t="s">
        <v>93</v>
      </c>
      <c r="BM143" s="21" t="s">
        <v>178</v>
      </c>
    </row>
    <row r="144" spans="2:51" s="11" customFormat="1" ht="16.5" customHeight="1">
      <c r="B144" s="183"/>
      <c r="C144" s="184"/>
      <c r="D144" s="184"/>
      <c r="E144" s="185" t="s">
        <v>22</v>
      </c>
      <c r="F144" s="284" t="s">
        <v>179</v>
      </c>
      <c r="G144" s="285"/>
      <c r="H144" s="285"/>
      <c r="I144" s="285"/>
      <c r="J144" s="184"/>
      <c r="K144" s="186">
        <v>1.47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174</v>
      </c>
      <c r="AU144" s="190" t="s">
        <v>87</v>
      </c>
      <c r="AV144" s="11" t="s">
        <v>87</v>
      </c>
      <c r="AW144" s="11" t="s">
        <v>35</v>
      </c>
      <c r="AX144" s="11" t="s">
        <v>84</v>
      </c>
      <c r="AY144" s="190" t="s">
        <v>167</v>
      </c>
    </row>
    <row r="145" spans="2:65" s="1" customFormat="1" ht="25.5" customHeight="1">
      <c r="B145" s="37"/>
      <c r="C145" s="169" t="s">
        <v>90</v>
      </c>
      <c r="D145" s="169" t="s">
        <v>168</v>
      </c>
      <c r="E145" s="170" t="s">
        <v>180</v>
      </c>
      <c r="F145" s="276" t="s">
        <v>181</v>
      </c>
      <c r="G145" s="276"/>
      <c r="H145" s="276"/>
      <c r="I145" s="276"/>
      <c r="J145" s="171" t="s">
        <v>171</v>
      </c>
      <c r="K145" s="172">
        <v>10.21</v>
      </c>
      <c r="L145" s="277">
        <v>0</v>
      </c>
      <c r="M145" s="278"/>
      <c r="N145" s="279">
        <f>ROUND(L145*K145,2)</f>
        <v>0</v>
      </c>
      <c r="O145" s="279"/>
      <c r="P145" s="279"/>
      <c r="Q145" s="279"/>
      <c r="R145" s="39"/>
      <c r="T145" s="173" t="s">
        <v>22</v>
      </c>
      <c r="U145" s="46" t="s">
        <v>45</v>
      </c>
      <c r="V145" s="38"/>
      <c r="W145" s="174">
        <f>V145*K145</f>
        <v>0</v>
      </c>
      <c r="X145" s="174">
        <v>0.0154</v>
      </c>
      <c r="Y145" s="174">
        <f>X145*K145</f>
        <v>0.157234</v>
      </c>
      <c r="Z145" s="174">
        <v>0</v>
      </c>
      <c r="AA145" s="175">
        <f>Z145*K145</f>
        <v>0</v>
      </c>
      <c r="AR145" s="21" t="s">
        <v>93</v>
      </c>
      <c r="AT145" s="21" t="s">
        <v>168</v>
      </c>
      <c r="AU145" s="21" t="s">
        <v>87</v>
      </c>
      <c r="AY145" s="21" t="s">
        <v>167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21" t="s">
        <v>87</v>
      </c>
      <c r="BK145" s="112">
        <f>ROUND(L145*K145,2)</f>
        <v>0</v>
      </c>
      <c r="BL145" s="21" t="s">
        <v>93</v>
      </c>
      <c r="BM145" s="21" t="s">
        <v>182</v>
      </c>
    </row>
    <row r="146" spans="2:51" s="10" customFormat="1" ht="16.5" customHeight="1">
      <c r="B146" s="176"/>
      <c r="C146" s="177"/>
      <c r="D146" s="177"/>
      <c r="E146" s="178" t="s">
        <v>22</v>
      </c>
      <c r="F146" s="280" t="s">
        <v>183</v>
      </c>
      <c r="G146" s="281"/>
      <c r="H146" s="281"/>
      <c r="I146" s="281"/>
      <c r="J146" s="177"/>
      <c r="K146" s="178" t="s">
        <v>22</v>
      </c>
      <c r="L146" s="177"/>
      <c r="M146" s="177"/>
      <c r="N146" s="177"/>
      <c r="O146" s="177"/>
      <c r="P146" s="177"/>
      <c r="Q146" s="177"/>
      <c r="R146" s="179"/>
      <c r="T146" s="180"/>
      <c r="U146" s="177"/>
      <c r="V146" s="177"/>
      <c r="W146" s="177"/>
      <c r="X146" s="177"/>
      <c r="Y146" s="177"/>
      <c r="Z146" s="177"/>
      <c r="AA146" s="181"/>
      <c r="AT146" s="182" t="s">
        <v>174</v>
      </c>
      <c r="AU146" s="182" t="s">
        <v>87</v>
      </c>
      <c r="AV146" s="10" t="s">
        <v>84</v>
      </c>
      <c r="AW146" s="10" t="s">
        <v>35</v>
      </c>
      <c r="AX146" s="10" t="s">
        <v>78</v>
      </c>
      <c r="AY146" s="182" t="s">
        <v>167</v>
      </c>
    </row>
    <row r="147" spans="2:51" s="11" customFormat="1" ht="16.5" customHeight="1">
      <c r="B147" s="183"/>
      <c r="C147" s="184"/>
      <c r="D147" s="184"/>
      <c r="E147" s="185" t="s">
        <v>22</v>
      </c>
      <c r="F147" s="282" t="s">
        <v>660</v>
      </c>
      <c r="G147" s="283"/>
      <c r="H147" s="283"/>
      <c r="I147" s="283"/>
      <c r="J147" s="184"/>
      <c r="K147" s="186">
        <v>11.11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174</v>
      </c>
      <c r="AU147" s="190" t="s">
        <v>87</v>
      </c>
      <c r="AV147" s="11" t="s">
        <v>87</v>
      </c>
      <c r="AW147" s="11" t="s">
        <v>35</v>
      </c>
      <c r="AX147" s="11" t="s">
        <v>78</v>
      </c>
      <c r="AY147" s="190" t="s">
        <v>167</v>
      </c>
    </row>
    <row r="148" spans="2:51" s="11" customFormat="1" ht="16.5" customHeight="1">
      <c r="B148" s="183"/>
      <c r="C148" s="184"/>
      <c r="D148" s="184"/>
      <c r="E148" s="185" t="s">
        <v>22</v>
      </c>
      <c r="F148" s="282" t="s">
        <v>185</v>
      </c>
      <c r="G148" s="283"/>
      <c r="H148" s="283"/>
      <c r="I148" s="283"/>
      <c r="J148" s="184"/>
      <c r="K148" s="186">
        <v>-0.9</v>
      </c>
      <c r="L148" s="184"/>
      <c r="M148" s="184"/>
      <c r="N148" s="184"/>
      <c r="O148" s="184"/>
      <c r="P148" s="184"/>
      <c r="Q148" s="184"/>
      <c r="R148" s="187"/>
      <c r="T148" s="188"/>
      <c r="U148" s="184"/>
      <c r="V148" s="184"/>
      <c r="W148" s="184"/>
      <c r="X148" s="184"/>
      <c r="Y148" s="184"/>
      <c r="Z148" s="184"/>
      <c r="AA148" s="189"/>
      <c r="AT148" s="190" t="s">
        <v>174</v>
      </c>
      <c r="AU148" s="190" t="s">
        <v>87</v>
      </c>
      <c r="AV148" s="11" t="s">
        <v>87</v>
      </c>
      <c r="AW148" s="11" t="s">
        <v>35</v>
      </c>
      <c r="AX148" s="11" t="s">
        <v>78</v>
      </c>
      <c r="AY148" s="190" t="s">
        <v>167</v>
      </c>
    </row>
    <row r="149" spans="2:51" s="12" customFormat="1" ht="16.5" customHeight="1">
      <c r="B149" s="191"/>
      <c r="C149" s="192"/>
      <c r="D149" s="192"/>
      <c r="E149" s="193" t="s">
        <v>22</v>
      </c>
      <c r="F149" s="286" t="s">
        <v>186</v>
      </c>
      <c r="G149" s="287"/>
      <c r="H149" s="287"/>
      <c r="I149" s="287"/>
      <c r="J149" s="192"/>
      <c r="K149" s="194">
        <v>10.21</v>
      </c>
      <c r="L149" s="192"/>
      <c r="M149" s="192"/>
      <c r="N149" s="192"/>
      <c r="O149" s="192"/>
      <c r="P149" s="192"/>
      <c r="Q149" s="192"/>
      <c r="R149" s="195"/>
      <c r="T149" s="196"/>
      <c r="U149" s="192"/>
      <c r="V149" s="192"/>
      <c r="W149" s="192"/>
      <c r="X149" s="192"/>
      <c r="Y149" s="192"/>
      <c r="Z149" s="192"/>
      <c r="AA149" s="197"/>
      <c r="AT149" s="198" t="s">
        <v>174</v>
      </c>
      <c r="AU149" s="198" t="s">
        <v>87</v>
      </c>
      <c r="AV149" s="12" t="s">
        <v>93</v>
      </c>
      <c r="AW149" s="12" t="s">
        <v>35</v>
      </c>
      <c r="AX149" s="12" t="s">
        <v>84</v>
      </c>
      <c r="AY149" s="198" t="s">
        <v>167</v>
      </c>
    </row>
    <row r="150" spans="2:65" s="1" customFormat="1" ht="25.5" customHeight="1">
      <c r="B150" s="37"/>
      <c r="C150" s="169" t="s">
        <v>93</v>
      </c>
      <c r="D150" s="169" t="s">
        <v>168</v>
      </c>
      <c r="E150" s="170" t="s">
        <v>187</v>
      </c>
      <c r="F150" s="276" t="s">
        <v>188</v>
      </c>
      <c r="G150" s="276"/>
      <c r="H150" s="276"/>
      <c r="I150" s="276"/>
      <c r="J150" s="171" t="s">
        <v>171</v>
      </c>
      <c r="K150" s="172">
        <v>3.15</v>
      </c>
      <c r="L150" s="277">
        <v>0</v>
      </c>
      <c r="M150" s="278"/>
      <c r="N150" s="279">
        <f>ROUND(L150*K150,2)</f>
        <v>0</v>
      </c>
      <c r="O150" s="279"/>
      <c r="P150" s="279"/>
      <c r="Q150" s="279"/>
      <c r="R150" s="39"/>
      <c r="T150" s="173" t="s">
        <v>22</v>
      </c>
      <c r="U150" s="46" t="s">
        <v>45</v>
      </c>
      <c r="V150" s="38"/>
      <c r="W150" s="174">
        <f>V150*K150</f>
        <v>0</v>
      </c>
      <c r="X150" s="174">
        <v>0.0382</v>
      </c>
      <c r="Y150" s="174">
        <f>X150*K150</f>
        <v>0.12032999999999999</v>
      </c>
      <c r="Z150" s="174">
        <v>0</v>
      </c>
      <c r="AA150" s="175">
        <f>Z150*K150</f>
        <v>0</v>
      </c>
      <c r="AR150" s="21" t="s">
        <v>93</v>
      </c>
      <c r="AT150" s="21" t="s">
        <v>168</v>
      </c>
      <c r="AU150" s="21" t="s">
        <v>87</v>
      </c>
      <c r="AY150" s="21" t="s">
        <v>167</v>
      </c>
      <c r="BE150" s="112">
        <f>IF(U150="základní",N150,0)</f>
        <v>0</v>
      </c>
      <c r="BF150" s="112">
        <f>IF(U150="snížená",N150,0)</f>
        <v>0</v>
      </c>
      <c r="BG150" s="112">
        <f>IF(U150="zákl. přenesená",N150,0)</f>
        <v>0</v>
      </c>
      <c r="BH150" s="112">
        <f>IF(U150="sníž. přenesená",N150,0)</f>
        <v>0</v>
      </c>
      <c r="BI150" s="112">
        <f>IF(U150="nulová",N150,0)</f>
        <v>0</v>
      </c>
      <c r="BJ150" s="21" t="s">
        <v>87</v>
      </c>
      <c r="BK150" s="112">
        <f>ROUND(L150*K150,2)</f>
        <v>0</v>
      </c>
      <c r="BL150" s="21" t="s">
        <v>93</v>
      </c>
      <c r="BM150" s="21" t="s">
        <v>189</v>
      </c>
    </row>
    <row r="151" spans="2:51" s="11" customFormat="1" ht="16.5" customHeight="1">
      <c r="B151" s="183"/>
      <c r="C151" s="184"/>
      <c r="D151" s="184"/>
      <c r="E151" s="185" t="s">
        <v>22</v>
      </c>
      <c r="F151" s="284" t="s">
        <v>190</v>
      </c>
      <c r="G151" s="285"/>
      <c r="H151" s="285"/>
      <c r="I151" s="285"/>
      <c r="J151" s="184"/>
      <c r="K151" s="186">
        <v>3.15</v>
      </c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174</v>
      </c>
      <c r="AU151" s="190" t="s">
        <v>87</v>
      </c>
      <c r="AV151" s="11" t="s">
        <v>87</v>
      </c>
      <c r="AW151" s="11" t="s">
        <v>35</v>
      </c>
      <c r="AX151" s="11" t="s">
        <v>78</v>
      </c>
      <c r="AY151" s="190" t="s">
        <v>167</v>
      </c>
    </row>
    <row r="152" spans="2:51" s="12" customFormat="1" ht="16.5" customHeight="1">
      <c r="B152" s="191"/>
      <c r="C152" s="192"/>
      <c r="D152" s="192"/>
      <c r="E152" s="193" t="s">
        <v>22</v>
      </c>
      <c r="F152" s="286" t="s">
        <v>186</v>
      </c>
      <c r="G152" s="287"/>
      <c r="H152" s="287"/>
      <c r="I152" s="287"/>
      <c r="J152" s="192"/>
      <c r="K152" s="194">
        <v>3.15</v>
      </c>
      <c r="L152" s="192"/>
      <c r="M152" s="192"/>
      <c r="N152" s="192"/>
      <c r="O152" s="192"/>
      <c r="P152" s="192"/>
      <c r="Q152" s="192"/>
      <c r="R152" s="195"/>
      <c r="T152" s="196"/>
      <c r="U152" s="192"/>
      <c r="V152" s="192"/>
      <c r="W152" s="192"/>
      <c r="X152" s="192"/>
      <c r="Y152" s="192"/>
      <c r="Z152" s="192"/>
      <c r="AA152" s="197"/>
      <c r="AT152" s="198" t="s">
        <v>174</v>
      </c>
      <c r="AU152" s="198" t="s">
        <v>87</v>
      </c>
      <c r="AV152" s="12" t="s">
        <v>93</v>
      </c>
      <c r="AW152" s="12" t="s">
        <v>35</v>
      </c>
      <c r="AX152" s="12" t="s">
        <v>84</v>
      </c>
      <c r="AY152" s="198" t="s">
        <v>167</v>
      </c>
    </row>
    <row r="153" spans="2:65" s="1" customFormat="1" ht="25.5" customHeight="1">
      <c r="B153" s="37"/>
      <c r="C153" s="169" t="s">
        <v>96</v>
      </c>
      <c r="D153" s="169" t="s">
        <v>168</v>
      </c>
      <c r="E153" s="170" t="s">
        <v>191</v>
      </c>
      <c r="F153" s="276" t="s">
        <v>192</v>
      </c>
      <c r="G153" s="276"/>
      <c r="H153" s="276"/>
      <c r="I153" s="276"/>
      <c r="J153" s="171" t="s">
        <v>193</v>
      </c>
      <c r="K153" s="172">
        <v>9.8</v>
      </c>
      <c r="L153" s="277">
        <v>0</v>
      </c>
      <c r="M153" s="278"/>
      <c r="N153" s="279">
        <f>ROUND(L153*K153,2)</f>
        <v>0</v>
      </c>
      <c r="O153" s="279"/>
      <c r="P153" s="279"/>
      <c r="Q153" s="279"/>
      <c r="R153" s="39"/>
      <c r="T153" s="173" t="s">
        <v>22</v>
      </c>
      <c r="U153" s="46" t="s">
        <v>45</v>
      </c>
      <c r="V153" s="38"/>
      <c r="W153" s="174">
        <f>V153*K153</f>
        <v>0</v>
      </c>
      <c r="X153" s="174">
        <v>0.0015</v>
      </c>
      <c r="Y153" s="174">
        <f>X153*K153</f>
        <v>0.014700000000000001</v>
      </c>
      <c r="Z153" s="174">
        <v>0</v>
      </c>
      <c r="AA153" s="175">
        <f>Z153*K153</f>
        <v>0</v>
      </c>
      <c r="AR153" s="21" t="s">
        <v>194</v>
      </c>
      <c r="AT153" s="21" t="s">
        <v>168</v>
      </c>
      <c r="AU153" s="21" t="s">
        <v>87</v>
      </c>
      <c r="AY153" s="21" t="s">
        <v>167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1" t="s">
        <v>87</v>
      </c>
      <c r="BK153" s="112">
        <f>ROUND(L153*K153,2)</f>
        <v>0</v>
      </c>
      <c r="BL153" s="21" t="s">
        <v>194</v>
      </c>
      <c r="BM153" s="21" t="s">
        <v>195</v>
      </c>
    </row>
    <row r="154" spans="2:51" s="11" customFormat="1" ht="16.5" customHeight="1">
      <c r="B154" s="183"/>
      <c r="C154" s="184"/>
      <c r="D154" s="184"/>
      <c r="E154" s="185" t="s">
        <v>22</v>
      </c>
      <c r="F154" s="284" t="s">
        <v>196</v>
      </c>
      <c r="G154" s="285"/>
      <c r="H154" s="285"/>
      <c r="I154" s="285"/>
      <c r="J154" s="184"/>
      <c r="K154" s="186">
        <v>9.8</v>
      </c>
      <c r="L154" s="184"/>
      <c r="M154" s="184"/>
      <c r="N154" s="184"/>
      <c r="O154" s="184"/>
      <c r="P154" s="184"/>
      <c r="Q154" s="184"/>
      <c r="R154" s="187"/>
      <c r="T154" s="188"/>
      <c r="U154" s="184"/>
      <c r="V154" s="184"/>
      <c r="W154" s="184"/>
      <c r="X154" s="184"/>
      <c r="Y154" s="184"/>
      <c r="Z154" s="184"/>
      <c r="AA154" s="189"/>
      <c r="AT154" s="190" t="s">
        <v>174</v>
      </c>
      <c r="AU154" s="190" t="s">
        <v>87</v>
      </c>
      <c r="AV154" s="11" t="s">
        <v>87</v>
      </c>
      <c r="AW154" s="11" t="s">
        <v>35</v>
      </c>
      <c r="AX154" s="11" t="s">
        <v>84</v>
      </c>
      <c r="AY154" s="190" t="s">
        <v>167</v>
      </c>
    </row>
    <row r="155" spans="2:65" s="1" customFormat="1" ht="38.25" customHeight="1">
      <c r="B155" s="37"/>
      <c r="C155" s="169" t="s">
        <v>197</v>
      </c>
      <c r="D155" s="169" t="s">
        <v>168</v>
      </c>
      <c r="E155" s="170" t="s">
        <v>198</v>
      </c>
      <c r="F155" s="276" t="s">
        <v>199</v>
      </c>
      <c r="G155" s="276"/>
      <c r="H155" s="276"/>
      <c r="I155" s="276"/>
      <c r="J155" s="171" t="s">
        <v>200</v>
      </c>
      <c r="K155" s="172">
        <v>0.621</v>
      </c>
      <c r="L155" s="277">
        <v>0</v>
      </c>
      <c r="M155" s="278"/>
      <c r="N155" s="279">
        <f>ROUND(L155*K155,2)</f>
        <v>0</v>
      </c>
      <c r="O155" s="279"/>
      <c r="P155" s="279"/>
      <c r="Q155" s="279"/>
      <c r="R155" s="39"/>
      <c r="T155" s="173" t="s">
        <v>22</v>
      </c>
      <c r="U155" s="46" t="s">
        <v>45</v>
      </c>
      <c r="V155" s="38"/>
      <c r="W155" s="174">
        <f>V155*K155</f>
        <v>0</v>
      </c>
      <c r="X155" s="174">
        <v>2.45329</v>
      </c>
      <c r="Y155" s="174">
        <f>X155*K155</f>
        <v>1.5234930899999999</v>
      </c>
      <c r="Z155" s="174">
        <v>0</v>
      </c>
      <c r="AA155" s="175">
        <f>Z155*K155</f>
        <v>0</v>
      </c>
      <c r="AR155" s="21" t="s">
        <v>93</v>
      </c>
      <c r="AT155" s="21" t="s">
        <v>168</v>
      </c>
      <c r="AU155" s="21" t="s">
        <v>87</v>
      </c>
      <c r="AY155" s="21" t="s">
        <v>167</v>
      </c>
      <c r="BE155" s="112">
        <f>IF(U155="základní",N155,0)</f>
        <v>0</v>
      </c>
      <c r="BF155" s="112">
        <f>IF(U155="snížená",N155,0)</f>
        <v>0</v>
      </c>
      <c r="BG155" s="112">
        <f>IF(U155="zákl. přenesená",N155,0)</f>
        <v>0</v>
      </c>
      <c r="BH155" s="112">
        <f>IF(U155="sníž. přenesená",N155,0)</f>
        <v>0</v>
      </c>
      <c r="BI155" s="112">
        <f>IF(U155="nulová",N155,0)</f>
        <v>0</v>
      </c>
      <c r="BJ155" s="21" t="s">
        <v>87</v>
      </c>
      <c r="BK155" s="112">
        <f>ROUND(L155*K155,2)</f>
        <v>0</v>
      </c>
      <c r="BL155" s="21" t="s">
        <v>93</v>
      </c>
      <c r="BM155" s="21" t="s">
        <v>201</v>
      </c>
    </row>
    <row r="156" spans="2:51" s="11" customFormat="1" ht="16.5" customHeight="1">
      <c r="B156" s="183"/>
      <c r="C156" s="184"/>
      <c r="D156" s="184"/>
      <c r="E156" s="185" t="s">
        <v>22</v>
      </c>
      <c r="F156" s="284" t="s">
        <v>661</v>
      </c>
      <c r="G156" s="285"/>
      <c r="H156" s="285"/>
      <c r="I156" s="285"/>
      <c r="J156" s="184"/>
      <c r="K156" s="186">
        <v>0.621</v>
      </c>
      <c r="L156" s="184"/>
      <c r="M156" s="184"/>
      <c r="N156" s="184"/>
      <c r="O156" s="184"/>
      <c r="P156" s="184"/>
      <c r="Q156" s="184"/>
      <c r="R156" s="187"/>
      <c r="T156" s="188"/>
      <c r="U156" s="184"/>
      <c r="V156" s="184"/>
      <c r="W156" s="184"/>
      <c r="X156" s="184"/>
      <c r="Y156" s="184"/>
      <c r="Z156" s="184"/>
      <c r="AA156" s="189"/>
      <c r="AT156" s="190" t="s">
        <v>174</v>
      </c>
      <c r="AU156" s="190" t="s">
        <v>87</v>
      </c>
      <c r="AV156" s="11" t="s">
        <v>87</v>
      </c>
      <c r="AW156" s="11" t="s">
        <v>35</v>
      </c>
      <c r="AX156" s="11" t="s">
        <v>84</v>
      </c>
      <c r="AY156" s="190" t="s">
        <v>167</v>
      </c>
    </row>
    <row r="157" spans="2:65" s="1" customFormat="1" ht="25.5" customHeight="1">
      <c r="B157" s="37"/>
      <c r="C157" s="169" t="s">
        <v>203</v>
      </c>
      <c r="D157" s="169" t="s">
        <v>168</v>
      </c>
      <c r="E157" s="170" t="s">
        <v>204</v>
      </c>
      <c r="F157" s="276" t="s">
        <v>205</v>
      </c>
      <c r="G157" s="276"/>
      <c r="H157" s="276"/>
      <c r="I157" s="276"/>
      <c r="J157" s="171" t="s">
        <v>200</v>
      </c>
      <c r="K157" s="172">
        <v>0.621</v>
      </c>
      <c r="L157" s="277">
        <v>0</v>
      </c>
      <c r="M157" s="278"/>
      <c r="N157" s="279">
        <f>ROUND(L157*K157,2)</f>
        <v>0</v>
      </c>
      <c r="O157" s="279"/>
      <c r="P157" s="279"/>
      <c r="Q157" s="279"/>
      <c r="R157" s="39"/>
      <c r="T157" s="173" t="s">
        <v>22</v>
      </c>
      <c r="U157" s="46" t="s">
        <v>45</v>
      </c>
      <c r="V157" s="38"/>
      <c r="W157" s="174">
        <f>V157*K157</f>
        <v>0</v>
      </c>
      <c r="X157" s="174">
        <v>0</v>
      </c>
      <c r="Y157" s="174">
        <f>X157*K157</f>
        <v>0</v>
      </c>
      <c r="Z157" s="174">
        <v>0</v>
      </c>
      <c r="AA157" s="175">
        <f>Z157*K157</f>
        <v>0</v>
      </c>
      <c r="AR157" s="21" t="s">
        <v>93</v>
      </c>
      <c r="AT157" s="21" t="s">
        <v>168</v>
      </c>
      <c r="AU157" s="21" t="s">
        <v>87</v>
      </c>
      <c r="AY157" s="21" t="s">
        <v>167</v>
      </c>
      <c r="BE157" s="112">
        <f>IF(U157="základní",N157,0)</f>
        <v>0</v>
      </c>
      <c r="BF157" s="112">
        <f>IF(U157="snížená",N157,0)</f>
        <v>0</v>
      </c>
      <c r="BG157" s="112">
        <f>IF(U157="zákl. přenesená",N157,0)</f>
        <v>0</v>
      </c>
      <c r="BH157" s="112">
        <f>IF(U157="sníž. přenesená",N157,0)</f>
        <v>0</v>
      </c>
      <c r="BI157" s="112">
        <f>IF(U157="nulová",N157,0)</f>
        <v>0</v>
      </c>
      <c r="BJ157" s="21" t="s">
        <v>87</v>
      </c>
      <c r="BK157" s="112">
        <f>ROUND(L157*K157,2)</f>
        <v>0</v>
      </c>
      <c r="BL157" s="21" t="s">
        <v>93</v>
      </c>
      <c r="BM157" s="21" t="s">
        <v>206</v>
      </c>
    </row>
    <row r="158" spans="2:65" s="1" customFormat="1" ht="25.5" customHeight="1">
      <c r="B158" s="37"/>
      <c r="C158" s="169" t="s">
        <v>207</v>
      </c>
      <c r="D158" s="169" t="s">
        <v>168</v>
      </c>
      <c r="E158" s="170" t="s">
        <v>208</v>
      </c>
      <c r="F158" s="276" t="s">
        <v>209</v>
      </c>
      <c r="G158" s="276"/>
      <c r="H158" s="276"/>
      <c r="I158" s="276"/>
      <c r="J158" s="171" t="s">
        <v>210</v>
      </c>
      <c r="K158" s="172">
        <v>1</v>
      </c>
      <c r="L158" s="277">
        <v>0</v>
      </c>
      <c r="M158" s="278"/>
      <c r="N158" s="279">
        <f>ROUND(L158*K158,2)</f>
        <v>0</v>
      </c>
      <c r="O158" s="279"/>
      <c r="P158" s="279"/>
      <c r="Q158" s="279"/>
      <c r="R158" s="39"/>
      <c r="T158" s="173" t="s">
        <v>22</v>
      </c>
      <c r="U158" s="46" t="s">
        <v>45</v>
      </c>
      <c r="V158" s="38"/>
      <c r="W158" s="174">
        <f>V158*K158</f>
        <v>0</v>
      </c>
      <c r="X158" s="174">
        <v>0.00048</v>
      </c>
      <c r="Y158" s="174">
        <f>X158*K158</f>
        <v>0.00048</v>
      </c>
      <c r="Z158" s="174">
        <v>0</v>
      </c>
      <c r="AA158" s="175">
        <f>Z158*K158</f>
        <v>0</v>
      </c>
      <c r="AR158" s="21" t="s">
        <v>93</v>
      </c>
      <c r="AT158" s="21" t="s">
        <v>168</v>
      </c>
      <c r="AU158" s="21" t="s">
        <v>87</v>
      </c>
      <c r="AY158" s="21" t="s">
        <v>167</v>
      </c>
      <c r="BE158" s="112">
        <f>IF(U158="základní",N158,0)</f>
        <v>0</v>
      </c>
      <c r="BF158" s="112">
        <f>IF(U158="snížená",N158,0)</f>
        <v>0</v>
      </c>
      <c r="BG158" s="112">
        <f>IF(U158="zákl. přenesená",N158,0)</f>
        <v>0</v>
      </c>
      <c r="BH158" s="112">
        <f>IF(U158="sníž. přenesená",N158,0)</f>
        <v>0</v>
      </c>
      <c r="BI158" s="112">
        <f>IF(U158="nulová",N158,0)</f>
        <v>0</v>
      </c>
      <c r="BJ158" s="21" t="s">
        <v>87</v>
      </c>
      <c r="BK158" s="112">
        <f>ROUND(L158*K158,2)</f>
        <v>0</v>
      </c>
      <c r="BL158" s="21" t="s">
        <v>93</v>
      </c>
      <c r="BM158" s="21" t="s">
        <v>211</v>
      </c>
    </row>
    <row r="159" spans="2:65" s="1" customFormat="1" ht="25.5" customHeight="1">
      <c r="B159" s="37"/>
      <c r="C159" s="199" t="s">
        <v>212</v>
      </c>
      <c r="D159" s="199" t="s">
        <v>213</v>
      </c>
      <c r="E159" s="200" t="s">
        <v>214</v>
      </c>
      <c r="F159" s="288" t="s">
        <v>215</v>
      </c>
      <c r="G159" s="288"/>
      <c r="H159" s="288"/>
      <c r="I159" s="288"/>
      <c r="J159" s="201" t="s">
        <v>210</v>
      </c>
      <c r="K159" s="202">
        <v>1</v>
      </c>
      <c r="L159" s="289">
        <v>0</v>
      </c>
      <c r="M159" s="290"/>
      <c r="N159" s="291">
        <f>ROUND(L159*K159,2)</f>
        <v>0</v>
      </c>
      <c r="O159" s="279"/>
      <c r="P159" s="279"/>
      <c r="Q159" s="279"/>
      <c r="R159" s="39"/>
      <c r="T159" s="173" t="s">
        <v>22</v>
      </c>
      <c r="U159" s="46" t="s">
        <v>45</v>
      </c>
      <c r="V159" s="38"/>
      <c r="W159" s="174">
        <f>V159*K159</f>
        <v>0</v>
      </c>
      <c r="X159" s="174">
        <v>0.0108</v>
      </c>
      <c r="Y159" s="174">
        <f>X159*K159</f>
        <v>0.0108</v>
      </c>
      <c r="Z159" s="174">
        <v>0</v>
      </c>
      <c r="AA159" s="175">
        <f>Z159*K159</f>
        <v>0</v>
      </c>
      <c r="AR159" s="21" t="s">
        <v>207</v>
      </c>
      <c r="AT159" s="21" t="s">
        <v>213</v>
      </c>
      <c r="AU159" s="21" t="s">
        <v>87</v>
      </c>
      <c r="AY159" s="21" t="s">
        <v>167</v>
      </c>
      <c r="BE159" s="112">
        <f>IF(U159="základní",N159,0)</f>
        <v>0</v>
      </c>
      <c r="BF159" s="112">
        <f>IF(U159="snížená",N159,0)</f>
        <v>0</v>
      </c>
      <c r="BG159" s="112">
        <f>IF(U159="zákl. přenesená",N159,0)</f>
        <v>0</v>
      </c>
      <c r="BH159" s="112">
        <f>IF(U159="sníž. přenesená",N159,0)</f>
        <v>0</v>
      </c>
      <c r="BI159" s="112">
        <f>IF(U159="nulová",N159,0)</f>
        <v>0</v>
      </c>
      <c r="BJ159" s="21" t="s">
        <v>87</v>
      </c>
      <c r="BK159" s="112">
        <f>ROUND(L159*K159,2)</f>
        <v>0</v>
      </c>
      <c r="BL159" s="21" t="s">
        <v>93</v>
      </c>
      <c r="BM159" s="21" t="s">
        <v>216</v>
      </c>
    </row>
    <row r="160" spans="2:63" s="9" customFormat="1" ht="29.25" customHeight="1">
      <c r="B160" s="158"/>
      <c r="C160" s="159"/>
      <c r="D160" s="168" t="s">
        <v>124</v>
      </c>
      <c r="E160" s="168"/>
      <c r="F160" s="168"/>
      <c r="G160" s="168"/>
      <c r="H160" s="168"/>
      <c r="I160" s="168"/>
      <c r="J160" s="168"/>
      <c r="K160" s="168"/>
      <c r="L160" s="168"/>
      <c r="M160" s="168"/>
      <c r="N160" s="301">
        <f>BK160</f>
        <v>0</v>
      </c>
      <c r="O160" s="302"/>
      <c r="P160" s="302"/>
      <c r="Q160" s="302"/>
      <c r="R160" s="161"/>
      <c r="T160" s="162"/>
      <c r="U160" s="159"/>
      <c r="V160" s="159"/>
      <c r="W160" s="163">
        <f>SUM(W161:W180)</f>
        <v>0</v>
      </c>
      <c r="X160" s="159"/>
      <c r="Y160" s="163">
        <f>SUM(Y161:Y180)</f>
        <v>0.00028677</v>
      </c>
      <c r="Z160" s="159"/>
      <c r="AA160" s="164">
        <f>SUM(AA161:AA180)</f>
        <v>2.49794</v>
      </c>
      <c r="AR160" s="165" t="s">
        <v>84</v>
      </c>
      <c r="AT160" s="166" t="s">
        <v>77</v>
      </c>
      <c r="AU160" s="166" t="s">
        <v>84</v>
      </c>
      <c r="AY160" s="165" t="s">
        <v>167</v>
      </c>
      <c r="BK160" s="167">
        <f>SUM(BK161:BK180)</f>
        <v>0</v>
      </c>
    </row>
    <row r="161" spans="2:65" s="1" customFormat="1" ht="25.5" customHeight="1">
      <c r="B161" s="37"/>
      <c r="C161" s="169" t="s">
        <v>217</v>
      </c>
      <c r="D161" s="169" t="s">
        <v>168</v>
      </c>
      <c r="E161" s="170" t="s">
        <v>218</v>
      </c>
      <c r="F161" s="276" t="s">
        <v>219</v>
      </c>
      <c r="G161" s="276"/>
      <c r="H161" s="276"/>
      <c r="I161" s="276"/>
      <c r="J161" s="171" t="s">
        <v>171</v>
      </c>
      <c r="K161" s="172">
        <v>7.26</v>
      </c>
      <c r="L161" s="277">
        <v>0</v>
      </c>
      <c r="M161" s="278"/>
      <c r="N161" s="279">
        <f>ROUND(L161*K161,2)</f>
        <v>0</v>
      </c>
      <c r="O161" s="279"/>
      <c r="P161" s="279"/>
      <c r="Q161" s="279"/>
      <c r="R161" s="39"/>
      <c r="T161" s="173" t="s">
        <v>22</v>
      </c>
      <c r="U161" s="46" t="s">
        <v>45</v>
      </c>
      <c r="V161" s="38"/>
      <c r="W161" s="174">
        <f>V161*K161</f>
        <v>0</v>
      </c>
      <c r="X161" s="174">
        <v>3.95E-05</v>
      </c>
      <c r="Y161" s="174">
        <f>X161*K161</f>
        <v>0.00028677</v>
      </c>
      <c r="Z161" s="174">
        <v>0</v>
      </c>
      <c r="AA161" s="175">
        <f>Z161*K161</f>
        <v>0</v>
      </c>
      <c r="AR161" s="21" t="s">
        <v>93</v>
      </c>
      <c r="AT161" s="21" t="s">
        <v>168</v>
      </c>
      <c r="AU161" s="21" t="s">
        <v>87</v>
      </c>
      <c r="AY161" s="21" t="s">
        <v>167</v>
      </c>
      <c r="BE161" s="112">
        <f>IF(U161="základní",N161,0)</f>
        <v>0</v>
      </c>
      <c r="BF161" s="112">
        <f>IF(U161="snížená",N161,0)</f>
        <v>0</v>
      </c>
      <c r="BG161" s="112">
        <f>IF(U161="zákl. přenesená",N161,0)</f>
        <v>0</v>
      </c>
      <c r="BH161" s="112">
        <f>IF(U161="sníž. přenesená",N161,0)</f>
        <v>0</v>
      </c>
      <c r="BI161" s="112">
        <f>IF(U161="nulová",N161,0)</f>
        <v>0</v>
      </c>
      <c r="BJ161" s="21" t="s">
        <v>87</v>
      </c>
      <c r="BK161" s="112">
        <f>ROUND(L161*K161,2)</f>
        <v>0</v>
      </c>
      <c r="BL161" s="21" t="s">
        <v>93</v>
      </c>
      <c r="BM161" s="21" t="s">
        <v>220</v>
      </c>
    </row>
    <row r="162" spans="2:51" s="11" customFormat="1" ht="16.5" customHeight="1">
      <c r="B162" s="183"/>
      <c r="C162" s="184"/>
      <c r="D162" s="184"/>
      <c r="E162" s="185" t="s">
        <v>22</v>
      </c>
      <c r="F162" s="284" t="s">
        <v>662</v>
      </c>
      <c r="G162" s="285"/>
      <c r="H162" s="285"/>
      <c r="I162" s="285"/>
      <c r="J162" s="184"/>
      <c r="K162" s="186">
        <v>7.26</v>
      </c>
      <c r="L162" s="184"/>
      <c r="M162" s="184"/>
      <c r="N162" s="184"/>
      <c r="O162" s="184"/>
      <c r="P162" s="184"/>
      <c r="Q162" s="184"/>
      <c r="R162" s="187"/>
      <c r="T162" s="188"/>
      <c r="U162" s="184"/>
      <c r="V162" s="184"/>
      <c r="W162" s="184"/>
      <c r="X162" s="184"/>
      <c r="Y162" s="184"/>
      <c r="Z162" s="184"/>
      <c r="AA162" s="189"/>
      <c r="AT162" s="190" t="s">
        <v>174</v>
      </c>
      <c r="AU162" s="190" t="s">
        <v>87</v>
      </c>
      <c r="AV162" s="11" t="s">
        <v>87</v>
      </c>
      <c r="AW162" s="11" t="s">
        <v>35</v>
      </c>
      <c r="AX162" s="11" t="s">
        <v>84</v>
      </c>
      <c r="AY162" s="190" t="s">
        <v>167</v>
      </c>
    </row>
    <row r="163" spans="2:65" s="1" customFormat="1" ht="25.5" customHeight="1">
      <c r="B163" s="37"/>
      <c r="C163" s="169" t="s">
        <v>222</v>
      </c>
      <c r="D163" s="169" t="s">
        <v>168</v>
      </c>
      <c r="E163" s="170" t="s">
        <v>223</v>
      </c>
      <c r="F163" s="276" t="s">
        <v>224</v>
      </c>
      <c r="G163" s="276"/>
      <c r="H163" s="276"/>
      <c r="I163" s="276"/>
      <c r="J163" s="171" t="s">
        <v>171</v>
      </c>
      <c r="K163" s="172">
        <v>1.44</v>
      </c>
      <c r="L163" s="277">
        <v>0</v>
      </c>
      <c r="M163" s="278"/>
      <c r="N163" s="279">
        <f>ROUND(L163*K163,2)</f>
        <v>0</v>
      </c>
      <c r="O163" s="279"/>
      <c r="P163" s="279"/>
      <c r="Q163" s="279"/>
      <c r="R163" s="39"/>
      <c r="T163" s="173" t="s">
        <v>22</v>
      </c>
      <c r="U163" s="46" t="s">
        <v>45</v>
      </c>
      <c r="V163" s="38"/>
      <c r="W163" s="174">
        <f>V163*K163</f>
        <v>0</v>
      </c>
      <c r="X163" s="174">
        <v>0</v>
      </c>
      <c r="Y163" s="174">
        <f>X163*K163</f>
        <v>0</v>
      </c>
      <c r="Z163" s="174">
        <v>0.131</v>
      </c>
      <c r="AA163" s="175">
        <f>Z163*K163</f>
        <v>0.18864</v>
      </c>
      <c r="AR163" s="21" t="s">
        <v>93</v>
      </c>
      <c r="AT163" s="21" t="s">
        <v>168</v>
      </c>
      <c r="AU163" s="21" t="s">
        <v>87</v>
      </c>
      <c r="AY163" s="21" t="s">
        <v>167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1" t="s">
        <v>87</v>
      </c>
      <c r="BK163" s="112">
        <f>ROUND(L163*K163,2)</f>
        <v>0</v>
      </c>
      <c r="BL163" s="21" t="s">
        <v>93</v>
      </c>
      <c r="BM163" s="21" t="s">
        <v>225</v>
      </c>
    </row>
    <row r="164" spans="2:51" s="10" customFormat="1" ht="16.5" customHeight="1">
      <c r="B164" s="176"/>
      <c r="C164" s="177"/>
      <c r="D164" s="177"/>
      <c r="E164" s="178" t="s">
        <v>22</v>
      </c>
      <c r="F164" s="280" t="s">
        <v>226</v>
      </c>
      <c r="G164" s="281"/>
      <c r="H164" s="281"/>
      <c r="I164" s="281"/>
      <c r="J164" s="177"/>
      <c r="K164" s="178" t="s">
        <v>22</v>
      </c>
      <c r="L164" s="177"/>
      <c r="M164" s="177"/>
      <c r="N164" s="177"/>
      <c r="O164" s="177"/>
      <c r="P164" s="177"/>
      <c r="Q164" s="177"/>
      <c r="R164" s="179"/>
      <c r="T164" s="180"/>
      <c r="U164" s="177"/>
      <c r="V164" s="177"/>
      <c r="W164" s="177"/>
      <c r="X164" s="177"/>
      <c r="Y164" s="177"/>
      <c r="Z164" s="177"/>
      <c r="AA164" s="181"/>
      <c r="AT164" s="182" t="s">
        <v>174</v>
      </c>
      <c r="AU164" s="182" t="s">
        <v>87</v>
      </c>
      <c r="AV164" s="10" t="s">
        <v>84</v>
      </c>
      <c r="AW164" s="10" t="s">
        <v>35</v>
      </c>
      <c r="AX164" s="10" t="s">
        <v>78</v>
      </c>
      <c r="AY164" s="182" t="s">
        <v>167</v>
      </c>
    </row>
    <row r="165" spans="2:51" s="11" customFormat="1" ht="16.5" customHeight="1">
      <c r="B165" s="183"/>
      <c r="C165" s="184"/>
      <c r="D165" s="184"/>
      <c r="E165" s="185" t="s">
        <v>22</v>
      </c>
      <c r="F165" s="282" t="s">
        <v>227</v>
      </c>
      <c r="G165" s="283"/>
      <c r="H165" s="283"/>
      <c r="I165" s="283"/>
      <c r="J165" s="184"/>
      <c r="K165" s="186">
        <v>1.44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174</v>
      </c>
      <c r="AU165" s="190" t="s">
        <v>87</v>
      </c>
      <c r="AV165" s="11" t="s">
        <v>87</v>
      </c>
      <c r="AW165" s="11" t="s">
        <v>35</v>
      </c>
      <c r="AX165" s="11" t="s">
        <v>84</v>
      </c>
      <c r="AY165" s="190" t="s">
        <v>167</v>
      </c>
    </row>
    <row r="166" spans="2:65" s="1" customFormat="1" ht="38.25" customHeight="1">
      <c r="B166" s="37"/>
      <c r="C166" s="169" t="s">
        <v>228</v>
      </c>
      <c r="D166" s="169" t="s">
        <v>168</v>
      </c>
      <c r="E166" s="170" t="s">
        <v>229</v>
      </c>
      <c r="F166" s="276" t="s">
        <v>230</v>
      </c>
      <c r="G166" s="276"/>
      <c r="H166" s="276"/>
      <c r="I166" s="276"/>
      <c r="J166" s="171" t="s">
        <v>200</v>
      </c>
      <c r="K166" s="172">
        <v>0.621</v>
      </c>
      <c r="L166" s="277">
        <v>0</v>
      </c>
      <c r="M166" s="278"/>
      <c r="N166" s="279">
        <f>ROUND(L166*K166,2)</f>
        <v>0</v>
      </c>
      <c r="O166" s="279"/>
      <c r="P166" s="279"/>
      <c r="Q166" s="279"/>
      <c r="R166" s="39"/>
      <c r="T166" s="173" t="s">
        <v>22</v>
      </c>
      <c r="U166" s="46" t="s">
        <v>45</v>
      </c>
      <c r="V166" s="38"/>
      <c r="W166" s="174">
        <f>V166*K166</f>
        <v>0</v>
      </c>
      <c r="X166" s="174">
        <v>0</v>
      </c>
      <c r="Y166" s="174">
        <f>X166*K166</f>
        <v>0</v>
      </c>
      <c r="Z166" s="174">
        <v>2.2</v>
      </c>
      <c r="AA166" s="175">
        <f>Z166*K166</f>
        <v>1.3662</v>
      </c>
      <c r="AR166" s="21" t="s">
        <v>93</v>
      </c>
      <c r="AT166" s="21" t="s">
        <v>168</v>
      </c>
      <c r="AU166" s="21" t="s">
        <v>87</v>
      </c>
      <c r="AY166" s="21" t="s">
        <v>167</v>
      </c>
      <c r="BE166" s="112">
        <f>IF(U166="základní",N166,0)</f>
        <v>0</v>
      </c>
      <c r="BF166" s="112">
        <f>IF(U166="snížená",N166,0)</f>
        <v>0</v>
      </c>
      <c r="BG166" s="112">
        <f>IF(U166="zákl. přenesená",N166,0)</f>
        <v>0</v>
      </c>
      <c r="BH166" s="112">
        <f>IF(U166="sníž. přenesená",N166,0)</f>
        <v>0</v>
      </c>
      <c r="BI166" s="112">
        <f>IF(U166="nulová",N166,0)</f>
        <v>0</v>
      </c>
      <c r="BJ166" s="21" t="s">
        <v>87</v>
      </c>
      <c r="BK166" s="112">
        <f>ROUND(L166*K166,2)</f>
        <v>0</v>
      </c>
      <c r="BL166" s="21" t="s">
        <v>93</v>
      </c>
      <c r="BM166" s="21" t="s">
        <v>231</v>
      </c>
    </row>
    <row r="167" spans="2:51" s="10" customFormat="1" ht="16.5" customHeight="1">
      <c r="B167" s="176"/>
      <c r="C167" s="177"/>
      <c r="D167" s="177"/>
      <c r="E167" s="178" t="s">
        <v>22</v>
      </c>
      <c r="F167" s="280" t="s">
        <v>232</v>
      </c>
      <c r="G167" s="281"/>
      <c r="H167" s="281"/>
      <c r="I167" s="281"/>
      <c r="J167" s="177"/>
      <c r="K167" s="178" t="s">
        <v>22</v>
      </c>
      <c r="L167" s="177"/>
      <c r="M167" s="177"/>
      <c r="N167" s="177"/>
      <c r="O167" s="177"/>
      <c r="P167" s="177"/>
      <c r="Q167" s="177"/>
      <c r="R167" s="179"/>
      <c r="T167" s="180"/>
      <c r="U167" s="177"/>
      <c r="V167" s="177"/>
      <c r="W167" s="177"/>
      <c r="X167" s="177"/>
      <c r="Y167" s="177"/>
      <c r="Z167" s="177"/>
      <c r="AA167" s="181"/>
      <c r="AT167" s="182" t="s">
        <v>174</v>
      </c>
      <c r="AU167" s="182" t="s">
        <v>87</v>
      </c>
      <c r="AV167" s="10" t="s">
        <v>84</v>
      </c>
      <c r="AW167" s="10" t="s">
        <v>35</v>
      </c>
      <c r="AX167" s="10" t="s">
        <v>78</v>
      </c>
      <c r="AY167" s="182" t="s">
        <v>167</v>
      </c>
    </row>
    <row r="168" spans="2:51" s="11" customFormat="1" ht="16.5" customHeight="1">
      <c r="B168" s="183"/>
      <c r="C168" s="184"/>
      <c r="D168" s="184"/>
      <c r="E168" s="185" t="s">
        <v>22</v>
      </c>
      <c r="F168" s="282" t="s">
        <v>661</v>
      </c>
      <c r="G168" s="283"/>
      <c r="H168" s="283"/>
      <c r="I168" s="283"/>
      <c r="J168" s="184"/>
      <c r="K168" s="186">
        <v>0.621</v>
      </c>
      <c r="L168" s="184"/>
      <c r="M168" s="184"/>
      <c r="N168" s="184"/>
      <c r="O168" s="184"/>
      <c r="P168" s="184"/>
      <c r="Q168" s="184"/>
      <c r="R168" s="187"/>
      <c r="T168" s="188"/>
      <c r="U168" s="184"/>
      <c r="V168" s="184"/>
      <c r="W168" s="184"/>
      <c r="X168" s="184"/>
      <c r="Y168" s="184"/>
      <c r="Z168" s="184"/>
      <c r="AA168" s="189"/>
      <c r="AT168" s="190" t="s">
        <v>174</v>
      </c>
      <c r="AU168" s="190" t="s">
        <v>87</v>
      </c>
      <c r="AV168" s="11" t="s">
        <v>87</v>
      </c>
      <c r="AW168" s="11" t="s">
        <v>35</v>
      </c>
      <c r="AX168" s="11" t="s">
        <v>84</v>
      </c>
      <c r="AY168" s="190" t="s">
        <v>167</v>
      </c>
    </row>
    <row r="169" spans="2:65" s="1" customFormat="1" ht="25.5" customHeight="1">
      <c r="B169" s="37"/>
      <c r="C169" s="169" t="s">
        <v>234</v>
      </c>
      <c r="D169" s="169" t="s">
        <v>168</v>
      </c>
      <c r="E169" s="170" t="s">
        <v>235</v>
      </c>
      <c r="F169" s="276" t="s">
        <v>236</v>
      </c>
      <c r="G169" s="276"/>
      <c r="H169" s="276"/>
      <c r="I169" s="276"/>
      <c r="J169" s="171" t="s">
        <v>171</v>
      </c>
      <c r="K169" s="172">
        <v>0.22</v>
      </c>
      <c r="L169" s="277">
        <v>0</v>
      </c>
      <c r="M169" s="278"/>
      <c r="N169" s="279">
        <f>ROUND(L169*K169,2)</f>
        <v>0</v>
      </c>
      <c r="O169" s="279"/>
      <c r="P169" s="279"/>
      <c r="Q169" s="279"/>
      <c r="R169" s="39"/>
      <c r="T169" s="173" t="s">
        <v>22</v>
      </c>
      <c r="U169" s="46" t="s">
        <v>45</v>
      </c>
      <c r="V169" s="38"/>
      <c r="W169" s="174">
        <f>V169*K169</f>
        <v>0</v>
      </c>
      <c r="X169" s="174">
        <v>0</v>
      </c>
      <c r="Y169" s="174">
        <f>X169*K169</f>
        <v>0</v>
      </c>
      <c r="Z169" s="174">
        <v>0.055</v>
      </c>
      <c r="AA169" s="175">
        <f>Z169*K169</f>
        <v>0.0121</v>
      </c>
      <c r="AR169" s="21" t="s">
        <v>93</v>
      </c>
      <c r="AT169" s="21" t="s">
        <v>168</v>
      </c>
      <c r="AU169" s="21" t="s">
        <v>87</v>
      </c>
      <c r="AY169" s="21" t="s">
        <v>167</v>
      </c>
      <c r="BE169" s="112">
        <f>IF(U169="základní",N169,0)</f>
        <v>0</v>
      </c>
      <c r="BF169" s="112">
        <f>IF(U169="snížená",N169,0)</f>
        <v>0</v>
      </c>
      <c r="BG169" s="112">
        <f>IF(U169="zákl. přenesená",N169,0)</f>
        <v>0</v>
      </c>
      <c r="BH169" s="112">
        <f>IF(U169="sníž. přenesená",N169,0)</f>
        <v>0</v>
      </c>
      <c r="BI169" s="112">
        <f>IF(U169="nulová",N169,0)</f>
        <v>0</v>
      </c>
      <c r="BJ169" s="21" t="s">
        <v>87</v>
      </c>
      <c r="BK169" s="112">
        <f>ROUND(L169*K169,2)</f>
        <v>0</v>
      </c>
      <c r="BL169" s="21" t="s">
        <v>93</v>
      </c>
      <c r="BM169" s="21" t="s">
        <v>237</v>
      </c>
    </row>
    <row r="170" spans="2:51" s="10" customFormat="1" ht="16.5" customHeight="1">
      <c r="B170" s="176"/>
      <c r="C170" s="177"/>
      <c r="D170" s="177"/>
      <c r="E170" s="178" t="s">
        <v>22</v>
      </c>
      <c r="F170" s="280" t="s">
        <v>173</v>
      </c>
      <c r="G170" s="281"/>
      <c r="H170" s="281"/>
      <c r="I170" s="281"/>
      <c r="J170" s="177"/>
      <c r="K170" s="178" t="s">
        <v>22</v>
      </c>
      <c r="L170" s="177"/>
      <c r="M170" s="177"/>
      <c r="N170" s="177"/>
      <c r="O170" s="177"/>
      <c r="P170" s="177"/>
      <c r="Q170" s="177"/>
      <c r="R170" s="179"/>
      <c r="T170" s="180"/>
      <c r="U170" s="177"/>
      <c r="V170" s="177"/>
      <c r="W170" s="177"/>
      <c r="X170" s="177"/>
      <c r="Y170" s="177"/>
      <c r="Z170" s="177"/>
      <c r="AA170" s="181"/>
      <c r="AT170" s="182" t="s">
        <v>174</v>
      </c>
      <c r="AU170" s="182" t="s">
        <v>87</v>
      </c>
      <c r="AV170" s="10" t="s">
        <v>84</v>
      </c>
      <c r="AW170" s="10" t="s">
        <v>35</v>
      </c>
      <c r="AX170" s="10" t="s">
        <v>78</v>
      </c>
      <c r="AY170" s="182" t="s">
        <v>167</v>
      </c>
    </row>
    <row r="171" spans="2:51" s="11" customFormat="1" ht="16.5" customHeight="1">
      <c r="B171" s="183"/>
      <c r="C171" s="184"/>
      <c r="D171" s="184"/>
      <c r="E171" s="185" t="s">
        <v>22</v>
      </c>
      <c r="F171" s="282" t="s">
        <v>663</v>
      </c>
      <c r="G171" s="283"/>
      <c r="H171" s="283"/>
      <c r="I171" s="283"/>
      <c r="J171" s="184"/>
      <c r="K171" s="186">
        <v>0.22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174</v>
      </c>
      <c r="AU171" s="190" t="s">
        <v>87</v>
      </c>
      <c r="AV171" s="11" t="s">
        <v>87</v>
      </c>
      <c r="AW171" s="11" t="s">
        <v>35</v>
      </c>
      <c r="AX171" s="11" t="s">
        <v>84</v>
      </c>
      <c r="AY171" s="190" t="s">
        <v>167</v>
      </c>
    </row>
    <row r="172" spans="2:65" s="1" customFormat="1" ht="25.5" customHeight="1">
      <c r="B172" s="37"/>
      <c r="C172" s="169" t="s">
        <v>239</v>
      </c>
      <c r="D172" s="169" t="s">
        <v>168</v>
      </c>
      <c r="E172" s="170" t="s">
        <v>240</v>
      </c>
      <c r="F172" s="276" t="s">
        <v>241</v>
      </c>
      <c r="G172" s="276"/>
      <c r="H172" s="276"/>
      <c r="I172" s="276"/>
      <c r="J172" s="171" t="s">
        <v>171</v>
      </c>
      <c r="K172" s="172">
        <v>1.2</v>
      </c>
      <c r="L172" s="277">
        <v>0</v>
      </c>
      <c r="M172" s="278"/>
      <c r="N172" s="279">
        <f>ROUND(L172*K172,2)</f>
        <v>0</v>
      </c>
      <c r="O172" s="279"/>
      <c r="P172" s="279"/>
      <c r="Q172" s="279"/>
      <c r="R172" s="39"/>
      <c r="T172" s="173" t="s">
        <v>22</v>
      </c>
      <c r="U172" s="46" t="s">
        <v>45</v>
      </c>
      <c r="V172" s="38"/>
      <c r="W172" s="174">
        <f>V172*K172</f>
        <v>0</v>
      </c>
      <c r="X172" s="174">
        <v>0</v>
      </c>
      <c r="Y172" s="174">
        <f>X172*K172</f>
        <v>0</v>
      </c>
      <c r="Z172" s="174">
        <v>0.076</v>
      </c>
      <c r="AA172" s="175">
        <f>Z172*K172</f>
        <v>0.09119999999999999</v>
      </c>
      <c r="AR172" s="21" t="s">
        <v>93</v>
      </c>
      <c r="AT172" s="21" t="s">
        <v>168</v>
      </c>
      <c r="AU172" s="21" t="s">
        <v>87</v>
      </c>
      <c r="AY172" s="21" t="s">
        <v>167</v>
      </c>
      <c r="BE172" s="112">
        <f>IF(U172="základní",N172,0)</f>
        <v>0</v>
      </c>
      <c r="BF172" s="112">
        <f>IF(U172="snížená",N172,0)</f>
        <v>0</v>
      </c>
      <c r="BG172" s="112">
        <f>IF(U172="zákl. přenesená",N172,0)</f>
        <v>0</v>
      </c>
      <c r="BH172" s="112">
        <f>IF(U172="sníž. přenesená",N172,0)</f>
        <v>0</v>
      </c>
      <c r="BI172" s="112">
        <f>IF(U172="nulová",N172,0)</f>
        <v>0</v>
      </c>
      <c r="BJ172" s="21" t="s">
        <v>87</v>
      </c>
      <c r="BK172" s="112">
        <f>ROUND(L172*K172,2)</f>
        <v>0</v>
      </c>
      <c r="BL172" s="21" t="s">
        <v>93</v>
      </c>
      <c r="BM172" s="21" t="s">
        <v>242</v>
      </c>
    </row>
    <row r="173" spans="2:51" s="11" customFormat="1" ht="16.5" customHeight="1">
      <c r="B173" s="183"/>
      <c r="C173" s="184"/>
      <c r="D173" s="184"/>
      <c r="E173" s="185" t="s">
        <v>22</v>
      </c>
      <c r="F173" s="284" t="s">
        <v>243</v>
      </c>
      <c r="G173" s="285"/>
      <c r="H173" s="285"/>
      <c r="I173" s="285"/>
      <c r="J173" s="184"/>
      <c r="K173" s="186">
        <v>1.2</v>
      </c>
      <c r="L173" s="184"/>
      <c r="M173" s="184"/>
      <c r="N173" s="184"/>
      <c r="O173" s="184"/>
      <c r="P173" s="184"/>
      <c r="Q173" s="184"/>
      <c r="R173" s="187"/>
      <c r="T173" s="188"/>
      <c r="U173" s="184"/>
      <c r="V173" s="184"/>
      <c r="W173" s="184"/>
      <c r="X173" s="184"/>
      <c r="Y173" s="184"/>
      <c r="Z173" s="184"/>
      <c r="AA173" s="189"/>
      <c r="AT173" s="190" t="s">
        <v>174</v>
      </c>
      <c r="AU173" s="190" t="s">
        <v>87</v>
      </c>
      <c r="AV173" s="11" t="s">
        <v>87</v>
      </c>
      <c r="AW173" s="11" t="s">
        <v>35</v>
      </c>
      <c r="AX173" s="11" t="s">
        <v>84</v>
      </c>
      <c r="AY173" s="190" t="s">
        <v>167</v>
      </c>
    </row>
    <row r="174" spans="2:65" s="1" customFormat="1" ht="25.5" customHeight="1">
      <c r="B174" s="37"/>
      <c r="C174" s="169" t="s">
        <v>11</v>
      </c>
      <c r="D174" s="169" t="s">
        <v>168</v>
      </c>
      <c r="E174" s="170" t="s">
        <v>244</v>
      </c>
      <c r="F174" s="276" t="s">
        <v>245</v>
      </c>
      <c r="G174" s="276"/>
      <c r="H174" s="276"/>
      <c r="I174" s="276"/>
      <c r="J174" s="171" t="s">
        <v>171</v>
      </c>
      <c r="K174" s="172">
        <v>0.4</v>
      </c>
      <c r="L174" s="277">
        <v>0</v>
      </c>
      <c r="M174" s="278"/>
      <c r="N174" s="279">
        <f>ROUND(L174*K174,2)</f>
        <v>0</v>
      </c>
      <c r="O174" s="279"/>
      <c r="P174" s="279"/>
      <c r="Q174" s="279"/>
      <c r="R174" s="39"/>
      <c r="T174" s="173" t="s">
        <v>22</v>
      </c>
      <c r="U174" s="46" t="s">
        <v>45</v>
      </c>
      <c r="V174" s="38"/>
      <c r="W174" s="174">
        <f>V174*K174</f>
        <v>0</v>
      </c>
      <c r="X174" s="174">
        <v>0</v>
      </c>
      <c r="Y174" s="174">
        <f>X174*K174</f>
        <v>0</v>
      </c>
      <c r="Z174" s="174">
        <v>0.187</v>
      </c>
      <c r="AA174" s="175">
        <f>Z174*K174</f>
        <v>0.0748</v>
      </c>
      <c r="AR174" s="21" t="s">
        <v>93</v>
      </c>
      <c r="AT174" s="21" t="s">
        <v>168</v>
      </c>
      <c r="AU174" s="21" t="s">
        <v>87</v>
      </c>
      <c r="AY174" s="21" t="s">
        <v>167</v>
      </c>
      <c r="BE174" s="112">
        <f>IF(U174="základní",N174,0)</f>
        <v>0</v>
      </c>
      <c r="BF174" s="112">
        <f>IF(U174="snížená",N174,0)</f>
        <v>0</v>
      </c>
      <c r="BG174" s="112">
        <f>IF(U174="zákl. přenesená",N174,0)</f>
        <v>0</v>
      </c>
      <c r="BH174" s="112">
        <f>IF(U174="sníž. přenesená",N174,0)</f>
        <v>0</v>
      </c>
      <c r="BI174" s="112">
        <f>IF(U174="nulová",N174,0)</f>
        <v>0</v>
      </c>
      <c r="BJ174" s="21" t="s">
        <v>87</v>
      </c>
      <c r="BK174" s="112">
        <f>ROUND(L174*K174,2)</f>
        <v>0</v>
      </c>
      <c r="BL174" s="21" t="s">
        <v>93</v>
      </c>
      <c r="BM174" s="21" t="s">
        <v>246</v>
      </c>
    </row>
    <row r="175" spans="2:51" s="10" customFormat="1" ht="16.5" customHeight="1">
      <c r="B175" s="176"/>
      <c r="C175" s="177"/>
      <c r="D175" s="177"/>
      <c r="E175" s="178" t="s">
        <v>22</v>
      </c>
      <c r="F175" s="280" t="s">
        <v>247</v>
      </c>
      <c r="G175" s="281"/>
      <c r="H175" s="281"/>
      <c r="I175" s="281"/>
      <c r="J175" s="177"/>
      <c r="K175" s="178" t="s">
        <v>22</v>
      </c>
      <c r="L175" s="177"/>
      <c r="M175" s="177"/>
      <c r="N175" s="177"/>
      <c r="O175" s="177"/>
      <c r="P175" s="177"/>
      <c r="Q175" s="177"/>
      <c r="R175" s="179"/>
      <c r="T175" s="180"/>
      <c r="U175" s="177"/>
      <c r="V175" s="177"/>
      <c r="W175" s="177"/>
      <c r="X175" s="177"/>
      <c r="Y175" s="177"/>
      <c r="Z175" s="177"/>
      <c r="AA175" s="181"/>
      <c r="AT175" s="182" t="s">
        <v>174</v>
      </c>
      <c r="AU175" s="182" t="s">
        <v>87</v>
      </c>
      <c r="AV175" s="10" t="s">
        <v>84</v>
      </c>
      <c r="AW175" s="10" t="s">
        <v>35</v>
      </c>
      <c r="AX175" s="10" t="s">
        <v>78</v>
      </c>
      <c r="AY175" s="182" t="s">
        <v>167</v>
      </c>
    </row>
    <row r="176" spans="2:51" s="11" customFormat="1" ht="16.5" customHeight="1">
      <c r="B176" s="183"/>
      <c r="C176" s="184"/>
      <c r="D176" s="184"/>
      <c r="E176" s="185" t="s">
        <v>22</v>
      </c>
      <c r="F176" s="282" t="s">
        <v>664</v>
      </c>
      <c r="G176" s="283"/>
      <c r="H176" s="283"/>
      <c r="I176" s="283"/>
      <c r="J176" s="184"/>
      <c r="K176" s="186">
        <v>0.4</v>
      </c>
      <c r="L176" s="184"/>
      <c r="M176" s="184"/>
      <c r="N176" s="184"/>
      <c r="O176" s="184"/>
      <c r="P176" s="184"/>
      <c r="Q176" s="184"/>
      <c r="R176" s="187"/>
      <c r="T176" s="188"/>
      <c r="U176" s="184"/>
      <c r="V176" s="184"/>
      <c r="W176" s="184"/>
      <c r="X176" s="184"/>
      <c r="Y176" s="184"/>
      <c r="Z176" s="184"/>
      <c r="AA176" s="189"/>
      <c r="AT176" s="190" t="s">
        <v>174</v>
      </c>
      <c r="AU176" s="190" t="s">
        <v>87</v>
      </c>
      <c r="AV176" s="11" t="s">
        <v>87</v>
      </c>
      <c r="AW176" s="11" t="s">
        <v>35</v>
      </c>
      <c r="AX176" s="11" t="s">
        <v>84</v>
      </c>
      <c r="AY176" s="190" t="s">
        <v>167</v>
      </c>
    </row>
    <row r="177" spans="2:65" s="1" customFormat="1" ht="25.5" customHeight="1">
      <c r="B177" s="37"/>
      <c r="C177" s="169" t="s">
        <v>194</v>
      </c>
      <c r="D177" s="169" t="s">
        <v>168</v>
      </c>
      <c r="E177" s="170" t="s">
        <v>249</v>
      </c>
      <c r="F177" s="276" t="s">
        <v>250</v>
      </c>
      <c r="G177" s="276"/>
      <c r="H177" s="276"/>
      <c r="I177" s="276"/>
      <c r="J177" s="171" t="s">
        <v>171</v>
      </c>
      <c r="K177" s="172">
        <v>11.25</v>
      </c>
      <c r="L177" s="277">
        <v>0</v>
      </c>
      <c r="M177" s="278"/>
      <c r="N177" s="279">
        <f>ROUND(L177*K177,2)</f>
        <v>0</v>
      </c>
      <c r="O177" s="279"/>
      <c r="P177" s="279"/>
      <c r="Q177" s="279"/>
      <c r="R177" s="39"/>
      <c r="T177" s="173" t="s">
        <v>22</v>
      </c>
      <c r="U177" s="46" t="s">
        <v>45</v>
      </c>
      <c r="V177" s="38"/>
      <c r="W177" s="174">
        <f>V177*K177</f>
        <v>0</v>
      </c>
      <c r="X177" s="174">
        <v>0</v>
      </c>
      <c r="Y177" s="174">
        <f>X177*K177</f>
        <v>0</v>
      </c>
      <c r="Z177" s="174">
        <v>0.068</v>
      </c>
      <c r="AA177" s="175">
        <f>Z177*K177</f>
        <v>0.765</v>
      </c>
      <c r="AR177" s="21" t="s">
        <v>93</v>
      </c>
      <c r="AT177" s="21" t="s">
        <v>168</v>
      </c>
      <c r="AU177" s="21" t="s">
        <v>87</v>
      </c>
      <c r="AY177" s="21" t="s">
        <v>167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1" t="s">
        <v>87</v>
      </c>
      <c r="BK177" s="112">
        <f>ROUND(L177*K177,2)</f>
        <v>0</v>
      </c>
      <c r="BL177" s="21" t="s">
        <v>93</v>
      </c>
      <c r="BM177" s="21" t="s">
        <v>251</v>
      </c>
    </row>
    <row r="178" spans="2:51" s="11" customFormat="1" ht="16.5" customHeight="1">
      <c r="B178" s="183"/>
      <c r="C178" s="184"/>
      <c r="D178" s="184"/>
      <c r="E178" s="185" t="s">
        <v>22</v>
      </c>
      <c r="F178" s="284" t="s">
        <v>665</v>
      </c>
      <c r="G178" s="285"/>
      <c r="H178" s="285"/>
      <c r="I178" s="285"/>
      <c r="J178" s="184"/>
      <c r="K178" s="186">
        <v>12.3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174</v>
      </c>
      <c r="AU178" s="190" t="s">
        <v>87</v>
      </c>
      <c r="AV178" s="11" t="s">
        <v>87</v>
      </c>
      <c r="AW178" s="11" t="s">
        <v>35</v>
      </c>
      <c r="AX178" s="11" t="s">
        <v>78</v>
      </c>
      <c r="AY178" s="190" t="s">
        <v>167</v>
      </c>
    </row>
    <row r="179" spans="2:51" s="11" customFormat="1" ht="16.5" customHeight="1">
      <c r="B179" s="183"/>
      <c r="C179" s="184"/>
      <c r="D179" s="184"/>
      <c r="E179" s="185" t="s">
        <v>22</v>
      </c>
      <c r="F179" s="282" t="s">
        <v>666</v>
      </c>
      <c r="G179" s="283"/>
      <c r="H179" s="283"/>
      <c r="I179" s="283"/>
      <c r="J179" s="184"/>
      <c r="K179" s="186">
        <v>-1.05</v>
      </c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174</v>
      </c>
      <c r="AU179" s="190" t="s">
        <v>87</v>
      </c>
      <c r="AV179" s="11" t="s">
        <v>87</v>
      </c>
      <c r="AW179" s="11" t="s">
        <v>35</v>
      </c>
      <c r="AX179" s="11" t="s">
        <v>78</v>
      </c>
      <c r="AY179" s="190" t="s">
        <v>167</v>
      </c>
    </row>
    <row r="180" spans="2:51" s="12" customFormat="1" ht="16.5" customHeight="1">
      <c r="B180" s="191"/>
      <c r="C180" s="192"/>
      <c r="D180" s="192"/>
      <c r="E180" s="193" t="s">
        <v>22</v>
      </c>
      <c r="F180" s="286" t="s">
        <v>186</v>
      </c>
      <c r="G180" s="287"/>
      <c r="H180" s="287"/>
      <c r="I180" s="287"/>
      <c r="J180" s="192"/>
      <c r="K180" s="194">
        <v>11.25</v>
      </c>
      <c r="L180" s="192"/>
      <c r="M180" s="192"/>
      <c r="N180" s="192"/>
      <c r="O180" s="192"/>
      <c r="P180" s="192"/>
      <c r="Q180" s="192"/>
      <c r="R180" s="195"/>
      <c r="T180" s="196"/>
      <c r="U180" s="192"/>
      <c r="V180" s="192"/>
      <c r="W180" s="192"/>
      <c r="X180" s="192"/>
      <c r="Y180" s="192"/>
      <c r="Z180" s="192"/>
      <c r="AA180" s="197"/>
      <c r="AT180" s="198" t="s">
        <v>174</v>
      </c>
      <c r="AU180" s="198" t="s">
        <v>87</v>
      </c>
      <c r="AV180" s="12" t="s">
        <v>93</v>
      </c>
      <c r="AW180" s="12" t="s">
        <v>35</v>
      </c>
      <c r="AX180" s="12" t="s">
        <v>84</v>
      </c>
      <c r="AY180" s="198" t="s">
        <v>167</v>
      </c>
    </row>
    <row r="181" spans="2:63" s="9" customFormat="1" ht="29.25" customHeight="1">
      <c r="B181" s="158"/>
      <c r="C181" s="159"/>
      <c r="D181" s="168" t="s">
        <v>125</v>
      </c>
      <c r="E181" s="168"/>
      <c r="F181" s="168"/>
      <c r="G181" s="168"/>
      <c r="H181" s="168"/>
      <c r="I181" s="168"/>
      <c r="J181" s="168"/>
      <c r="K181" s="168"/>
      <c r="L181" s="168"/>
      <c r="M181" s="168"/>
      <c r="N181" s="299">
        <f>BK181</f>
        <v>0</v>
      </c>
      <c r="O181" s="300"/>
      <c r="P181" s="300"/>
      <c r="Q181" s="300"/>
      <c r="R181" s="161"/>
      <c r="T181" s="162"/>
      <c r="U181" s="159"/>
      <c r="V181" s="159"/>
      <c r="W181" s="163">
        <f>SUM(W182:W185)</f>
        <v>0</v>
      </c>
      <c r="X181" s="159"/>
      <c r="Y181" s="163">
        <f>SUM(Y182:Y185)</f>
        <v>0</v>
      </c>
      <c r="Z181" s="159"/>
      <c r="AA181" s="164">
        <f>SUM(AA182:AA185)</f>
        <v>0</v>
      </c>
      <c r="AR181" s="165" t="s">
        <v>84</v>
      </c>
      <c r="AT181" s="166" t="s">
        <v>77</v>
      </c>
      <c r="AU181" s="166" t="s">
        <v>84</v>
      </c>
      <c r="AY181" s="165" t="s">
        <v>167</v>
      </c>
      <c r="BK181" s="167">
        <f>SUM(BK182:BK185)</f>
        <v>0</v>
      </c>
    </row>
    <row r="182" spans="2:65" s="1" customFormat="1" ht="38.25" customHeight="1">
      <c r="B182" s="37"/>
      <c r="C182" s="169" t="s">
        <v>253</v>
      </c>
      <c r="D182" s="169" t="s">
        <v>168</v>
      </c>
      <c r="E182" s="170" t="s">
        <v>254</v>
      </c>
      <c r="F182" s="276" t="s">
        <v>255</v>
      </c>
      <c r="G182" s="276"/>
      <c r="H182" s="276"/>
      <c r="I182" s="276"/>
      <c r="J182" s="171" t="s">
        <v>256</v>
      </c>
      <c r="K182" s="172">
        <v>2.686</v>
      </c>
      <c r="L182" s="277">
        <v>0</v>
      </c>
      <c r="M182" s="278"/>
      <c r="N182" s="279">
        <f>ROUND(L182*K182,2)</f>
        <v>0</v>
      </c>
      <c r="O182" s="279"/>
      <c r="P182" s="279"/>
      <c r="Q182" s="279"/>
      <c r="R182" s="39"/>
      <c r="T182" s="173" t="s">
        <v>22</v>
      </c>
      <c r="U182" s="46" t="s">
        <v>45</v>
      </c>
      <c r="V182" s="38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21" t="s">
        <v>93</v>
      </c>
      <c r="AT182" s="21" t="s">
        <v>168</v>
      </c>
      <c r="AU182" s="21" t="s">
        <v>87</v>
      </c>
      <c r="AY182" s="21" t="s">
        <v>167</v>
      </c>
      <c r="BE182" s="112">
        <f>IF(U182="základní",N182,0)</f>
        <v>0</v>
      </c>
      <c r="BF182" s="112">
        <f>IF(U182="snížená",N182,0)</f>
        <v>0</v>
      </c>
      <c r="BG182" s="112">
        <f>IF(U182="zákl. přenesená",N182,0)</f>
        <v>0</v>
      </c>
      <c r="BH182" s="112">
        <f>IF(U182="sníž. přenesená",N182,0)</f>
        <v>0</v>
      </c>
      <c r="BI182" s="112">
        <f>IF(U182="nulová",N182,0)</f>
        <v>0</v>
      </c>
      <c r="BJ182" s="21" t="s">
        <v>87</v>
      </c>
      <c r="BK182" s="112">
        <f>ROUND(L182*K182,2)</f>
        <v>0</v>
      </c>
      <c r="BL182" s="21" t="s">
        <v>93</v>
      </c>
      <c r="BM182" s="21" t="s">
        <v>257</v>
      </c>
    </row>
    <row r="183" spans="2:65" s="1" customFormat="1" ht="38.25" customHeight="1">
      <c r="B183" s="37"/>
      <c r="C183" s="169" t="s">
        <v>258</v>
      </c>
      <c r="D183" s="169" t="s">
        <v>168</v>
      </c>
      <c r="E183" s="170" t="s">
        <v>259</v>
      </c>
      <c r="F183" s="276" t="s">
        <v>260</v>
      </c>
      <c r="G183" s="276"/>
      <c r="H183" s="276"/>
      <c r="I183" s="276"/>
      <c r="J183" s="171" t="s">
        <v>256</v>
      </c>
      <c r="K183" s="172">
        <v>2.686</v>
      </c>
      <c r="L183" s="277">
        <v>0</v>
      </c>
      <c r="M183" s="278"/>
      <c r="N183" s="279">
        <f>ROUND(L183*K183,2)</f>
        <v>0</v>
      </c>
      <c r="O183" s="279"/>
      <c r="P183" s="279"/>
      <c r="Q183" s="279"/>
      <c r="R183" s="39"/>
      <c r="T183" s="173" t="s">
        <v>22</v>
      </c>
      <c r="U183" s="46" t="s">
        <v>45</v>
      </c>
      <c r="V183" s="38"/>
      <c r="W183" s="174">
        <f>V183*K183</f>
        <v>0</v>
      </c>
      <c r="X183" s="174">
        <v>0</v>
      </c>
      <c r="Y183" s="174">
        <f>X183*K183</f>
        <v>0</v>
      </c>
      <c r="Z183" s="174">
        <v>0</v>
      </c>
      <c r="AA183" s="175">
        <f>Z183*K183</f>
        <v>0</v>
      </c>
      <c r="AR183" s="21" t="s">
        <v>93</v>
      </c>
      <c r="AT183" s="21" t="s">
        <v>168</v>
      </c>
      <c r="AU183" s="21" t="s">
        <v>87</v>
      </c>
      <c r="AY183" s="21" t="s">
        <v>167</v>
      </c>
      <c r="BE183" s="112">
        <f>IF(U183="základní",N183,0)</f>
        <v>0</v>
      </c>
      <c r="BF183" s="112">
        <f>IF(U183="snížená",N183,0)</f>
        <v>0</v>
      </c>
      <c r="BG183" s="112">
        <f>IF(U183="zákl. přenesená",N183,0)</f>
        <v>0</v>
      </c>
      <c r="BH183" s="112">
        <f>IF(U183="sníž. přenesená",N183,0)</f>
        <v>0</v>
      </c>
      <c r="BI183" s="112">
        <f>IF(U183="nulová",N183,0)</f>
        <v>0</v>
      </c>
      <c r="BJ183" s="21" t="s">
        <v>87</v>
      </c>
      <c r="BK183" s="112">
        <f>ROUND(L183*K183,2)</f>
        <v>0</v>
      </c>
      <c r="BL183" s="21" t="s">
        <v>93</v>
      </c>
      <c r="BM183" s="21" t="s">
        <v>261</v>
      </c>
    </row>
    <row r="184" spans="2:65" s="1" customFormat="1" ht="25.5" customHeight="1">
      <c r="B184" s="37"/>
      <c r="C184" s="169" t="s">
        <v>262</v>
      </c>
      <c r="D184" s="169" t="s">
        <v>168</v>
      </c>
      <c r="E184" s="170" t="s">
        <v>263</v>
      </c>
      <c r="F184" s="276" t="s">
        <v>264</v>
      </c>
      <c r="G184" s="276"/>
      <c r="H184" s="276"/>
      <c r="I184" s="276"/>
      <c r="J184" s="171" t="s">
        <v>256</v>
      </c>
      <c r="K184" s="172">
        <v>5.372</v>
      </c>
      <c r="L184" s="277">
        <v>0</v>
      </c>
      <c r="M184" s="278"/>
      <c r="N184" s="279">
        <f>ROUND(L184*K184,2)</f>
        <v>0</v>
      </c>
      <c r="O184" s="279"/>
      <c r="P184" s="279"/>
      <c r="Q184" s="279"/>
      <c r="R184" s="39"/>
      <c r="T184" s="173" t="s">
        <v>22</v>
      </c>
      <c r="U184" s="46" t="s">
        <v>45</v>
      </c>
      <c r="V184" s="38"/>
      <c r="W184" s="174">
        <f>V184*K184</f>
        <v>0</v>
      </c>
      <c r="X184" s="174">
        <v>0</v>
      </c>
      <c r="Y184" s="174">
        <f>X184*K184</f>
        <v>0</v>
      </c>
      <c r="Z184" s="174">
        <v>0</v>
      </c>
      <c r="AA184" s="175">
        <f>Z184*K184</f>
        <v>0</v>
      </c>
      <c r="AR184" s="21" t="s">
        <v>93</v>
      </c>
      <c r="AT184" s="21" t="s">
        <v>168</v>
      </c>
      <c r="AU184" s="21" t="s">
        <v>87</v>
      </c>
      <c r="AY184" s="21" t="s">
        <v>167</v>
      </c>
      <c r="BE184" s="112">
        <f>IF(U184="základní",N184,0)</f>
        <v>0</v>
      </c>
      <c r="BF184" s="112">
        <f>IF(U184="snížená",N184,0)</f>
        <v>0</v>
      </c>
      <c r="BG184" s="112">
        <f>IF(U184="zákl. přenesená",N184,0)</f>
        <v>0</v>
      </c>
      <c r="BH184" s="112">
        <f>IF(U184="sníž. přenesená",N184,0)</f>
        <v>0</v>
      </c>
      <c r="BI184" s="112">
        <f>IF(U184="nulová",N184,0)</f>
        <v>0</v>
      </c>
      <c r="BJ184" s="21" t="s">
        <v>87</v>
      </c>
      <c r="BK184" s="112">
        <f>ROUND(L184*K184,2)</f>
        <v>0</v>
      </c>
      <c r="BL184" s="21" t="s">
        <v>93</v>
      </c>
      <c r="BM184" s="21" t="s">
        <v>265</v>
      </c>
    </row>
    <row r="185" spans="2:65" s="1" customFormat="1" ht="25.5" customHeight="1">
      <c r="B185" s="37"/>
      <c r="C185" s="169" t="s">
        <v>266</v>
      </c>
      <c r="D185" s="169" t="s">
        <v>168</v>
      </c>
      <c r="E185" s="170" t="s">
        <v>267</v>
      </c>
      <c r="F185" s="276" t="s">
        <v>268</v>
      </c>
      <c r="G185" s="276"/>
      <c r="H185" s="276"/>
      <c r="I185" s="276"/>
      <c r="J185" s="171" t="s">
        <v>256</v>
      </c>
      <c r="K185" s="172">
        <v>2.686</v>
      </c>
      <c r="L185" s="277">
        <v>0</v>
      </c>
      <c r="M185" s="278"/>
      <c r="N185" s="279">
        <f>ROUND(L185*K185,2)</f>
        <v>0</v>
      </c>
      <c r="O185" s="279"/>
      <c r="P185" s="279"/>
      <c r="Q185" s="279"/>
      <c r="R185" s="39"/>
      <c r="T185" s="173" t="s">
        <v>22</v>
      </c>
      <c r="U185" s="46" t="s">
        <v>45</v>
      </c>
      <c r="V185" s="38"/>
      <c r="W185" s="174">
        <f>V185*K185</f>
        <v>0</v>
      </c>
      <c r="X185" s="174">
        <v>0</v>
      </c>
      <c r="Y185" s="174">
        <f>X185*K185</f>
        <v>0</v>
      </c>
      <c r="Z185" s="174">
        <v>0</v>
      </c>
      <c r="AA185" s="175">
        <f>Z185*K185</f>
        <v>0</v>
      </c>
      <c r="AR185" s="21" t="s">
        <v>93</v>
      </c>
      <c r="AT185" s="21" t="s">
        <v>168</v>
      </c>
      <c r="AU185" s="21" t="s">
        <v>87</v>
      </c>
      <c r="AY185" s="21" t="s">
        <v>167</v>
      </c>
      <c r="BE185" s="112">
        <f>IF(U185="základní",N185,0)</f>
        <v>0</v>
      </c>
      <c r="BF185" s="112">
        <f>IF(U185="snížená",N185,0)</f>
        <v>0</v>
      </c>
      <c r="BG185" s="112">
        <f>IF(U185="zákl. přenesená",N185,0)</f>
        <v>0</v>
      </c>
      <c r="BH185" s="112">
        <f>IF(U185="sníž. přenesená",N185,0)</f>
        <v>0</v>
      </c>
      <c r="BI185" s="112">
        <f>IF(U185="nulová",N185,0)</f>
        <v>0</v>
      </c>
      <c r="BJ185" s="21" t="s">
        <v>87</v>
      </c>
      <c r="BK185" s="112">
        <f>ROUND(L185*K185,2)</f>
        <v>0</v>
      </c>
      <c r="BL185" s="21" t="s">
        <v>93</v>
      </c>
      <c r="BM185" s="21" t="s">
        <v>269</v>
      </c>
    </row>
    <row r="186" spans="2:63" s="9" customFormat="1" ht="29.25" customHeight="1">
      <c r="B186" s="158"/>
      <c r="C186" s="159"/>
      <c r="D186" s="168" t="s">
        <v>126</v>
      </c>
      <c r="E186" s="168"/>
      <c r="F186" s="168"/>
      <c r="G186" s="168"/>
      <c r="H186" s="168"/>
      <c r="I186" s="168"/>
      <c r="J186" s="168"/>
      <c r="K186" s="168"/>
      <c r="L186" s="168"/>
      <c r="M186" s="168"/>
      <c r="N186" s="301">
        <f>BK186</f>
        <v>0</v>
      </c>
      <c r="O186" s="302"/>
      <c r="P186" s="302"/>
      <c r="Q186" s="302"/>
      <c r="R186" s="161"/>
      <c r="T186" s="162"/>
      <c r="U186" s="159"/>
      <c r="V186" s="159"/>
      <c r="W186" s="163">
        <f>W187</f>
        <v>0</v>
      </c>
      <c r="X186" s="159"/>
      <c r="Y186" s="163">
        <f>Y187</f>
        <v>0</v>
      </c>
      <c r="Z186" s="159"/>
      <c r="AA186" s="164">
        <f>AA187</f>
        <v>0</v>
      </c>
      <c r="AR186" s="165" t="s">
        <v>84</v>
      </c>
      <c r="AT186" s="166" t="s">
        <v>77</v>
      </c>
      <c r="AU186" s="166" t="s">
        <v>84</v>
      </c>
      <c r="AY186" s="165" t="s">
        <v>167</v>
      </c>
      <c r="BK186" s="167">
        <f>BK187</f>
        <v>0</v>
      </c>
    </row>
    <row r="187" spans="2:65" s="1" customFormat="1" ht="25.5" customHeight="1">
      <c r="B187" s="37"/>
      <c r="C187" s="169" t="s">
        <v>10</v>
      </c>
      <c r="D187" s="169" t="s">
        <v>168</v>
      </c>
      <c r="E187" s="170" t="s">
        <v>270</v>
      </c>
      <c r="F187" s="276" t="s">
        <v>271</v>
      </c>
      <c r="G187" s="276"/>
      <c r="H187" s="276"/>
      <c r="I187" s="276"/>
      <c r="J187" s="171" t="s">
        <v>256</v>
      </c>
      <c r="K187" s="172">
        <v>1.881</v>
      </c>
      <c r="L187" s="277">
        <v>0</v>
      </c>
      <c r="M187" s="278"/>
      <c r="N187" s="279">
        <f>ROUND(L187*K187,2)</f>
        <v>0</v>
      </c>
      <c r="O187" s="279"/>
      <c r="P187" s="279"/>
      <c r="Q187" s="279"/>
      <c r="R187" s="39"/>
      <c r="T187" s="173" t="s">
        <v>22</v>
      </c>
      <c r="U187" s="46" t="s">
        <v>45</v>
      </c>
      <c r="V187" s="38"/>
      <c r="W187" s="174">
        <f>V187*K187</f>
        <v>0</v>
      </c>
      <c r="X187" s="174">
        <v>0</v>
      </c>
      <c r="Y187" s="174">
        <f>X187*K187</f>
        <v>0</v>
      </c>
      <c r="Z187" s="174">
        <v>0</v>
      </c>
      <c r="AA187" s="175">
        <f>Z187*K187</f>
        <v>0</v>
      </c>
      <c r="AR187" s="21" t="s">
        <v>93</v>
      </c>
      <c r="AT187" s="21" t="s">
        <v>168</v>
      </c>
      <c r="AU187" s="21" t="s">
        <v>87</v>
      </c>
      <c r="AY187" s="21" t="s">
        <v>167</v>
      </c>
      <c r="BE187" s="112">
        <f>IF(U187="základní",N187,0)</f>
        <v>0</v>
      </c>
      <c r="BF187" s="112">
        <f>IF(U187="snížená",N187,0)</f>
        <v>0</v>
      </c>
      <c r="BG187" s="112">
        <f>IF(U187="zákl. přenesená",N187,0)</f>
        <v>0</v>
      </c>
      <c r="BH187" s="112">
        <f>IF(U187="sníž. přenesená",N187,0)</f>
        <v>0</v>
      </c>
      <c r="BI187" s="112">
        <f>IF(U187="nulová",N187,0)</f>
        <v>0</v>
      </c>
      <c r="BJ187" s="21" t="s">
        <v>87</v>
      </c>
      <c r="BK187" s="112">
        <f>ROUND(L187*K187,2)</f>
        <v>0</v>
      </c>
      <c r="BL187" s="21" t="s">
        <v>93</v>
      </c>
      <c r="BM187" s="21" t="s">
        <v>272</v>
      </c>
    </row>
    <row r="188" spans="2:63" s="9" customFormat="1" ht="36.75" customHeight="1">
      <c r="B188" s="158"/>
      <c r="C188" s="159"/>
      <c r="D188" s="160" t="s">
        <v>127</v>
      </c>
      <c r="E188" s="160"/>
      <c r="F188" s="160"/>
      <c r="G188" s="160"/>
      <c r="H188" s="160"/>
      <c r="I188" s="160"/>
      <c r="J188" s="160"/>
      <c r="K188" s="160"/>
      <c r="L188" s="160"/>
      <c r="M188" s="160"/>
      <c r="N188" s="303">
        <f>BK188</f>
        <v>0</v>
      </c>
      <c r="O188" s="304"/>
      <c r="P188" s="304"/>
      <c r="Q188" s="304"/>
      <c r="R188" s="161"/>
      <c r="T188" s="162"/>
      <c r="U188" s="159"/>
      <c r="V188" s="159"/>
      <c r="W188" s="163">
        <f>W189+W202+W212+W218+W258+W262+W265+W267+W271+W279+W291+W295+W300+W312+W317</f>
        <v>0</v>
      </c>
      <c r="X188" s="159"/>
      <c r="Y188" s="163">
        <f>Y189+Y202+Y212+Y218+Y258+Y262+Y265+Y267+Y271+Y279+Y291+Y295+Y300+Y312+Y317</f>
        <v>0.47937169479999997</v>
      </c>
      <c r="Z188" s="159"/>
      <c r="AA188" s="164">
        <f>AA189+AA202+AA212+AA218+AA258+AA262+AA265+AA267+AA271+AA279+AA291+AA295+AA300+AA312+AA317</f>
        <v>0.18783960000000002</v>
      </c>
      <c r="AR188" s="165" t="s">
        <v>87</v>
      </c>
      <c r="AT188" s="166" t="s">
        <v>77</v>
      </c>
      <c r="AU188" s="166" t="s">
        <v>78</v>
      </c>
      <c r="AY188" s="165" t="s">
        <v>167</v>
      </c>
      <c r="BK188" s="167">
        <f>BK189+BK202+BK212+BK218+BK258+BK262+BK265+BK267+BK271+BK279+BK291+BK295+BK300+BK312+BK317</f>
        <v>0</v>
      </c>
    </row>
    <row r="189" spans="2:63" s="9" customFormat="1" ht="19.5" customHeight="1">
      <c r="B189" s="158"/>
      <c r="C189" s="159"/>
      <c r="D189" s="168" t="s">
        <v>128</v>
      </c>
      <c r="E189" s="168"/>
      <c r="F189" s="168"/>
      <c r="G189" s="168"/>
      <c r="H189" s="168"/>
      <c r="I189" s="168"/>
      <c r="J189" s="168"/>
      <c r="K189" s="168"/>
      <c r="L189" s="168"/>
      <c r="M189" s="168"/>
      <c r="N189" s="299">
        <f>BK189</f>
        <v>0</v>
      </c>
      <c r="O189" s="300"/>
      <c r="P189" s="300"/>
      <c r="Q189" s="300"/>
      <c r="R189" s="161"/>
      <c r="T189" s="162"/>
      <c r="U189" s="159"/>
      <c r="V189" s="159"/>
      <c r="W189" s="163">
        <f>SUM(W190:W201)</f>
        <v>0</v>
      </c>
      <c r="X189" s="159"/>
      <c r="Y189" s="163">
        <f>SUM(Y190:Y201)</f>
        <v>0.020588</v>
      </c>
      <c r="Z189" s="159"/>
      <c r="AA189" s="164">
        <f>SUM(AA190:AA201)</f>
        <v>0</v>
      </c>
      <c r="AR189" s="165" t="s">
        <v>87</v>
      </c>
      <c r="AT189" s="166" t="s">
        <v>77</v>
      </c>
      <c r="AU189" s="166" t="s">
        <v>84</v>
      </c>
      <c r="AY189" s="165" t="s">
        <v>167</v>
      </c>
      <c r="BK189" s="167">
        <f>SUM(BK190:BK201)</f>
        <v>0</v>
      </c>
    </row>
    <row r="190" spans="2:65" s="1" customFormat="1" ht="38.25" customHeight="1">
      <c r="B190" s="37"/>
      <c r="C190" s="169" t="s">
        <v>273</v>
      </c>
      <c r="D190" s="169" t="s">
        <v>168</v>
      </c>
      <c r="E190" s="170" t="s">
        <v>274</v>
      </c>
      <c r="F190" s="276" t="s">
        <v>275</v>
      </c>
      <c r="G190" s="276"/>
      <c r="H190" s="276"/>
      <c r="I190" s="276"/>
      <c r="J190" s="171" t="s">
        <v>171</v>
      </c>
      <c r="K190" s="172">
        <v>4.14</v>
      </c>
      <c r="L190" s="277">
        <v>0</v>
      </c>
      <c r="M190" s="278"/>
      <c r="N190" s="279">
        <f>ROUND(L190*K190,2)</f>
        <v>0</v>
      </c>
      <c r="O190" s="279"/>
      <c r="P190" s="279"/>
      <c r="Q190" s="279"/>
      <c r="R190" s="39"/>
      <c r="T190" s="173" t="s">
        <v>22</v>
      </c>
      <c r="U190" s="46" t="s">
        <v>45</v>
      </c>
      <c r="V190" s="38"/>
      <c r="W190" s="174">
        <f>V190*K190</f>
        <v>0</v>
      </c>
      <c r="X190" s="174">
        <v>0.004</v>
      </c>
      <c r="Y190" s="174">
        <f>X190*K190</f>
        <v>0.01656</v>
      </c>
      <c r="Z190" s="174">
        <v>0</v>
      </c>
      <c r="AA190" s="175">
        <f>Z190*K190</f>
        <v>0</v>
      </c>
      <c r="AR190" s="21" t="s">
        <v>194</v>
      </c>
      <c r="AT190" s="21" t="s">
        <v>168</v>
      </c>
      <c r="AU190" s="21" t="s">
        <v>87</v>
      </c>
      <c r="AY190" s="21" t="s">
        <v>167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1" t="s">
        <v>87</v>
      </c>
      <c r="BK190" s="112">
        <f>ROUND(L190*K190,2)</f>
        <v>0</v>
      </c>
      <c r="BL190" s="21" t="s">
        <v>194</v>
      </c>
      <c r="BM190" s="21" t="s">
        <v>276</v>
      </c>
    </row>
    <row r="191" spans="2:51" s="11" customFormat="1" ht="16.5" customHeight="1">
      <c r="B191" s="183"/>
      <c r="C191" s="184"/>
      <c r="D191" s="184"/>
      <c r="E191" s="185" t="s">
        <v>22</v>
      </c>
      <c r="F191" s="284" t="s">
        <v>667</v>
      </c>
      <c r="G191" s="285"/>
      <c r="H191" s="285"/>
      <c r="I191" s="285"/>
      <c r="J191" s="184"/>
      <c r="K191" s="186">
        <v>4.14</v>
      </c>
      <c r="L191" s="184"/>
      <c r="M191" s="184"/>
      <c r="N191" s="184"/>
      <c r="O191" s="184"/>
      <c r="P191" s="184"/>
      <c r="Q191" s="184"/>
      <c r="R191" s="187"/>
      <c r="T191" s="188"/>
      <c r="U191" s="184"/>
      <c r="V191" s="184"/>
      <c r="W191" s="184"/>
      <c r="X191" s="184"/>
      <c r="Y191" s="184"/>
      <c r="Z191" s="184"/>
      <c r="AA191" s="189"/>
      <c r="AT191" s="190" t="s">
        <v>174</v>
      </c>
      <c r="AU191" s="190" t="s">
        <v>87</v>
      </c>
      <c r="AV191" s="11" t="s">
        <v>87</v>
      </c>
      <c r="AW191" s="11" t="s">
        <v>35</v>
      </c>
      <c r="AX191" s="11" t="s">
        <v>84</v>
      </c>
      <c r="AY191" s="190" t="s">
        <v>167</v>
      </c>
    </row>
    <row r="192" spans="2:65" s="1" customFormat="1" ht="38.25" customHeight="1">
      <c r="B192" s="37"/>
      <c r="C192" s="169" t="s">
        <v>278</v>
      </c>
      <c r="D192" s="169" t="s">
        <v>168</v>
      </c>
      <c r="E192" s="170" t="s">
        <v>279</v>
      </c>
      <c r="F192" s="276" t="s">
        <v>280</v>
      </c>
      <c r="G192" s="276"/>
      <c r="H192" s="276"/>
      <c r="I192" s="276"/>
      <c r="J192" s="171" t="s">
        <v>171</v>
      </c>
      <c r="K192" s="172">
        <v>0.93</v>
      </c>
      <c r="L192" s="277">
        <v>0</v>
      </c>
      <c r="M192" s="278"/>
      <c r="N192" s="279">
        <f>ROUND(L192*K192,2)</f>
        <v>0</v>
      </c>
      <c r="O192" s="279"/>
      <c r="P192" s="279"/>
      <c r="Q192" s="279"/>
      <c r="R192" s="39"/>
      <c r="T192" s="173" t="s">
        <v>22</v>
      </c>
      <c r="U192" s="46" t="s">
        <v>45</v>
      </c>
      <c r="V192" s="38"/>
      <c r="W192" s="174">
        <f>V192*K192</f>
        <v>0</v>
      </c>
      <c r="X192" s="174">
        <v>0.004</v>
      </c>
      <c r="Y192" s="174">
        <f>X192*K192</f>
        <v>0.00372</v>
      </c>
      <c r="Z192" s="174">
        <v>0</v>
      </c>
      <c r="AA192" s="175">
        <f>Z192*K192</f>
        <v>0</v>
      </c>
      <c r="AR192" s="21" t="s">
        <v>194</v>
      </c>
      <c r="AT192" s="21" t="s">
        <v>168</v>
      </c>
      <c r="AU192" s="21" t="s">
        <v>87</v>
      </c>
      <c r="AY192" s="21" t="s">
        <v>167</v>
      </c>
      <c r="BE192" s="112">
        <f>IF(U192="základní",N192,0)</f>
        <v>0</v>
      </c>
      <c r="BF192" s="112">
        <f>IF(U192="snížená",N192,0)</f>
        <v>0</v>
      </c>
      <c r="BG192" s="112">
        <f>IF(U192="zákl. přenesená",N192,0)</f>
        <v>0</v>
      </c>
      <c r="BH192" s="112">
        <f>IF(U192="sníž. přenesená",N192,0)</f>
        <v>0</v>
      </c>
      <c r="BI192" s="112">
        <f>IF(U192="nulová",N192,0)</f>
        <v>0</v>
      </c>
      <c r="BJ192" s="21" t="s">
        <v>87</v>
      </c>
      <c r="BK192" s="112">
        <f>ROUND(L192*K192,2)</f>
        <v>0</v>
      </c>
      <c r="BL192" s="21" t="s">
        <v>194</v>
      </c>
      <c r="BM192" s="21" t="s">
        <v>281</v>
      </c>
    </row>
    <row r="193" spans="2:51" s="10" customFormat="1" ht="16.5" customHeight="1">
      <c r="B193" s="176"/>
      <c r="C193" s="177"/>
      <c r="D193" s="177"/>
      <c r="E193" s="178" t="s">
        <v>22</v>
      </c>
      <c r="F193" s="280" t="s">
        <v>282</v>
      </c>
      <c r="G193" s="281"/>
      <c r="H193" s="281"/>
      <c r="I193" s="281"/>
      <c r="J193" s="177"/>
      <c r="K193" s="178" t="s">
        <v>22</v>
      </c>
      <c r="L193" s="177"/>
      <c r="M193" s="177"/>
      <c r="N193" s="177"/>
      <c r="O193" s="177"/>
      <c r="P193" s="177"/>
      <c r="Q193" s="177"/>
      <c r="R193" s="179"/>
      <c r="T193" s="180"/>
      <c r="U193" s="177"/>
      <c r="V193" s="177"/>
      <c r="W193" s="177"/>
      <c r="X193" s="177"/>
      <c r="Y193" s="177"/>
      <c r="Z193" s="177"/>
      <c r="AA193" s="181"/>
      <c r="AT193" s="182" t="s">
        <v>174</v>
      </c>
      <c r="AU193" s="182" t="s">
        <v>87</v>
      </c>
      <c r="AV193" s="10" t="s">
        <v>84</v>
      </c>
      <c r="AW193" s="10" t="s">
        <v>35</v>
      </c>
      <c r="AX193" s="10" t="s">
        <v>78</v>
      </c>
      <c r="AY193" s="182" t="s">
        <v>167</v>
      </c>
    </row>
    <row r="194" spans="2:51" s="11" customFormat="1" ht="16.5" customHeight="1">
      <c r="B194" s="183"/>
      <c r="C194" s="184"/>
      <c r="D194" s="184"/>
      <c r="E194" s="185" t="s">
        <v>22</v>
      </c>
      <c r="F194" s="282" t="s">
        <v>653</v>
      </c>
      <c r="G194" s="283"/>
      <c r="H194" s="283"/>
      <c r="I194" s="283"/>
      <c r="J194" s="184"/>
      <c r="K194" s="186">
        <v>0.93</v>
      </c>
      <c r="L194" s="184"/>
      <c r="M194" s="184"/>
      <c r="N194" s="184"/>
      <c r="O194" s="184"/>
      <c r="P194" s="184"/>
      <c r="Q194" s="184"/>
      <c r="R194" s="187"/>
      <c r="T194" s="188"/>
      <c r="U194" s="184"/>
      <c r="V194" s="184"/>
      <c r="W194" s="184"/>
      <c r="X194" s="184"/>
      <c r="Y194" s="184"/>
      <c r="Z194" s="184"/>
      <c r="AA194" s="189"/>
      <c r="AT194" s="190" t="s">
        <v>174</v>
      </c>
      <c r="AU194" s="190" t="s">
        <v>87</v>
      </c>
      <c r="AV194" s="11" t="s">
        <v>87</v>
      </c>
      <c r="AW194" s="11" t="s">
        <v>35</v>
      </c>
      <c r="AX194" s="11" t="s">
        <v>84</v>
      </c>
      <c r="AY194" s="190" t="s">
        <v>167</v>
      </c>
    </row>
    <row r="195" spans="2:65" s="1" customFormat="1" ht="25.5" customHeight="1">
      <c r="B195" s="37"/>
      <c r="C195" s="169" t="s">
        <v>284</v>
      </c>
      <c r="D195" s="169" t="s">
        <v>168</v>
      </c>
      <c r="E195" s="170" t="s">
        <v>285</v>
      </c>
      <c r="F195" s="276" t="s">
        <v>286</v>
      </c>
      <c r="G195" s="276"/>
      <c r="H195" s="276"/>
      <c r="I195" s="276"/>
      <c r="J195" s="171" t="s">
        <v>171</v>
      </c>
      <c r="K195" s="172">
        <v>2.61</v>
      </c>
      <c r="L195" s="277">
        <v>0</v>
      </c>
      <c r="M195" s="278"/>
      <c r="N195" s="279">
        <f>ROUND(L195*K195,2)</f>
        <v>0</v>
      </c>
      <c r="O195" s="279"/>
      <c r="P195" s="279"/>
      <c r="Q195" s="279"/>
      <c r="R195" s="39"/>
      <c r="T195" s="173" t="s">
        <v>22</v>
      </c>
      <c r="U195" s="46" t="s">
        <v>45</v>
      </c>
      <c r="V195" s="38"/>
      <c r="W195" s="174">
        <f>V195*K195</f>
        <v>0</v>
      </c>
      <c r="X195" s="174">
        <v>0</v>
      </c>
      <c r="Y195" s="174">
        <f>X195*K195</f>
        <v>0</v>
      </c>
      <c r="Z195" s="174">
        <v>0</v>
      </c>
      <c r="AA195" s="175">
        <f>Z195*K195</f>
        <v>0</v>
      </c>
      <c r="AR195" s="21" t="s">
        <v>194</v>
      </c>
      <c r="AT195" s="21" t="s">
        <v>168</v>
      </c>
      <c r="AU195" s="21" t="s">
        <v>87</v>
      </c>
      <c r="AY195" s="21" t="s">
        <v>167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1" t="s">
        <v>87</v>
      </c>
      <c r="BK195" s="112">
        <f>ROUND(L195*K195,2)</f>
        <v>0</v>
      </c>
      <c r="BL195" s="21" t="s">
        <v>194</v>
      </c>
      <c r="BM195" s="21" t="s">
        <v>287</v>
      </c>
    </row>
    <row r="196" spans="2:51" s="10" customFormat="1" ht="16.5" customHeight="1">
      <c r="B196" s="176"/>
      <c r="C196" s="177"/>
      <c r="D196" s="177"/>
      <c r="E196" s="178" t="s">
        <v>22</v>
      </c>
      <c r="F196" s="280" t="s">
        <v>232</v>
      </c>
      <c r="G196" s="281"/>
      <c r="H196" s="281"/>
      <c r="I196" s="281"/>
      <c r="J196" s="177"/>
      <c r="K196" s="178" t="s">
        <v>22</v>
      </c>
      <c r="L196" s="177"/>
      <c r="M196" s="177"/>
      <c r="N196" s="177"/>
      <c r="O196" s="177"/>
      <c r="P196" s="177"/>
      <c r="Q196" s="177"/>
      <c r="R196" s="179"/>
      <c r="T196" s="180"/>
      <c r="U196" s="177"/>
      <c r="V196" s="177"/>
      <c r="W196" s="177"/>
      <c r="X196" s="177"/>
      <c r="Y196" s="177"/>
      <c r="Z196" s="177"/>
      <c r="AA196" s="181"/>
      <c r="AT196" s="182" t="s">
        <v>174</v>
      </c>
      <c r="AU196" s="182" t="s">
        <v>87</v>
      </c>
      <c r="AV196" s="10" t="s">
        <v>84</v>
      </c>
      <c r="AW196" s="10" t="s">
        <v>35</v>
      </c>
      <c r="AX196" s="10" t="s">
        <v>78</v>
      </c>
      <c r="AY196" s="182" t="s">
        <v>167</v>
      </c>
    </row>
    <row r="197" spans="2:51" s="11" customFormat="1" ht="16.5" customHeight="1">
      <c r="B197" s="183"/>
      <c r="C197" s="184"/>
      <c r="D197" s="184"/>
      <c r="E197" s="185" t="s">
        <v>22</v>
      </c>
      <c r="F197" s="282" t="s">
        <v>288</v>
      </c>
      <c r="G197" s="283"/>
      <c r="H197" s="283"/>
      <c r="I197" s="283"/>
      <c r="J197" s="184"/>
      <c r="K197" s="186">
        <v>2.61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174</v>
      </c>
      <c r="AU197" s="190" t="s">
        <v>87</v>
      </c>
      <c r="AV197" s="11" t="s">
        <v>87</v>
      </c>
      <c r="AW197" s="11" t="s">
        <v>35</v>
      </c>
      <c r="AX197" s="11" t="s">
        <v>84</v>
      </c>
      <c r="AY197" s="190" t="s">
        <v>167</v>
      </c>
    </row>
    <row r="198" spans="2:65" s="1" customFormat="1" ht="16.5" customHeight="1">
      <c r="B198" s="37"/>
      <c r="C198" s="199" t="s">
        <v>289</v>
      </c>
      <c r="D198" s="199" t="s">
        <v>213</v>
      </c>
      <c r="E198" s="200" t="s">
        <v>290</v>
      </c>
      <c r="F198" s="288" t="s">
        <v>291</v>
      </c>
      <c r="G198" s="288"/>
      <c r="H198" s="288"/>
      <c r="I198" s="288"/>
      <c r="J198" s="201" t="s">
        <v>292</v>
      </c>
      <c r="K198" s="202">
        <v>0.308</v>
      </c>
      <c r="L198" s="289">
        <v>0</v>
      </c>
      <c r="M198" s="290"/>
      <c r="N198" s="291">
        <f>ROUND(L198*K198,2)</f>
        <v>0</v>
      </c>
      <c r="O198" s="279"/>
      <c r="P198" s="279"/>
      <c r="Q198" s="279"/>
      <c r="R198" s="39"/>
      <c r="T198" s="173" t="s">
        <v>22</v>
      </c>
      <c r="U198" s="46" t="s">
        <v>45</v>
      </c>
      <c r="V198" s="38"/>
      <c r="W198" s="174">
        <f>V198*K198</f>
        <v>0</v>
      </c>
      <c r="X198" s="174">
        <v>0.001</v>
      </c>
      <c r="Y198" s="174">
        <f>X198*K198</f>
        <v>0.000308</v>
      </c>
      <c r="Z198" s="174">
        <v>0</v>
      </c>
      <c r="AA198" s="175">
        <f>Z198*K198</f>
        <v>0</v>
      </c>
      <c r="AR198" s="21" t="s">
        <v>293</v>
      </c>
      <c r="AT198" s="21" t="s">
        <v>213</v>
      </c>
      <c r="AU198" s="21" t="s">
        <v>87</v>
      </c>
      <c r="AY198" s="21" t="s">
        <v>167</v>
      </c>
      <c r="BE198" s="112">
        <f>IF(U198="základní",N198,0)</f>
        <v>0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21" t="s">
        <v>87</v>
      </c>
      <c r="BK198" s="112">
        <f>ROUND(L198*K198,2)</f>
        <v>0</v>
      </c>
      <c r="BL198" s="21" t="s">
        <v>194</v>
      </c>
      <c r="BM198" s="21" t="s">
        <v>294</v>
      </c>
    </row>
    <row r="199" spans="2:47" s="1" customFormat="1" ht="16.5" customHeight="1">
      <c r="B199" s="37"/>
      <c r="C199" s="38"/>
      <c r="D199" s="38"/>
      <c r="E199" s="38"/>
      <c r="F199" s="292" t="s">
        <v>295</v>
      </c>
      <c r="G199" s="293"/>
      <c r="H199" s="293"/>
      <c r="I199" s="293"/>
      <c r="J199" s="38"/>
      <c r="K199" s="38"/>
      <c r="L199" s="38"/>
      <c r="M199" s="38"/>
      <c r="N199" s="38"/>
      <c r="O199" s="38"/>
      <c r="P199" s="38"/>
      <c r="Q199" s="38"/>
      <c r="R199" s="39"/>
      <c r="T199" s="145"/>
      <c r="U199" s="38"/>
      <c r="V199" s="38"/>
      <c r="W199" s="38"/>
      <c r="X199" s="38"/>
      <c r="Y199" s="38"/>
      <c r="Z199" s="38"/>
      <c r="AA199" s="80"/>
      <c r="AT199" s="21" t="s">
        <v>296</v>
      </c>
      <c r="AU199" s="21" t="s">
        <v>87</v>
      </c>
    </row>
    <row r="200" spans="2:65" s="1" customFormat="1" ht="38.25" customHeight="1">
      <c r="B200" s="37"/>
      <c r="C200" s="169" t="s">
        <v>297</v>
      </c>
      <c r="D200" s="169" t="s">
        <v>168</v>
      </c>
      <c r="E200" s="170" t="s">
        <v>298</v>
      </c>
      <c r="F200" s="276" t="s">
        <v>299</v>
      </c>
      <c r="G200" s="276"/>
      <c r="H200" s="276"/>
      <c r="I200" s="276"/>
      <c r="J200" s="171" t="s">
        <v>256</v>
      </c>
      <c r="K200" s="172">
        <v>0.021</v>
      </c>
      <c r="L200" s="277">
        <v>0</v>
      </c>
      <c r="M200" s="278"/>
      <c r="N200" s="279">
        <f>ROUND(L200*K200,2)</f>
        <v>0</v>
      </c>
      <c r="O200" s="279"/>
      <c r="P200" s="279"/>
      <c r="Q200" s="279"/>
      <c r="R200" s="39"/>
      <c r="T200" s="173" t="s">
        <v>22</v>
      </c>
      <c r="U200" s="46" t="s">
        <v>45</v>
      </c>
      <c r="V200" s="38"/>
      <c r="W200" s="174">
        <f>V200*K200</f>
        <v>0</v>
      </c>
      <c r="X200" s="174">
        <v>0</v>
      </c>
      <c r="Y200" s="174">
        <f>X200*K200</f>
        <v>0</v>
      </c>
      <c r="Z200" s="174">
        <v>0</v>
      </c>
      <c r="AA200" s="175">
        <f>Z200*K200</f>
        <v>0</v>
      </c>
      <c r="AR200" s="21" t="s">
        <v>194</v>
      </c>
      <c r="AT200" s="21" t="s">
        <v>168</v>
      </c>
      <c r="AU200" s="21" t="s">
        <v>87</v>
      </c>
      <c r="AY200" s="21" t="s">
        <v>167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1" t="s">
        <v>87</v>
      </c>
      <c r="BK200" s="112">
        <f>ROUND(L200*K200,2)</f>
        <v>0</v>
      </c>
      <c r="BL200" s="21" t="s">
        <v>194</v>
      </c>
      <c r="BM200" s="21" t="s">
        <v>300</v>
      </c>
    </row>
    <row r="201" spans="2:65" s="1" customFormat="1" ht="25.5" customHeight="1">
      <c r="B201" s="37"/>
      <c r="C201" s="169" t="s">
        <v>301</v>
      </c>
      <c r="D201" s="169" t="s">
        <v>168</v>
      </c>
      <c r="E201" s="170" t="s">
        <v>302</v>
      </c>
      <c r="F201" s="276" t="s">
        <v>303</v>
      </c>
      <c r="G201" s="276"/>
      <c r="H201" s="276"/>
      <c r="I201" s="276"/>
      <c r="J201" s="171" t="s">
        <v>256</v>
      </c>
      <c r="K201" s="172">
        <v>0.021</v>
      </c>
      <c r="L201" s="277">
        <v>0</v>
      </c>
      <c r="M201" s="278"/>
      <c r="N201" s="279">
        <f>ROUND(L201*K201,2)</f>
        <v>0</v>
      </c>
      <c r="O201" s="279"/>
      <c r="P201" s="279"/>
      <c r="Q201" s="279"/>
      <c r="R201" s="39"/>
      <c r="T201" s="173" t="s">
        <v>22</v>
      </c>
      <c r="U201" s="46" t="s">
        <v>45</v>
      </c>
      <c r="V201" s="38"/>
      <c r="W201" s="174">
        <f>V201*K201</f>
        <v>0</v>
      </c>
      <c r="X201" s="174">
        <v>0</v>
      </c>
      <c r="Y201" s="174">
        <f>X201*K201</f>
        <v>0</v>
      </c>
      <c r="Z201" s="174">
        <v>0</v>
      </c>
      <c r="AA201" s="175">
        <f>Z201*K201</f>
        <v>0</v>
      </c>
      <c r="AR201" s="21" t="s">
        <v>194</v>
      </c>
      <c r="AT201" s="21" t="s">
        <v>168</v>
      </c>
      <c r="AU201" s="21" t="s">
        <v>87</v>
      </c>
      <c r="AY201" s="21" t="s">
        <v>167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1" t="s">
        <v>87</v>
      </c>
      <c r="BK201" s="112">
        <f>ROUND(L201*K201,2)</f>
        <v>0</v>
      </c>
      <c r="BL201" s="21" t="s">
        <v>194</v>
      </c>
      <c r="BM201" s="21" t="s">
        <v>304</v>
      </c>
    </row>
    <row r="202" spans="2:63" s="9" customFormat="1" ht="29.25" customHeight="1">
      <c r="B202" s="158"/>
      <c r="C202" s="159"/>
      <c r="D202" s="168" t="s">
        <v>129</v>
      </c>
      <c r="E202" s="168"/>
      <c r="F202" s="168"/>
      <c r="G202" s="168"/>
      <c r="H202" s="168"/>
      <c r="I202" s="168"/>
      <c r="J202" s="168"/>
      <c r="K202" s="168"/>
      <c r="L202" s="168"/>
      <c r="M202" s="168"/>
      <c r="N202" s="301">
        <f>BK202</f>
        <v>0</v>
      </c>
      <c r="O202" s="302"/>
      <c r="P202" s="302"/>
      <c r="Q202" s="302"/>
      <c r="R202" s="161"/>
      <c r="T202" s="162"/>
      <c r="U202" s="159"/>
      <c r="V202" s="159"/>
      <c r="W202" s="163">
        <f>SUM(W203:W211)</f>
        <v>0</v>
      </c>
      <c r="X202" s="159"/>
      <c r="Y202" s="163">
        <f>SUM(Y203:Y211)</f>
        <v>0.01006609</v>
      </c>
      <c r="Z202" s="159"/>
      <c r="AA202" s="164">
        <f>SUM(AA203:AA211)</f>
        <v>0</v>
      </c>
      <c r="AR202" s="165" t="s">
        <v>87</v>
      </c>
      <c r="AT202" s="166" t="s">
        <v>77</v>
      </c>
      <c r="AU202" s="166" t="s">
        <v>84</v>
      </c>
      <c r="AY202" s="165" t="s">
        <v>167</v>
      </c>
      <c r="BK202" s="167">
        <f>SUM(BK203:BK211)</f>
        <v>0</v>
      </c>
    </row>
    <row r="203" spans="2:65" s="1" customFormat="1" ht="16.5" customHeight="1">
      <c r="B203" s="37"/>
      <c r="C203" s="169" t="s">
        <v>305</v>
      </c>
      <c r="D203" s="169" t="s">
        <v>168</v>
      </c>
      <c r="E203" s="170" t="s">
        <v>306</v>
      </c>
      <c r="F203" s="276" t="s">
        <v>307</v>
      </c>
      <c r="G203" s="276"/>
      <c r="H203" s="276"/>
      <c r="I203" s="276"/>
      <c r="J203" s="171" t="s">
        <v>210</v>
      </c>
      <c r="K203" s="172">
        <v>1</v>
      </c>
      <c r="L203" s="277">
        <v>0</v>
      </c>
      <c r="M203" s="278"/>
      <c r="N203" s="279">
        <f>ROUND(L203*K203,2)</f>
        <v>0</v>
      </c>
      <c r="O203" s="279"/>
      <c r="P203" s="279"/>
      <c r="Q203" s="279"/>
      <c r="R203" s="39"/>
      <c r="T203" s="173" t="s">
        <v>22</v>
      </c>
      <c r="U203" s="46" t="s">
        <v>45</v>
      </c>
      <c r="V203" s="38"/>
      <c r="W203" s="174">
        <f>V203*K203</f>
        <v>0</v>
      </c>
      <c r="X203" s="174">
        <v>0.0005261</v>
      </c>
      <c r="Y203" s="174">
        <f>X203*K203</f>
        <v>0.0005261</v>
      </c>
      <c r="Z203" s="174">
        <v>0</v>
      </c>
      <c r="AA203" s="175">
        <f>Z203*K203</f>
        <v>0</v>
      </c>
      <c r="AR203" s="21" t="s">
        <v>194</v>
      </c>
      <c r="AT203" s="21" t="s">
        <v>168</v>
      </c>
      <c r="AU203" s="21" t="s">
        <v>87</v>
      </c>
      <c r="AY203" s="21" t="s">
        <v>167</v>
      </c>
      <c r="BE203" s="112">
        <f>IF(U203="základní",N203,0)</f>
        <v>0</v>
      </c>
      <c r="BF203" s="112">
        <f>IF(U203="snížená",N203,0)</f>
        <v>0</v>
      </c>
      <c r="BG203" s="112">
        <f>IF(U203="zákl. přenesená",N203,0)</f>
        <v>0</v>
      </c>
      <c r="BH203" s="112">
        <f>IF(U203="sníž. přenesená",N203,0)</f>
        <v>0</v>
      </c>
      <c r="BI203" s="112">
        <f>IF(U203="nulová",N203,0)</f>
        <v>0</v>
      </c>
      <c r="BJ203" s="21" t="s">
        <v>87</v>
      </c>
      <c r="BK203" s="112">
        <f>ROUND(L203*K203,2)</f>
        <v>0</v>
      </c>
      <c r="BL203" s="21" t="s">
        <v>194</v>
      </c>
      <c r="BM203" s="21" t="s">
        <v>308</v>
      </c>
    </row>
    <row r="204" spans="2:65" s="1" customFormat="1" ht="16.5" customHeight="1">
      <c r="B204" s="37"/>
      <c r="C204" s="169" t="s">
        <v>309</v>
      </c>
      <c r="D204" s="169" t="s">
        <v>168</v>
      </c>
      <c r="E204" s="170" t="s">
        <v>310</v>
      </c>
      <c r="F204" s="276" t="s">
        <v>311</v>
      </c>
      <c r="G204" s="276"/>
      <c r="H204" s="276"/>
      <c r="I204" s="276"/>
      <c r="J204" s="171" t="s">
        <v>210</v>
      </c>
      <c r="K204" s="172">
        <v>1</v>
      </c>
      <c r="L204" s="277">
        <v>0</v>
      </c>
      <c r="M204" s="278"/>
      <c r="N204" s="279">
        <f>ROUND(L204*K204,2)</f>
        <v>0</v>
      </c>
      <c r="O204" s="279"/>
      <c r="P204" s="279"/>
      <c r="Q204" s="279"/>
      <c r="R204" s="39"/>
      <c r="T204" s="173" t="s">
        <v>22</v>
      </c>
      <c r="U204" s="46" t="s">
        <v>45</v>
      </c>
      <c r="V204" s="38"/>
      <c r="W204" s="174">
        <f>V204*K204</f>
        <v>0</v>
      </c>
      <c r="X204" s="174">
        <v>0.001005</v>
      </c>
      <c r="Y204" s="174">
        <f>X204*K204</f>
        <v>0.001005</v>
      </c>
      <c r="Z204" s="174">
        <v>0</v>
      </c>
      <c r="AA204" s="175">
        <f>Z204*K204</f>
        <v>0</v>
      </c>
      <c r="AR204" s="21" t="s">
        <v>194</v>
      </c>
      <c r="AT204" s="21" t="s">
        <v>168</v>
      </c>
      <c r="AU204" s="21" t="s">
        <v>87</v>
      </c>
      <c r="AY204" s="21" t="s">
        <v>167</v>
      </c>
      <c r="BE204" s="112">
        <f>IF(U204="základní",N204,0)</f>
        <v>0</v>
      </c>
      <c r="BF204" s="112">
        <f>IF(U204="snížená",N204,0)</f>
        <v>0</v>
      </c>
      <c r="BG204" s="112">
        <f>IF(U204="zákl. přenesená",N204,0)</f>
        <v>0</v>
      </c>
      <c r="BH204" s="112">
        <f>IF(U204="sníž. přenesená",N204,0)</f>
        <v>0</v>
      </c>
      <c r="BI204" s="112">
        <f>IF(U204="nulová",N204,0)</f>
        <v>0</v>
      </c>
      <c r="BJ204" s="21" t="s">
        <v>87</v>
      </c>
      <c r="BK204" s="112">
        <f>ROUND(L204*K204,2)</f>
        <v>0</v>
      </c>
      <c r="BL204" s="21" t="s">
        <v>194</v>
      </c>
      <c r="BM204" s="21" t="s">
        <v>312</v>
      </c>
    </row>
    <row r="205" spans="2:65" s="1" customFormat="1" ht="25.5" customHeight="1">
      <c r="B205" s="37"/>
      <c r="C205" s="169" t="s">
        <v>313</v>
      </c>
      <c r="D205" s="169" t="s">
        <v>168</v>
      </c>
      <c r="E205" s="170" t="s">
        <v>314</v>
      </c>
      <c r="F205" s="276" t="s">
        <v>315</v>
      </c>
      <c r="G205" s="276"/>
      <c r="H205" s="276"/>
      <c r="I205" s="276"/>
      <c r="J205" s="171" t="s">
        <v>193</v>
      </c>
      <c r="K205" s="172">
        <v>7</v>
      </c>
      <c r="L205" s="277">
        <v>0</v>
      </c>
      <c r="M205" s="278"/>
      <c r="N205" s="279">
        <f>ROUND(L205*K205,2)</f>
        <v>0</v>
      </c>
      <c r="O205" s="279"/>
      <c r="P205" s="279"/>
      <c r="Q205" s="279"/>
      <c r="R205" s="39"/>
      <c r="T205" s="173" t="s">
        <v>22</v>
      </c>
      <c r="U205" s="46" t="s">
        <v>45</v>
      </c>
      <c r="V205" s="38"/>
      <c r="W205" s="174">
        <f>V205*K205</f>
        <v>0</v>
      </c>
      <c r="X205" s="174">
        <v>0.00051952</v>
      </c>
      <c r="Y205" s="174">
        <f>X205*K205</f>
        <v>0.00363664</v>
      </c>
      <c r="Z205" s="174">
        <v>0</v>
      </c>
      <c r="AA205" s="175">
        <f>Z205*K205</f>
        <v>0</v>
      </c>
      <c r="AR205" s="21" t="s">
        <v>194</v>
      </c>
      <c r="AT205" s="21" t="s">
        <v>168</v>
      </c>
      <c r="AU205" s="21" t="s">
        <v>87</v>
      </c>
      <c r="AY205" s="21" t="s">
        <v>167</v>
      </c>
      <c r="BE205" s="112">
        <f>IF(U205="základní",N205,0)</f>
        <v>0</v>
      </c>
      <c r="BF205" s="112">
        <f>IF(U205="snížená",N205,0)</f>
        <v>0</v>
      </c>
      <c r="BG205" s="112">
        <f>IF(U205="zákl. přenesená",N205,0)</f>
        <v>0</v>
      </c>
      <c r="BH205" s="112">
        <f>IF(U205="sníž. přenesená",N205,0)</f>
        <v>0</v>
      </c>
      <c r="BI205" s="112">
        <f>IF(U205="nulová",N205,0)</f>
        <v>0</v>
      </c>
      <c r="BJ205" s="21" t="s">
        <v>87</v>
      </c>
      <c r="BK205" s="112">
        <f>ROUND(L205*K205,2)</f>
        <v>0</v>
      </c>
      <c r="BL205" s="21" t="s">
        <v>194</v>
      </c>
      <c r="BM205" s="21" t="s">
        <v>316</v>
      </c>
    </row>
    <row r="206" spans="2:51" s="10" customFormat="1" ht="16.5" customHeight="1">
      <c r="B206" s="176"/>
      <c r="C206" s="177"/>
      <c r="D206" s="177"/>
      <c r="E206" s="178" t="s">
        <v>22</v>
      </c>
      <c r="F206" s="280" t="s">
        <v>317</v>
      </c>
      <c r="G206" s="281"/>
      <c r="H206" s="281"/>
      <c r="I206" s="281"/>
      <c r="J206" s="177"/>
      <c r="K206" s="178" t="s">
        <v>22</v>
      </c>
      <c r="L206" s="177"/>
      <c r="M206" s="177"/>
      <c r="N206" s="177"/>
      <c r="O206" s="177"/>
      <c r="P206" s="177"/>
      <c r="Q206" s="177"/>
      <c r="R206" s="179"/>
      <c r="T206" s="180"/>
      <c r="U206" s="177"/>
      <c r="V206" s="177"/>
      <c r="W206" s="177"/>
      <c r="X206" s="177"/>
      <c r="Y206" s="177"/>
      <c r="Z206" s="177"/>
      <c r="AA206" s="181"/>
      <c r="AT206" s="182" t="s">
        <v>174</v>
      </c>
      <c r="AU206" s="182" t="s">
        <v>87</v>
      </c>
      <c r="AV206" s="10" t="s">
        <v>84</v>
      </c>
      <c r="AW206" s="10" t="s">
        <v>35</v>
      </c>
      <c r="AX206" s="10" t="s">
        <v>78</v>
      </c>
      <c r="AY206" s="182" t="s">
        <v>167</v>
      </c>
    </row>
    <row r="207" spans="2:51" s="11" customFormat="1" ht="16.5" customHeight="1">
      <c r="B207" s="183"/>
      <c r="C207" s="184"/>
      <c r="D207" s="184"/>
      <c r="E207" s="185" t="s">
        <v>22</v>
      </c>
      <c r="F207" s="282" t="s">
        <v>203</v>
      </c>
      <c r="G207" s="283"/>
      <c r="H207" s="283"/>
      <c r="I207" s="283"/>
      <c r="J207" s="184"/>
      <c r="K207" s="186">
        <v>7</v>
      </c>
      <c r="L207" s="184"/>
      <c r="M207" s="184"/>
      <c r="N207" s="184"/>
      <c r="O207" s="184"/>
      <c r="P207" s="184"/>
      <c r="Q207" s="184"/>
      <c r="R207" s="187"/>
      <c r="T207" s="188"/>
      <c r="U207" s="184"/>
      <c r="V207" s="184"/>
      <c r="W207" s="184"/>
      <c r="X207" s="184"/>
      <c r="Y207" s="184"/>
      <c r="Z207" s="184"/>
      <c r="AA207" s="189"/>
      <c r="AT207" s="190" t="s">
        <v>174</v>
      </c>
      <c r="AU207" s="190" t="s">
        <v>87</v>
      </c>
      <c r="AV207" s="11" t="s">
        <v>87</v>
      </c>
      <c r="AW207" s="11" t="s">
        <v>35</v>
      </c>
      <c r="AX207" s="11" t="s">
        <v>84</v>
      </c>
      <c r="AY207" s="190" t="s">
        <v>167</v>
      </c>
    </row>
    <row r="208" spans="2:65" s="1" customFormat="1" ht="25.5" customHeight="1">
      <c r="B208" s="37"/>
      <c r="C208" s="169" t="s">
        <v>318</v>
      </c>
      <c r="D208" s="169" t="s">
        <v>168</v>
      </c>
      <c r="E208" s="170" t="s">
        <v>319</v>
      </c>
      <c r="F208" s="276" t="s">
        <v>320</v>
      </c>
      <c r="G208" s="276"/>
      <c r="H208" s="276"/>
      <c r="I208" s="276"/>
      <c r="J208" s="171" t="s">
        <v>193</v>
      </c>
      <c r="K208" s="172">
        <v>5.5</v>
      </c>
      <c r="L208" s="277">
        <v>0</v>
      </c>
      <c r="M208" s="278"/>
      <c r="N208" s="279">
        <f>ROUND(L208*K208,2)</f>
        <v>0</v>
      </c>
      <c r="O208" s="279"/>
      <c r="P208" s="279"/>
      <c r="Q208" s="279"/>
      <c r="R208" s="39"/>
      <c r="T208" s="173" t="s">
        <v>22</v>
      </c>
      <c r="U208" s="46" t="s">
        <v>45</v>
      </c>
      <c r="V208" s="38"/>
      <c r="W208" s="174">
        <f>V208*K208</f>
        <v>0</v>
      </c>
      <c r="X208" s="174">
        <v>0.0005697</v>
      </c>
      <c r="Y208" s="174">
        <f>X208*K208</f>
        <v>0.00313335</v>
      </c>
      <c r="Z208" s="174">
        <v>0</v>
      </c>
      <c r="AA208" s="175">
        <f>Z208*K208</f>
        <v>0</v>
      </c>
      <c r="AR208" s="21" t="s">
        <v>194</v>
      </c>
      <c r="AT208" s="21" t="s">
        <v>168</v>
      </c>
      <c r="AU208" s="21" t="s">
        <v>87</v>
      </c>
      <c r="AY208" s="21" t="s">
        <v>167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1" t="s">
        <v>87</v>
      </c>
      <c r="BK208" s="112">
        <f>ROUND(L208*K208,2)</f>
        <v>0</v>
      </c>
      <c r="BL208" s="21" t="s">
        <v>194</v>
      </c>
      <c r="BM208" s="21" t="s">
        <v>321</v>
      </c>
    </row>
    <row r="209" spans="2:65" s="1" customFormat="1" ht="16.5" customHeight="1">
      <c r="B209" s="37"/>
      <c r="C209" s="169" t="s">
        <v>293</v>
      </c>
      <c r="D209" s="169" t="s">
        <v>168</v>
      </c>
      <c r="E209" s="170" t="s">
        <v>322</v>
      </c>
      <c r="F209" s="276" t="s">
        <v>323</v>
      </c>
      <c r="G209" s="276"/>
      <c r="H209" s="276"/>
      <c r="I209" s="276"/>
      <c r="J209" s="171" t="s">
        <v>210</v>
      </c>
      <c r="K209" s="172">
        <v>1</v>
      </c>
      <c r="L209" s="277">
        <v>0</v>
      </c>
      <c r="M209" s="278"/>
      <c r="N209" s="279">
        <f>ROUND(L209*K209,2)</f>
        <v>0</v>
      </c>
      <c r="O209" s="279"/>
      <c r="P209" s="279"/>
      <c r="Q209" s="279"/>
      <c r="R209" s="39"/>
      <c r="T209" s="173" t="s">
        <v>22</v>
      </c>
      <c r="U209" s="46" t="s">
        <v>45</v>
      </c>
      <c r="V209" s="38"/>
      <c r="W209" s="174">
        <f>V209*K209</f>
        <v>0</v>
      </c>
      <c r="X209" s="174">
        <v>0.000565</v>
      </c>
      <c r="Y209" s="174">
        <f>X209*K209</f>
        <v>0.000565</v>
      </c>
      <c r="Z209" s="174">
        <v>0</v>
      </c>
      <c r="AA209" s="175">
        <f>Z209*K209</f>
        <v>0</v>
      </c>
      <c r="AR209" s="21" t="s">
        <v>194</v>
      </c>
      <c r="AT209" s="21" t="s">
        <v>168</v>
      </c>
      <c r="AU209" s="21" t="s">
        <v>87</v>
      </c>
      <c r="AY209" s="21" t="s">
        <v>167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87</v>
      </c>
      <c r="BK209" s="112">
        <f>ROUND(L209*K209,2)</f>
        <v>0</v>
      </c>
      <c r="BL209" s="21" t="s">
        <v>194</v>
      </c>
      <c r="BM209" s="21" t="s">
        <v>324</v>
      </c>
    </row>
    <row r="210" spans="2:65" s="1" customFormat="1" ht="25.5" customHeight="1">
      <c r="B210" s="37"/>
      <c r="C210" s="199" t="s">
        <v>325</v>
      </c>
      <c r="D210" s="199" t="s">
        <v>213</v>
      </c>
      <c r="E210" s="200" t="s">
        <v>326</v>
      </c>
      <c r="F210" s="288" t="s">
        <v>327</v>
      </c>
      <c r="G210" s="288"/>
      <c r="H210" s="288"/>
      <c r="I210" s="288"/>
      <c r="J210" s="201" t="s">
        <v>210</v>
      </c>
      <c r="K210" s="202">
        <v>1</v>
      </c>
      <c r="L210" s="289">
        <v>0</v>
      </c>
      <c r="M210" s="290"/>
      <c r="N210" s="291">
        <f>ROUND(L210*K210,2)</f>
        <v>0</v>
      </c>
      <c r="O210" s="279"/>
      <c r="P210" s="279"/>
      <c r="Q210" s="279"/>
      <c r="R210" s="39"/>
      <c r="T210" s="173" t="s">
        <v>22</v>
      </c>
      <c r="U210" s="46" t="s">
        <v>45</v>
      </c>
      <c r="V210" s="38"/>
      <c r="W210" s="174">
        <f>V210*K210</f>
        <v>0</v>
      </c>
      <c r="X210" s="174">
        <v>0.0012</v>
      </c>
      <c r="Y210" s="174">
        <f>X210*K210</f>
        <v>0.0012</v>
      </c>
      <c r="Z210" s="174">
        <v>0</v>
      </c>
      <c r="AA210" s="175">
        <f>Z210*K210</f>
        <v>0</v>
      </c>
      <c r="AR210" s="21" t="s">
        <v>293</v>
      </c>
      <c r="AT210" s="21" t="s">
        <v>213</v>
      </c>
      <c r="AU210" s="21" t="s">
        <v>87</v>
      </c>
      <c r="AY210" s="21" t="s">
        <v>167</v>
      </c>
      <c r="BE210" s="112">
        <f>IF(U210="základní",N210,0)</f>
        <v>0</v>
      </c>
      <c r="BF210" s="112">
        <f>IF(U210="snížená",N210,0)</f>
        <v>0</v>
      </c>
      <c r="BG210" s="112">
        <f>IF(U210="zákl. přenesená",N210,0)</f>
        <v>0</v>
      </c>
      <c r="BH210" s="112">
        <f>IF(U210="sníž. přenesená",N210,0)</f>
        <v>0</v>
      </c>
      <c r="BI210" s="112">
        <f>IF(U210="nulová",N210,0)</f>
        <v>0</v>
      </c>
      <c r="BJ210" s="21" t="s">
        <v>87</v>
      </c>
      <c r="BK210" s="112">
        <f>ROUND(L210*K210,2)</f>
        <v>0</v>
      </c>
      <c r="BL210" s="21" t="s">
        <v>194</v>
      </c>
      <c r="BM210" s="21" t="s">
        <v>328</v>
      </c>
    </row>
    <row r="211" spans="2:65" s="1" customFormat="1" ht="25.5" customHeight="1">
      <c r="B211" s="37"/>
      <c r="C211" s="169" t="s">
        <v>329</v>
      </c>
      <c r="D211" s="169" t="s">
        <v>168</v>
      </c>
      <c r="E211" s="170" t="s">
        <v>330</v>
      </c>
      <c r="F211" s="276" t="s">
        <v>331</v>
      </c>
      <c r="G211" s="276"/>
      <c r="H211" s="276"/>
      <c r="I211" s="276"/>
      <c r="J211" s="171" t="s">
        <v>256</v>
      </c>
      <c r="K211" s="172">
        <v>0.01</v>
      </c>
      <c r="L211" s="277">
        <v>0</v>
      </c>
      <c r="M211" s="278"/>
      <c r="N211" s="279">
        <f>ROUND(L211*K211,2)</f>
        <v>0</v>
      </c>
      <c r="O211" s="279"/>
      <c r="P211" s="279"/>
      <c r="Q211" s="279"/>
      <c r="R211" s="39"/>
      <c r="T211" s="173" t="s">
        <v>22</v>
      </c>
      <c r="U211" s="46" t="s">
        <v>45</v>
      </c>
      <c r="V211" s="38"/>
      <c r="W211" s="174">
        <f>V211*K211</f>
        <v>0</v>
      </c>
      <c r="X211" s="174">
        <v>0</v>
      </c>
      <c r="Y211" s="174">
        <f>X211*K211</f>
        <v>0</v>
      </c>
      <c r="Z211" s="174">
        <v>0</v>
      </c>
      <c r="AA211" s="175">
        <f>Z211*K211</f>
        <v>0</v>
      </c>
      <c r="AR211" s="21" t="s">
        <v>194</v>
      </c>
      <c r="AT211" s="21" t="s">
        <v>168</v>
      </c>
      <c r="AU211" s="21" t="s">
        <v>87</v>
      </c>
      <c r="AY211" s="21" t="s">
        <v>167</v>
      </c>
      <c r="BE211" s="112">
        <f>IF(U211="základní",N211,0)</f>
        <v>0</v>
      </c>
      <c r="BF211" s="112">
        <f>IF(U211="snížená",N211,0)</f>
        <v>0</v>
      </c>
      <c r="BG211" s="112">
        <f>IF(U211="zákl. přenesená",N211,0)</f>
        <v>0</v>
      </c>
      <c r="BH211" s="112">
        <f>IF(U211="sníž. přenesená",N211,0)</f>
        <v>0</v>
      </c>
      <c r="BI211" s="112">
        <f>IF(U211="nulová",N211,0)</f>
        <v>0</v>
      </c>
      <c r="BJ211" s="21" t="s">
        <v>87</v>
      </c>
      <c r="BK211" s="112">
        <f>ROUND(L211*K211,2)</f>
        <v>0</v>
      </c>
      <c r="BL211" s="21" t="s">
        <v>194</v>
      </c>
      <c r="BM211" s="21" t="s">
        <v>332</v>
      </c>
    </row>
    <row r="212" spans="2:63" s="9" customFormat="1" ht="29.25" customHeight="1">
      <c r="B212" s="158"/>
      <c r="C212" s="159"/>
      <c r="D212" s="168" t="s">
        <v>130</v>
      </c>
      <c r="E212" s="168"/>
      <c r="F212" s="168"/>
      <c r="G212" s="168"/>
      <c r="H212" s="168"/>
      <c r="I212" s="168"/>
      <c r="J212" s="168"/>
      <c r="K212" s="168"/>
      <c r="L212" s="168"/>
      <c r="M212" s="168"/>
      <c r="N212" s="301">
        <f>BK212</f>
        <v>0</v>
      </c>
      <c r="O212" s="302"/>
      <c r="P212" s="302"/>
      <c r="Q212" s="302"/>
      <c r="R212" s="161"/>
      <c r="T212" s="162"/>
      <c r="U212" s="159"/>
      <c r="V212" s="159"/>
      <c r="W212" s="163">
        <f>SUM(W213:W217)</f>
        <v>0</v>
      </c>
      <c r="X212" s="159"/>
      <c r="Y212" s="163">
        <f>SUM(Y213:Y217)</f>
        <v>0.008211936</v>
      </c>
      <c r="Z212" s="159"/>
      <c r="AA212" s="164">
        <f>SUM(AA213:AA217)</f>
        <v>0</v>
      </c>
      <c r="AR212" s="165" t="s">
        <v>87</v>
      </c>
      <c r="AT212" s="166" t="s">
        <v>77</v>
      </c>
      <c r="AU212" s="166" t="s">
        <v>84</v>
      </c>
      <c r="AY212" s="165" t="s">
        <v>167</v>
      </c>
      <c r="BK212" s="167">
        <f>SUM(BK213:BK217)</f>
        <v>0</v>
      </c>
    </row>
    <row r="213" spans="2:65" s="1" customFormat="1" ht="25.5" customHeight="1">
      <c r="B213" s="37"/>
      <c r="C213" s="169" t="s">
        <v>333</v>
      </c>
      <c r="D213" s="169" t="s">
        <v>168</v>
      </c>
      <c r="E213" s="170" t="s">
        <v>334</v>
      </c>
      <c r="F213" s="276" t="s">
        <v>335</v>
      </c>
      <c r="G213" s="276"/>
      <c r="H213" s="276"/>
      <c r="I213" s="276"/>
      <c r="J213" s="171" t="s">
        <v>193</v>
      </c>
      <c r="K213" s="172">
        <v>14</v>
      </c>
      <c r="L213" s="277">
        <v>0</v>
      </c>
      <c r="M213" s="278"/>
      <c r="N213" s="279">
        <f>ROUND(L213*K213,2)</f>
        <v>0</v>
      </c>
      <c r="O213" s="279"/>
      <c r="P213" s="279"/>
      <c r="Q213" s="279"/>
      <c r="R213" s="39"/>
      <c r="T213" s="173" t="s">
        <v>22</v>
      </c>
      <c r="U213" s="46" t="s">
        <v>45</v>
      </c>
      <c r="V213" s="38"/>
      <c r="W213" s="174">
        <f>V213*K213</f>
        <v>0</v>
      </c>
      <c r="X213" s="174">
        <v>0.000397</v>
      </c>
      <c r="Y213" s="174">
        <f>X213*K213</f>
        <v>0.0055580000000000004</v>
      </c>
      <c r="Z213" s="174">
        <v>0</v>
      </c>
      <c r="AA213" s="175">
        <f>Z213*K213</f>
        <v>0</v>
      </c>
      <c r="AR213" s="21" t="s">
        <v>194</v>
      </c>
      <c r="AT213" s="21" t="s">
        <v>168</v>
      </c>
      <c r="AU213" s="21" t="s">
        <v>87</v>
      </c>
      <c r="AY213" s="21" t="s">
        <v>167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1" t="s">
        <v>87</v>
      </c>
      <c r="BK213" s="112">
        <f>ROUND(L213*K213,2)</f>
        <v>0</v>
      </c>
      <c r="BL213" s="21" t="s">
        <v>194</v>
      </c>
      <c r="BM213" s="21" t="s">
        <v>336</v>
      </c>
    </row>
    <row r="214" spans="2:51" s="10" customFormat="1" ht="25.5" customHeight="1">
      <c r="B214" s="176"/>
      <c r="C214" s="177"/>
      <c r="D214" s="177"/>
      <c r="E214" s="178" t="s">
        <v>22</v>
      </c>
      <c r="F214" s="280" t="s">
        <v>337</v>
      </c>
      <c r="G214" s="281"/>
      <c r="H214" s="281"/>
      <c r="I214" s="281"/>
      <c r="J214" s="177"/>
      <c r="K214" s="178" t="s">
        <v>22</v>
      </c>
      <c r="L214" s="177"/>
      <c r="M214" s="177"/>
      <c r="N214" s="177"/>
      <c r="O214" s="177"/>
      <c r="P214" s="177"/>
      <c r="Q214" s="177"/>
      <c r="R214" s="179"/>
      <c r="T214" s="180"/>
      <c r="U214" s="177"/>
      <c r="V214" s="177"/>
      <c r="W214" s="177"/>
      <c r="X214" s="177"/>
      <c r="Y214" s="177"/>
      <c r="Z214" s="177"/>
      <c r="AA214" s="181"/>
      <c r="AT214" s="182" t="s">
        <v>174</v>
      </c>
      <c r="AU214" s="182" t="s">
        <v>87</v>
      </c>
      <c r="AV214" s="10" t="s">
        <v>84</v>
      </c>
      <c r="AW214" s="10" t="s">
        <v>35</v>
      </c>
      <c r="AX214" s="10" t="s">
        <v>78</v>
      </c>
      <c r="AY214" s="182" t="s">
        <v>167</v>
      </c>
    </row>
    <row r="215" spans="2:51" s="11" customFormat="1" ht="16.5" customHeight="1">
      <c r="B215" s="183"/>
      <c r="C215" s="184"/>
      <c r="D215" s="184"/>
      <c r="E215" s="185" t="s">
        <v>22</v>
      </c>
      <c r="F215" s="282" t="s">
        <v>239</v>
      </c>
      <c r="G215" s="283"/>
      <c r="H215" s="283"/>
      <c r="I215" s="283"/>
      <c r="J215" s="184"/>
      <c r="K215" s="186">
        <v>14</v>
      </c>
      <c r="L215" s="184"/>
      <c r="M215" s="184"/>
      <c r="N215" s="184"/>
      <c r="O215" s="184"/>
      <c r="P215" s="184"/>
      <c r="Q215" s="184"/>
      <c r="R215" s="187"/>
      <c r="T215" s="188"/>
      <c r="U215" s="184"/>
      <c r="V215" s="184"/>
      <c r="W215" s="184"/>
      <c r="X215" s="184"/>
      <c r="Y215" s="184"/>
      <c r="Z215" s="184"/>
      <c r="AA215" s="189"/>
      <c r="AT215" s="190" t="s">
        <v>174</v>
      </c>
      <c r="AU215" s="190" t="s">
        <v>87</v>
      </c>
      <c r="AV215" s="11" t="s">
        <v>87</v>
      </c>
      <c r="AW215" s="11" t="s">
        <v>35</v>
      </c>
      <c r="AX215" s="11" t="s">
        <v>84</v>
      </c>
      <c r="AY215" s="190" t="s">
        <v>167</v>
      </c>
    </row>
    <row r="216" spans="2:65" s="1" customFormat="1" ht="25.5" customHeight="1">
      <c r="B216" s="37"/>
      <c r="C216" s="169" t="s">
        <v>338</v>
      </c>
      <c r="D216" s="169" t="s">
        <v>168</v>
      </c>
      <c r="E216" s="170" t="s">
        <v>339</v>
      </c>
      <c r="F216" s="276" t="s">
        <v>340</v>
      </c>
      <c r="G216" s="276"/>
      <c r="H216" s="276"/>
      <c r="I216" s="276"/>
      <c r="J216" s="171" t="s">
        <v>193</v>
      </c>
      <c r="K216" s="172">
        <v>13.8</v>
      </c>
      <c r="L216" s="277">
        <v>0</v>
      </c>
      <c r="M216" s="278"/>
      <c r="N216" s="279">
        <f>ROUND(L216*K216,2)</f>
        <v>0</v>
      </c>
      <c r="O216" s="279"/>
      <c r="P216" s="279"/>
      <c r="Q216" s="279"/>
      <c r="R216" s="39"/>
      <c r="T216" s="173" t="s">
        <v>22</v>
      </c>
      <c r="U216" s="46" t="s">
        <v>45</v>
      </c>
      <c r="V216" s="38"/>
      <c r="W216" s="174">
        <f>V216*K216</f>
        <v>0</v>
      </c>
      <c r="X216" s="174">
        <v>0.00013072</v>
      </c>
      <c r="Y216" s="174">
        <f>X216*K216</f>
        <v>0.0018039360000000001</v>
      </c>
      <c r="Z216" s="174">
        <v>0</v>
      </c>
      <c r="AA216" s="175">
        <f>Z216*K216</f>
        <v>0</v>
      </c>
      <c r="AR216" s="21" t="s">
        <v>194</v>
      </c>
      <c r="AT216" s="21" t="s">
        <v>168</v>
      </c>
      <c r="AU216" s="21" t="s">
        <v>87</v>
      </c>
      <c r="AY216" s="21" t="s">
        <v>167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87</v>
      </c>
      <c r="BK216" s="112">
        <f>ROUND(L216*K216,2)</f>
        <v>0</v>
      </c>
      <c r="BL216" s="21" t="s">
        <v>194</v>
      </c>
      <c r="BM216" s="21" t="s">
        <v>341</v>
      </c>
    </row>
    <row r="217" spans="2:65" s="1" customFormat="1" ht="25.5" customHeight="1">
      <c r="B217" s="37"/>
      <c r="C217" s="169" t="s">
        <v>342</v>
      </c>
      <c r="D217" s="169" t="s">
        <v>168</v>
      </c>
      <c r="E217" s="170" t="s">
        <v>343</v>
      </c>
      <c r="F217" s="276" t="s">
        <v>344</v>
      </c>
      <c r="G217" s="276"/>
      <c r="H217" s="276"/>
      <c r="I217" s="276"/>
      <c r="J217" s="171" t="s">
        <v>210</v>
      </c>
      <c r="K217" s="172">
        <v>5</v>
      </c>
      <c r="L217" s="277">
        <v>0</v>
      </c>
      <c r="M217" s="278"/>
      <c r="N217" s="279">
        <f>ROUND(L217*K217,2)</f>
        <v>0</v>
      </c>
      <c r="O217" s="279"/>
      <c r="P217" s="279"/>
      <c r="Q217" s="279"/>
      <c r="R217" s="39"/>
      <c r="T217" s="173" t="s">
        <v>22</v>
      </c>
      <c r="U217" s="46" t="s">
        <v>45</v>
      </c>
      <c r="V217" s="38"/>
      <c r="W217" s="174">
        <f>V217*K217</f>
        <v>0</v>
      </c>
      <c r="X217" s="174">
        <v>0.00017</v>
      </c>
      <c r="Y217" s="174">
        <f>X217*K217</f>
        <v>0.0008500000000000001</v>
      </c>
      <c r="Z217" s="174">
        <v>0</v>
      </c>
      <c r="AA217" s="175">
        <f>Z217*K217</f>
        <v>0</v>
      </c>
      <c r="AR217" s="21" t="s">
        <v>194</v>
      </c>
      <c r="AT217" s="21" t="s">
        <v>168</v>
      </c>
      <c r="AU217" s="21" t="s">
        <v>87</v>
      </c>
      <c r="AY217" s="21" t="s">
        <v>167</v>
      </c>
      <c r="BE217" s="112">
        <f>IF(U217="základní",N217,0)</f>
        <v>0</v>
      </c>
      <c r="BF217" s="112">
        <f>IF(U217="snížená",N217,0)</f>
        <v>0</v>
      </c>
      <c r="BG217" s="112">
        <f>IF(U217="zákl. přenesená",N217,0)</f>
        <v>0</v>
      </c>
      <c r="BH217" s="112">
        <f>IF(U217="sníž. přenesená",N217,0)</f>
        <v>0</v>
      </c>
      <c r="BI217" s="112">
        <f>IF(U217="nulová",N217,0)</f>
        <v>0</v>
      </c>
      <c r="BJ217" s="21" t="s">
        <v>87</v>
      </c>
      <c r="BK217" s="112">
        <f>ROUND(L217*K217,2)</f>
        <v>0</v>
      </c>
      <c r="BL217" s="21" t="s">
        <v>194</v>
      </c>
      <c r="BM217" s="21" t="s">
        <v>345</v>
      </c>
    </row>
    <row r="218" spans="2:63" s="9" customFormat="1" ht="29.25" customHeight="1">
      <c r="B218" s="158"/>
      <c r="C218" s="159"/>
      <c r="D218" s="168" t="s">
        <v>131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301">
        <f>BK218</f>
        <v>0</v>
      </c>
      <c r="O218" s="302"/>
      <c r="P218" s="302"/>
      <c r="Q218" s="302"/>
      <c r="R218" s="161"/>
      <c r="T218" s="162"/>
      <c r="U218" s="159"/>
      <c r="V218" s="159"/>
      <c r="W218" s="163">
        <f>SUM(W219:W257)</f>
        <v>0</v>
      </c>
      <c r="X218" s="159"/>
      <c r="Y218" s="163">
        <f>SUM(Y219:Y257)</f>
        <v>0.05492694</v>
      </c>
      <c r="Z218" s="159"/>
      <c r="AA218" s="164">
        <f>SUM(AA219:AA257)</f>
        <v>0.14873000000000003</v>
      </c>
      <c r="AR218" s="165" t="s">
        <v>87</v>
      </c>
      <c r="AT218" s="166" t="s">
        <v>77</v>
      </c>
      <c r="AU218" s="166" t="s">
        <v>84</v>
      </c>
      <c r="AY218" s="165" t="s">
        <v>167</v>
      </c>
      <c r="BK218" s="167">
        <f>SUM(BK219:BK257)</f>
        <v>0</v>
      </c>
    </row>
    <row r="219" spans="2:65" s="1" customFormat="1" ht="16.5" customHeight="1">
      <c r="B219" s="37"/>
      <c r="C219" s="169" t="s">
        <v>346</v>
      </c>
      <c r="D219" s="169" t="s">
        <v>168</v>
      </c>
      <c r="E219" s="170" t="s">
        <v>347</v>
      </c>
      <c r="F219" s="276" t="s">
        <v>348</v>
      </c>
      <c r="G219" s="276"/>
      <c r="H219" s="276"/>
      <c r="I219" s="276"/>
      <c r="J219" s="171" t="s">
        <v>349</v>
      </c>
      <c r="K219" s="172">
        <v>1</v>
      </c>
      <c r="L219" s="277">
        <v>0</v>
      </c>
      <c r="M219" s="278"/>
      <c r="N219" s="279">
        <f aca="true" t="shared" si="5" ref="N219:N246">ROUND(L219*K219,2)</f>
        <v>0</v>
      </c>
      <c r="O219" s="279"/>
      <c r="P219" s="279"/>
      <c r="Q219" s="279"/>
      <c r="R219" s="39"/>
      <c r="T219" s="173" t="s">
        <v>22</v>
      </c>
      <c r="U219" s="46" t="s">
        <v>45</v>
      </c>
      <c r="V219" s="38"/>
      <c r="W219" s="174">
        <f aca="true" t="shared" si="6" ref="W219:W246">V219*K219</f>
        <v>0</v>
      </c>
      <c r="X219" s="174">
        <v>0</v>
      </c>
      <c r="Y219" s="174">
        <f aca="true" t="shared" si="7" ref="Y219:Y246">X219*K219</f>
        <v>0</v>
      </c>
      <c r="Z219" s="174">
        <v>0.0342</v>
      </c>
      <c r="AA219" s="175">
        <f aca="true" t="shared" si="8" ref="AA219:AA246">Z219*K219</f>
        <v>0.0342</v>
      </c>
      <c r="AR219" s="21" t="s">
        <v>194</v>
      </c>
      <c r="AT219" s="21" t="s">
        <v>168</v>
      </c>
      <c r="AU219" s="21" t="s">
        <v>87</v>
      </c>
      <c r="AY219" s="21" t="s">
        <v>167</v>
      </c>
      <c r="BE219" s="112">
        <f aca="true" t="shared" si="9" ref="BE219:BE246">IF(U219="základní",N219,0)</f>
        <v>0</v>
      </c>
      <c r="BF219" s="112">
        <f aca="true" t="shared" si="10" ref="BF219:BF246">IF(U219="snížená",N219,0)</f>
        <v>0</v>
      </c>
      <c r="BG219" s="112">
        <f aca="true" t="shared" si="11" ref="BG219:BG246">IF(U219="zákl. přenesená",N219,0)</f>
        <v>0</v>
      </c>
      <c r="BH219" s="112">
        <f aca="true" t="shared" si="12" ref="BH219:BH246">IF(U219="sníž. přenesená",N219,0)</f>
        <v>0</v>
      </c>
      <c r="BI219" s="112">
        <f aca="true" t="shared" si="13" ref="BI219:BI246">IF(U219="nulová",N219,0)</f>
        <v>0</v>
      </c>
      <c r="BJ219" s="21" t="s">
        <v>87</v>
      </c>
      <c r="BK219" s="112">
        <f aca="true" t="shared" si="14" ref="BK219:BK246">ROUND(L219*K219,2)</f>
        <v>0</v>
      </c>
      <c r="BL219" s="21" t="s">
        <v>194</v>
      </c>
      <c r="BM219" s="21" t="s">
        <v>350</v>
      </c>
    </row>
    <row r="220" spans="2:65" s="1" customFormat="1" ht="16.5" customHeight="1">
      <c r="B220" s="37"/>
      <c r="C220" s="169" t="s">
        <v>351</v>
      </c>
      <c r="D220" s="169" t="s">
        <v>168</v>
      </c>
      <c r="E220" s="170" t="s">
        <v>352</v>
      </c>
      <c r="F220" s="276" t="s">
        <v>353</v>
      </c>
      <c r="G220" s="276"/>
      <c r="H220" s="276"/>
      <c r="I220" s="276"/>
      <c r="J220" s="171" t="s">
        <v>210</v>
      </c>
      <c r="K220" s="172">
        <v>1</v>
      </c>
      <c r="L220" s="277">
        <v>0</v>
      </c>
      <c r="M220" s="278"/>
      <c r="N220" s="279">
        <f t="shared" si="5"/>
        <v>0</v>
      </c>
      <c r="O220" s="279"/>
      <c r="P220" s="279"/>
      <c r="Q220" s="279"/>
      <c r="R220" s="39"/>
      <c r="T220" s="173" t="s">
        <v>22</v>
      </c>
      <c r="U220" s="46" t="s">
        <v>45</v>
      </c>
      <c r="V220" s="38"/>
      <c r="W220" s="174">
        <f t="shared" si="6"/>
        <v>0</v>
      </c>
      <c r="X220" s="174">
        <v>0.00178</v>
      </c>
      <c r="Y220" s="174">
        <f t="shared" si="7"/>
        <v>0.00178</v>
      </c>
      <c r="Z220" s="174">
        <v>0</v>
      </c>
      <c r="AA220" s="175">
        <f t="shared" si="8"/>
        <v>0</v>
      </c>
      <c r="AR220" s="21" t="s">
        <v>194</v>
      </c>
      <c r="AT220" s="21" t="s">
        <v>168</v>
      </c>
      <c r="AU220" s="21" t="s">
        <v>87</v>
      </c>
      <c r="AY220" s="21" t="s">
        <v>167</v>
      </c>
      <c r="BE220" s="112">
        <f t="shared" si="9"/>
        <v>0</v>
      </c>
      <c r="BF220" s="112">
        <f t="shared" si="10"/>
        <v>0</v>
      </c>
      <c r="BG220" s="112">
        <f t="shared" si="11"/>
        <v>0</v>
      </c>
      <c r="BH220" s="112">
        <f t="shared" si="12"/>
        <v>0</v>
      </c>
      <c r="BI220" s="112">
        <f t="shared" si="13"/>
        <v>0</v>
      </c>
      <c r="BJ220" s="21" t="s">
        <v>87</v>
      </c>
      <c r="BK220" s="112">
        <f t="shared" si="14"/>
        <v>0</v>
      </c>
      <c r="BL220" s="21" t="s">
        <v>194</v>
      </c>
      <c r="BM220" s="21" t="s">
        <v>354</v>
      </c>
    </row>
    <row r="221" spans="2:65" s="1" customFormat="1" ht="25.5" customHeight="1">
      <c r="B221" s="37"/>
      <c r="C221" s="199" t="s">
        <v>355</v>
      </c>
      <c r="D221" s="199" t="s">
        <v>213</v>
      </c>
      <c r="E221" s="200" t="s">
        <v>356</v>
      </c>
      <c r="F221" s="288" t="s">
        <v>357</v>
      </c>
      <c r="G221" s="288"/>
      <c r="H221" s="288"/>
      <c r="I221" s="288"/>
      <c r="J221" s="201" t="s">
        <v>210</v>
      </c>
      <c r="K221" s="202">
        <v>1</v>
      </c>
      <c r="L221" s="289">
        <v>0</v>
      </c>
      <c r="M221" s="290"/>
      <c r="N221" s="291">
        <f t="shared" si="5"/>
        <v>0</v>
      </c>
      <c r="O221" s="279"/>
      <c r="P221" s="279"/>
      <c r="Q221" s="279"/>
      <c r="R221" s="39"/>
      <c r="T221" s="173" t="s">
        <v>22</v>
      </c>
      <c r="U221" s="46" t="s">
        <v>45</v>
      </c>
      <c r="V221" s="38"/>
      <c r="W221" s="174">
        <f t="shared" si="6"/>
        <v>0</v>
      </c>
      <c r="X221" s="174">
        <v>0.00128</v>
      </c>
      <c r="Y221" s="174">
        <f t="shared" si="7"/>
        <v>0.00128</v>
      </c>
      <c r="Z221" s="174">
        <v>0</v>
      </c>
      <c r="AA221" s="175">
        <f t="shared" si="8"/>
        <v>0</v>
      </c>
      <c r="AR221" s="21" t="s">
        <v>293</v>
      </c>
      <c r="AT221" s="21" t="s">
        <v>213</v>
      </c>
      <c r="AU221" s="21" t="s">
        <v>87</v>
      </c>
      <c r="AY221" s="21" t="s">
        <v>167</v>
      </c>
      <c r="BE221" s="112">
        <f t="shared" si="9"/>
        <v>0</v>
      </c>
      <c r="BF221" s="112">
        <f t="shared" si="10"/>
        <v>0</v>
      </c>
      <c r="BG221" s="112">
        <f t="shared" si="11"/>
        <v>0</v>
      </c>
      <c r="BH221" s="112">
        <f t="shared" si="12"/>
        <v>0</v>
      </c>
      <c r="BI221" s="112">
        <f t="shared" si="13"/>
        <v>0</v>
      </c>
      <c r="BJ221" s="21" t="s">
        <v>87</v>
      </c>
      <c r="BK221" s="112">
        <f t="shared" si="14"/>
        <v>0</v>
      </c>
      <c r="BL221" s="21" t="s">
        <v>194</v>
      </c>
      <c r="BM221" s="21" t="s">
        <v>358</v>
      </c>
    </row>
    <row r="222" spans="2:65" s="1" customFormat="1" ht="16.5" customHeight="1">
      <c r="B222" s="37"/>
      <c r="C222" s="199" t="s">
        <v>359</v>
      </c>
      <c r="D222" s="199" t="s">
        <v>213</v>
      </c>
      <c r="E222" s="200" t="s">
        <v>360</v>
      </c>
      <c r="F222" s="288" t="s">
        <v>361</v>
      </c>
      <c r="G222" s="288"/>
      <c r="H222" s="288"/>
      <c r="I222" s="288"/>
      <c r="J222" s="201" t="s">
        <v>210</v>
      </c>
      <c r="K222" s="202">
        <v>1</v>
      </c>
      <c r="L222" s="289">
        <v>0</v>
      </c>
      <c r="M222" s="290"/>
      <c r="N222" s="291">
        <f t="shared" si="5"/>
        <v>0</v>
      </c>
      <c r="O222" s="279"/>
      <c r="P222" s="279"/>
      <c r="Q222" s="279"/>
      <c r="R222" s="39"/>
      <c r="T222" s="173" t="s">
        <v>22</v>
      </c>
      <c r="U222" s="46" t="s">
        <v>45</v>
      </c>
      <c r="V222" s="38"/>
      <c r="W222" s="174">
        <f t="shared" si="6"/>
        <v>0</v>
      </c>
      <c r="X222" s="174">
        <v>0.021</v>
      </c>
      <c r="Y222" s="174">
        <f t="shared" si="7"/>
        <v>0.021</v>
      </c>
      <c r="Z222" s="174">
        <v>0</v>
      </c>
      <c r="AA222" s="175">
        <f t="shared" si="8"/>
        <v>0</v>
      </c>
      <c r="AR222" s="21" t="s">
        <v>293</v>
      </c>
      <c r="AT222" s="21" t="s">
        <v>213</v>
      </c>
      <c r="AU222" s="21" t="s">
        <v>87</v>
      </c>
      <c r="AY222" s="21" t="s">
        <v>167</v>
      </c>
      <c r="BE222" s="112">
        <f t="shared" si="9"/>
        <v>0</v>
      </c>
      <c r="BF222" s="112">
        <f t="shared" si="10"/>
        <v>0</v>
      </c>
      <c r="BG222" s="112">
        <f t="shared" si="11"/>
        <v>0</v>
      </c>
      <c r="BH222" s="112">
        <f t="shared" si="12"/>
        <v>0</v>
      </c>
      <c r="BI222" s="112">
        <f t="shared" si="13"/>
        <v>0</v>
      </c>
      <c r="BJ222" s="21" t="s">
        <v>87</v>
      </c>
      <c r="BK222" s="112">
        <f t="shared" si="14"/>
        <v>0</v>
      </c>
      <c r="BL222" s="21" t="s">
        <v>194</v>
      </c>
      <c r="BM222" s="21" t="s">
        <v>362</v>
      </c>
    </row>
    <row r="223" spans="2:65" s="1" customFormat="1" ht="25.5" customHeight="1">
      <c r="B223" s="37"/>
      <c r="C223" s="169" t="s">
        <v>363</v>
      </c>
      <c r="D223" s="169" t="s">
        <v>168</v>
      </c>
      <c r="E223" s="170" t="s">
        <v>364</v>
      </c>
      <c r="F223" s="276" t="s">
        <v>365</v>
      </c>
      <c r="G223" s="276"/>
      <c r="H223" s="276"/>
      <c r="I223" s="276"/>
      <c r="J223" s="171" t="s">
        <v>349</v>
      </c>
      <c r="K223" s="172">
        <v>1</v>
      </c>
      <c r="L223" s="277">
        <v>0</v>
      </c>
      <c r="M223" s="278"/>
      <c r="N223" s="279">
        <f t="shared" si="5"/>
        <v>0</v>
      </c>
      <c r="O223" s="279"/>
      <c r="P223" s="279"/>
      <c r="Q223" s="279"/>
      <c r="R223" s="39"/>
      <c r="T223" s="173" t="s">
        <v>22</v>
      </c>
      <c r="U223" s="46" t="s">
        <v>45</v>
      </c>
      <c r="V223" s="38"/>
      <c r="W223" s="174">
        <f t="shared" si="6"/>
        <v>0</v>
      </c>
      <c r="X223" s="174">
        <v>0</v>
      </c>
      <c r="Y223" s="174">
        <f t="shared" si="7"/>
        <v>0</v>
      </c>
      <c r="Z223" s="174">
        <v>0.01946</v>
      </c>
      <c r="AA223" s="175">
        <f t="shared" si="8"/>
        <v>0.01946</v>
      </c>
      <c r="AR223" s="21" t="s">
        <v>194</v>
      </c>
      <c r="AT223" s="21" t="s">
        <v>168</v>
      </c>
      <c r="AU223" s="21" t="s">
        <v>87</v>
      </c>
      <c r="AY223" s="21" t="s">
        <v>167</v>
      </c>
      <c r="BE223" s="112">
        <f t="shared" si="9"/>
        <v>0</v>
      </c>
      <c r="BF223" s="112">
        <f t="shared" si="10"/>
        <v>0</v>
      </c>
      <c r="BG223" s="112">
        <f t="shared" si="11"/>
        <v>0</v>
      </c>
      <c r="BH223" s="112">
        <f t="shared" si="12"/>
        <v>0</v>
      </c>
      <c r="BI223" s="112">
        <f t="shared" si="13"/>
        <v>0</v>
      </c>
      <c r="BJ223" s="21" t="s">
        <v>87</v>
      </c>
      <c r="BK223" s="112">
        <f t="shared" si="14"/>
        <v>0</v>
      </c>
      <c r="BL223" s="21" t="s">
        <v>194</v>
      </c>
      <c r="BM223" s="21" t="s">
        <v>366</v>
      </c>
    </row>
    <row r="224" spans="2:65" s="1" customFormat="1" ht="25.5" customHeight="1">
      <c r="B224" s="37"/>
      <c r="C224" s="169" t="s">
        <v>367</v>
      </c>
      <c r="D224" s="169" t="s">
        <v>168</v>
      </c>
      <c r="E224" s="170" t="s">
        <v>368</v>
      </c>
      <c r="F224" s="276" t="s">
        <v>369</v>
      </c>
      <c r="G224" s="276"/>
      <c r="H224" s="276"/>
      <c r="I224" s="276"/>
      <c r="J224" s="171" t="s">
        <v>349</v>
      </c>
      <c r="K224" s="172">
        <v>1</v>
      </c>
      <c r="L224" s="277">
        <v>0</v>
      </c>
      <c r="M224" s="278"/>
      <c r="N224" s="279">
        <f t="shared" si="5"/>
        <v>0</v>
      </c>
      <c r="O224" s="279"/>
      <c r="P224" s="279"/>
      <c r="Q224" s="279"/>
      <c r="R224" s="39"/>
      <c r="T224" s="173" t="s">
        <v>22</v>
      </c>
      <c r="U224" s="46" t="s">
        <v>45</v>
      </c>
      <c r="V224" s="38"/>
      <c r="W224" s="174">
        <f t="shared" si="6"/>
        <v>0</v>
      </c>
      <c r="X224" s="174">
        <v>0.00184804</v>
      </c>
      <c r="Y224" s="174">
        <f t="shared" si="7"/>
        <v>0.00184804</v>
      </c>
      <c r="Z224" s="174">
        <v>0</v>
      </c>
      <c r="AA224" s="175">
        <f t="shared" si="8"/>
        <v>0</v>
      </c>
      <c r="AR224" s="21" t="s">
        <v>194</v>
      </c>
      <c r="AT224" s="21" t="s">
        <v>168</v>
      </c>
      <c r="AU224" s="21" t="s">
        <v>87</v>
      </c>
      <c r="AY224" s="21" t="s">
        <v>167</v>
      </c>
      <c r="BE224" s="112">
        <f t="shared" si="9"/>
        <v>0</v>
      </c>
      <c r="BF224" s="112">
        <f t="shared" si="10"/>
        <v>0</v>
      </c>
      <c r="BG224" s="112">
        <f t="shared" si="11"/>
        <v>0</v>
      </c>
      <c r="BH224" s="112">
        <f t="shared" si="12"/>
        <v>0</v>
      </c>
      <c r="BI224" s="112">
        <f t="shared" si="13"/>
        <v>0</v>
      </c>
      <c r="BJ224" s="21" t="s">
        <v>87</v>
      </c>
      <c r="BK224" s="112">
        <f t="shared" si="14"/>
        <v>0</v>
      </c>
      <c r="BL224" s="21" t="s">
        <v>194</v>
      </c>
      <c r="BM224" s="21" t="s">
        <v>370</v>
      </c>
    </row>
    <row r="225" spans="2:65" s="1" customFormat="1" ht="25.5" customHeight="1">
      <c r="B225" s="37"/>
      <c r="C225" s="199" t="s">
        <v>371</v>
      </c>
      <c r="D225" s="199" t="s">
        <v>213</v>
      </c>
      <c r="E225" s="200" t="s">
        <v>372</v>
      </c>
      <c r="F225" s="288" t="s">
        <v>373</v>
      </c>
      <c r="G225" s="288"/>
      <c r="H225" s="288"/>
      <c r="I225" s="288"/>
      <c r="J225" s="201" t="s">
        <v>210</v>
      </c>
      <c r="K225" s="202">
        <v>1</v>
      </c>
      <c r="L225" s="289">
        <v>0</v>
      </c>
      <c r="M225" s="290"/>
      <c r="N225" s="291">
        <f t="shared" si="5"/>
        <v>0</v>
      </c>
      <c r="O225" s="279"/>
      <c r="P225" s="279"/>
      <c r="Q225" s="279"/>
      <c r="R225" s="39"/>
      <c r="T225" s="173" t="s">
        <v>22</v>
      </c>
      <c r="U225" s="46" t="s">
        <v>45</v>
      </c>
      <c r="V225" s="38"/>
      <c r="W225" s="174">
        <f t="shared" si="6"/>
        <v>0</v>
      </c>
      <c r="X225" s="174">
        <v>0.0165</v>
      </c>
      <c r="Y225" s="174">
        <f t="shared" si="7"/>
        <v>0.0165</v>
      </c>
      <c r="Z225" s="174">
        <v>0</v>
      </c>
      <c r="AA225" s="175">
        <f t="shared" si="8"/>
        <v>0</v>
      </c>
      <c r="AR225" s="21" t="s">
        <v>293</v>
      </c>
      <c r="AT225" s="21" t="s">
        <v>213</v>
      </c>
      <c r="AU225" s="21" t="s">
        <v>87</v>
      </c>
      <c r="AY225" s="21" t="s">
        <v>167</v>
      </c>
      <c r="BE225" s="112">
        <f t="shared" si="9"/>
        <v>0</v>
      </c>
      <c r="BF225" s="112">
        <f t="shared" si="10"/>
        <v>0</v>
      </c>
      <c r="BG225" s="112">
        <f t="shared" si="11"/>
        <v>0</v>
      </c>
      <c r="BH225" s="112">
        <f t="shared" si="12"/>
        <v>0</v>
      </c>
      <c r="BI225" s="112">
        <f t="shared" si="13"/>
        <v>0</v>
      </c>
      <c r="BJ225" s="21" t="s">
        <v>87</v>
      </c>
      <c r="BK225" s="112">
        <f t="shared" si="14"/>
        <v>0</v>
      </c>
      <c r="BL225" s="21" t="s">
        <v>194</v>
      </c>
      <c r="BM225" s="21" t="s">
        <v>374</v>
      </c>
    </row>
    <row r="226" spans="2:65" s="1" customFormat="1" ht="16.5" customHeight="1">
      <c r="B226" s="37"/>
      <c r="C226" s="169" t="s">
        <v>375</v>
      </c>
      <c r="D226" s="169" t="s">
        <v>168</v>
      </c>
      <c r="E226" s="170" t="s">
        <v>376</v>
      </c>
      <c r="F226" s="276" t="s">
        <v>377</v>
      </c>
      <c r="G226" s="276"/>
      <c r="H226" s="276"/>
      <c r="I226" s="276"/>
      <c r="J226" s="171" t="s">
        <v>349</v>
      </c>
      <c r="K226" s="172">
        <v>1</v>
      </c>
      <c r="L226" s="277">
        <v>0</v>
      </c>
      <c r="M226" s="278"/>
      <c r="N226" s="279">
        <f t="shared" si="5"/>
        <v>0</v>
      </c>
      <c r="O226" s="279"/>
      <c r="P226" s="279"/>
      <c r="Q226" s="279"/>
      <c r="R226" s="39"/>
      <c r="T226" s="173" t="s">
        <v>22</v>
      </c>
      <c r="U226" s="46" t="s">
        <v>45</v>
      </c>
      <c r="V226" s="38"/>
      <c r="W226" s="174">
        <f t="shared" si="6"/>
        <v>0</v>
      </c>
      <c r="X226" s="174">
        <v>0</v>
      </c>
      <c r="Y226" s="174">
        <f t="shared" si="7"/>
        <v>0</v>
      </c>
      <c r="Z226" s="174">
        <v>0.0329</v>
      </c>
      <c r="AA226" s="175">
        <f t="shared" si="8"/>
        <v>0.0329</v>
      </c>
      <c r="AR226" s="21" t="s">
        <v>194</v>
      </c>
      <c r="AT226" s="21" t="s">
        <v>168</v>
      </c>
      <c r="AU226" s="21" t="s">
        <v>87</v>
      </c>
      <c r="AY226" s="21" t="s">
        <v>167</v>
      </c>
      <c r="BE226" s="112">
        <f t="shared" si="9"/>
        <v>0</v>
      </c>
      <c r="BF226" s="112">
        <f t="shared" si="10"/>
        <v>0</v>
      </c>
      <c r="BG226" s="112">
        <f t="shared" si="11"/>
        <v>0</v>
      </c>
      <c r="BH226" s="112">
        <f t="shared" si="12"/>
        <v>0</v>
      </c>
      <c r="BI226" s="112">
        <f t="shared" si="13"/>
        <v>0</v>
      </c>
      <c r="BJ226" s="21" t="s">
        <v>87</v>
      </c>
      <c r="BK226" s="112">
        <f t="shared" si="14"/>
        <v>0</v>
      </c>
      <c r="BL226" s="21" t="s">
        <v>194</v>
      </c>
      <c r="BM226" s="21" t="s">
        <v>378</v>
      </c>
    </row>
    <row r="227" spans="2:65" s="1" customFormat="1" ht="25.5" customHeight="1">
      <c r="B227" s="37"/>
      <c r="C227" s="169" t="s">
        <v>379</v>
      </c>
      <c r="D227" s="169" t="s">
        <v>168</v>
      </c>
      <c r="E227" s="170" t="s">
        <v>380</v>
      </c>
      <c r="F227" s="276" t="s">
        <v>381</v>
      </c>
      <c r="G227" s="276"/>
      <c r="H227" s="276"/>
      <c r="I227" s="276"/>
      <c r="J227" s="171" t="s">
        <v>349</v>
      </c>
      <c r="K227" s="172">
        <v>1</v>
      </c>
      <c r="L227" s="277">
        <v>0</v>
      </c>
      <c r="M227" s="278"/>
      <c r="N227" s="279">
        <f t="shared" si="5"/>
        <v>0</v>
      </c>
      <c r="O227" s="279"/>
      <c r="P227" s="279"/>
      <c r="Q227" s="279"/>
      <c r="R227" s="39"/>
      <c r="T227" s="173" t="s">
        <v>22</v>
      </c>
      <c r="U227" s="46" t="s">
        <v>45</v>
      </c>
      <c r="V227" s="38"/>
      <c r="W227" s="174">
        <f t="shared" si="6"/>
        <v>0</v>
      </c>
      <c r="X227" s="174">
        <v>0.00102</v>
      </c>
      <c r="Y227" s="174">
        <f t="shared" si="7"/>
        <v>0.00102</v>
      </c>
      <c r="Z227" s="174">
        <v>0</v>
      </c>
      <c r="AA227" s="175">
        <f t="shared" si="8"/>
        <v>0</v>
      </c>
      <c r="AR227" s="21" t="s">
        <v>194</v>
      </c>
      <c r="AT227" s="21" t="s">
        <v>168</v>
      </c>
      <c r="AU227" s="21" t="s">
        <v>87</v>
      </c>
      <c r="AY227" s="21" t="s">
        <v>167</v>
      </c>
      <c r="BE227" s="112">
        <f t="shared" si="9"/>
        <v>0</v>
      </c>
      <c r="BF227" s="112">
        <f t="shared" si="10"/>
        <v>0</v>
      </c>
      <c r="BG227" s="112">
        <f t="shared" si="11"/>
        <v>0</v>
      </c>
      <c r="BH227" s="112">
        <f t="shared" si="12"/>
        <v>0</v>
      </c>
      <c r="BI227" s="112">
        <f t="shared" si="13"/>
        <v>0</v>
      </c>
      <c r="BJ227" s="21" t="s">
        <v>87</v>
      </c>
      <c r="BK227" s="112">
        <f t="shared" si="14"/>
        <v>0</v>
      </c>
      <c r="BL227" s="21" t="s">
        <v>194</v>
      </c>
      <c r="BM227" s="21" t="s">
        <v>382</v>
      </c>
    </row>
    <row r="228" spans="2:65" s="1" customFormat="1" ht="25.5" customHeight="1">
      <c r="B228" s="37"/>
      <c r="C228" s="169" t="s">
        <v>383</v>
      </c>
      <c r="D228" s="169" t="s">
        <v>168</v>
      </c>
      <c r="E228" s="170" t="s">
        <v>384</v>
      </c>
      <c r="F228" s="276" t="s">
        <v>385</v>
      </c>
      <c r="G228" s="276"/>
      <c r="H228" s="276"/>
      <c r="I228" s="276"/>
      <c r="J228" s="171" t="s">
        <v>349</v>
      </c>
      <c r="K228" s="172">
        <v>1</v>
      </c>
      <c r="L228" s="277">
        <v>0</v>
      </c>
      <c r="M228" s="278"/>
      <c r="N228" s="279">
        <f t="shared" si="5"/>
        <v>0</v>
      </c>
      <c r="O228" s="279"/>
      <c r="P228" s="279"/>
      <c r="Q228" s="279"/>
      <c r="R228" s="39"/>
      <c r="T228" s="173" t="s">
        <v>22</v>
      </c>
      <c r="U228" s="46" t="s">
        <v>45</v>
      </c>
      <c r="V228" s="38"/>
      <c r="W228" s="174">
        <f t="shared" si="6"/>
        <v>0</v>
      </c>
      <c r="X228" s="174">
        <v>0.003</v>
      </c>
      <c r="Y228" s="174">
        <f t="shared" si="7"/>
        <v>0.003</v>
      </c>
      <c r="Z228" s="174">
        <v>0</v>
      </c>
      <c r="AA228" s="175">
        <f t="shared" si="8"/>
        <v>0</v>
      </c>
      <c r="AR228" s="21" t="s">
        <v>194</v>
      </c>
      <c r="AT228" s="21" t="s">
        <v>168</v>
      </c>
      <c r="AU228" s="21" t="s">
        <v>87</v>
      </c>
      <c r="AY228" s="21" t="s">
        <v>167</v>
      </c>
      <c r="BE228" s="112">
        <f t="shared" si="9"/>
        <v>0</v>
      </c>
      <c r="BF228" s="112">
        <f t="shared" si="10"/>
        <v>0</v>
      </c>
      <c r="BG228" s="112">
        <f t="shared" si="11"/>
        <v>0</v>
      </c>
      <c r="BH228" s="112">
        <f t="shared" si="12"/>
        <v>0</v>
      </c>
      <c r="BI228" s="112">
        <f t="shared" si="13"/>
        <v>0</v>
      </c>
      <c r="BJ228" s="21" t="s">
        <v>87</v>
      </c>
      <c r="BK228" s="112">
        <f t="shared" si="14"/>
        <v>0</v>
      </c>
      <c r="BL228" s="21" t="s">
        <v>194</v>
      </c>
      <c r="BM228" s="21" t="s">
        <v>386</v>
      </c>
    </row>
    <row r="229" spans="2:65" s="1" customFormat="1" ht="25.5" customHeight="1">
      <c r="B229" s="37"/>
      <c r="C229" s="169" t="s">
        <v>387</v>
      </c>
      <c r="D229" s="169" t="s">
        <v>168</v>
      </c>
      <c r="E229" s="170" t="s">
        <v>388</v>
      </c>
      <c r="F229" s="276" t="s">
        <v>389</v>
      </c>
      <c r="G229" s="276"/>
      <c r="H229" s="276"/>
      <c r="I229" s="276"/>
      <c r="J229" s="171" t="s">
        <v>349</v>
      </c>
      <c r="K229" s="172">
        <v>2</v>
      </c>
      <c r="L229" s="277">
        <v>0</v>
      </c>
      <c r="M229" s="278"/>
      <c r="N229" s="279">
        <f t="shared" si="5"/>
        <v>0</v>
      </c>
      <c r="O229" s="279"/>
      <c r="P229" s="279"/>
      <c r="Q229" s="279"/>
      <c r="R229" s="39"/>
      <c r="T229" s="173" t="s">
        <v>22</v>
      </c>
      <c r="U229" s="46" t="s">
        <v>45</v>
      </c>
      <c r="V229" s="38"/>
      <c r="W229" s="174">
        <f t="shared" si="6"/>
        <v>0</v>
      </c>
      <c r="X229" s="174">
        <v>0.0013</v>
      </c>
      <c r="Y229" s="174">
        <f t="shared" si="7"/>
        <v>0.0026</v>
      </c>
      <c r="Z229" s="174">
        <v>0</v>
      </c>
      <c r="AA229" s="175">
        <f t="shared" si="8"/>
        <v>0</v>
      </c>
      <c r="AR229" s="21" t="s">
        <v>194</v>
      </c>
      <c r="AT229" s="21" t="s">
        <v>168</v>
      </c>
      <c r="AU229" s="21" t="s">
        <v>87</v>
      </c>
      <c r="AY229" s="21" t="s">
        <v>167</v>
      </c>
      <c r="BE229" s="112">
        <f t="shared" si="9"/>
        <v>0</v>
      </c>
      <c r="BF229" s="112">
        <f t="shared" si="10"/>
        <v>0</v>
      </c>
      <c r="BG229" s="112">
        <f t="shared" si="11"/>
        <v>0</v>
      </c>
      <c r="BH229" s="112">
        <f t="shared" si="12"/>
        <v>0</v>
      </c>
      <c r="BI229" s="112">
        <f t="shared" si="13"/>
        <v>0</v>
      </c>
      <c r="BJ229" s="21" t="s">
        <v>87</v>
      </c>
      <c r="BK229" s="112">
        <f t="shared" si="14"/>
        <v>0</v>
      </c>
      <c r="BL229" s="21" t="s">
        <v>194</v>
      </c>
      <c r="BM229" s="21" t="s">
        <v>390</v>
      </c>
    </row>
    <row r="230" spans="2:65" s="1" customFormat="1" ht="25.5" customHeight="1">
      <c r="B230" s="37"/>
      <c r="C230" s="169" t="s">
        <v>391</v>
      </c>
      <c r="D230" s="169" t="s">
        <v>168</v>
      </c>
      <c r="E230" s="170" t="s">
        <v>392</v>
      </c>
      <c r="F230" s="276" t="s">
        <v>393</v>
      </c>
      <c r="G230" s="276"/>
      <c r="H230" s="276"/>
      <c r="I230" s="276"/>
      <c r="J230" s="171" t="s">
        <v>349</v>
      </c>
      <c r="K230" s="172">
        <v>1</v>
      </c>
      <c r="L230" s="277">
        <v>0</v>
      </c>
      <c r="M230" s="278"/>
      <c r="N230" s="279">
        <f t="shared" si="5"/>
        <v>0</v>
      </c>
      <c r="O230" s="279"/>
      <c r="P230" s="279"/>
      <c r="Q230" s="279"/>
      <c r="R230" s="39"/>
      <c r="T230" s="173" t="s">
        <v>22</v>
      </c>
      <c r="U230" s="46" t="s">
        <v>45</v>
      </c>
      <c r="V230" s="38"/>
      <c r="W230" s="174">
        <f t="shared" si="6"/>
        <v>0</v>
      </c>
      <c r="X230" s="174">
        <v>0.00075</v>
      </c>
      <c r="Y230" s="174">
        <f t="shared" si="7"/>
        <v>0.00075</v>
      </c>
      <c r="Z230" s="174">
        <v>0</v>
      </c>
      <c r="AA230" s="175">
        <f t="shared" si="8"/>
        <v>0</v>
      </c>
      <c r="AR230" s="21" t="s">
        <v>194</v>
      </c>
      <c r="AT230" s="21" t="s">
        <v>168</v>
      </c>
      <c r="AU230" s="21" t="s">
        <v>87</v>
      </c>
      <c r="AY230" s="21" t="s">
        <v>167</v>
      </c>
      <c r="BE230" s="112">
        <f t="shared" si="9"/>
        <v>0</v>
      </c>
      <c r="BF230" s="112">
        <f t="shared" si="10"/>
        <v>0</v>
      </c>
      <c r="BG230" s="112">
        <f t="shared" si="11"/>
        <v>0</v>
      </c>
      <c r="BH230" s="112">
        <f t="shared" si="12"/>
        <v>0</v>
      </c>
      <c r="BI230" s="112">
        <f t="shared" si="13"/>
        <v>0</v>
      </c>
      <c r="BJ230" s="21" t="s">
        <v>87</v>
      </c>
      <c r="BK230" s="112">
        <f t="shared" si="14"/>
        <v>0</v>
      </c>
      <c r="BL230" s="21" t="s">
        <v>194</v>
      </c>
      <c r="BM230" s="21" t="s">
        <v>394</v>
      </c>
    </row>
    <row r="231" spans="2:65" s="1" customFormat="1" ht="16.5" customHeight="1">
      <c r="B231" s="37"/>
      <c r="C231" s="169" t="s">
        <v>395</v>
      </c>
      <c r="D231" s="169" t="s">
        <v>168</v>
      </c>
      <c r="E231" s="170" t="s">
        <v>396</v>
      </c>
      <c r="F231" s="276" t="s">
        <v>397</v>
      </c>
      <c r="G231" s="276"/>
      <c r="H231" s="276"/>
      <c r="I231" s="276"/>
      <c r="J231" s="171" t="s">
        <v>349</v>
      </c>
      <c r="K231" s="172">
        <v>1</v>
      </c>
      <c r="L231" s="277">
        <v>0</v>
      </c>
      <c r="M231" s="278"/>
      <c r="N231" s="279">
        <f t="shared" si="5"/>
        <v>0</v>
      </c>
      <c r="O231" s="279"/>
      <c r="P231" s="279"/>
      <c r="Q231" s="279"/>
      <c r="R231" s="39"/>
      <c r="T231" s="173" t="s">
        <v>22</v>
      </c>
      <c r="U231" s="46" t="s">
        <v>45</v>
      </c>
      <c r="V231" s="38"/>
      <c r="W231" s="174">
        <f t="shared" si="6"/>
        <v>0</v>
      </c>
      <c r="X231" s="174">
        <v>0</v>
      </c>
      <c r="Y231" s="174">
        <f t="shared" si="7"/>
        <v>0</v>
      </c>
      <c r="Z231" s="174">
        <v>0.002</v>
      </c>
      <c r="AA231" s="175">
        <f t="shared" si="8"/>
        <v>0.002</v>
      </c>
      <c r="AR231" s="21" t="s">
        <v>194</v>
      </c>
      <c r="AT231" s="21" t="s">
        <v>168</v>
      </c>
      <c r="AU231" s="21" t="s">
        <v>87</v>
      </c>
      <c r="AY231" s="21" t="s">
        <v>167</v>
      </c>
      <c r="BE231" s="112">
        <f t="shared" si="9"/>
        <v>0</v>
      </c>
      <c r="BF231" s="112">
        <f t="shared" si="10"/>
        <v>0</v>
      </c>
      <c r="BG231" s="112">
        <f t="shared" si="11"/>
        <v>0</v>
      </c>
      <c r="BH231" s="112">
        <f t="shared" si="12"/>
        <v>0</v>
      </c>
      <c r="BI231" s="112">
        <f t="shared" si="13"/>
        <v>0</v>
      </c>
      <c r="BJ231" s="21" t="s">
        <v>87</v>
      </c>
      <c r="BK231" s="112">
        <f t="shared" si="14"/>
        <v>0</v>
      </c>
      <c r="BL231" s="21" t="s">
        <v>194</v>
      </c>
      <c r="BM231" s="21" t="s">
        <v>398</v>
      </c>
    </row>
    <row r="232" spans="2:65" s="1" customFormat="1" ht="25.5" customHeight="1">
      <c r="B232" s="37"/>
      <c r="C232" s="169" t="s">
        <v>399</v>
      </c>
      <c r="D232" s="169" t="s">
        <v>168</v>
      </c>
      <c r="E232" s="170" t="s">
        <v>400</v>
      </c>
      <c r="F232" s="276" t="s">
        <v>401</v>
      </c>
      <c r="G232" s="276"/>
      <c r="H232" s="276"/>
      <c r="I232" s="276"/>
      <c r="J232" s="171" t="s">
        <v>349</v>
      </c>
      <c r="K232" s="172">
        <v>1</v>
      </c>
      <c r="L232" s="277">
        <v>0</v>
      </c>
      <c r="M232" s="278"/>
      <c r="N232" s="279">
        <f t="shared" si="5"/>
        <v>0</v>
      </c>
      <c r="O232" s="279"/>
      <c r="P232" s="279"/>
      <c r="Q232" s="279"/>
      <c r="R232" s="39"/>
      <c r="T232" s="173" t="s">
        <v>22</v>
      </c>
      <c r="U232" s="46" t="s">
        <v>45</v>
      </c>
      <c r="V232" s="38"/>
      <c r="W232" s="174">
        <f t="shared" si="6"/>
        <v>0</v>
      </c>
      <c r="X232" s="174">
        <v>0</v>
      </c>
      <c r="Y232" s="174">
        <f t="shared" si="7"/>
        <v>0</v>
      </c>
      <c r="Z232" s="174">
        <v>0.008</v>
      </c>
      <c r="AA232" s="175">
        <f t="shared" si="8"/>
        <v>0.008</v>
      </c>
      <c r="AR232" s="21" t="s">
        <v>194</v>
      </c>
      <c r="AT232" s="21" t="s">
        <v>168</v>
      </c>
      <c r="AU232" s="21" t="s">
        <v>87</v>
      </c>
      <c r="AY232" s="21" t="s">
        <v>167</v>
      </c>
      <c r="BE232" s="112">
        <f t="shared" si="9"/>
        <v>0</v>
      </c>
      <c r="BF232" s="112">
        <f t="shared" si="10"/>
        <v>0</v>
      </c>
      <c r="BG232" s="112">
        <f t="shared" si="11"/>
        <v>0</v>
      </c>
      <c r="BH232" s="112">
        <f t="shared" si="12"/>
        <v>0</v>
      </c>
      <c r="BI232" s="112">
        <f t="shared" si="13"/>
        <v>0</v>
      </c>
      <c r="BJ232" s="21" t="s">
        <v>87</v>
      </c>
      <c r="BK232" s="112">
        <f t="shared" si="14"/>
        <v>0</v>
      </c>
      <c r="BL232" s="21" t="s">
        <v>194</v>
      </c>
      <c r="BM232" s="21" t="s">
        <v>402</v>
      </c>
    </row>
    <row r="233" spans="2:65" s="1" customFormat="1" ht="16.5" customHeight="1">
      <c r="B233" s="37"/>
      <c r="C233" s="169" t="s">
        <v>403</v>
      </c>
      <c r="D233" s="169" t="s">
        <v>168</v>
      </c>
      <c r="E233" s="170" t="s">
        <v>404</v>
      </c>
      <c r="F233" s="276" t="s">
        <v>405</v>
      </c>
      <c r="G233" s="276"/>
      <c r="H233" s="276"/>
      <c r="I233" s="276"/>
      <c r="J233" s="171" t="s">
        <v>349</v>
      </c>
      <c r="K233" s="172">
        <v>1</v>
      </c>
      <c r="L233" s="277">
        <v>0</v>
      </c>
      <c r="M233" s="278"/>
      <c r="N233" s="279">
        <f t="shared" si="5"/>
        <v>0</v>
      </c>
      <c r="O233" s="279"/>
      <c r="P233" s="279"/>
      <c r="Q233" s="279"/>
      <c r="R233" s="39"/>
      <c r="T233" s="173" t="s">
        <v>22</v>
      </c>
      <c r="U233" s="46" t="s">
        <v>45</v>
      </c>
      <c r="V233" s="38"/>
      <c r="W233" s="174">
        <f t="shared" si="6"/>
        <v>0</v>
      </c>
      <c r="X233" s="174">
        <v>0</v>
      </c>
      <c r="Y233" s="174">
        <f t="shared" si="7"/>
        <v>0</v>
      </c>
      <c r="Z233" s="174">
        <v>0.008</v>
      </c>
      <c r="AA233" s="175">
        <f t="shared" si="8"/>
        <v>0.008</v>
      </c>
      <c r="AR233" s="21" t="s">
        <v>194</v>
      </c>
      <c r="AT233" s="21" t="s">
        <v>168</v>
      </c>
      <c r="AU233" s="21" t="s">
        <v>87</v>
      </c>
      <c r="AY233" s="21" t="s">
        <v>167</v>
      </c>
      <c r="BE233" s="112">
        <f t="shared" si="9"/>
        <v>0</v>
      </c>
      <c r="BF233" s="112">
        <f t="shared" si="10"/>
        <v>0</v>
      </c>
      <c r="BG233" s="112">
        <f t="shared" si="11"/>
        <v>0</v>
      </c>
      <c r="BH233" s="112">
        <f t="shared" si="12"/>
        <v>0</v>
      </c>
      <c r="BI233" s="112">
        <f t="shared" si="13"/>
        <v>0</v>
      </c>
      <c r="BJ233" s="21" t="s">
        <v>87</v>
      </c>
      <c r="BK233" s="112">
        <f t="shared" si="14"/>
        <v>0</v>
      </c>
      <c r="BL233" s="21" t="s">
        <v>194</v>
      </c>
      <c r="BM233" s="21" t="s">
        <v>406</v>
      </c>
    </row>
    <row r="234" spans="2:65" s="1" customFormat="1" ht="16.5" customHeight="1">
      <c r="B234" s="37"/>
      <c r="C234" s="169" t="s">
        <v>407</v>
      </c>
      <c r="D234" s="169" t="s">
        <v>168</v>
      </c>
      <c r="E234" s="170" t="s">
        <v>408</v>
      </c>
      <c r="F234" s="276" t="s">
        <v>409</v>
      </c>
      <c r="G234" s="276"/>
      <c r="H234" s="276"/>
      <c r="I234" s="276"/>
      <c r="J234" s="171" t="s">
        <v>349</v>
      </c>
      <c r="K234" s="172">
        <v>1</v>
      </c>
      <c r="L234" s="277">
        <v>0</v>
      </c>
      <c r="M234" s="278"/>
      <c r="N234" s="279">
        <f t="shared" si="5"/>
        <v>0</v>
      </c>
      <c r="O234" s="279"/>
      <c r="P234" s="279"/>
      <c r="Q234" s="279"/>
      <c r="R234" s="39"/>
      <c r="T234" s="173" t="s">
        <v>22</v>
      </c>
      <c r="U234" s="46" t="s">
        <v>45</v>
      </c>
      <c r="V234" s="38"/>
      <c r="W234" s="174">
        <f t="shared" si="6"/>
        <v>0</v>
      </c>
      <c r="X234" s="174">
        <v>0</v>
      </c>
      <c r="Y234" s="174">
        <f t="shared" si="7"/>
        <v>0</v>
      </c>
      <c r="Z234" s="174">
        <v>0.008</v>
      </c>
      <c r="AA234" s="175">
        <f t="shared" si="8"/>
        <v>0.008</v>
      </c>
      <c r="AR234" s="21" t="s">
        <v>194</v>
      </c>
      <c r="AT234" s="21" t="s">
        <v>168</v>
      </c>
      <c r="AU234" s="21" t="s">
        <v>87</v>
      </c>
      <c r="AY234" s="21" t="s">
        <v>167</v>
      </c>
      <c r="BE234" s="112">
        <f t="shared" si="9"/>
        <v>0</v>
      </c>
      <c r="BF234" s="112">
        <f t="shared" si="10"/>
        <v>0</v>
      </c>
      <c r="BG234" s="112">
        <f t="shared" si="11"/>
        <v>0</v>
      </c>
      <c r="BH234" s="112">
        <f t="shared" si="12"/>
        <v>0</v>
      </c>
      <c r="BI234" s="112">
        <f t="shared" si="13"/>
        <v>0</v>
      </c>
      <c r="BJ234" s="21" t="s">
        <v>87</v>
      </c>
      <c r="BK234" s="112">
        <f t="shared" si="14"/>
        <v>0</v>
      </c>
      <c r="BL234" s="21" t="s">
        <v>194</v>
      </c>
      <c r="BM234" s="21" t="s">
        <v>410</v>
      </c>
    </row>
    <row r="235" spans="2:65" s="1" customFormat="1" ht="25.5" customHeight="1">
      <c r="B235" s="37"/>
      <c r="C235" s="169" t="s">
        <v>411</v>
      </c>
      <c r="D235" s="169" t="s">
        <v>168</v>
      </c>
      <c r="E235" s="170" t="s">
        <v>412</v>
      </c>
      <c r="F235" s="276" t="s">
        <v>413</v>
      </c>
      <c r="G235" s="276"/>
      <c r="H235" s="276"/>
      <c r="I235" s="276"/>
      <c r="J235" s="171" t="s">
        <v>210</v>
      </c>
      <c r="K235" s="172">
        <v>2</v>
      </c>
      <c r="L235" s="277">
        <v>0</v>
      </c>
      <c r="M235" s="278"/>
      <c r="N235" s="279">
        <f t="shared" si="5"/>
        <v>0</v>
      </c>
      <c r="O235" s="279"/>
      <c r="P235" s="279"/>
      <c r="Q235" s="279"/>
      <c r="R235" s="39"/>
      <c r="T235" s="173" t="s">
        <v>22</v>
      </c>
      <c r="U235" s="46" t="s">
        <v>45</v>
      </c>
      <c r="V235" s="38"/>
      <c r="W235" s="174">
        <f t="shared" si="6"/>
        <v>0</v>
      </c>
      <c r="X235" s="174">
        <v>0</v>
      </c>
      <c r="Y235" s="174">
        <f t="shared" si="7"/>
        <v>0</v>
      </c>
      <c r="Z235" s="174">
        <v>0.00049</v>
      </c>
      <c r="AA235" s="175">
        <f t="shared" si="8"/>
        <v>0.00098</v>
      </c>
      <c r="AR235" s="21" t="s">
        <v>194</v>
      </c>
      <c r="AT235" s="21" t="s">
        <v>168</v>
      </c>
      <c r="AU235" s="21" t="s">
        <v>87</v>
      </c>
      <c r="AY235" s="21" t="s">
        <v>167</v>
      </c>
      <c r="BE235" s="112">
        <f t="shared" si="9"/>
        <v>0</v>
      </c>
      <c r="BF235" s="112">
        <f t="shared" si="10"/>
        <v>0</v>
      </c>
      <c r="BG235" s="112">
        <f t="shared" si="11"/>
        <v>0</v>
      </c>
      <c r="BH235" s="112">
        <f t="shared" si="12"/>
        <v>0</v>
      </c>
      <c r="BI235" s="112">
        <f t="shared" si="13"/>
        <v>0</v>
      </c>
      <c r="BJ235" s="21" t="s">
        <v>87</v>
      </c>
      <c r="BK235" s="112">
        <f t="shared" si="14"/>
        <v>0</v>
      </c>
      <c r="BL235" s="21" t="s">
        <v>194</v>
      </c>
      <c r="BM235" s="21" t="s">
        <v>414</v>
      </c>
    </row>
    <row r="236" spans="2:65" s="1" customFormat="1" ht="25.5" customHeight="1">
      <c r="B236" s="37"/>
      <c r="C236" s="169" t="s">
        <v>415</v>
      </c>
      <c r="D236" s="169" t="s">
        <v>168</v>
      </c>
      <c r="E236" s="170" t="s">
        <v>416</v>
      </c>
      <c r="F236" s="276" t="s">
        <v>417</v>
      </c>
      <c r="G236" s="276"/>
      <c r="H236" s="276"/>
      <c r="I236" s="276"/>
      <c r="J236" s="171" t="s">
        <v>349</v>
      </c>
      <c r="K236" s="172">
        <v>3</v>
      </c>
      <c r="L236" s="277">
        <v>0</v>
      </c>
      <c r="M236" s="278"/>
      <c r="N236" s="279">
        <f t="shared" si="5"/>
        <v>0</v>
      </c>
      <c r="O236" s="279"/>
      <c r="P236" s="279"/>
      <c r="Q236" s="279"/>
      <c r="R236" s="39"/>
      <c r="T236" s="173" t="s">
        <v>22</v>
      </c>
      <c r="U236" s="46" t="s">
        <v>45</v>
      </c>
      <c r="V236" s="38"/>
      <c r="W236" s="174">
        <f t="shared" si="6"/>
        <v>0</v>
      </c>
      <c r="X236" s="174">
        <v>0.0003001</v>
      </c>
      <c r="Y236" s="174">
        <f t="shared" si="7"/>
        <v>0.0009002999999999999</v>
      </c>
      <c r="Z236" s="174">
        <v>0</v>
      </c>
      <c r="AA236" s="175">
        <f t="shared" si="8"/>
        <v>0</v>
      </c>
      <c r="AR236" s="21" t="s">
        <v>194</v>
      </c>
      <c r="AT236" s="21" t="s">
        <v>168</v>
      </c>
      <c r="AU236" s="21" t="s">
        <v>87</v>
      </c>
      <c r="AY236" s="21" t="s">
        <v>167</v>
      </c>
      <c r="BE236" s="112">
        <f t="shared" si="9"/>
        <v>0</v>
      </c>
      <c r="BF236" s="112">
        <f t="shared" si="10"/>
        <v>0</v>
      </c>
      <c r="BG236" s="112">
        <f t="shared" si="11"/>
        <v>0</v>
      </c>
      <c r="BH236" s="112">
        <f t="shared" si="12"/>
        <v>0</v>
      </c>
      <c r="BI236" s="112">
        <f t="shared" si="13"/>
        <v>0</v>
      </c>
      <c r="BJ236" s="21" t="s">
        <v>87</v>
      </c>
      <c r="BK236" s="112">
        <f t="shared" si="14"/>
        <v>0</v>
      </c>
      <c r="BL236" s="21" t="s">
        <v>194</v>
      </c>
      <c r="BM236" s="21" t="s">
        <v>418</v>
      </c>
    </row>
    <row r="237" spans="2:65" s="1" customFormat="1" ht="16.5" customHeight="1">
      <c r="B237" s="37"/>
      <c r="C237" s="169" t="s">
        <v>419</v>
      </c>
      <c r="D237" s="169" t="s">
        <v>168</v>
      </c>
      <c r="E237" s="170" t="s">
        <v>420</v>
      </c>
      <c r="F237" s="276" t="s">
        <v>421</v>
      </c>
      <c r="G237" s="276"/>
      <c r="H237" s="276"/>
      <c r="I237" s="276"/>
      <c r="J237" s="171" t="s">
        <v>349</v>
      </c>
      <c r="K237" s="172">
        <v>2</v>
      </c>
      <c r="L237" s="277">
        <v>0</v>
      </c>
      <c r="M237" s="278"/>
      <c r="N237" s="279">
        <f t="shared" si="5"/>
        <v>0</v>
      </c>
      <c r="O237" s="279"/>
      <c r="P237" s="279"/>
      <c r="Q237" s="279"/>
      <c r="R237" s="39"/>
      <c r="T237" s="173" t="s">
        <v>22</v>
      </c>
      <c r="U237" s="46" t="s">
        <v>45</v>
      </c>
      <c r="V237" s="38"/>
      <c r="W237" s="174">
        <f t="shared" si="6"/>
        <v>0</v>
      </c>
      <c r="X237" s="174">
        <v>0</v>
      </c>
      <c r="Y237" s="174">
        <f t="shared" si="7"/>
        <v>0</v>
      </c>
      <c r="Z237" s="174">
        <v>0.00156</v>
      </c>
      <c r="AA237" s="175">
        <f t="shared" si="8"/>
        <v>0.00312</v>
      </c>
      <c r="AR237" s="21" t="s">
        <v>194</v>
      </c>
      <c r="AT237" s="21" t="s">
        <v>168</v>
      </c>
      <c r="AU237" s="21" t="s">
        <v>87</v>
      </c>
      <c r="AY237" s="21" t="s">
        <v>167</v>
      </c>
      <c r="BE237" s="112">
        <f t="shared" si="9"/>
        <v>0</v>
      </c>
      <c r="BF237" s="112">
        <f t="shared" si="10"/>
        <v>0</v>
      </c>
      <c r="BG237" s="112">
        <f t="shared" si="11"/>
        <v>0</v>
      </c>
      <c r="BH237" s="112">
        <f t="shared" si="12"/>
        <v>0</v>
      </c>
      <c r="BI237" s="112">
        <f t="shared" si="13"/>
        <v>0</v>
      </c>
      <c r="BJ237" s="21" t="s">
        <v>87</v>
      </c>
      <c r="BK237" s="112">
        <f t="shared" si="14"/>
        <v>0</v>
      </c>
      <c r="BL237" s="21" t="s">
        <v>194</v>
      </c>
      <c r="BM237" s="21" t="s">
        <v>422</v>
      </c>
    </row>
    <row r="238" spans="2:65" s="1" customFormat="1" ht="25.5" customHeight="1">
      <c r="B238" s="37"/>
      <c r="C238" s="169" t="s">
        <v>423</v>
      </c>
      <c r="D238" s="169" t="s">
        <v>168</v>
      </c>
      <c r="E238" s="170" t="s">
        <v>424</v>
      </c>
      <c r="F238" s="276" t="s">
        <v>425</v>
      </c>
      <c r="G238" s="276"/>
      <c r="H238" s="276"/>
      <c r="I238" s="276"/>
      <c r="J238" s="171" t="s">
        <v>210</v>
      </c>
      <c r="K238" s="172">
        <v>1</v>
      </c>
      <c r="L238" s="277">
        <v>0</v>
      </c>
      <c r="M238" s="278"/>
      <c r="N238" s="279">
        <f t="shared" si="5"/>
        <v>0</v>
      </c>
      <c r="O238" s="279"/>
      <c r="P238" s="279"/>
      <c r="Q238" s="279"/>
      <c r="R238" s="39"/>
      <c r="T238" s="173" t="s">
        <v>22</v>
      </c>
      <c r="U238" s="46" t="s">
        <v>45</v>
      </c>
      <c r="V238" s="38"/>
      <c r="W238" s="174">
        <f t="shared" si="6"/>
        <v>0</v>
      </c>
      <c r="X238" s="174">
        <v>4.01E-05</v>
      </c>
      <c r="Y238" s="174">
        <f t="shared" si="7"/>
        <v>4.01E-05</v>
      </c>
      <c r="Z238" s="174">
        <v>0</v>
      </c>
      <c r="AA238" s="175">
        <f t="shared" si="8"/>
        <v>0</v>
      </c>
      <c r="AR238" s="21" t="s">
        <v>194</v>
      </c>
      <c r="AT238" s="21" t="s">
        <v>168</v>
      </c>
      <c r="AU238" s="21" t="s">
        <v>87</v>
      </c>
      <c r="AY238" s="21" t="s">
        <v>167</v>
      </c>
      <c r="BE238" s="112">
        <f t="shared" si="9"/>
        <v>0</v>
      </c>
      <c r="BF238" s="112">
        <f t="shared" si="10"/>
        <v>0</v>
      </c>
      <c r="BG238" s="112">
        <f t="shared" si="11"/>
        <v>0</v>
      </c>
      <c r="BH238" s="112">
        <f t="shared" si="12"/>
        <v>0</v>
      </c>
      <c r="BI238" s="112">
        <f t="shared" si="13"/>
        <v>0</v>
      </c>
      <c r="BJ238" s="21" t="s">
        <v>87</v>
      </c>
      <c r="BK238" s="112">
        <f t="shared" si="14"/>
        <v>0</v>
      </c>
      <c r="BL238" s="21" t="s">
        <v>194</v>
      </c>
      <c r="BM238" s="21" t="s">
        <v>426</v>
      </c>
    </row>
    <row r="239" spans="2:65" s="1" customFormat="1" ht="16.5" customHeight="1">
      <c r="B239" s="37"/>
      <c r="C239" s="199" t="s">
        <v>427</v>
      </c>
      <c r="D239" s="199" t="s">
        <v>213</v>
      </c>
      <c r="E239" s="200" t="s">
        <v>428</v>
      </c>
      <c r="F239" s="288" t="s">
        <v>429</v>
      </c>
      <c r="G239" s="288"/>
      <c r="H239" s="288"/>
      <c r="I239" s="288"/>
      <c r="J239" s="201" t="s">
        <v>210</v>
      </c>
      <c r="K239" s="202">
        <v>1</v>
      </c>
      <c r="L239" s="289">
        <v>0</v>
      </c>
      <c r="M239" s="290"/>
      <c r="N239" s="291">
        <f t="shared" si="5"/>
        <v>0</v>
      </c>
      <c r="O239" s="279"/>
      <c r="P239" s="279"/>
      <c r="Q239" s="279"/>
      <c r="R239" s="39"/>
      <c r="T239" s="173" t="s">
        <v>22</v>
      </c>
      <c r="U239" s="46" t="s">
        <v>45</v>
      </c>
      <c r="V239" s="38"/>
      <c r="W239" s="174">
        <f t="shared" si="6"/>
        <v>0</v>
      </c>
      <c r="X239" s="174">
        <v>0.0018</v>
      </c>
      <c r="Y239" s="174">
        <f t="shared" si="7"/>
        <v>0.0018</v>
      </c>
      <c r="Z239" s="174">
        <v>0</v>
      </c>
      <c r="AA239" s="175">
        <f t="shared" si="8"/>
        <v>0</v>
      </c>
      <c r="AR239" s="21" t="s">
        <v>293</v>
      </c>
      <c r="AT239" s="21" t="s">
        <v>213</v>
      </c>
      <c r="AU239" s="21" t="s">
        <v>87</v>
      </c>
      <c r="AY239" s="21" t="s">
        <v>167</v>
      </c>
      <c r="BE239" s="112">
        <f t="shared" si="9"/>
        <v>0</v>
      </c>
      <c r="BF239" s="112">
        <f t="shared" si="10"/>
        <v>0</v>
      </c>
      <c r="BG239" s="112">
        <f t="shared" si="11"/>
        <v>0</v>
      </c>
      <c r="BH239" s="112">
        <f t="shared" si="12"/>
        <v>0</v>
      </c>
      <c r="BI239" s="112">
        <f t="shared" si="13"/>
        <v>0</v>
      </c>
      <c r="BJ239" s="21" t="s">
        <v>87</v>
      </c>
      <c r="BK239" s="112">
        <f t="shared" si="14"/>
        <v>0</v>
      </c>
      <c r="BL239" s="21" t="s">
        <v>194</v>
      </c>
      <c r="BM239" s="21" t="s">
        <v>430</v>
      </c>
    </row>
    <row r="240" spans="2:65" s="1" customFormat="1" ht="25.5" customHeight="1">
      <c r="B240" s="37"/>
      <c r="C240" s="169" t="s">
        <v>431</v>
      </c>
      <c r="D240" s="169" t="s">
        <v>168</v>
      </c>
      <c r="E240" s="170" t="s">
        <v>432</v>
      </c>
      <c r="F240" s="276" t="s">
        <v>433</v>
      </c>
      <c r="G240" s="276"/>
      <c r="H240" s="276"/>
      <c r="I240" s="276"/>
      <c r="J240" s="171" t="s">
        <v>210</v>
      </c>
      <c r="K240" s="172">
        <v>1</v>
      </c>
      <c r="L240" s="277">
        <v>0</v>
      </c>
      <c r="M240" s="278"/>
      <c r="N240" s="279">
        <f t="shared" si="5"/>
        <v>0</v>
      </c>
      <c r="O240" s="279"/>
      <c r="P240" s="279"/>
      <c r="Q240" s="279"/>
      <c r="R240" s="39"/>
      <c r="T240" s="173" t="s">
        <v>22</v>
      </c>
      <c r="U240" s="46" t="s">
        <v>45</v>
      </c>
      <c r="V240" s="38"/>
      <c r="W240" s="174">
        <f t="shared" si="6"/>
        <v>0</v>
      </c>
      <c r="X240" s="174">
        <v>0.0001285</v>
      </c>
      <c r="Y240" s="174">
        <f t="shared" si="7"/>
        <v>0.0001285</v>
      </c>
      <c r="Z240" s="174">
        <v>0</v>
      </c>
      <c r="AA240" s="175">
        <f t="shared" si="8"/>
        <v>0</v>
      </c>
      <c r="AR240" s="21" t="s">
        <v>194</v>
      </c>
      <c r="AT240" s="21" t="s">
        <v>168</v>
      </c>
      <c r="AU240" s="21" t="s">
        <v>87</v>
      </c>
      <c r="AY240" s="21" t="s">
        <v>167</v>
      </c>
      <c r="BE240" s="112">
        <f t="shared" si="9"/>
        <v>0</v>
      </c>
      <c r="BF240" s="112">
        <f t="shared" si="10"/>
        <v>0</v>
      </c>
      <c r="BG240" s="112">
        <f t="shared" si="11"/>
        <v>0</v>
      </c>
      <c r="BH240" s="112">
        <f t="shared" si="12"/>
        <v>0</v>
      </c>
      <c r="BI240" s="112">
        <f t="shared" si="13"/>
        <v>0</v>
      </c>
      <c r="BJ240" s="21" t="s">
        <v>87</v>
      </c>
      <c r="BK240" s="112">
        <f t="shared" si="14"/>
        <v>0</v>
      </c>
      <c r="BL240" s="21" t="s">
        <v>194</v>
      </c>
      <c r="BM240" s="21" t="s">
        <v>434</v>
      </c>
    </row>
    <row r="241" spans="2:65" s="1" customFormat="1" ht="16.5" customHeight="1">
      <c r="B241" s="37"/>
      <c r="C241" s="199" t="s">
        <v>435</v>
      </c>
      <c r="D241" s="199" t="s">
        <v>213</v>
      </c>
      <c r="E241" s="200" t="s">
        <v>436</v>
      </c>
      <c r="F241" s="288" t="s">
        <v>437</v>
      </c>
      <c r="G241" s="288"/>
      <c r="H241" s="288"/>
      <c r="I241" s="288"/>
      <c r="J241" s="201" t="s">
        <v>210</v>
      </c>
      <c r="K241" s="202">
        <v>1</v>
      </c>
      <c r="L241" s="289">
        <v>0</v>
      </c>
      <c r="M241" s="290"/>
      <c r="N241" s="291">
        <f t="shared" si="5"/>
        <v>0</v>
      </c>
      <c r="O241" s="279"/>
      <c r="P241" s="279"/>
      <c r="Q241" s="279"/>
      <c r="R241" s="39"/>
      <c r="T241" s="173" t="s">
        <v>22</v>
      </c>
      <c r="U241" s="46" t="s">
        <v>45</v>
      </c>
      <c r="V241" s="38"/>
      <c r="W241" s="174">
        <f t="shared" si="6"/>
        <v>0</v>
      </c>
      <c r="X241" s="174">
        <v>0.0007</v>
      </c>
      <c r="Y241" s="174">
        <f t="shared" si="7"/>
        <v>0.0007</v>
      </c>
      <c r="Z241" s="174">
        <v>0</v>
      </c>
      <c r="AA241" s="175">
        <f t="shared" si="8"/>
        <v>0</v>
      </c>
      <c r="AR241" s="21" t="s">
        <v>293</v>
      </c>
      <c r="AT241" s="21" t="s">
        <v>213</v>
      </c>
      <c r="AU241" s="21" t="s">
        <v>87</v>
      </c>
      <c r="AY241" s="21" t="s">
        <v>167</v>
      </c>
      <c r="BE241" s="112">
        <f t="shared" si="9"/>
        <v>0</v>
      </c>
      <c r="BF241" s="112">
        <f t="shared" si="10"/>
        <v>0</v>
      </c>
      <c r="BG241" s="112">
        <f t="shared" si="11"/>
        <v>0</v>
      </c>
      <c r="BH241" s="112">
        <f t="shared" si="12"/>
        <v>0</v>
      </c>
      <c r="BI241" s="112">
        <f t="shared" si="13"/>
        <v>0</v>
      </c>
      <c r="BJ241" s="21" t="s">
        <v>87</v>
      </c>
      <c r="BK241" s="112">
        <f t="shared" si="14"/>
        <v>0</v>
      </c>
      <c r="BL241" s="21" t="s">
        <v>194</v>
      </c>
      <c r="BM241" s="21" t="s">
        <v>438</v>
      </c>
    </row>
    <row r="242" spans="2:65" s="1" customFormat="1" ht="16.5" customHeight="1">
      <c r="B242" s="37"/>
      <c r="C242" s="199" t="s">
        <v>439</v>
      </c>
      <c r="D242" s="199" t="s">
        <v>213</v>
      </c>
      <c r="E242" s="200" t="s">
        <v>440</v>
      </c>
      <c r="F242" s="288" t="s">
        <v>441</v>
      </c>
      <c r="G242" s="288"/>
      <c r="H242" s="288"/>
      <c r="I242" s="288"/>
      <c r="J242" s="201" t="s">
        <v>210</v>
      </c>
      <c r="K242" s="202">
        <v>1</v>
      </c>
      <c r="L242" s="289">
        <v>0</v>
      </c>
      <c r="M242" s="290"/>
      <c r="N242" s="291">
        <f t="shared" si="5"/>
        <v>0</v>
      </c>
      <c r="O242" s="279"/>
      <c r="P242" s="279"/>
      <c r="Q242" s="279"/>
      <c r="R242" s="39"/>
      <c r="T242" s="173" t="s">
        <v>22</v>
      </c>
      <c r="U242" s="46" t="s">
        <v>45</v>
      </c>
      <c r="V242" s="38"/>
      <c r="W242" s="174">
        <f t="shared" si="6"/>
        <v>0</v>
      </c>
      <c r="X242" s="174">
        <v>0.00127</v>
      </c>
      <c r="Y242" s="174">
        <f t="shared" si="7"/>
        <v>0.00127</v>
      </c>
      <c r="Z242" s="174">
        <v>0</v>
      </c>
      <c r="AA242" s="175">
        <f t="shared" si="8"/>
        <v>0</v>
      </c>
      <c r="AR242" s="21" t="s">
        <v>293</v>
      </c>
      <c r="AT242" s="21" t="s">
        <v>213</v>
      </c>
      <c r="AU242" s="21" t="s">
        <v>87</v>
      </c>
      <c r="AY242" s="21" t="s">
        <v>167</v>
      </c>
      <c r="BE242" s="112">
        <f t="shared" si="9"/>
        <v>0</v>
      </c>
      <c r="BF242" s="112">
        <f t="shared" si="10"/>
        <v>0</v>
      </c>
      <c r="BG242" s="112">
        <f t="shared" si="11"/>
        <v>0</v>
      </c>
      <c r="BH242" s="112">
        <f t="shared" si="12"/>
        <v>0</v>
      </c>
      <c r="BI242" s="112">
        <f t="shared" si="13"/>
        <v>0</v>
      </c>
      <c r="BJ242" s="21" t="s">
        <v>87</v>
      </c>
      <c r="BK242" s="112">
        <f t="shared" si="14"/>
        <v>0</v>
      </c>
      <c r="BL242" s="21" t="s">
        <v>194</v>
      </c>
      <c r="BM242" s="21" t="s">
        <v>442</v>
      </c>
    </row>
    <row r="243" spans="2:65" s="1" customFormat="1" ht="16.5" customHeight="1">
      <c r="B243" s="37"/>
      <c r="C243" s="169" t="s">
        <v>443</v>
      </c>
      <c r="D243" s="169" t="s">
        <v>168</v>
      </c>
      <c r="E243" s="170" t="s">
        <v>444</v>
      </c>
      <c r="F243" s="276" t="s">
        <v>445</v>
      </c>
      <c r="G243" s="276"/>
      <c r="H243" s="276"/>
      <c r="I243" s="276"/>
      <c r="J243" s="171" t="s">
        <v>210</v>
      </c>
      <c r="K243" s="172">
        <v>1</v>
      </c>
      <c r="L243" s="277">
        <v>0</v>
      </c>
      <c r="M243" s="278"/>
      <c r="N243" s="279">
        <f t="shared" si="5"/>
        <v>0</v>
      </c>
      <c r="O243" s="279"/>
      <c r="P243" s="279"/>
      <c r="Q243" s="279"/>
      <c r="R243" s="39"/>
      <c r="T243" s="173" t="s">
        <v>22</v>
      </c>
      <c r="U243" s="46" t="s">
        <v>45</v>
      </c>
      <c r="V243" s="38"/>
      <c r="W243" s="174">
        <f t="shared" si="6"/>
        <v>0</v>
      </c>
      <c r="X243" s="174">
        <v>0</v>
      </c>
      <c r="Y243" s="174">
        <f t="shared" si="7"/>
        <v>0</v>
      </c>
      <c r="Z243" s="174">
        <v>0.00085</v>
      </c>
      <c r="AA243" s="175">
        <f t="shared" si="8"/>
        <v>0.00085</v>
      </c>
      <c r="AR243" s="21" t="s">
        <v>194</v>
      </c>
      <c r="AT243" s="21" t="s">
        <v>168</v>
      </c>
      <c r="AU243" s="21" t="s">
        <v>87</v>
      </c>
      <c r="AY243" s="21" t="s">
        <v>167</v>
      </c>
      <c r="BE243" s="112">
        <f t="shared" si="9"/>
        <v>0</v>
      </c>
      <c r="BF243" s="112">
        <f t="shared" si="10"/>
        <v>0</v>
      </c>
      <c r="BG243" s="112">
        <f t="shared" si="11"/>
        <v>0</v>
      </c>
      <c r="BH243" s="112">
        <f t="shared" si="12"/>
        <v>0</v>
      </c>
      <c r="BI243" s="112">
        <f t="shared" si="13"/>
        <v>0</v>
      </c>
      <c r="BJ243" s="21" t="s">
        <v>87</v>
      </c>
      <c r="BK243" s="112">
        <f t="shared" si="14"/>
        <v>0</v>
      </c>
      <c r="BL243" s="21" t="s">
        <v>194</v>
      </c>
      <c r="BM243" s="21" t="s">
        <v>446</v>
      </c>
    </row>
    <row r="244" spans="2:65" s="1" customFormat="1" ht="16.5" customHeight="1">
      <c r="B244" s="37"/>
      <c r="C244" s="169" t="s">
        <v>447</v>
      </c>
      <c r="D244" s="169" t="s">
        <v>168</v>
      </c>
      <c r="E244" s="170" t="s">
        <v>448</v>
      </c>
      <c r="F244" s="276" t="s">
        <v>449</v>
      </c>
      <c r="G244" s="276"/>
      <c r="H244" s="276"/>
      <c r="I244" s="276"/>
      <c r="J244" s="171" t="s">
        <v>210</v>
      </c>
      <c r="K244" s="172">
        <v>1</v>
      </c>
      <c r="L244" s="277">
        <v>0</v>
      </c>
      <c r="M244" s="278"/>
      <c r="N244" s="279">
        <f t="shared" si="5"/>
        <v>0</v>
      </c>
      <c r="O244" s="279"/>
      <c r="P244" s="279"/>
      <c r="Q244" s="279"/>
      <c r="R244" s="39"/>
      <c r="T244" s="173" t="s">
        <v>22</v>
      </c>
      <c r="U244" s="46" t="s">
        <v>45</v>
      </c>
      <c r="V244" s="38"/>
      <c r="W244" s="174">
        <f t="shared" si="6"/>
        <v>0</v>
      </c>
      <c r="X244" s="174">
        <v>0</v>
      </c>
      <c r="Y244" s="174">
        <f t="shared" si="7"/>
        <v>0</v>
      </c>
      <c r="Z244" s="174">
        <v>0.00122</v>
      </c>
      <c r="AA244" s="175">
        <f t="shared" si="8"/>
        <v>0.00122</v>
      </c>
      <c r="AR244" s="21" t="s">
        <v>194</v>
      </c>
      <c r="AT244" s="21" t="s">
        <v>168</v>
      </c>
      <c r="AU244" s="21" t="s">
        <v>87</v>
      </c>
      <c r="AY244" s="21" t="s">
        <v>167</v>
      </c>
      <c r="BE244" s="112">
        <f t="shared" si="9"/>
        <v>0</v>
      </c>
      <c r="BF244" s="112">
        <f t="shared" si="10"/>
        <v>0</v>
      </c>
      <c r="BG244" s="112">
        <f t="shared" si="11"/>
        <v>0</v>
      </c>
      <c r="BH244" s="112">
        <f t="shared" si="12"/>
        <v>0</v>
      </c>
      <c r="BI244" s="112">
        <f t="shared" si="13"/>
        <v>0</v>
      </c>
      <c r="BJ244" s="21" t="s">
        <v>87</v>
      </c>
      <c r="BK244" s="112">
        <f t="shared" si="14"/>
        <v>0</v>
      </c>
      <c r="BL244" s="21" t="s">
        <v>194</v>
      </c>
      <c r="BM244" s="21" t="s">
        <v>450</v>
      </c>
    </row>
    <row r="245" spans="2:65" s="1" customFormat="1" ht="16.5" customHeight="1">
      <c r="B245" s="37"/>
      <c r="C245" s="169" t="s">
        <v>451</v>
      </c>
      <c r="D245" s="169" t="s">
        <v>168</v>
      </c>
      <c r="E245" s="170" t="s">
        <v>452</v>
      </c>
      <c r="F245" s="276" t="s">
        <v>453</v>
      </c>
      <c r="G245" s="276"/>
      <c r="H245" s="276"/>
      <c r="I245" s="276"/>
      <c r="J245" s="171" t="s">
        <v>210</v>
      </c>
      <c r="K245" s="172">
        <v>1</v>
      </c>
      <c r="L245" s="277">
        <v>0</v>
      </c>
      <c r="M245" s="278"/>
      <c r="N245" s="279">
        <f t="shared" si="5"/>
        <v>0</v>
      </c>
      <c r="O245" s="279"/>
      <c r="P245" s="279"/>
      <c r="Q245" s="279"/>
      <c r="R245" s="39"/>
      <c r="T245" s="173" t="s">
        <v>22</v>
      </c>
      <c r="U245" s="46" t="s">
        <v>45</v>
      </c>
      <c r="V245" s="38"/>
      <c r="W245" s="174">
        <f t="shared" si="6"/>
        <v>0</v>
      </c>
      <c r="X245" s="174">
        <v>0.00031</v>
      </c>
      <c r="Y245" s="174">
        <f t="shared" si="7"/>
        <v>0.00031</v>
      </c>
      <c r="Z245" s="174">
        <v>0</v>
      </c>
      <c r="AA245" s="175">
        <f t="shared" si="8"/>
        <v>0</v>
      </c>
      <c r="AR245" s="21" t="s">
        <v>194</v>
      </c>
      <c r="AT245" s="21" t="s">
        <v>168</v>
      </c>
      <c r="AU245" s="21" t="s">
        <v>87</v>
      </c>
      <c r="AY245" s="21" t="s">
        <v>167</v>
      </c>
      <c r="BE245" s="112">
        <f t="shared" si="9"/>
        <v>0</v>
      </c>
      <c r="BF245" s="112">
        <f t="shared" si="10"/>
        <v>0</v>
      </c>
      <c r="BG245" s="112">
        <f t="shared" si="11"/>
        <v>0</v>
      </c>
      <c r="BH245" s="112">
        <f t="shared" si="12"/>
        <v>0</v>
      </c>
      <c r="BI245" s="112">
        <f t="shared" si="13"/>
        <v>0</v>
      </c>
      <c r="BJ245" s="21" t="s">
        <v>87</v>
      </c>
      <c r="BK245" s="112">
        <f t="shared" si="14"/>
        <v>0</v>
      </c>
      <c r="BL245" s="21" t="s">
        <v>194</v>
      </c>
      <c r="BM245" s="21" t="s">
        <v>454</v>
      </c>
    </row>
    <row r="246" spans="2:65" s="1" customFormat="1" ht="16.5" customHeight="1">
      <c r="B246" s="37"/>
      <c r="C246" s="169" t="s">
        <v>455</v>
      </c>
      <c r="D246" s="169" t="s">
        <v>168</v>
      </c>
      <c r="E246" s="170" t="s">
        <v>456</v>
      </c>
      <c r="F246" s="276" t="s">
        <v>457</v>
      </c>
      <c r="G246" s="276"/>
      <c r="H246" s="276"/>
      <c r="I246" s="276"/>
      <c r="J246" s="171" t="s">
        <v>210</v>
      </c>
      <c r="K246" s="172">
        <v>6</v>
      </c>
      <c r="L246" s="277">
        <v>0</v>
      </c>
      <c r="M246" s="278"/>
      <c r="N246" s="279">
        <f t="shared" si="5"/>
        <v>0</v>
      </c>
      <c r="O246" s="279"/>
      <c r="P246" s="279"/>
      <c r="Q246" s="279"/>
      <c r="R246" s="39"/>
      <c r="T246" s="173" t="s">
        <v>22</v>
      </c>
      <c r="U246" s="46" t="s">
        <v>45</v>
      </c>
      <c r="V246" s="38"/>
      <c r="W246" s="174">
        <f t="shared" si="6"/>
        <v>0</v>
      </c>
      <c r="X246" s="174">
        <v>0</v>
      </c>
      <c r="Y246" s="174">
        <f t="shared" si="7"/>
        <v>0</v>
      </c>
      <c r="Z246" s="174">
        <v>0.005</v>
      </c>
      <c r="AA246" s="175">
        <f t="shared" si="8"/>
        <v>0.03</v>
      </c>
      <c r="AR246" s="21" t="s">
        <v>194</v>
      </c>
      <c r="AT246" s="21" t="s">
        <v>168</v>
      </c>
      <c r="AU246" s="21" t="s">
        <v>87</v>
      </c>
      <c r="AY246" s="21" t="s">
        <v>167</v>
      </c>
      <c r="BE246" s="112">
        <f t="shared" si="9"/>
        <v>0</v>
      </c>
      <c r="BF246" s="112">
        <f t="shared" si="10"/>
        <v>0</v>
      </c>
      <c r="BG246" s="112">
        <f t="shared" si="11"/>
        <v>0</v>
      </c>
      <c r="BH246" s="112">
        <f t="shared" si="12"/>
        <v>0</v>
      </c>
      <c r="BI246" s="112">
        <f t="shared" si="13"/>
        <v>0</v>
      </c>
      <c r="BJ246" s="21" t="s">
        <v>87</v>
      </c>
      <c r="BK246" s="112">
        <f t="shared" si="14"/>
        <v>0</v>
      </c>
      <c r="BL246" s="21" t="s">
        <v>194</v>
      </c>
      <c r="BM246" s="21" t="s">
        <v>458</v>
      </c>
    </row>
    <row r="247" spans="2:51" s="10" customFormat="1" ht="16.5" customHeight="1">
      <c r="B247" s="176"/>
      <c r="C247" s="177"/>
      <c r="D247" s="177"/>
      <c r="E247" s="178" t="s">
        <v>22</v>
      </c>
      <c r="F247" s="280" t="s">
        <v>459</v>
      </c>
      <c r="G247" s="281"/>
      <c r="H247" s="281"/>
      <c r="I247" s="281"/>
      <c r="J247" s="177"/>
      <c r="K247" s="178" t="s">
        <v>22</v>
      </c>
      <c r="L247" s="177"/>
      <c r="M247" s="177"/>
      <c r="N247" s="177"/>
      <c r="O247" s="177"/>
      <c r="P247" s="177"/>
      <c r="Q247" s="177"/>
      <c r="R247" s="179"/>
      <c r="T247" s="180"/>
      <c r="U247" s="177"/>
      <c r="V247" s="177"/>
      <c r="W247" s="177"/>
      <c r="X247" s="177"/>
      <c r="Y247" s="177"/>
      <c r="Z247" s="177"/>
      <c r="AA247" s="181"/>
      <c r="AT247" s="182" t="s">
        <v>174</v>
      </c>
      <c r="AU247" s="182" t="s">
        <v>87</v>
      </c>
      <c r="AV247" s="10" t="s">
        <v>84</v>
      </c>
      <c r="AW247" s="10" t="s">
        <v>35</v>
      </c>
      <c r="AX247" s="10" t="s">
        <v>78</v>
      </c>
      <c r="AY247" s="182" t="s">
        <v>167</v>
      </c>
    </row>
    <row r="248" spans="2:51" s="11" customFormat="1" ht="16.5" customHeight="1">
      <c r="B248" s="183"/>
      <c r="C248" s="184"/>
      <c r="D248" s="184"/>
      <c r="E248" s="185" t="s">
        <v>22</v>
      </c>
      <c r="F248" s="282" t="s">
        <v>460</v>
      </c>
      <c r="G248" s="283"/>
      <c r="H248" s="283"/>
      <c r="I248" s="283"/>
      <c r="J248" s="184"/>
      <c r="K248" s="186">
        <v>2</v>
      </c>
      <c r="L248" s="184"/>
      <c r="M248" s="184"/>
      <c r="N248" s="184"/>
      <c r="O248" s="184"/>
      <c r="P248" s="184"/>
      <c r="Q248" s="184"/>
      <c r="R248" s="187"/>
      <c r="T248" s="188"/>
      <c r="U248" s="184"/>
      <c r="V248" s="184"/>
      <c r="W248" s="184"/>
      <c r="X248" s="184"/>
      <c r="Y248" s="184"/>
      <c r="Z248" s="184"/>
      <c r="AA248" s="189"/>
      <c r="AT248" s="190" t="s">
        <v>174</v>
      </c>
      <c r="AU248" s="190" t="s">
        <v>87</v>
      </c>
      <c r="AV248" s="11" t="s">
        <v>87</v>
      </c>
      <c r="AW248" s="11" t="s">
        <v>35</v>
      </c>
      <c r="AX248" s="11" t="s">
        <v>78</v>
      </c>
      <c r="AY248" s="190" t="s">
        <v>167</v>
      </c>
    </row>
    <row r="249" spans="2:51" s="10" customFormat="1" ht="16.5" customHeight="1">
      <c r="B249" s="176"/>
      <c r="C249" s="177"/>
      <c r="D249" s="177"/>
      <c r="E249" s="178" t="s">
        <v>22</v>
      </c>
      <c r="F249" s="294" t="s">
        <v>461</v>
      </c>
      <c r="G249" s="295"/>
      <c r="H249" s="295"/>
      <c r="I249" s="295"/>
      <c r="J249" s="177"/>
      <c r="K249" s="178" t="s">
        <v>22</v>
      </c>
      <c r="L249" s="177"/>
      <c r="M249" s="177"/>
      <c r="N249" s="177"/>
      <c r="O249" s="177"/>
      <c r="P249" s="177"/>
      <c r="Q249" s="177"/>
      <c r="R249" s="179"/>
      <c r="T249" s="180"/>
      <c r="U249" s="177"/>
      <c r="V249" s="177"/>
      <c r="W249" s="177"/>
      <c r="X249" s="177"/>
      <c r="Y249" s="177"/>
      <c r="Z249" s="177"/>
      <c r="AA249" s="181"/>
      <c r="AT249" s="182" t="s">
        <v>174</v>
      </c>
      <c r="AU249" s="182" t="s">
        <v>87</v>
      </c>
      <c r="AV249" s="10" t="s">
        <v>84</v>
      </c>
      <c r="AW249" s="10" t="s">
        <v>35</v>
      </c>
      <c r="AX249" s="10" t="s">
        <v>78</v>
      </c>
      <c r="AY249" s="182" t="s">
        <v>167</v>
      </c>
    </row>
    <row r="250" spans="2:51" s="11" customFormat="1" ht="16.5" customHeight="1">
      <c r="B250" s="183"/>
      <c r="C250" s="184"/>
      <c r="D250" s="184"/>
      <c r="E250" s="185" t="s">
        <v>22</v>
      </c>
      <c r="F250" s="282" t="s">
        <v>460</v>
      </c>
      <c r="G250" s="283"/>
      <c r="H250" s="283"/>
      <c r="I250" s="283"/>
      <c r="J250" s="184"/>
      <c r="K250" s="186">
        <v>2</v>
      </c>
      <c r="L250" s="184"/>
      <c r="M250" s="184"/>
      <c r="N250" s="184"/>
      <c r="O250" s="184"/>
      <c r="P250" s="184"/>
      <c r="Q250" s="184"/>
      <c r="R250" s="187"/>
      <c r="T250" s="188"/>
      <c r="U250" s="184"/>
      <c r="V250" s="184"/>
      <c r="W250" s="184"/>
      <c r="X250" s="184"/>
      <c r="Y250" s="184"/>
      <c r="Z250" s="184"/>
      <c r="AA250" s="189"/>
      <c r="AT250" s="190" t="s">
        <v>174</v>
      </c>
      <c r="AU250" s="190" t="s">
        <v>87</v>
      </c>
      <c r="AV250" s="11" t="s">
        <v>87</v>
      </c>
      <c r="AW250" s="11" t="s">
        <v>35</v>
      </c>
      <c r="AX250" s="11" t="s">
        <v>78</v>
      </c>
      <c r="AY250" s="190" t="s">
        <v>167</v>
      </c>
    </row>
    <row r="251" spans="2:51" s="10" customFormat="1" ht="16.5" customHeight="1">
      <c r="B251" s="176"/>
      <c r="C251" s="177"/>
      <c r="D251" s="177"/>
      <c r="E251" s="178" t="s">
        <v>22</v>
      </c>
      <c r="F251" s="294" t="s">
        <v>462</v>
      </c>
      <c r="G251" s="295"/>
      <c r="H251" s="295"/>
      <c r="I251" s="295"/>
      <c r="J251" s="177"/>
      <c r="K251" s="178" t="s">
        <v>22</v>
      </c>
      <c r="L251" s="177"/>
      <c r="M251" s="177"/>
      <c r="N251" s="177"/>
      <c r="O251" s="177"/>
      <c r="P251" s="177"/>
      <c r="Q251" s="177"/>
      <c r="R251" s="179"/>
      <c r="T251" s="180"/>
      <c r="U251" s="177"/>
      <c r="V251" s="177"/>
      <c r="W251" s="177"/>
      <c r="X251" s="177"/>
      <c r="Y251" s="177"/>
      <c r="Z251" s="177"/>
      <c r="AA251" s="181"/>
      <c r="AT251" s="182" t="s">
        <v>174</v>
      </c>
      <c r="AU251" s="182" t="s">
        <v>87</v>
      </c>
      <c r="AV251" s="10" t="s">
        <v>84</v>
      </c>
      <c r="AW251" s="10" t="s">
        <v>35</v>
      </c>
      <c r="AX251" s="10" t="s">
        <v>78</v>
      </c>
      <c r="AY251" s="182" t="s">
        <v>167</v>
      </c>
    </row>
    <row r="252" spans="2:51" s="11" customFormat="1" ht="16.5" customHeight="1">
      <c r="B252" s="183"/>
      <c r="C252" s="184"/>
      <c r="D252" s="184"/>
      <c r="E252" s="185" t="s">
        <v>22</v>
      </c>
      <c r="F252" s="282" t="s">
        <v>84</v>
      </c>
      <c r="G252" s="283"/>
      <c r="H252" s="283"/>
      <c r="I252" s="283"/>
      <c r="J252" s="184"/>
      <c r="K252" s="186">
        <v>1</v>
      </c>
      <c r="L252" s="184"/>
      <c r="M252" s="184"/>
      <c r="N252" s="184"/>
      <c r="O252" s="184"/>
      <c r="P252" s="184"/>
      <c r="Q252" s="184"/>
      <c r="R252" s="187"/>
      <c r="T252" s="188"/>
      <c r="U252" s="184"/>
      <c r="V252" s="184"/>
      <c r="W252" s="184"/>
      <c r="X252" s="184"/>
      <c r="Y252" s="184"/>
      <c r="Z252" s="184"/>
      <c r="AA252" s="189"/>
      <c r="AT252" s="190" t="s">
        <v>174</v>
      </c>
      <c r="AU252" s="190" t="s">
        <v>87</v>
      </c>
      <c r="AV252" s="11" t="s">
        <v>87</v>
      </c>
      <c r="AW252" s="11" t="s">
        <v>35</v>
      </c>
      <c r="AX252" s="11" t="s">
        <v>78</v>
      </c>
      <c r="AY252" s="190" t="s">
        <v>167</v>
      </c>
    </row>
    <row r="253" spans="2:51" s="10" customFormat="1" ht="16.5" customHeight="1">
      <c r="B253" s="176"/>
      <c r="C253" s="177"/>
      <c r="D253" s="177"/>
      <c r="E253" s="178" t="s">
        <v>22</v>
      </c>
      <c r="F253" s="294" t="s">
        <v>463</v>
      </c>
      <c r="G253" s="295"/>
      <c r="H253" s="295"/>
      <c r="I253" s="295"/>
      <c r="J253" s="177"/>
      <c r="K253" s="178" t="s">
        <v>22</v>
      </c>
      <c r="L253" s="177"/>
      <c r="M253" s="177"/>
      <c r="N253" s="177"/>
      <c r="O253" s="177"/>
      <c r="P253" s="177"/>
      <c r="Q253" s="177"/>
      <c r="R253" s="179"/>
      <c r="T253" s="180"/>
      <c r="U253" s="177"/>
      <c r="V253" s="177"/>
      <c r="W253" s="177"/>
      <c r="X253" s="177"/>
      <c r="Y253" s="177"/>
      <c r="Z253" s="177"/>
      <c r="AA253" s="181"/>
      <c r="AT253" s="182" t="s">
        <v>174</v>
      </c>
      <c r="AU253" s="182" t="s">
        <v>87</v>
      </c>
      <c r="AV253" s="10" t="s">
        <v>84</v>
      </c>
      <c r="AW253" s="10" t="s">
        <v>35</v>
      </c>
      <c r="AX253" s="10" t="s">
        <v>78</v>
      </c>
      <c r="AY253" s="182" t="s">
        <v>167</v>
      </c>
    </row>
    <row r="254" spans="2:51" s="11" customFormat="1" ht="16.5" customHeight="1">
      <c r="B254" s="183"/>
      <c r="C254" s="184"/>
      <c r="D254" s="184"/>
      <c r="E254" s="185" t="s">
        <v>22</v>
      </c>
      <c r="F254" s="282" t="s">
        <v>84</v>
      </c>
      <c r="G254" s="283"/>
      <c r="H254" s="283"/>
      <c r="I254" s="283"/>
      <c r="J254" s="184"/>
      <c r="K254" s="186">
        <v>1</v>
      </c>
      <c r="L254" s="184"/>
      <c r="M254" s="184"/>
      <c r="N254" s="184"/>
      <c r="O254" s="184"/>
      <c r="P254" s="184"/>
      <c r="Q254" s="184"/>
      <c r="R254" s="187"/>
      <c r="T254" s="188"/>
      <c r="U254" s="184"/>
      <c r="V254" s="184"/>
      <c r="W254" s="184"/>
      <c r="X254" s="184"/>
      <c r="Y254" s="184"/>
      <c r="Z254" s="184"/>
      <c r="AA254" s="189"/>
      <c r="AT254" s="190" t="s">
        <v>174</v>
      </c>
      <c r="AU254" s="190" t="s">
        <v>87</v>
      </c>
      <c r="AV254" s="11" t="s">
        <v>87</v>
      </c>
      <c r="AW254" s="11" t="s">
        <v>35</v>
      </c>
      <c r="AX254" s="11" t="s">
        <v>78</v>
      </c>
      <c r="AY254" s="190" t="s">
        <v>167</v>
      </c>
    </row>
    <row r="255" spans="2:51" s="12" customFormat="1" ht="16.5" customHeight="1">
      <c r="B255" s="191"/>
      <c r="C255" s="192"/>
      <c r="D255" s="192"/>
      <c r="E255" s="193" t="s">
        <v>22</v>
      </c>
      <c r="F255" s="286" t="s">
        <v>186</v>
      </c>
      <c r="G255" s="287"/>
      <c r="H255" s="287"/>
      <c r="I255" s="287"/>
      <c r="J255" s="192"/>
      <c r="K255" s="194">
        <v>6</v>
      </c>
      <c r="L255" s="192"/>
      <c r="M255" s="192"/>
      <c r="N255" s="192"/>
      <c r="O255" s="192"/>
      <c r="P255" s="192"/>
      <c r="Q255" s="192"/>
      <c r="R255" s="195"/>
      <c r="T255" s="196"/>
      <c r="U255" s="192"/>
      <c r="V255" s="192"/>
      <c r="W255" s="192"/>
      <c r="X255" s="192"/>
      <c r="Y255" s="192"/>
      <c r="Z255" s="192"/>
      <c r="AA255" s="197"/>
      <c r="AT255" s="198" t="s">
        <v>174</v>
      </c>
      <c r="AU255" s="198" t="s">
        <v>87</v>
      </c>
      <c r="AV255" s="12" t="s">
        <v>93</v>
      </c>
      <c r="AW255" s="12" t="s">
        <v>35</v>
      </c>
      <c r="AX255" s="12" t="s">
        <v>84</v>
      </c>
      <c r="AY255" s="198" t="s">
        <v>167</v>
      </c>
    </row>
    <row r="256" spans="2:65" s="1" customFormat="1" ht="25.5" customHeight="1">
      <c r="B256" s="37"/>
      <c r="C256" s="169" t="s">
        <v>464</v>
      </c>
      <c r="D256" s="169" t="s">
        <v>168</v>
      </c>
      <c r="E256" s="170" t="s">
        <v>465</v>
      </c>
      <c r="F256" s="276" t="s">
        <v>466</v>
      </c>
      <c r="G256" s="276"/>
      <c r="H256" s="276"/>
      <c r="I256" s="276"/>
      <c r="J256" s="171" t="s">
        <v>256</v>
      </c>
      <c r="K256" s="172">
        <v>0.055</v>
      </c>
      <c r="L256" s="277">
        <v>0</v>
      </c>
      <c r="M256" s="278"/>
      <c r="N256" s="279">
        <f>ROUND(L256*K256,2)</f>
        <v>0</v>
      </c>
      <c r="O256" s="279"/>
      <c r="P256" s="279"/>
      <c r="Q256" s="279"/>
      <c r="R256" s="39"/>
      <c r="T256" s="173" t="s">
        <v>22</v>
      </c>
      <c r="U256" s="46" t="s">
        <v>45</v>
      </c>
      <c r="V256" s="38"/>
      <c r="W256" s="174">
        <f>V256*K256</f>
        <v>0</v>
      </c>
      <c r="X256" s="174">
        <v>0</v>
      </c>
      <c r="Y256" s="174">
        <f>X256*K256</f>
        <v>0</v>
      </c>
      <c r="Z256" s="174">
        <v>0</v>
      </c>
      <c r="AA256" s="175">
        <f>Z256*K256</f>
        <v>0</v>
      </c>
      <c r="AR256" s="21" t="s">
        <v>194</v>
      </c>
      <c r="AT256" s="21" t="s">
        <v>168</v>
      </c>
      <c r="AU256" s="21" t="s">
        <v>87</v>
      </c>
      <c r="AY256" s="21" t="s">
        <v>167</v>
      </c>
      <c r="BE256" s="112">
        <f>IF(U256="základní",N256,0)</f>
        <v>0</v>
      </c>
      <c r="BF256" s="112">
        <f>IF(U256="snížená",N256,0)</f>
        <v>0</v>
      </c>
      <c r="BG256" s="112">
        <f>IF(U256="zákl. přenesená",N256,0)</f>
        <v>0</v>
      </c>
      <c r="BH256" s="112">
        <f>IF(U256="sníž. přenesená",N256,0)</f>
        <v>0</v>
      </c>
      <c r="BI256" s="112">
        <f>IF(U256="nulová",N256,0)</f>
        <v>0</v>
      </c>
      <c r="BJ256" s="21" t="s">
        <v>87</v>
      </c>
      <c r="BK256" s="112">
        <f>ROUND(L256*K256,2)</f>
        <v>0</v>
      </c>
      <c r="BL256" s="21" t="s">
        <v>194</v>
      </c>
      <c r="BM256" s="21" t="s">
        <v>467</v>
      </c>
    </row>
    <row r="257" spans="2:65" s="1" customFormat="1" ht="25.5" customHeight="1">
      <c r="B257" s="37"/>
      <c r="C257" s="169" t="s">
        <v>468</v>
      </c>
      <c r="D257" s="169" t="s">
        <v>168</v>
      </c>
      <c r="E257" s="170" t="s">
        <v>469</v>
      </c>
      <c r="F257" s="276" t="s">
        <v>470</v>
      </c>
      <c r="G257" s="276"/>
      <c r="H257" s="276"/>
      <c r="I257" s="276"/>
      <c r="J257" s="171" t="s">
        <v>256</v>
      </c>
      <c r="K257" s="172">
        <v>0.055</v>
      </c>
      <c r="L257" s="277">
        <v>0</v>
      </c>
      <c r="M257" s="278"/>
      <c r="N257" s="279">
        <f>ROUND(L257*K257,2)</f>
        <v>0</v>
      </c>
      <c r="O257" s="279"/>
      <c r="P257" s="279"/>
      <c r="Q257" s="279"/>
      <c r="R257" s="39"/>
      <c r="T257" s="173" t="s">
        <v>22</v>
      </c>
      <c r="U257" s="46" t="s">
        <v>45</v>
      </c>
      <c r="V257" s="38"/>
      <c r="W257" s="174">
        <f>V257*K257</f>
        <v>0</v>
      </c>
      <c r="X257" s="174">
        <v>0</v>
      </c>
      <c r="Y257" s="174">
        <f>X257*K257</f>
        <v>0</v>
      </c>
      <c r="Z257" s="174">
        <v>0</v>
      </c>
      <c r="AA257" s="175">
        <f>Z257*K257</f>
        <v>0</v>
      </c>
      <c r="AR257" s="21" t="s">
        <v>194</v>
      </c>
      <c r="AT257" s="21" t="s">
        <v>168</v>
      </c>
      <c r="AU257" s="21" t="s">
        <v>87</v>
      </c>
      <c r="AY257" s="21" t="s">
        <v>167</v>
      </c>
      <c r="BE257" s="112">
        <f>IF(U257="základní",N257,0)</f>
        <v>0</v>
      </c>
      <c r="BF257" s="112">
        <f>IF(U257="snížená",N257,0)</f>
        <v>0</v>
      </c>
      <c r="BG257" s="112">
        <f>IF(U257="zákl. přenesená",N257,0)</f>
        <v>0</v>
      </c>
      <c r="BH257" s="112">
        <f>IF(U257="sníž. přenesená",N257,0)</f>
        <v>0</v>
      </c>
      <c r="BI257" s="112">
        <f>IF(U257="nulová",N257,0)</f>
        <v>0</v>
      </c>
      <c r="BJ257" s="21" t="s">
        <v>87</v>
      </c>
      <c r="BK257" s="112">
        <f>ROUND(L257*K257,2)</f>
        <v>0</v>
      </c>
      <c r="BL257" s="21" t="s">
        <v>194</v>
      </c>
      <c r="BM257" s="21" t="s">
        <v>471</v>
      </c>
    </row>
    <row r="258" spans="2:63" s="9" customFormat="1" ht="29.25" customHeight="1">
      <c r="B258" s="158"/>
      <c r="C258" s="159"/>
      <c r="D258" s="168" t="s">
        <v>132</v>
      </c>
      <c r="E258" s="168"/>
      <c r="F258" s="168"/>
      <c r="G258" s="168"/>
      <c r="H258" s="168"/>
      <c r="I258" s="168"/>
      <c r="J258" s="168"/>
      <c r="K258" s="168"/>
      <c r="L258" s="168"/>
      <c r="M258" s="168"/>
      <c r="N258" s="301">
        <f>BK258</f>
        <v>0</v>
      </c>
      <c r="O258" s="302"/>
      <c r="P258" s="302"/>
      <c r="Q258" s="302"/>
      <c r="R258" s="161"/>
      <c r="T258" s="162"/>
      <c r="U258" s="159"/>
      <c r="V258" s="159"/>
      <c r="W258" s="163">
        <f>SUM(W259:W261)</f>
        <v>0</v>
      </c>
      <c r="X258" s="159"/>
      <c r="Y258" s="163">
        <f>SUM(Y259:Y261)</f>
        <v>0</v>
      </c>
      <c r="Z258" s="159"/>
      <c r="AA258" s="164">
        <f>SUM(AA259:AA261)</f>
        <v>0</v>
      </c>
      <c r="AR258" s="165" t="s">
        <v>87</v>
      </c>
      <c r="AT258" s="166" t="s">
        <v>77</v>
      </c>
      <c r="AU258" s="166" t="s">
        <v>84</v>
      </c>
      <c r="AY258" s="165" t="s">
        <v>167</v>
      </c>
      <c r="BK258" s="167">
        <f>SUM(BK259:BK261)</f>
        <v>0</v>
      </c>
    </row>
    <row r="259" spans="2:65" s="1" customFormat="1" ht="25.5" customHeight="1">
      <c r="B259" s="37"/>
      <c r="C259" s="169" t="s">
        <v>472</v>
      </c>
      <c r="D259" s="169" t="s">
        <v>168</v>
      </c>
      <c r="E259" s="170" t="s">
        <v>473</v>
      </c>
      <c r="F259" s="276" t="s">
        <v>474</v>
      </c>
      <c r="G259" s="276"/>
      <c r="H259" s="276"/>
      <c r="I259" s="276"/>
      <c r="J259" s="171" t="s">
        <v>210</v>
      </c>
      <c r="K259" s="172">
        <v>1</v>
      </c>
      <c r="L259" s="277">
        <v>0</v>
      </c>
      <c r="M259" s="278"/>
      <c r="N259" s="279">
        <f>ROUND(L259*K259,2)</f>
        <v>0</v>
      </c>
      <c r="O259" s="279"/>
      <c r="P259" s="279"/>
      <c r="Q259" s="279"/>
      <c r="R259" s="39"/>
      <c r="T259" s="173" t="s">
        <v>22</v>
      </c>
      <c r="U259" s="46" t="s">
        <v>45</v>
      </c>
      <c r="V259" s="38"/>
      <c r="W259" s="174">
        <f>V259*K259</f>
        <v>0</v>
      </c>
      <c r="X259" s="174">
        <v>0</v>
      </c>
      <c r="Y259" s="174">
        <f>X259*K259</f>
        <v>0</v>
      </c>
      <c r="Z259" s="174">
        <v>0</v>
      </c>
      <c r="AA259" s="175">
        <f>Z259*K259</f>
        <v>0</v>
      </c>
      <c r="AR259" s="21" t="s">
        <v>194</v>
      </c>
      <c r="AT259" s="21" t="s">
        <v>168</v>
      </c>
      <c r="AU259" s="21" t="s">
        <v>87</v>
      </c>
      <c r="AY259" s="21" t="s">
        <v>167</v>
      </c>
      <c r="BE259" s="112">
        <f>IF(U259="základní",N259,0)</f>
        <v>0</v>
      </c>
      <c r="BF259" s="112">
        <f>IF(U259="snížená",N259,0)</f>
        <v>0</v>
      </c>
      <c r="BG259" s="112">
        <f>IF(U259="zákl. přenesená",N259,0)</f>
        <v>0</v>
      </c>
      <c r="BH259" s="112">
        <f>IF(U259="sníž. přenesená",N259,0)</f>
        <v>0</v>
      </c>
      <c r="BI259" s="112">
        <f>IF(U259="nulová",N259,0)</f>
        <v>0</v>
      </c>
      <c r="BJ259" s="21" t="s">
        <v>87</v>
      </c>
      <c r="BK259" s="112">
        <f>ROUND(L259*K259,2)</f>
        <v>0</v>
      </c>
      <c r="BL259" s="21" t="s">
        <v>194</v>
      </c>
      <c r="BM259" s="21" t="s">
        <v>475</v>
      </c>
    </row>
    <row r="260" spans="2:65" s="1" customFormat="1" ht="25.5" customHeight="1">
      <c r="B260" s="37"/>
      <c r="C260" s="199" t="s">
        <v>476</v>
      </c>
      <c r="D260" s="199" t="s">
        <v>213</v>
      </c>
      <c r="E260" s="200" t="s">
        <v>477</v>
      </c>
      <c r="F260" s="288" t="s">
        <v>478</v>
      </c>
      <c r="G260" s="288"/>
      <c r="H260" s="288"/>
      <c r="I260" s="288"/>
      <c r="J260" s="201" t="s">
        <v>479</v>
      </c>
      <c r="K260" s="202">
        <v>1</v>
      </c>
      <c r="L260" s="289">
        <v>0</v>
      </c>
      <c r="M260" s="290"/>
      <c r="N260" s="291">
        <f>ROUND(L260*K260,2)</f>
        <v>0</v>
      </c>
      <c r="O260" s="279"/>
      <c r="P260" s="279"/>
      <c r="Q260" s="279"/>
      <c r="R260" s="39"/>
      <c r="T260" s="173" t="s">
        <v>22</v>
      </c>
      <c r="U260" s="46" t="s">
        <v>45</v>
      </c>
      <c r="V260" s="38"/>
      <c r="W260" s="174">
        <f>V260*K260</f>
        <v>0</v>
      </c>
      <c r="X260" s="174">
        <v>0</v>
      </c>
      <c r="Y260" s="174">
        <f>X260*K260</f>
        <v>0</v>
      </c>
      <c r="Z260" s="174">
        <v>0</v>
      </c>
      <c r="AA260" s="175">
        <f>Z260*K260</f>
        <v>0</v>
      </c>
      <c r="AR260" s="21" t="s">
        <v>293</v>
      </c>
      <c r="AT260" s="21" t="s">
        <v>213</v>
      </c>
      <c r="AU260" s="21" t="s">
        <v>87</v>
      </c>
      <c r="AY260" s="21" t="s">
        <v>167</v>
      </c>
      <c r="BE260" s="112">
        <f>IF(U260="základní",N260,0)</f>
        <v>0</v>
      </c>
      <c r="BF260" s="112">
        <f>IF(U260="snížená",N260,0)</f>
        <v>0</v>
      </c>
      <c r="BG260" s="112">
        <f>IF(U260="zákl. přenesená",N260,0)</f>
        <v>0</v>
      </c>
      <c r="BH260" s="112">
        <f>IF(U260="sníž. přenesená",N260,0)</f>
        <v>0</v>
      </c>
      <c r="BI260" s="112">
        <f>IF(U260="nulová",N260,0)</f>
        <v>0</v>
      </c>
      <c r="BJ260" s="21" t="s">
        <v>87</v>
      </c>
      <c r="BK260" s="112">
        <f>ROUND(L260*K260,2)</f>
        <v>0</v>
      </c>
      <c r="BL260" s="21" t="s">
        <v>194</v>
      </c>
      <c r="BM260" s="21" t="s">
        <v>480</v>
      </c>
    </row>
    <row r="261" spans="2:65" s="1" customFormat="1" ht="25.5" customHeight="1">
      <c r="B261" s="37"/>
      <c r="C261" s="169" t="s">
        <v>481</v>
      </c>
      <c r="D261" s="169" t="s">
        <v>168</v>
      </c>
      <c r="E261" s="170" t="s">
        <v>482</v>
      </c>
      <c r="F261" s="276" t="s">
        <v>483</v>
      </c>
      <c r="G261" s="276"/>
      <c r="H261" s="276"/>
      <c r="I261" s="276"/>
      <c r="J261" s="171" t="s">
        <v>484</v>
      </c>
      <c r="K261" s="203">
        <v>0</v>
      </c>
      <c r="L261" s="277">
        <v>0</v>
      </c>
      <c r="M261" s="278"/>
      <c r="N261" s="279">
        <f>ROUND(L261*K261,2)</f>
        <v>0</v>
      </c>
      <c r="O261" s="279"/>
      <c r="P261" s="279"/>
      <c r="Q261" s="279"/>
      <c r="R261" s="39"/>
      <c r="T261" s="173" t="s">
        <v>22</v>
      </c>
      <c r="U261" s="46" t="s">
        <v>45</v>
      </c>
      <c r="V261" s="38"/>
      <c r="W261" s="174">
        <f>V261*K261</f>
        <v>0</v>
      </c>
      <c r="X261" s="174">
        <v>0</v>
      </c>
      <c r="Y261" s="174">
        <f>X261*K261</f>
        <v>0</v>
      </c>
      <c r="Z261" s="174">
        <v>0</v>
      </c>
      <c r="AA261" s="175">
        <f>Z261*K261</f>
        <v>0</v>
      </c>
      <c r="AR261" s="21" t="s">
        <v>194</v>
      </c>
      <c r="AT261" s="21" t="s">
        <v>168</v>
      </c>
      <c r="AU261" s="21" t="s">
        <v>87</v>
      </c>
      <c r="AY261" s="21" t="s">
        <v>167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1" t="s">
        <v>87</v>
      </c>
      <c r="BK261" s="112">
        <f>ROUND(L261*K261,2)</f>
        <v>0</v>
      </c>
      <c r="BL261" s="21" t="s">
        <v>194</v>
      </c>
      <c r="BM261" s="21" t="s">
        <v>485</v>
      </c>
    </row>
    <row r="262" spans="2:63" s="9" customFormat="1" ht="29.25" customHeight="1">
      <c r="B262" s="158"/>
      <c r="C262" s="159"/>
      <c r="D262" s="168" t="s">
        <v>133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301">
        <f>BK262</f>
        <v>0</v>
      </c>
      <c r="O262" s="302"/>
      <c r="P262" s="302"/>
      <c r="Q262" s="302"/>
      <c r="R262" s="161"/>
      <c r="T262" s="162"/>
      <c r="U262" s="159"/>
      <c r="V262" s="159"/>
      <c r="W262" s="163">
        <f>SUM(W263:W264)</f>
        <v>0</v>
      </c>
      <c r="X262" s="159"/>
      <c r="Y262" s="163">
        <f>SUM(Y263:Y264)</f>
        <v>0</v>
      </c>
      <c r="Z262" s="159"/>
      <c r="AA262" s="164">
        <f>SUM(AA263:AA264)</f>
        <v>0</v>
      </c>
      <c r="AR262" s="165" t="s">
        <v>87</v>
      </c>
      <c r="AT262" s="166" t="s">
        <v>77</v>
      </c>
      <c r="AU262" s="166" t="s">
        <v>84</v>
      </c>
      <c r="AY262" s="165" t="s">
        <v>167</v>
      </c>
      <c r="BK262" s="167">
        <f>SUM(BK263:BK264)</f>
        <v>0</v>
      </c>
    </row>
    <row r="263" spans="2:65" s="1" customFormat="1" ht="25.5" customHeight="1">
      <c r="B263" s="37"/>
      <c r="C263" s="169" t="s">
        <v>486</v>
      </c>
      <c r="D263" s="169" t="s">
        <v>168</v>
      </c>
      <c r="E263" s="170" t="s">
        <v>487</v>
      </c>
      <c r="F263" s="276" t="s">
        <v>488</v>
      </c>
      <c r="G263" s="276"/>
      <c r="H263" s="276"/>
      <c r="I263" s="276"/>
      <c r="J263" s="171" t="s">
        <v>210</v>
      </c>
      <c r="K263" s="172">
        <v>2</v>
      </c>
      <c r="L263" s="277">
        <v>0</v>
      </c>
      <c r="M263" s="278"/>
      <c r="N263" s="279">
        <f>ROUND(L263*K263,2)</f>
        <v>0</v>
      </c>
      <c r="O263" s="279"/>
      <c r="P263" s="279"/>
      <c r="Q263" s="279"/>
      <c r="R263" s="39"/>
      <c r="T263" s="173" t="s">
        <v>22</v>
      </c>
      <c r="U263" s="46" t="s">
        <v>45</v>
      </c>
      <c r="V263" s="38"/>
      <c r="W263" s="174">
        <f>V263*K263</f>
        <v>0</v>
      </c>
      <c r="X263" s="174">
        <v>0</v>
      </c>
      <c r="Y263" s="174">
        <f>X263*K263</f>
        <v>0</v>
      </c>
      <c r="Z263" s="174">
        <v>0</v>
      </c>
      <c r="AA263" s="175">
        <f>Z263*K263</f>
        <v>0</v>
      </c>
      <c r="AR263" s="21" t="s">
        <v>194</v>
      </c>
      <c r="AT263" s="21" t="s">
        <v>168</v>
      </c>
      <c r="AU263" s="21" t="s">
        <v>87</v>
      </c>
      <c r="AY263" s="21" t="s">
        <v>167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1" t="s">
        <v>87</v>
      </c>
      <c r="BK263" s="112">
        <f>ROUND(L263*K263,2)</f>
        <v>0</v>
      </c>
      <c r="BL263" s="21" t="s">
        <v>194</v>
      </c>
      <c r="BM263" s="21" t="s">
        <v>489</v>
      </c>
    </row>
    <row r="264" spans="2:65" s="1" customFormat="1" ht="25.5" customHeight="1">
      <c r="B264" s="37"/>
      <c r="C264" s="169" t="s">
        <v>490</v>
      </c>
      <c r="D264" s="169" t="s">
        <v>168</v>
      </c>
      <c r="E264" s="170" t="s">
        <v>491</v>
      </c>
      <c r="F264" s="276" t="s">
        <v>492</v>
      </c>
      <c r="G264" s="276"/>
      <c r="H264" s="276"/>
      <c r="I264" s="276"/>
      <c r="J264" s="171" t="s">
        <v>210</v>
      </c>
      <c r="K264" s="172">
        <v>1</v>
      </c>
      <c r="L264" s="277">
        <v>0</v>
      </c>
      <c r="M264" s="278"/>
      <c r="N264" s="279">
        <f>ROUND(L264*K264,2)</f>
        <v>0</v>
      </c>
      <c r="O264" s="279"/>
      <c r="P264" s="279"/>
      <c r="Q264" s="279"/>
      <c r="R264" s="39"/>
      <c r="T264" s="173" t="s">
        <v>22</v>
      </c>
      <c r="U264" s="46" t="s">
        <v>45</v>
      </c>
      <c r="V264" s="38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21" t="s">
        <v>194</v>
      </c>
      <c r="AT264" s="21" t="s">
        <v>168</v>
      </c>
      <c r="AU264" s="21" t="s">
        <v>87</v>
      </c>
      <c r="AY264" s="21" t="s">
        <v>167</v>
      </c>
      <c r="BE264" s="112">
        <f>IF(U264="základní",N264,0)</f>
        <v>0</v>
      </c>
      <c r="BF264" s="112">
        <f>IF(U264="snížená",N264,0)</f>
        <v>0</v>
      </c>
      <c r="BG264" s="112">
        <f>IF(U264="zákl. přenesená",N264,0)</f>
        <v>0</v>
      </c>
      <c r="BH264" s="112">
        <f>IF(U264="sníž. přenesená",N264,0)</f>
        <v>0</v>
      </c>
      <c r="BI264" s="112">
        <f>IF(U264="nulová",N264,0)</f>
        <v>0</v>
      </c>
      <c r="BJ264" s="21" t="s">
        <v>87</v>
      </c>
      <c r="BK264" s="112">
        <f>ROUND(L264*K264,2)</f>
        <v>0</v>
      </c>
      <c r="BL264" s="21" t="s">
        <v>194</v>
      </c>
      <c r="BM264" s="21" t="s">
        <v>493</v>
      </c>
    </row>
    <row r="265" spans="2:63" s="9" customFormat="1" ht="29.25" customHeight="1">
      <c r="B265" s="158"/>
      <c r="C265" s="159"/>
      <c r="D265" s="168" t="s">
        <v>134</v>
      </c>
      <c r="E265" s="168"/>
      <c r="F265" s="168"/>
      <c r="G265" s="168"/>
      <c r="H265" s="168"/>
      <c r="I265" s="168"/>
      <c r="J265" s="168"/>
      <c r="K265" s="168"/>
      <c r="L265" s="168"/>
      <c r="M265" s="168"/>
      <c r="N265" s="301">
        <f>BK265</f>
        <v>0</v>
      </c>
      <c r="O265" s="302"/>
      <c r="P265" s="302"/>
      <c r="Q265" s="302"/>
      <c r="R265" s="161"/>
      <c r="T265" s="162"/>
      <c r="U265" s="159"/>
      <c r="V265" s="159"/>
      <c r="W265" s="163">
        <f>W266</f>
        <v>0</v>
      </c>
      <c r="X265" s="159"/>
      <c r="Y265" s="163">
        <f>Y266</f>
        <v>0</v>
      </c>
      <c r="Z265" s="159"/>
      <c r="AA265" s="164">
        <f>AA266</f>
        <v>0</v>
      </c>
      <c r="AR265" s="165" t="s">
        <v>87</v>
      </c>
      <c r="AT265" s="166" t="s">
        <v>77</v>
      </c>
      <c r="AU265" s="166" t="s">
        <v>84</v>
      </c>
      <c r="AY265" s="165" t="s">
        <v>167</v>
      </c>
      <c r="BK265" s="167">
        <f>BK266</f>
        <v>0</v>
      </c>
    </row>
    <row r="266" spans="2:65" s="1" customFormat="1" ht="16.5" customHeight="1">
      <c r="B266" s="37"/>
      <c r="C266" s="169" t="s">
        <v>494</v>
      </c>
      <c r="D266" s="169" t="s">
        <v>168</v>
      </c>
      <c r="E266" s="170" t="s">
        <v>495</v>
      </c>
      <c r="F266" s="276" t="s">
        <v>496</v>
      </c>
      <c r="G266" s="276"/>
      <c r="H266" s="276"/>
      <c r="I266" s="276"/>
      <c r="J266" s="171" t="s">
        <v>210</v>
      </c>
      <c r="K266" s="172">
        <v>2</v>
      </c>
      <c r="L266" s="277">
        <v>0</v>
      </c>
      <c r="M266" s="278"/>
      <c r="N266" s="279">
        <f>ROUND(L266*K266,2)</f>
        <v>0</v>
      </c>
      <c r="O266" s="279"/>
      <c r="P266" s="279"/>
      <c r="Q266" s="279"/>
      <c r="R266" s="39"/>
      <c r="T266" s="173" t="s">
        <v>22</v>
      </c>
      <c r="U266" s="46" t="s">
        <v>45</v>
      </c>
      <c r="V266" s="38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21" t="s">
        <v>194</v>
      </c>
      <c r="AT266" s="21" t="s">
        <v>168</v>
      </c>
      <c r="AU266" s="21" t="s">
        <v>87</v>
      </c>
      <c r="AY266" s="21" t="s">
        <v>167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1" t="s">
        <v>87</v>
      </c>
      <c r="BK266" s="112">
        <f>ROUND(L266*K266,2)</f>
        <v>0</v>
      </c>
      <c r="BL266" s="21" t="s">
        <v>194</v>
      </c>
      <c r="BM266" s="21" t="s">
        <v>497</v>
      </c>
    </row>
    <row r="267" spans="2:63" s="9" customFormat="1" ht="29.25" customHeight="1">
      <c r="B267" s="158"/>
      <c r="C267" s="159"/>
      <c r="D267" s="168" t="s">
        <v>135</v>
      </c>
      <c r="E267" s="168"/>
      <c r="F267" s="168"/>
      <c r="G267" s="168"/>
      <c r="H267" s="168"/>
      <c r="I267" s="168"/>
      <c r="J267" s="168"/>
      <c r="K267" s="168"/>
      <c r="L267" s="168"/>
      <c r="M267" s="168"/>
      <c r="N267" s="301">
        <f>BK267</f>
        <v>0</v>
      </c>
      <c r="O267" s="302"/>
      <c r="P267" s="302"/>
      <c r="Q267" s="302"/>
      <c r="R267" s="161"/>
      <c r="T267" s="162"/>
      <c r="U267" s="159"/>
      <c r="V267" s="159"/>
      <c r="W267" s="163">
        <f>SUM(W268:W270)</f>
        <v>0</v>
      </c>
      <c r="X267" s="159"/>
      <c r="Y267" s="163">
        <f>SUM(Y268:Y270)</f>
        <v>0.0004</v>
      </c>
      <c r="Z267" s="159"/>
      <c r="AA267" s="164">
        <f>SUM(AA268:AA270)</f>
        <v>0.0224</v>
      </c>
      <c r="AR267" s="165" t="s">
        <v>87</v>
      </c>
      <c r="AT267" s="166" t="s">
        <v>77</v>
      </c>
      <c r="AU267" s="166" t="s">
        <v>84</v>
      </c>
      <c r="AY267" s="165" t="s">
        <v>167</v>
      </c>
      <c r="BK267" s="167">
        <f>SUM(BK268:BK270)</f>
        <v>0</v>
      </c>
    </row>
    <row r="268" spans="2:65" s="1" customFormat="1" ht="16.5" customHeight="1">
      <c r="B268" s="37"/>
      <c r="C268" s="169" t="s">
        <v>498</v>
      </c>
      <c r="D268" s="169" t="s">
        <v>168</v>
      </c>
      <c r="E268" s="170" t="s">
        <v>499</v>
      </c>
      <c r="F268" s="276" t="s">
        <v>500</v>
      </c>
      <c r="G268" s="276"/>
      <c r="H268" s="276"/>
      <c r="I268" s="276"/>
      <c r="J268" s="171" t="s">
        <v>210</v>
      </c>
      <c r="K268" s="172">
        <v>1</v>
      </c>
      <c r="L268" s="277">
        <v>0</v>
      </c>
      <c r="M268" s="278"/>
      <c r="N268" s="279">
        <f>ROUND(L268*K268,2)</f>
        <v>0</v>
      </c>
      <c r="O268" s="279"/>
      <c r="P268" s="279"/>
      <c r="Q268" s="279"/>
      <c r="R268" s="39"/>
      <c r="T268" s="173" t="s">
        <v>22</v>
      </c>
      <c r="U268" s="46" t="s">
        <v>45</v>
      </c>
      <c r="V268" s="38"/>
      <c r="W268" s="174">
        <f>V268*K268</f>
        <v>0</v>
      </c>
      <c r="X268" s="174">
        <v>0</v>
      </c>
      <c r="Y268" s="174">
        <f>X268*K268</f>
        <v>0</v>
      </c>
      <c r="Z268" s="174">
        <v>0.0112</v>
      </c>
      <c r="AA268" s="175">
        <f>Z268*K268</f>
        <v>0.0112</v>
      </c>
      <c r="AR268" s="21" t="s">
        <v>194</v>
      </c>
      <c r="AT268" s="21" t="s">
        <v>168</v>
      </c>
      <c r="AU268" s="21" t="s">
        <v>87</v>
      </c>
      <c r="AY268" s="21" t="s">
        <v>167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1" t="s">
        <v>87</v>
      </c>
      <c r="BK268" s="112">
        <f>ROUND(L268*K268,2)</f>
        <v>0</v>
      </c>
      <c r="BL268" s="21" t="s">
        <v>194</v>
      </c>
      <c r="BM268" s="21" t="s">
        <v>501</v>
      </c>
    </row>
    <row r="269" spans="2:65" s="1" customFormat="1" ht="16.5" customHeight="1">
      <c r="B269" s="37"/>
      <c r="C269" s="169" t="s">
        <v>502</v>
      </c>
      <c r="D269" s="169" t="s">
        <v>168</v>
      </c>
      <c r="E269" s="170" t="s">
        <v>503</v>
      </c>
      <c r="F269" s="276" t="s">
        <v>504</v>
      </c>
      <c r="G269" s="276"/>
      <c r="H269" s="276"/>
      <c r="I269" s="276"/>
      <c r="J269" s="171" t="s">
        <v>210</v>
      </c>
      <c r="K269" s="172">
        <v>1</v>
      </c>
      <c r="L269" s="277">
        <v>0</v>
      </c>
      <c r="M269" s="278"/>
      <c r="N269" s="279">
        <f>ROUND(L269*K269,2)</f>
        <v>0</v>
      </c>
      <c r="O269" s="279"/>
      <c r="P269" s="279"/>
      <c r="Q269" s="279"/>
      <c r="R269" s="39"/>
      <c r="T269" s="173" t="s">
        <v>22</v>
      </c>
      <c r="U269" s="46" t="s">
        <v>45</v>
      </c>
      <c r="V269" s="38"/>
      <c r="W269" s="174">
        <f>V269*K269</f>
        <v>0</v>
      </c>
      <c r="X269" s="174">
        <v>0</v>
      </c>
      <c r="Y269" s="174">
        <f>X269*K269</f>
        <v>0</v>
      </c>
      <c r="Z269" s="174">
        <v>0.0112</v>
      </c>
      <c r="AA269" s="175">
        <f>Z269*K269</f>
        <v>0.0112</v>
      </c>
      <c r="AR269" s="21" t="s">
        <v>194</v>
      </c>
      <c r="AT269" s="21" t="s">
        <v>168</v>
      </c>
      <c r="AU269" s="21" t="s">
        <v>87</v>
      </c>
      <c r="AY269" s="21" t="s">
        <v>167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1" t="s">
        <v>87</v>
      </c>
      <c r="BK269" s="112">
        <f>ROUND(L269*K269,2)</f>
        <v>0</v>
      </c>
      <c r="BL269" s="21" t="s">
        <v>194</v>
      </c>
      <c r="BM269" s="21" t="s">
        <v>505</v>
      </c>
    </row>
    <row r="270" spans="2:65" s="1" customFormat="1" ht="16.5" customHeight="1">
      <c r="B270" s="37"/>
      <c r="C270" s="199" t="s">
        <v>506</v>
      </c>
      <c r="D270" s="199" t="s">
        <v>213</v>
      </c>
      <c r="E270" s="200" t="s">
        <v>507</v>
      </c>
      <c r="F270" s="288" t="s">
        <v>508</v>
      </c>
      <c r="G270" s="288"/>
      <c r="H270" s="288"/>
      <c r="I270" s="288"/>
      <c r="J270" s="201" t="s">
        <v>210</v>
      </c>
      <c r="K270" s="202">
        <v>1</v>
      </c>
      <c r="L270" s="289">
        <v>0</v>
      </c>
      <c r="M270" s="290"/>
      <c r="N270" s="291">
        <f>ROUND(L270*K270,2)</f>
        <v>0</v>
      </c>
      <c r="O270" s="279"/>
      <c r="P270" s="279"/>
      <c r="Q270" s="279"/>
      <c r="R270" s="39"/>
      <c r="T270" s="173" t="s">
        <v>22</v>
      </c>
      <c r="U270" s="46" t="s">
        <v>45</v>
      </c>
      <c r="V270" s="38"/>
      <c r="W270" s="174">
        <f>V270*K270</f>
        <v>0</v>
      </c>
      <c r="X270" s="174">
        <v>0.0004</v>
      </c>
      <c r="Y270" s="174">
        <f>X270*K270</f>
        <v>0.0004</v>
      </c>
      <c r="Z270" s="174">
        <v>0</v>
      </c>
      <c r="AA270" s="175">
        <f>Z270*K270</f>
        <v>0</v>
      </c>
      <c r="AR270" s="21" t="s">
        <v>293</v>
      </c>
      <c r="AT270" s="21" t="s">
        <v>213</v>
      </c>
      <c r="AU270" s="21" t="s">
        <v>87</v>
      </c>
      <c r="AY270" s="21" t="s">
        <v>167</v>
      </c>
      <c r="BE270" s="112">
        <f>IF(U270="základní",N270,0)</f>
        <v>0</v>
      </c>
      <c r="BF270" s="112">
        <f>IF(U270="snížená",N270,0)</f>
        <v>0</v>
      </c>
      <c r="BG270" s="112">
        <f>IF(U270="zákl. přenesená",N270,0)</f>
        <v>0</v>
      </c>
      <c r="BH270" s="112">
        <f>IF(U270="sníž. přenesená",N270,0)</f>
        <v>0</v>
      </c>
      <c r="BI270" s="112">
        <f>IF(U270="nulová",N270,0)</f>
        <v>0</v>
      </c>
      <c r="BJ270" s="21" t="s">
        <v>87</v>
      </c>
      <c r="BK270" s="112">
        <f>ROUND(L270*K270,2)</f>
        <v>0</v>
      </c>
      <c r="BL270" s="21" t="s">
        <v>194</v>
      </c>
      <c r="BM270" s="21" t="s">
        <v>509</v>
      </c>
    </row>
    <row r="271" spans="2:63" s="9" customFormat="1" ht="29.25" customHeight="1">
      <c r="B271" s="158"/>
      <c r="C271" s="159"/>
      <c r="D271" s="168" t="s">
        <v>136</v>
      </c>
      <c r="E271" s="168"/>
      <c r="F271" s="168"/>
      <c r="G271" s="168"/>
      <c r="H271" s="168"/>
      <c r="I271" s="168"/>
      <c r="J271" s="168"/>
      <c r="K271" s="168"/>
      <c r="L271" s="168"/>
      <c r="M271" s="168"/>
      <c r="N271" s="301">
        <f>BK271</f>
        <v>0</v>
      </c>
      <c r="O271" s="302"/>
      <c r="P271" s="302"/>
      <c r="Q271" s="302"/>
      <c r="R271" s="161"/>
      <c r="T271" s="162"/>
      <c r="U271" s="159"/>
      <c r="V271" s="159"/>
      <c r="W271" s="163">
        <f>SUM(W272:W278)</f>
        <v>0</v>
      </c>
      <c r="X271" s="159"/>
      <c r="Y271" s="163">
        <f>SUM(Y272:Y278)</f>
        <v>0.0187</v>
      </c>
      <c r="Z271" s="159"/>
      <c r="AA271" s="164">
        <f>SUM(AA272:AA278)</f>
        <v>0</v>
      </c>
      <c r="AR271" s="165" t="s">
        <v>87</v>
      </c>
      <c r="AT271" s="166" t="s">
        <v>77</v>
      </c>
      <c r="AU271" s="166" t="s">
        <v>84</v>
      </c>
      <c r="AY271" s="165" t="s">
        <v>167</v>
      </c>
      <c r="BK271" s="167">
        <f>SUM(BK272:BK278)</f>
        <v>0</v>
      </c>
    </row>
    <row r="272" spans="2:65" s="1" customFormat="1" ht="38.25" customHeight="1">
      <c r="B272" s="37"/>
      <c r="C272" s="169" t="s">
        <v>510</v>
      </c>
      <c r="D272" s="169" t="s">
        <v>168</v>
      </c>
      <c r="E272" s="170" t="s">
        <v>511</v>
      </c>
      <c r="F272" s="276" t="s">
        <v>512</v>
      </c>
      <c r="G272" s="276"/>
      <c r="H272" s="276"/>
      <c r="I272" s="276"/>
      <c r="J272" s="171" t="s">
        <v>210</v>
      </c>
      <c r="K272" s="172">
        <v>1</v>
      </c>
      <c r="L272" s="277">
        <v>0</v>
      </c>
      <c r="M272" s="278"/>
      <c r="N272" s="279">
        <f>ROUND(L272*K272,2)</f>
        <v>0</v>
      </c>
      <c r="O272" s="279"/>
      <c r="P272" s="279"/>
      <c r="Q272" s="279"/>
      <c r="R272" s="39"/>
      <c r="T272" s="173" t="s">
        <v>22</v>
      </c>
      <c r="U272" s="46" t="s">
        <v>45</v>
      </c>
      <c r="V272" s="38"/>
      <c r="W272" s="174">
        <f>V272*K272</f>
        <v>0</v>
      </c>
      <c r="X272" s="174">
        <v>0</v>
      </c>
      <c r="Y272" s="174">
        <f>X272*K272</f>
        <v>0</v>
      </c>
      <c r="Z272" s="174">
        <v>0</v>
      </c>
      <c r="AA272" s="175">
        <f>Z272*K272</f>
        <v>0</v>
      </c>
      <c r="AR272" s="21" t="s">
        <v>194</v>
      </c>
      <c r="AT272" s="21" t="s">
        <v>168</v>
      </c>
      <c r="AU272" s="21" t="s">
        <v>87</v>
      </c>
      <c r="AY272" s="21" t="s">
        <v>167</v>
      </c>
      <c r="BE272" s="112">
        <f>IF(U272="základní",N272,0)</f>
        <v>0</v>
      </c>
      <c r="BF272" s="112">
        <f>IF(U272="snížená",N272,0)</f>
        <v>0</v>
      </c>
      <c r="BG272" s="112">
        <f>IF(U272="zákl. přenesená",N272,0)</f>
        <v>0</v>
      </c>
      <c r="BH272" s="112">
        <f>IF(U272="sníž. přenesená",N272,0)</f>
        <v>0</v>
      </c>
      <c r="BI272" s="112">
        <f>IF(U272="nulová",N272,0)</f>
        <v>0</v>
      </c>
      <c r="BJ272" s="21" t="s">
        <v>87</v>
      </c>
      <c r="BK272" s="112">
        <f>ROUND(L272*K272,2)</f>
        <v>0</v>
      </c>
      <c r="BL272" s="21" t="s">
        <v>194</v>
      </c>
      <c r="BM272" s="21" t="s">
        <v>513</v>
      </c>
    </row>
    <row r="273" spans="2:65" s="1" customFormat="1" ht="25.5" customHeight="1">
      <c r="B273" s="37"/>
      <c r="C273" s="199" t="s">
        <v>514</v>
      </c>
      <c r="D273" s="199" t="s">
        <v>213</v>
      </c>
      <c r="E273" s="200" t="s">
        <v>515</v>
      </c>
      <c r="F273" s="288" t="s">
        <v>516</v>
      </c>
      <c r="G273" s="288"/>
      <c r="H273" s="288"/>
      <c r="I273" s="288"/>
      <c r="J273" s="201" t="s">
        <v>210</v>
      </c>
      <c r="K273" s="202">
        <v>1</v>
      </c>
      <c r="L273" s="289">
        <v>0</v>
      </c>
      <c r="M273" s="290"/>
      <c r="N273" s="291">
        <f>ROUND(L273*K273,2)</f>
        <v>0</v>
      </c>
      <c r="O273" s="279"/>
      <c r="P273" s="279"/>
      <c r="Q273" s="279"/>
      <c r="R273" s="39"/>
      <c r="T273" s="173" t="s">
        <v>22</v>
      </c>
      <c r="U273" s="46" t="s">
        <v>45</v>
      </c>
      <c r="V273" s="38"/>
      <c r="W273" s="174">
        <f>V273*K273</f>
        <v>0</v>
      </c>
      <c r="X273" s="174">
        <v>0.0175</v>
      </c>
      <c r="Y273" s="174">
        <f>X273*K273</f>
        <v>0.0175</v>
      </c>
      <c r="Z273" s="174">
        <v>0</v>
      </c>
      <c r="AA273" s="175">
        <f>Z273*K273</f>
        <v>0</v>
      </c>
      <c r="AR273" s="21" t="s">
        <v>293</v>
      </c>
      <c r="AT273" s="21" t="s">
        <v>213</v>
      </c>
      <c r="AU273" s="21" t="s">
        <v>87</v>
      </c>
      <c r="AY273" s="21" t="s">
        <v>167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1" t="s">
        <v>87</v>
      </c>
      <c r="BK273" s="112">
        <f>ROUND(L273*K273,2)</f>
        <v>0</v>
      </c>
      <c r="BL273" s="21" t="s">
        <v>194</v>
      </c>
      <c r="BM273" s="21" t="s">
        <v>517</v>
      </c>
    </row>
    <row r="274" spans="2:65" s="1" customFormat="1" ht="16.5" customHeight="1">
      <c r="B274" s="37"/>
      <c r="C274" s="169" t="s">
        <v>518</v>
      </c>
      <c r="D274" s="169" t="s">
        <v>168</v>
      </c>
      <c r="E274" s="170" t="s">
        <v>519</v>
      </c>
      <c r="F274" s="276" t="s">
        <v>520</v>
      </c>
      <c r="G274" s="276"/>
      <c r="H274" s="276"/>
      <c r="I274" s="276"/>
      <c r="J274" s="171" t="s">
        <v>210</v>
      </c>
      <c r="K274" s="172">
        <v>1</v>
      </c>
      <c r="L274" s="277">
        <v>0</v>
      </c>
      <c r="M274" s="278"/>
      <c r="N274" s="279">
        <f>ROUND(L274*K274,2)</f>
        <v>0</v>
      </c>
      <c r="O274" s="279"/>
      <c r="P274" s="279"/>
      <c r="Q274" s="279"/>
      <c r="R274" s="39"/>
      <c r="T274" s="173" t="s">
        <v>22</v>
      </c>
      <c r="U274" s="46" t="s">
        <v>45</v>
      </c>
      <c r="V274" s="38"/>
      <c r="W274" s="174">
        <f>V274*K274</f>
        <v>0</v>
      </c>
      <c r="X274" s="174">
        <v>0</v>
      </c>
      <c r="Y274" s="174">
        <f>X274*K274</f>
        <v>0</v>
      </c>
      <c r="Z274" s="174">
        <v>0</v>
      </c>
      <c r="AA274" s="175">
        <f>Z274*K274</f>
        <v>0</v>
      </c>
      <c r="AR274" s="21" t="s">
        <v>194</v>
      </c>
      <c r="AT274" s="21" t="s">
        <v>168</v>
      </c>
      <c r="AU274" s="21" t="s">
        <v>87</v>
      </c>
      <c r="AY274" s="21" t="s">
        <v>167</v>
      </c>
      <c r="BE274" s="112">
        <f>IF(U274="základní",N274,0)</f>
        <v>0</v>
      </c>
      <c r="BF274" s="112">
        <f>IF(U274="snížená",N274,0)</f>
        <v>0</v>
      </c>
      <c r="BG274" s="112">
        <f>IF(U274="zákl. přenesená",N274,0)</f>
        <v>0</v>
      </c>
      <c r="BH274" s="112">
        <f>IF(U274="sníž. přenesená",N274,0)</f>
        <v>0</v>
      </c>
      <c r="BI274" s="112">
        <f>IF(U274="nulová",N274,0)</f>
        <v>0</v>
      </c>
      <c r="BJ274" s="21" t="s">
        <v>87</v>
      </c>
      <c r="BK274" s="112">
        <f>ROUND(L274*K274,2)</f>
        <v>0</v>
      </c>
      <c r="BL274" s="21" t="s">
        <v>194</v>
      </c>
      <c r="BM274" s="21" t="s">
        <v>521</v>
      </c>
    </row>
    <row r="275" spans="2:65" s="1" customFormat="1" ht="16.5" customHeight="1">
      <c r="B275" s="37"/>
      <c r="C275" s="199" t="s">
        <v>522</v>
      </c>
      <c r="D275" s="199" t="s">
        <v>213</v>
      </c>
      <c r="E275" s="200" t="s">
        <v>523</v>
      </c>
      <c r="F275" s="288" t="s">
        <v>524</v>
      </c>
      <c r="G275" s="288"/>
      <c r="H275" s="288"/>
      <c r="I275" s="288"/>
      <c r="J275" s="201" t="s">
        <v>210</v>
      </c>
      <c r="K275" s="202">
        <v>1</v>
      </c>
      <c r="L275" s="289">
        <v>0</v>
      </c>
      <c r="M275" s="290"/>
      <c r="N275" s="291">
        <f>ROUND(L275*K275,2)</f>
        <v>0</v>
      </c>
      <c r="O275" s="279"/>
      <c r="P275" s="279"/>
      <c r="Q275" s="279"/>
      <c r="R275" s="39"/>
      <c r="T275" s="173" t="s">
        <v>22</v>
      </c>
      <c r="U275" s="46" t="s">
        <v>45</v>
      </c>
      <c r="V275" s="38"/>
      <c r="W275" s="174">
        <f>V275*K275</f>
        <v>0</v>
      </c>
      <c r="X275" s="174">
        <v>0.0012</v>
      </c>
      <c r="Y275" s="174">
        <f>X275*K275</f>
        <v>0.0012</v>
      </c>
      <c r="Z275" s="174">
        <v>0</v>
      </c>
      <c r="AA275" s="175">
        <f>Z275*K275</f>
        <v>0</v>
      </c>
      <c r="AR275" s="21" t="s">
        <v>293</v>
      </c>
      <c r="AT275" s="21" t="s">
        <v>213</v>
      </c>
      <c r="AU275" s="21" t="s">
        <v>87</v>
      </c>
      <c r="AY275" s="21" t="s">
        <v>167</v>
      </c>
      <c r="BE275" s="112">
        <f>IF(U275="základní",N275,0)</f>
        <v>0</v>
      </c>
      <c r="BF275" s="112">
        <f>IF(U275="snížená",N275,0)</f>
        <v>0</v>
      </c>
      <c r="BG275" s="112">
        <f>IF(U275="zákl. přenesená",N275,0)</f>
        <v>0</v>
      </c>
      <c r="BH275" s="112">
        <f>IF(U275="sníž. přenesená",N275,0)</f>
        <v>0</v>
      </c>
      <c r="BI275" s="112">
        <f>IF(U275="nulová",N275,0)</f>
        <v>0</v>
      </c>
      <c r="BJ275" s="21" t="s">
        <v>87</v>
      </c>
      <c r="BK275" s="112">
        <f>ROUND(L275*K275,2)</f>
        <v>0</v>
      </c>
      <c r="BL275" s="21" t="s">
        <v>194</v>
      </c>
      <c r="BM275" s="21" t="s">
        <v>525</v>
      </c>
    </row>
    <row r="276" spans="2:47" s="1" customFormat="1" ht="24" customHeight="1">
      <c r="B276" s="37"/>
      <c r="C276" s="38"/>
      <c r="D276" s="38"/>
      <c r="E276" s="38"/>
      <c r="F276" s="292" t="s">
        <v>526</v>
      </c>
      <c r="G276" s="293"/>
      <c r="H276" s="293"/>
      <c r="I276" s="293"/>
      <c r="J276" s="38"/>
      <c r="K276" s="38"/>
      <c r="L276" s="38"/>
      <c r="M276" s="38"/>
      <c r="N276" s="38"/>
      <c r="O276" s="38"/>
      <c r="P276" s="38"/>
      <c r="Q276" s="38"/>
      <c r="R276" s="39"/>
      <c r="T276" s="145"/>
      <c r="U276" s="38"/>
      <c r="V276" s="38"/>
      <c r="W276" s="38"/>
      <c r="X276" s="38"/>
      <c r="Y276" s="38"/>
      <c r="Z276" s="38"/>
      <c r="AA276" s="80"/>
      <c r="AT276" s="21" t="s">
        <v>296</v>
      </c>
      <c r="AU276" s="21" t="s">
        <v>87</v>
      </c>
    </row>
    <row r="277" spans="2:65" s="1" customFormat="1" ht="25.5" customHeight="1">
      <c r="B277" s="37"/>
      <c r="C277" s="169" t="s">
        <v>527</v>
      </c>
      <c r="D277" s="169" t="s">
        <v>168</v>
      </c>
      <c r="E277" s="170" t="s">
        <v>528</v>
      </c>
      <c r="F277" s="276" t="s">
        <v>529</v>
      </c>
      <c r="G277" s="276"/>
      <c r="H277" s="276"/>
      <c r="I277" s="276"/>
      <c r="J277" s="171" t="s">
        <v>256</v>
      </c>
      <c r="K277" s="172">
        <v>0.019</v>
      </c>
      <c r="L277" s="277">
        <v>0</v>
      </c>
      <c r="M277" s="278"/>
      <c r="N277" s="279">
        <f>ROUND(L277*K277,2)</f>
        <v>0</v>
      </c>
      <c r="O277" s="279"/>
      <c r="P277" s="279"/>
      <c r="Q277" s="279"/>
      <c r="R277" s="39"/>
      <c r="T277" s="173" t="s">
        <v>22</v>
      </c>
      <c r="U277" s="46" t="s">
        <v>45</v>
      </c>
      <c r="V277" s="38"/>
      <c r="W277" s="174">
        <f>V277*K277</f>
        <v>0</v>
      </c>
      <c r="X277" s="174">
        <v>0</v>
      </c>
      <c r="Y277" s="174">
        <f>X277*K277</f>
        <v>0</v>
      </c>
      <c r="Z277" s="174">
        <v>0</v>
      </c>
      <c r="AA277" s="175">
        <f>Z277*K277</f>
        <v>0</v>
      </c>
      <c r="AR277" s="21" t="s">
        <v>194</v>
      </c>
      <c r="AT277" s="21" t="s">
        <v>168</v>
      </c>
      <c r="AU277" s="21" t="s">
        <v>87</v>
      </c>
      <c r="AY277" s="21" t="s">
        <v>167</v>
      </c>
      <c r="BE277" s="112">
        <f>IF(U277="základní",N277,0)</f>
        <v>0</v>
      </c>
      <c r="BF277" s="112">
        <f>IF(U277="snížená",N277,0)</f>
        <v>0</v>
      </c>
      <c r="BG277" s="112">
        <f>IF(U277="zákl. přenesená",N277,0)</f>
        <v>0</v>
      </c>
      <c r="BH277" s="112">
        <f>IF(U277="sníž. přenesená",N277,0)</f>
        <v>0</v>
      </c>
      <c r="BI277" s="112">
        <f>IF(U277="nulová",N277,0)</f>
        <v>0</v>
      </c>
      <c r="BJ277" s="21" t="s">
        <v>87</v>
      </c>
      <c r="BK277" s="112">
        <f>ROUND(L277*K277,2)</f>
        <v>0</v>
      </c>
      <c r="BL277" s="21" t="s">
        <v>194</v>
      </c>
      <c r="BM277" s="21" t="s">
        <v>530</v>
      </c>
    </row>
    <row r="278" spans="2:65" s="1" customFormat="1" ht="25.5" customHeight="1">
      <c r="B278" s="37"/>
      <c r="C278" s="169" t="s">
        <v>531</v>
      </c>
      <c r="D278" s="169" t="s">
        <v>168</v>
      </c>
      <c r="E278" s="170" t="s">
        <v>532</v>
      </c>
      <c r="F278" s="276" t="s">
        <v>533</v>
      </c>
      <c r="G278" s="276"/>
      <c r="H278" s="276"/>
      <c r="I278" s="276"/>
      <c r="J278" s="171" t="s">
        <v>256</v>
      </c>
      <c r="K278" s="172">
        <v>0.019</v>
      </c>
      <c r="L278" s="277">
        <v>0</v>
      </c>
      <c r="M278" s="278"/>
      <c r="N278" s="279">
        <f>ROUND(L278*K278,2)</f>
        <v>0</v>
      </c>
      <c r="O278" s="279"/>
      <c r="P278" s="279"/>
      <c r="Q278" s="279"/>
      <c r="R278" s="39"/>
      <c r="T278" s="173" t="s">
        <v>22</v>
      </c>
      <c r="U278" s="46" t="s">
        <v>45</v>
      </c>
      <c r="V278" s="38"/>
      <c r="W278" s="174">
        <f>V278*K278</f>
        <v>0</v>
      </c>
      <c r="X278" s="174">
        <v>0</v>
      </c>
      <c r="Y278" s="174">
        <f>X278*K278</f>
        <v>0</v>
      </c>
      <c r="Z278" s="174">
        <v>0</v>
      </c>
      <c r="AA278" s="175">
        <f>Z278*K278</f>
        <v>0</v>
      </c>
      <c r="AR278" s="21" t="s">
        <v>194</v>
      </c>
      <c r="AT278" s="21" t="s">
        <v>168</v>
      </c>
      <c r="AU278" s="21" t="s">
        <v>87</v>
      </c>
      <c r="AY278" s="21" t="s">
        <v>167</v>
      </c>
      <c r="BE278" s="112">
        <f>IF(U278="základní",N278,0)</f>
        <v>0</v>
      </c>
      <c r="BF278" s="112">
        <f>IF(U278="snížená",N278,0)</f>
        <v>0</v>
      </c>
      <c r="BG278" s="112">
        <f>IF(U278="zákl. přenesená",N278,0)</f>
        <v>0</v>
      </c>
      <c r="BH278" s="112">
        <f>IF(U278="sníž. přenesená",N278,0)</f>
        <v>0</v>
      </c>
      <c r="BI278" s="112">
        <f>IF(U278="nulová",N278,0)</f>
        <v>0</v>
      </c>
      <c r="BJ278" s="21" t="s">
        <v>87</v>
      </c>
      <c r="BK278" s="112">
        <f>ROUND(L278*K278,2)</f>
        <v>0</v>
      </c>
      <c r="BL278" s="21" t="s">
        <v>194</v>
      </c>
      <c r="BM278" s="21" t="s">
        <v>534</v>
      </c>
    </row>
    <row r="279" spans="2:63" s="9" customFormat="1" ht="29.25" customHeight="1">
      <c r="B279" s="158"/>
      <c r="C279" s="159"/>
      <c r="D279" s="168" t="s">
        <v>137</v>
      </c>
      <c r="E279" s="168"/>
      <c r="F279" s="168"/>
      <c r="G279" s="168"/>
      <c r="H279" s="168"/>
      <c r="I279" s="168"/>
      <c r="J279" s="168"/>
      <c r="K279" s="168"/>
      <c r="L279" s="168"/>
      <c r="M279" s="168"/>
      <c r="N279" s="301">
        <f>BK279</f>
        <v>0</v>
      </c>
      <c r="O279" s="302"/>
      <c r="P279" s="302"/>
      <c r="Q279" s="302"/>
      <c r="R279" s="161"/>
      <c r="T279" s="162"/>
      <c r="U279" s="159"/>
      <c r="V279" s="159"/>
      <c r="W279" s="163">
        <f>SUM(W280:W290)</f>
        <v>0</v>
      </c>
      <c r="X279" s="159"/>
      <c r="Y279" s="163">
        <f>SUM(Y280:Y290)</f>
        <v>0.10398059999999998</v>
      </c>
      <c r="Z279" s="159"/>
      <c r="AA279" s="164">
        <f>SUM(AA280:AA290)</f>
        <v>0</v>
      </c>
      <c r="AR279" s="165" t="s">
        <v>87</v>
      </c>
      <c r="AT279" s="166" t="s">
        <v>77</v>
      </c>
      <c r="AU279" s="166" t="s">
        <v>84</v>
      </c>
      <c r="AY279" s="165" t="s">
        <v>167</v>
      </c>
      <c r="BK279" s="167">
        <f>SUM(BK280:BK290)</f>
        <v>0</v>
      </c>
    </row>
    <row r="280" spans="2:65" s="1" customFormat="1" ht="38.25" customHeight="1">
      <c r="B280" s="37"/>
      <c r="C280" s="169" t="s">
        <v>535</v>
      </c>
      <c r="D280" s="169" t="s">
        <v>168</v>
      </c>
      <c r="E280" s="170" t="s">
        <v>536</v>
      </c>
      <c r="F280" s="276" t="s">
        <v>537</v>
      </c>
      <c r="G280" s="276"/>
      <c r="H280" s="276"/>
      <c r="I280" s="276"/>
      <c r="J280" s="171" t="s">
        <v>171</v>
      </c>
      <c r="K280" s="172">
        <v>4.14</v>
      </c>
      <c r="L280" s="277">
        <v>0</v>
      </c>
      <c r="M280" s="278"/>
      <c r="N280" s="279">
        <f>ROUND(L280*K280,2)</f>
        <v>0</v>
      </c>
      <c r="O280" s="279"/>
      <c r="P280" s="279"/>
      <c r="Q280" s="279"/>
      <c r="R280" s="39"/>
      <c r="T280" s="173" t="s">
        <v>22</v>
      </c>
      <c r="U280" s="46" t="s">
        <v>45</v>
      </c>
      <c r="V280" s="38"/>
      <c r="W280" s="174">
        <f>V280*K280</f>
        <v>0</v>
      </c>
      <c r="X280" s="174">
        <v>0.00367</v>
      </c>
      <c r="Y280" s="174">
        <f>X280*K280</f>
        <v>0.015193799999999999</v>
      </c>
      <c r="Z280" s="174">
        <v>0</v>
      </c>
      <c r="AA280" s="175">
        <f>Z280*K280</f>
        <v>0</v>
      </c>
      <c r="AR280" s="21" t="s">
        <v>194</v>
      </c>
      <c r="AT280" s="21" t="s">
        <v>168</v>
      </c>
      <c r="AU280" s="21" t="s">
        <v>87</v>
      </c>
      <c r="AY280" s="21" t="s">
        <v>167</v>
      </c>
      <c r="BE280" s="112">
        <f>IF(U280="základní",N280,0)</f>
        <v>0</v>
      </c>
      <c r="BF280" s="112">
        <f>IF(U280="snížená",N280,0)</f>
        <v>0</v>
      </c>
      <c r="BG280" s="112">
        <f>IF(U280="zákl. přenesená",N280,0)</f>
        <v>0</v>
      </c>
      <c r="BH280" s="112">
        <f>IF(U280="sníž. přenesená",N280,0)</f>
        <v>0</v>
      </c>
      <c r="BI280" s="112">
        <f>IF(U280="nulová",N280,0)</f>
        <v>0</v>
      </c>
      <c r="BJ280" s="21" t="s">
        <v>87</v>
      </c>
      <c r="BK280" s="112">
        <f>ROUND(L280*K280,2)</f>
        <v>0</v>
      </c>
      <c r="BL280" s="21" t="s">
        <v>194</v>
      </c>
      <c r="BM280" s="21" t="s">
        <v>538</v>
      </c>
    </row>
    <row r="281" spans="2:51" s="11" customFormat="1" ht="16.5" customHeight="1">
      <c r="B281" s="183"/>
      <c r="C281" s="184"/>
      <c r="D281" s="184"/>
      <c r="E281" s="185" t="s">
        <v>22</v>
      </c>
      <c r="F281" s="284" t="s">
        <v>667</v>
      </c>
      <c r="G281" s="285"/>
      <c r="H281" s="285"/>
      <c r="I281" s="285"/>
      <c r="J281" s="184"/>
      <c r="K281" s="186">
        <v>4.14</v>
      </c>
      <c r="L281" s="184"/>
      <c r="M281" s="184"/>
      <c r="N281" s="184"/>
      <c r="O281" s="184"/>
      <c r="P281" s="184"/>
      <c r="Q281" s="184"/>
      <c r="R281" s="187"/>
      <c r="T281" s="188"/>
      <c r="U281" s="184"/>
      <c r="V281" s="184"/>
      <c r="W281" s="184"/>
      <c r="X281" s="184"/>
      <c r="Y281" s="184"/>
      <c r="Z281" s="184"/>
      <c r="AA281" s="189"/>
      <c r="AT281" s="190" t="s">
        <v>174</v>
      </c>
      <c r="AU281" s="190" t="s">
        <v>87</v>
      </c>
      <c r="AV281" s="11" t="s">
        <v>87</v>
      </c>
      <c r="AW281" s="11" t="s">
        <v>35</v>
      </c>
      <c r="AX281" s="11" t="s">
        <v>84</v>
      </c>
      <c r="AY281" s="190" t="s">
        <v>167</v>
      </c>
    </row>
    <row r="282" spans="2:65" s="1" customFormat="1" ht="16.5" customHeight="1">
      <c r="B282" s="37"/>
      <c r="C282" s="199" t="s">
        <v>539</v>
      </c>
      <c r="D282" s="199" t="s">
        <v>213</v>
      </c>
      <c r="E282" s="200" t="s">
        <v>540</v>
      </c>
      <c r="F282" s="288" t="s">
        <v>541</v>
      </c>
      <c r="G282" s="288"/>
      <c r="H282" s="288"/>
      <c r="I282" s="288"/>
      <c r="J282" s="201" t="s">
        <v>171</v>
      </c>
      <c r="K282" s="202">
        <v>4.554</v>
      </c>
      <c r="L282" s="289">
        <v>0</v>
      </c>
      <c r="M282" s="290"/>
      <c r="N282" s="291">
        <f>ROUND(L282*K282,2)</f>
        <v>0</v>
      </c>
      <c r="O282" s="279"/>
      <c r="P282" s="279"/>
      <c r="Q282" s="279"/>
      <c r="R282" s="39"/>
      <c r="T282" s="173" t="s">
        <v>22</v>
      </c>
      <c r="U282" s="46" t="s">
        <v>45</v>
      </c>
      <c r="V282" s="38"/>
      <c r="W282" s="174">
        <f>V282*K282</f>
        <v>0</v>
      </c>
      <c r="X282" s="174">
        <v>0.0192</v>
      </c>
      <c r="Y282" s="174">
        <f>X282*K282</f>
        <v>0.0874368</v>
      </c>
      <c r="Z282" s="174">
        <v>0</v>
      </c>
      <c r="AA282" s="175">
        <f>Z282*K282</f>
        <v>0</v>
      </c>
      <c r="AR282" s="21" t="s">
        <v>293</v>
      </c>
      <c r="AT282" s="21" t="s">
        <v>213</v>
      </c>
      <c r="AU282" s="21" t="s">
        <v>87</v>
      </c>
      <c r="AY282" s="21" t="s">
        <v>167</v>
      </c>
      <c r="BE282" s="112">
        <f>IF(U282="základní",N282,0)</f>
        <v>0</v>
      </c>
      <c r="BF282" s="112">
        <f>IF(U282="snížená",N282,0)</f>
        <v>0</v>
      </c>
      <c r="BG282" s="112">
        <f>IF(U282="zákl. přenesená",N282,0)</f>
        <v>0</v>
      </c>
      <c r="BH282" s="112">
        <f>IF(U282="sníž. přenesená",N282,0)</f>
        <v>0</v>
      </c>
      <c r="BI282" s="112">
        <f>IF(U282="nulová",N282,0)</f>
        <v>0</v>
      </c>
      <c r="BJ282" s="21" t="s">
        <v>87</v>
      </c>
      <c r="BK282" s="112">
        <f>ROUND(L282*K282,2)</f>
        <v>0</v>
      </c>
      <c r="BL282" s="21" t="s">
        <v>194</v>
      </c>
      <c r="BM282" s="21" t="s">
        <v>542</v>
      </c>
    </row>
    <row r="283" spans="2:65" s="1" customFormat="1" ht="25.5" customHeight="1">
      <c r="B283" s="37"/>
      <c r="C283" s="169" t="s">
        <v>543</v>
      </c>
      <c r="D283" s="169" t="s">
        <v>168</v>
      </c>
      <c r="E283" s="170" t="s">
        <v>544</v>
      </c>
      <c r="F283" s="276" t="s">
        <v>545</v>
      </c>
      <c r="G283" s="276"/>
      <c r="H283" s="276"/>
      <c r="I283" s="276"/>
      <c r="J283" s="171" t="s">
        <v>171</v>
      </c>
      <c r="K283" s="172">
        <v>4.14</v>
      </c>
      <c r="L283" s="277">
        <v>0</v>
      </c>
      <c r="M283" s="278"/>
      <c r="N283" s="279">
        <f>ROUND(L283*K283,2)</f>
        <v>0</v>
      </c>
      <c r="O283" s="279"/>
      <c r="P283" s="279"/>
      <c r="Q283" s="279"/>
      <c r="R283" s="39"/>
      <c r="T283" s="173" t="s">
        <v>22</v>
      </c>
      <c r="U283" s="46" t="s">
        <v>45</v>
      </c>
      <c r="V283" s="38"/>
      <c r="W283" s="174">
        <f>V283*K283</f>
        <v>0</v>
      </c>
      <c r="X283" s="174">
        <v>0</v>
      </c>
      <c r="Y283" s="174">
        <f>X283*K283</f>
        <v>0</v>
      </c>
      <c r="Z283" s="174">
        <v>0</v>
      </c>
      <c r="AA283" s="175">
        <f>Z283*K283</f>
        <v>0</v>
      </c>
      <c r="AR283" s="21" t="s">
        <v>194</v>
      </c>
      <c r="AT283" s="21" t="s">
        <v>168</v>
      </c>
      <c r="AU283" s="21" t="s">
        <v>87</v>
      </c>
      <c r="AY283" s="21" t="s">
        <v>167</v>
      </c>
      <c r="BE283" s="112">
        <f>IF(U283="základní",N283,0)</f>
        <v>0</v>
      </c>
      <c r="BF283" s="112">
        <f>IF(U283="snížená",N283,0)</f>
        <v>0</v>
      </c>
      <c r="BG283" s="112">
        <f>IF(U283="zákl. přenesená",N283,0)</f>
        <v>0</v>
      </c>
      <c r="BH283" s="112">
        <f>IF(U283="sníž. přenesená",N283,0)</f>
        <v>0</v>
      </c>
      <c r="BI283" s="112">
        <f>IF(U283="nulová",N283,0)</f>
        <v>0</v>
      </c>
      <c r="BJ283" s="21" t="s">
        <v>87</v>
      </c>
      <c r="BK283" s="112">
        <f>ROUND(L283*K283,2)</f>
        <v>0</v>
      </c>
      <c r="BL283" s="21" t="s">
        <v>194</v>
      </c>
      <c r="BM283" s="21" t="s">
        <v>546</v>
      </c>
    </row>
    <row r="284" spans="2:65" s="1" customFormat="1" ht="16.5" customHeight="1">
      <c r="B284" s="37"/>
      <c r="C284" s="169" t="s">
        <v>547</v>
      </c>
      <c r="D284" s="169" t="s">
        <v>168</v>
      </c>
      <c r="E284" s="170" t="s">
        <v>548</v>
      </c>
      <c r="F284" s="276" t="s">
        <v>549</v>
      </c>
      <c r="G284" s="276"/>
      <c r="H284" s="276"/>
      <c r="I284" s="276"/>
      <c r="J284" s="171" t="s">
        <v>171</v>
      </c>
      <c r="K284" s="172">
        <v>4.14</v>
      </c>
      <c r="L284" s="277">
        <v>0</v>
      </c>
      <c r="M284" s="278"/>
      <c r="N284" s="279">
        <f>ROUND(L284*K284,2)</f>
        <v>0</v>
      </c>
      <c r="O284" s="279"/>
      <c r="P284" s="279"/>
      <c r="Q284" s="279"/>
      <c r="R284" s="39"/>
      <c r="T284" s="173" t="s">
        <v>22</v>
      </c>
      <c r="U284" s="46" t="s">
        <v>45</v>
      </c>
      <c r="V284" s="38"/>
      <c r="W284" s="174">
        <f>V284*K284</f>
        <v>0</v>
      </c>
      <c r="X284" s="174">
        <v>0.0003</v>
      </c>
      <c r="Y284" s="174">
        <f>X284*K284</f>
        <v>0.0012419999999999998</v>
      </c>
      <c r="Z284" s="174">
        <v>0</v>
      </c>
      <c r="AA284" s="175">
        <f>Z284*K284</f>
        <v>0</v>
      </c>
      <c r="AR284" s="21" t="s">
        <v>194</v>
      </c>
      <c r="AT284" s="21" t="s">
        <v>168</v>
      </c>
      <c r="AU284" s="21" t="s">
        <v>87</v>
      </c>
      <c r="AY284" s="21" t="s">
        <v>167</v>
      </c>
      <c r="BE284" s="112">
        <f>IF(U284="základní",N284,0)</f>
        <v>0</v>
      </c>
      <c r="BF284" s="112">
        <f>IF(U284="snížená",N284,0)</f>
        <v>0</v>
      </c>
      <c r="BG284" s="112">
        <f>IF(U284="zákl. přenesená",N284,0)</f>
        <v>0</v>
      </c>
      <c r="BH284" s="112">
        <f>IF(U284="sníž. přenesená",N284,0)</f>
        <v>0</v>
      </c>
      <c r="BI284" s="112">
        <f>IF(U284="nulová",N284,0)</f>
        <v>0</v>
      </c>
      <c r="BJ284" s="21" t="s">
        <v>87</v>
      </c>
      <c r="BK284" s="112">
        <f>ROUND(L284*K284,2)</f>
        <v>0</v>
      </c>
      <c r="BL284" s="21" t="s">
        <v>194</v>
      </c>
      <c r="BM284" s="21" t="s">
        <v>550</v>
      </c>
    </row>
    <row r="285" spans="2:65" s="1" customFormat="1" ht="25.5" customHeight="1">
      <c r="B285" s="37"/>
      <c r="C285" s="169" t="s">
        <v>551</v>
      </c>
      <c r="D285" s="169" t="s">
        <v>168</v>
      </c>
      <c r="E285" s="170" t="s">
        <v>552</v>
      </c>
      <c r="F285" s="276" t="s">
        <v>553</v>
      </c>
      <c r="G285" s="276"/>
      <c r="H285" s="276"/>
      <c r="I285" s="276"/>
      <c r="J285" s="171" t="s">
        <v>193</v>
      </c>
      <c r="K285" s="172">
        <v>2.7</v>
      </c>
      <c r="L285" s="277">
        <v>0</v>
      </c>
      <c r="M285" s="278"/>
      <c r="N285" s="279">
        <f>ROUND(L285*K285,2)</f>
        <v>0</v>
      </c>
      <c r="O285" s="279"/>
      <c r="P285" s="279"/>
      <c r="Q285" s="279"/>
      <c r="R285" s="39"/>
      <c r="T285" s="173" t="s">
        <v>22</v>
      </c>
      <c r="U285" s="46" t="s">
        <v>45</v>
      </c>
      <c r="V285" s="38"/>
      <c r="W285" s="174">
        <f>V285*K285</f>
        <v>0</v>
      </c>
      <c r="X285" s="174">
        <v>0</v>
      </c>
      <c r="Y285" s="174">
        <f>X285*K285</f>
        <v>0</v>
      </c>
      <c r="Z285" s="174">
        <v>0</v>
      </c>
      <c r="AA285" s="175">
        <f>Z285*K285</f>
        <v>0</v>
      </c>
      <c r="AR285" s="21" t="s">
        <v>194</v>
      </c>
      <c r="AT285" s="21" t="s">
        <v>168</v>
      </c>
      <c r="AU285" s="21" t="s">
        <v>87</v>
      </c>
      <c r="AY285" s="21" t="s">
        <v>167</v>
      </c>
      <c r="BE285" s="112">
        <f>IF(U285="základní",N285,0)</f>
        <v>0</v>
      </c>
      <c r="BF285" s="112">
        <f>IF(U285="snížená",N285,0)</f>
        <v>0</v>
      </c>
      <c r="BG285" s="112">
        <f>IF(U285="zákl. přenesená",N285,0)</f>
        <v>0</v>
      </c>
      <c r="BH285" s="112">
        <f>IF(U285="sníž. přenesená",N285,0)</f>
        <v>0</v>
      </c>
      <c r="BI285" s="112">
        <f>IF(U285="nulová",N285,0)</f>
        <v>0</v>
      </c>
      <c r="BJ285" s="21" t="s">
        <v>87</v>
      </c>
      <c r="BK285" s="112">
        <f>ROUND(L285*K285,2)</f>
        <v>0</v>
      </c>
      <c r="BL285" s="21" t="s">
        <v>194</v>
      </c>
      <c r="BM285" s="21" t="s">
        <v>554</v>
      </c>
    </row>
    <row r="286" spans="2:51" s="10" customFormat="1" ht="16.5" customHeight="1">
      <c r="B286" s="176"/>
      <c r="C286" s="177"/>
      <c r="D286" s="177"/>
      <c r="E286" s="178" t="s">
        <v>22</v>
      </c>
      <c r="F286" s="280" t="s">
        <v>282</v>
      </c>
      <c r="G286" s="281"/>
      <c r="H286" s="281"/>
      <c r="I286" s="281"/>
      <c r="J286" s="177"/>
      <c r="K286" s="178" t="s">
        <v>22</v>
      </c>
      <c r="L286" s="177"/>
      <c r="M286" s="177"/>
      <c r="N286" s="177"/>
      <c r="O286" s="177"/>
      <c r="P286" s="177"/>
      <c r="Q286" s="177"/>
      <c r="R286" s="179"/>
      <c r="T286" s="180"/>
      <c r="U286" s="177"/>
      <c r="V286" s="177"/>
      <c r="W286" s="177"/>
      <c r="X286" s="177"/>
      <c r="Y286" s="177"/>
      <c r="Z286" s="177"/>
      <c r="AA286" s="181"/>
      <c r="AT286" s="182" t="s">
        <v>174</v>
      </c>
      <c r="AU286" s="182" t="s">
        <v>87</v>
      </c>
      <c r="AV286" s="10" t="s">
        <v>84</v>
      </c>
      <c r="AW286" s="10" t="s">
        <v>35</v>
      </c>
      <c r="AX286" s="10" t="s">
        <v>78</v>
      </c>
      <c r="AY286" s="182" t="s">
        <v>167</v>
      </c>
    </row>
    <row r="287" spans="2:51" s="11" customFormat="1" ht="16.5" customHeight="1">
      <c r="B287" s="183"/>
      <c r="C287" s="184"/>
      <c r="D287" s="184"/>
      <c r="E287" s="185" t="s">
        <v>22</v>
      </c>
      <c r="F287" s="282" t="s">
        <v>555</v>
      </c>
      <c r="G287" s="283"/>
      <c r="H287" s="283"/>
      <c r="I287" s="283"/>
      <c r="J287" s="184"/>
      <c r="K287" s="186">
        <v>2.7</v>
      </c>
      <c r="L287" s="184"/>
      <c r="M287" s="184"/>
      <c r="N287" s="184"/>
      <c r="O287" s="184"/>
      <c r="P287" s="184"/>
      <c r="Q287" s="184"/>
      <c r="R287" s="187"/>
      <c r="T287" s="188"/>
      <c r="U287" s="184"/>
      <c r="V287" s="184"/>
      <c r="W287" s="184"/>
      <c r="X287" s="184"/>
      <c r="Y287" s="184"/>
      <c r="Z287" s="184"/>
      <c r="AA287" s="189"/>
      <c r="AT287" s="190" t="s">
        <v>174</v>
      </c>
      <c r="AU287" s="190" t="s">
        <v>87</v>
      </c>
      <c r="AV287" s="11" t="s">
        <v>87</v>
      </c>
      <c r="AW287" s="11" t="s">
        <v>35</v>
      </c>
      <c r="AX287" s="11" t="s">
        <v>84</v>
      </c>
      <c r="AY287" s="190" t="s">
        <v>167</v>
      </c>
    </row>
    <row r="288" spans="2:65" s="1" customFormat="1" ht="38.25" customHeight="1">
      <c r="B288" s="37"/>
      <c r="C288" s="199" t="s">
        <v>556</v>
      </c>
      <c r="D288" s="199" t="s">
        <v>213</v>
      </c>
      <c r="E288" s="200" t="s">
        <v>557</v>
      </c>
      <c r="F288" s="288" t="s">
        <v>558</v>
      </c>
      <c r="G288" s="288"/>
      <c r="H288" s="288"/>
      <c r="I288" s="288"/>
      <c r="J288" s="201" t="s">
        <v>193</v>
      </c>
      <c r="K288" s="202">
        <v>2.7</v>
      </c>
      <c r="L288" s="289">
        <v>0</v>
      </c>
      <c r="M288" s="290"/>
      <c r="N288" s="291">
        <f>ROUND(L288*K288,2)</f>
        <v>0</v>
      </c>
      <c r="O288" s="279"/>
      <c r="P288" s="279"/>
      <c r="Q288" s="279"/>
      <c r="R288" s="39"/>
      <c r="T288" s="173" t="s">
        <v>22</v>
      </c>
      <c r="U288" s="46" t="s">
        <v>45</v>
      </c>
      <c r="V288" s="38"/>
      <c r="W288" s="174">
        <f>V288*K288</f>
        <v>0</v>
      </c>
      <c r="X288" s="174">
        <v>4E-05</v>
      </c>
      <c r="Y288" s="174">
        <f>X288*K288</f>
        <v>0.00010800000000000001</v>
      </c>
      <c r="Z288" s="174">
        <v>0</v>
      </c>
      <c r="AA288" s="175">
        <f>Z288*K288</f>
        <v>0</v>
      </c>
      <c r="AR288" s="21" t="s">
        <v>293</v>
      </c>
      <c r="AT288" s="21" t="s">
        <v>213</v>
      </c>
      <c r="AU288" s="21" t="s">
        <v>87</v>
      </c>
      <c r="AY288" s="21" t="s">
        <v>167</v>
      </c>
      <c r="BE288" s="112">
        <f>IF(U288="základní",N288,0)</f>
        <v>0</v>
      </c>
      <c r="BF288" s="112">
        <f>IF(U288="snížená",N288,0)</f>
        <v>0</v>
      </c>
      <c r="BG288" s="112">
        <f>IF(U288="zákl. přenesená",N288,0)</f>
        <v>0</v>
      </c>
      <c r="BH288" s="112">
        <f>IF(U288="sníž. přenesená",N288,0)</f>
        <v>0</v>
      </c>
      <c r="BI288" s="112">
        <f>IF(U288="nulová",N288,0)</f>
        <v>0</v>
      </c>
      <c r="BJ288" s="21" t="s">
        <v>87</v>
      </c>
      <c r="BK288" s="112">
        <f>ROUND(L288*K288,2)</f>
        <v>0</v>
      </c>
      <c r="BL288" s="21" t="s">
        <v>194</v>
      </c>
      <c r="BM288" s="21" t="s">
        <v>559</v>
      </c>
    </row>
    <row r="289" spans="2:65" s="1" customFormat="1" ht="25.5" customHeight="1">
      <c r="B289" s="37"/>
      <c r="C289" s="169" t="s">
        <v>560</v>
      </c>
      <c r="D289" s="169" t="s">
        <v>168</v>
      </c>
      <c r="E289" s="170" t="s">
        <v>561</v>
      </c>
      <c r="F289" s="276" t="s">
        <v>562</v>
      </c>
      <c r="G289" s="276"/>
      <c r="H289" s="276"/>
      <c r="I289" s="276"/>
      <c r="J289" s="171" t="s">
        <v>256</v>
      </c>
      <c r="K289" s="172">
        <v>0.104</v>
      </c>
      <c r="L289" s="277">
        <v>0</v>
      </c>
      <c r="M289" s="278"/>
      <c r="N289" s="279">
        <f>ROUND(L289*K289,2)</f>
        <v>0</v>
      </c>
      <c r="O289" s="279"/>
      <c r="P289" s="279"/>
      <c r="Q289" s="279"/>
      <c r="R289" s="39"/>
      <c r="T289" s="173" t="s">
        <v>22</v>
      </c>
      <c r="U289" s="46" t="s">
        <v>45</v>
      </c>
      <c r="V289" s="38"/>
      <c r="W289" s="174">
        <f>V289*K289</f>
        <v>0</v>
      </c>
      <c r="X289" s="174">
        <v>0</v>
      </c>
      <c r="Y289" s="174">
        <f>X289*K289</f>
        <v>0</v>
      </c>
      <c r="Z289" s="174">
        <v>0</v>
      </c>
      <c r="AA289" s="175">
        <f>Z289*K289</f>
        <v>0</v>
      </c>
      <c r="AR289" s="21" t="s">
        <v>194</v>
      </c>
      <c r="AT289" s="21" t="s">
        <v>168</v>
      </c>
      <c r="AU289" s="21" t="s">
        <v>87</v>
      </c>
      <c r="AY289" s="21" t="s">
        <v>167</v>
      </c>
      <c r="BE289" s="112">
        <f>IF(U289="základní",N289,0)</f>
        <v>0</v>
      </c>
      <c r="BF289" s="112">
        <f>IF(U289="snížená",N289,0)</f>
        <v>0</v>
      </c>
      <c r="BG289" s="112">
        <f>IF(U289="zákl. přenesená",N289,0)</f>
        <v>0</v>
      </c>
      <c r="BH289" s="112">
        <f>IF(U289="sníž. přenesená",N289,0)</f>
        <v>0</v>
      </c>
      <c r="BI289" s="112">
        <f>IF(U289="nulová",N289,0)</f>
        <v>0</v>
      </c>
      <c r="BJ289" s="21" t="s">
        <v>87</v>
      </c>
      <c r="BK289" s="112">
        <f>ROUND(L289*K289,2)</f>
        <v>0</v>
      </c>
      <c r="BL289" s="21" t="s">
        <v>194</v>
      </c>
      <c r="BM289" s="21" t="s">
        <v>563</v>
      </c>
    </row>
    <row r="290" spans="2:65" s="1" customFormat="1" ht="25.5" customHeight="1">
      <c r="B290" s="37"/>
      <c r="C290" s="169" t="s">
        <v>564</v>
      </c>
      <c r="D290" s="169" t="s">
        <v>168</v>
      </c>
      <c r="E290" s="170" t="s">
        <v>565</v>
      </c>
      <c r="F290" s="276" t="s">
        <v>566</v>
      </c>
      <c r="G290" s="276"/>
      <c r="H290" s="276"/>
      <c r="I290" s="276"/>
      <c r="J290" s="171" t="s">
        <v>256</v>
      </c>
      <c r="K290" s="172">
        <v>0.104</v>
      </c>
      <c r="L290" s="277">
        <v>0</v>
      </c>
      <c r="M290" s="278"/>
      <c r="N290" s="279">
        <f>ROUND(L290*K290,2)</f>
        <v>0</v>
      </c>
      <c r="O290" s="279"/>
      <c r="P290" s="279"/>
      <c r="Q290" s="279"/>
      <c r="R290" s="39"/>
      <c r="T290" s="173" t="s">
        <v>22</v>
      </c>
      <c r="U290" s="46" t="s">
        <v>45</v>
      </c>
      <c r="V290" s="38"/>
      <c r="W290" s="174">
        <f>V290*K290</f>
        <v>0</v>
      </c>
      <c r="X290" s="174">
        <v>0</v>
      </c>
      <c r="Y290" s="174">
        <f>X290*K290</f>
        <v>0</v>
      </c>
      <c r="Z290" s="174">
        <v>0</v>
      </c>
      <c r="AA290" s="175">
        <f>Z290*K290</f>
        <v>0</v>
      </c>
      <c r="AR290" s="21" t="s">
        <v>194</v>
      </c>
      <c r="AT290" s="21" t="s">
        <v>168</v>
      </c>
      <c r="AU290" s="21" t="s">
        <v>87</v>
      </c>
      <c r="AY290" s="21" t="s">
        <v>167</v>
      </c>
      <c r="BE290" s="112">
        <f>IF(U290="základní",N290,0)</f>
        <v>0</v>
      </c>
      <c r="BF290" s="112">
        <f>IF(U290="snížená",N290,0)</f>
        <v>0</v>
      </c>
      <c r="BG290" s="112">
        <f>IF(U290="zákl. přenesená",N290,0)</f>
        <v>0</v>
      </c>
      <c r="BH290" s="112">
        <f>IF(U290="sníž. přenesená",N290,0)</f>
        <v>0</v>
      </c>
      <c r="BI290" s="112">
        <f>IF(U290="nulová",N290,0)</f>
        <v>0</v>
      </c>
      <c r="BJ290" s="21" t="s">
        <v>87</v>
      </c>
      <c r="BK290" s="112">
        <f>ROUND(L290*K290,2)</f>
        <v>0</v>
      </c>
      <c r="BL290" s="21" t="s">
        <v>194</v>
      </c>
      <c r="BM290" s="21" t="s">
        <v>567</v>
      </c>
    </row>
    <row r="291" spans="2:63" s="9" customFormat="1" ht="29.25" customHeight="1">
      <c r="B291" s="158"/>
      <c r="C291" s="159"/>
      <c r="D291" s="168" t="s">
        <v>138</v>
      </c>
      <c r="E291" s="168"/>
      <c r="F291" s="168"/>
      <c r="G291" s="168"/>
      <c r="H291" s="168"/>
      <c r="I291" s="168"/>
      <c r="J291" s="168"/>
      <c r="K291" s="168"/>
      <c r="L291" s="168"/>
      <c r="M291" s="168"/>
      <c r="N291" s="301">
        <f>BK291</f>
        <v>0</v>
      </c>
      <c r="O291" s="302"/>
      <c r="P291" s="302"/>
      <c r="Q291" s="302"/>
      <c r="R291" s="161"/>
      <c r="T291" s="162"/>
      <c r="U291" s="159"/>
      <c r="V291" s="159"/>
      <c r="W291" s="163">
        <f>SUM(W292:W294)</f>
        <v>0</v>
      </c>
      <c r="X291" s="159"/>
      <c r="Y291" s="163">
        <f>SUM(Y292:Y294)</f>
        <v>0.0001908</v>
      </c>
      <c r="Z291" s="159"/>
      <c r="AA291" s="164">
        <f>SUM(AA292:AA294)</f>
        <v>0</v>
      </c>
      <c r="AR291" s="165" t="s">
        <v>87</v>
      </c>
      <c r="AT291" s="166" t="s">
        <v>77</v>
      </c>
      <c r="AU291" s="166" t="s">
        <v>84</v>
      </c>
      <c r="AY291" s="165" t="s">
        <v>167</v>
      </c>
      <c r="BK291" s="167">
        <f>SUM(BK292:BK294)</f>
        <v>0</v>
      </c>
    </row>
    <row r="292" spans="2:65" s="1" customFormat="1" ht="25.5" customHeight="1">
      <c r="B292" s="37"/>
      <c r="C292" s="169" t="s">
        <v>568</v>
      </c>
      <c r="D292" s="169" t="s">
        <v>168</v>
      </c>
      <c r="E292" s="170" t="s">
        <v>569</v>
      </c>
      <c r="F292" s="276" t="s">
        <v>570</v>
      </c>
      <c r="G292" s="276"/>
      <c r="H292" s="276"/>
      <c r="I292" s="276"/>
      <c r="J292" s="171" t="s">
        <v>193</v>
      </c>
      <c r="K292" s="172">
        <v>0.9</v>
      </c>
      <c r="L292" s="277">
        <v>0</v>
      </c>
      <c r="M292" s="278"/>
      <c r="N292" s="279">
        <f>ROUND(L292*K292,2)</f>
        <v>0</v>
      </c>
      <c r="O292" s="279"/>
      <c r="P292" s="279"/>
      <c r="Q292" s="279"/>
      <c r="R292" s="39"/>
      <c r="T292" s="173" t="s">
        <v>22</v>
      </c>
      <c r="U292" s="46" t="s">
        <v>45</v>
      </c>
      <c r="V292" s="38"/>
      <c r="W292" s="174">
        <f>V292*K292</f>
        <v>0</v>
      </c>
      <c r="X292" s="174">
        <v>4.2E-05</v>
      </c>
      <c r="Y292" s="174">
        <f>X292*K292</f>
        <v>3.78E-05</v>
      </c>
      <c r="Z292" s="174">
        <v>0</v>
      </c>
      <c r="AA292" s="175">
        <f>Z292*K292</f>
        <v>0</v>
      </c>
      <c r="AR292" s="21" t="s">
        <v>194</v>
      </c>
      <c r="AT292" s="21" t="s">
        <v>168</v>
      </c>
      <c r="AU292" s="21" t="s">
        <v>87</v>
      </c>
      <c r="AY292" s="21" t="s">
        <v>167</v>
      </c>
      <c r="BE292" s="112">
        <f>IF(U292="základní",N292,0)</f>
        <v>0</v>
      </c>
      <c r="BF292" s="112">
        <f>IF(U292="snížená",N292,0)</f>
        <v>0</v>
      </c>
      <c r="BG292" s="112">
        <f>IF(U292="zákl. přenesená",N292,0)</f>
        <v>0</v>
      </c>
      <c r="BH292" s="112">
        <f>IF(U292="sníž. přenesená",N292,0)</f>
        <v>0</v>
      </c>
      <c r="BI292" s="112">
        <f>IF(U292="nulová",N292,0)</f>
        <v>0</v>
      </c>
      <c r="BJ292" s="21" t="s">
        <v>87</v>
      </c>
      <c r="BK292" s="112">
        <f>ROUND(L292*K292,2)</f>
        <v>0</v>
      </c>
      <c r="BL292" s="21" t="s">
        <v>194</v>
      </c>
      <c r="BM292" s="21" t="s">
        <v>571</v>
      </c>
    </row>
    <row r="293" spans="2:65" s="1" customFormat="1" ht="25.5" customHeight="1">
      <c r="B293" s="37"/>
      <c r="C293" s="199" t="s">
        <v>572</v>
      </c>
      <c r="D293" s="199" t="s">
        <v>213</v>
      </c>
      <c r="E293" s="200" t="s">
        <v>573</v>
      </c>
      <c r="F293" s="288" t="s">
        <v>574</v>
      </c>
      <c r="G293" s="288"/>
      <c r="H293" s="288"/>
      <c r="I293" s="288"/>
      <c r="J293" s="201" t="s">
        <v>193</v>
      </c>
      <c r="K293" s="202">
        <v>0.9</v>
      </c>
      <c r="L293" s="289">
        <v>0</v>
      </c>
      <c r="M293" s="290"/>
      <c r="N293" s="291">
        <f>ROUND(L293*K293,2)</f>
        <v>0</v>
      </c>
      <c r="O293" s="279"/>
      <c r="P293" s="279"/>
      <c r="Q293" s="279"/>
      <c r="R293" s="39"/>
      <c r="T293" s="173" t="s">
        <v>22</v>
      </c>
      <c r="U293" s="46" t="s">
        <v>45</v>
      </c>
      <c r="V293" s="38"/>
      <c r="W293" s="174">
        <f>V293*K293</f>
        <v>0</v>
      </c>
      <c r="X293" s="174">
        <v>0.00017</v>
      </c>
      <c r="Y293" s="174">
        <f>X293*K293</f>
        <v>0.000153</v>
      </c>
      <c r="Z293" s="174">
        <v>0</v>
      </c>
      <c r="AA293" s="175">
        <f>Z293*K293</f>
        <v>0</v>
      </c>
      <c r="AR293" s="21" t="s">
        <v>293</v>
      </c>
      <c r="AT293" s="21" t="s">
        <v>213</v>
      </c>
      <c r="AU293" s="21" t="s">
        <v>87</v>
      </c>
      <c r="AY293" s="21" t="s">
        <v>167</v>
      </c>
      <c r="BE293" s="112">
        <f>IF(U293="základní",N293,0)</f>
        <v>0</v>
      </c>
      <c r="BF293" s="112">
        <f>IF(U293="snížená",N293,0)</f>
        <v>0</v>
      </c>
      <c r="BG293" s="112">
        <f>IF(U293="zákl. přenesená",N293,0)</f>
        <v>0</v>
      </c>
      <c r="BH293" s="112">
        <f>IF(U293="sníž. přenesená",N293,0)</f>
        <v>0</v>
      </c>
      <c r="BI293" s="112">
        <f>IF(U293="nulová",N293,0)</f>
        <v>0</v>
      </c>
      <c r="BJ293" s="21" t="s">
        <v>87</v>
      </c>
      <c r="BK293" s="112">
        <f>ROUND(L293*K293,2)</f>
        <v>0</v>
      </c>
      <c r="BL293" s="21" t="s">
        <v>194</v>
      </c>
      <c r="BM293" s="21" t="s">
        <v>575</v>
      </c>
    </row>
    <row r="294" spans="2:65" s="1" customFormat="1" ht="25.5" customHeight="1">
      <c r="B294" s="37"/>
      <c r="C294" s="169" t="s">
        <v>576</v>
      </c>
      <c r="D294" s="169" t="s">
        <v>168</v>
      </c>
      <c r="E294" s="170" t="s">
        <v>577</v>
      </c>
      <c r="F294" s="276" t="s">
        <v>578</v>
      </c>
      <c r="G294" s="276"/>
      <c r="H294" s="276"/>
      <c r="I294" s="276"/>
      <c r="J294" s="171" t="s">
        <v>484</v>
      </c>
      <c r="K294" s="203">
        <v>0</v>
      </c>
      <c r="L294" s="277">
        <v>0</v>
      </c>
      <c r="M294" s="278"/>
      <c r="N294" s="279">
        <f>ROUND(L294*K294,2)</f>
        <v>0</v>
      </c>
      <c r="O294" s="279"/>
      <c r="P294" s="279"/>
      <c r="Q294" s="279"/>
      <c r="R294" s="39"/>
      <c r="T294" s="173" t="s">
        <v>22</v>
      </c>
      <c r="U294" s="46" t="s">
        <v>45</v>
      </c>
      <c r="V294" s="38"/>
      <c r="W294" s="174">
        <f>V294*K294</f>
        <v>0</v>
      </c>
      <c r="X294" s="174">
        <v>0</v>
      </c>
      <c r="Y294" s="174">
        <f>X294*K294</f>
        <v>0</v>
      </c>
      <c r="Z294" s="174">
        <v>0</v>
      </c>
      <c r="AA294" s="175">
        <f>Z294*K294</f>
        <v>0</v>
      </c>
      <c r="AR294" s="21" t="s">
        <v>194</v>
      </c>
      <c r="AT294" s="21" t="s">
        <v>168</v>
      </c>
      <c r="AU294" s="21" t="s">
        <v>87</v>
      </c>
      <c r="AY294" s="21" t="s">
        <v>167</v>
      </c>
      <c r="BE294" s="112">
        <f>IF(U294="základní",N294,0)</f>
        <v>0</v>
      </c>
      <c r="BF294" s="112">
        <f>IF(U294="snížená",N294,0)</f>
        <v>0</v>
      </c>
      <c r="BG294" s="112">
        <f>IF(U294="zákl. přenesená",N294,0)</f>
        <v>0</v>
      </c>
      <c r="BH294" s="112">
        <f>IF(U294="sníž. přenesená",N294,0)</f>
        <v>0</v>
      </c>
      <c r="BI294" s="112">
        <f>IF(U294="nulová",N294,0)</f>
        <v>0</v>
      </c>
      <c r="BJ294" s="21" t="s">
        <v>87</v>
      </c>
      <c r="BK294" s="112">
        <f>ROUND(L294*K294,2)</f>
        <v>0</v>
      </c>
      <c r="BL294" s="21" t="s">
        <v>194</v>
      </c>
      <c r="BM294" s="21" t="s">
        <v>654</v>
      </c>
    </row>
    <row r="295" spans="2:63" s="9" customFormat="1" ht="29.25" customHeight="1">
      <c r="B295" s="158"/>
      <c r="C295" s="159"/>
      <c r="D295" s="168" t="s">
        <v>139</v>
      </c>
      <c r="E295" s="168"/>
      <c r="F295" s="168"/>
      <c r="G295" s="168"/>
      <c r="H295" s="168"/>
      <c r="I295" s="168"/>
      <c r="J295" s="168"/>
      <c r="K295" s="168"/>
      <c r="L295" s="168"/>
      <c r="M295" s="168"/>
      <c r="N295" s="301">
        <f>BK295</f>
        <v>0</v>
      </c>
      <c r="O295" s="302"/>
      <c r="P295" s="302"/>
      <c r="Q295" s="302"/>
      <c r="R295" s="161"/>
      <c r="T295" s="162"/>
      <c r="U295" s="159"/>
      <c r="V295" s="159"/>
      <c r="W295" s="163">
        <f>SUM(W296:W299)</f>
        <v>0</v>
      </c>
      <c r="X295" s="159"/>
      <c r="Y295" s="163">
        <f>SUM(Y296:Y299)</f>
        <v>0</v>
      </c>
      <c r="Z295" s="159"/>
      <c r="AA295" s="164">
        <f>SUM(AA296:AA299)</f>
        <v>0.012629999999999999</v>
      </c>
      <c r="AR295" s="165" t="s">
        <v>87</v>
      </c>
      <c r="AT295" s="166" t="s">
        <v>77</v>
      </c>
      <c r="AU295" s="166" t="s">
        <v>84</v>
      </c>
      <c r="AY295" s="165" t="s">
        <v>167</v>
      </c>
      <c r="BK295" s="167">
        <f>SUM(BK296:BK299)</f>
        <v>0</v>
      </c>
    </row>
    <row r="296" spans="2:65" s="1" customFormat="1" ht="25.5" customHeight="1">
      <c r="B296" s="37"/>
      <c r="C296" s="169" t="s">
        <v>580</v>
      </c>
      <c r="D296" s="169" t="s">
        <v>168</v>
      </c>
      <c r="E296" s="170" t="s">
        <v>581</v>
      </c>
      <c r="F296" s="276" t="s">
        <v>582</v>
      </c>
      <c r="G296" s="276"/>
      <c r="H296" s="276"/>
      <c r="I296" s="276"/>
      <c r="J296" s="171" t="s">
        <v>171</v>
      </c>
      <c r="K296" s="172">
        <v>4.14</v>
      </c>
      <c r="L296" s="277">
        <v>0</v>
      </c>
      <c r="M296" s="278"/>
      <c r="N296" s="279">
        <f>ROUND(L296*K296,2)</f>
        <v>0</v>
      </c>
      <c r="O296" s="279"/>
      <c r="P296" s="279"/>
      <c r="Q296" s="279"/>
      <c r="R296" s="39"/>
      <c r="T296" s="173" t="s">
        <v>22</v>
      </c>
      <c r="U296" s="46" t="s">
        <v>45</v>
      </c>
      <c r="V296" s="38"/>
      <c r="W296" s="174">
        <f>V296*K296</f>
        <v>0</v>
      </c>
      <c r="X296" s="174">
        <v>0</v>
      </c>
      <c r="Y296" s="174">
        <f>X296*K296</f>
        <v>0</v>
      </c>
      <c r="Z296" s="174">
        <v>0.0025</v>
      </c>
      <c r="AA296" s="175">
        <f>Z296*K296</f>
        <v>0.01035</v>
      </c>
      <c r="AR296" s="21" t="s">
        <v>194</v>
      </c>
      <c r="AT296" s="21" t="s">
        <v>168</v>
      </c>
      <c r="AU296" s="21" t="s">
        <v>87</v>
      </c>
      <c r="AY296" s="21" t="s">
        <v>167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1" t="s">
        <v>87</v>
      </c>
      <c r="BK296" s="112">
        <f>ROUND(L296*K296,2)</f>
        <v>0</v>
      </c>
      <c r="BL296" s="21" t="s">
        <v>194</v>
      </c>
      <c r="BM296" s="21" t="s">
        <v>583</v>
      </c>
    </row>
    <row r="297" spans="2:51" s="11" customFormat="1" ht="16.5" customHeight="1">
      <c r="B297" s="183"/>
      <c r="C297" s="184"/>
      <c r="D297" s="184"/>
      <c r="E297" s="185" t="s">
        <v>22</v>
      </c>
      <c r="F297" s="284" t="s">
        <v>668</v>
      </c>
      <c r="G297" s="285"/>
      <c r="H297" s="285"/>
      <c r="I297" s="285"/>
      <c r="J297" s="184"/>
      <c r="K297" s="186">
        <v>4.14</v>
      </c>
      <c r="L297" s="184"/>
      <c r="M297" s="184"/>
      <c r="N297" s="184"/>
      <c r="O297" s="184"/>
      <c r="P297" s="184"/>
      <c r="Q297" s="184"/>
      <c r="R297" s="187"/>
      <c r="T297" s="188"/>
      <c r="U297" s="184"/>
      <c r="V297" s="184"/>
      <c r="W297" s="184"/>
      <c r="X297" s="184"/>
      <c r="Y297" s="184"/>
      <c r="Z297" s="184"/>
      <c r="AA297" s="189"/>
      <c r="AT297" s="190" t="s">
        <v>174</v>
      </c>
      <c r="AU297" s="190" t="s">
        <v>87</v>
      </c>
      <c r="AV297" s="11" t="s">
        <v>87</v>
      </c>
      <c r="AW297" s="11" t="s">
        <v>35</v>
      </c>
      <c r="AX297" s="11" t="s">
        <v>84</v>
      </c>
      <c r="AY297" s="190" t="s">
        <v>167</v>
      </c>
    </row>
    <row r="298" spans="2:65" s="1" customFormat="1" ht="25.5" customHeight="1">
      <c r="B298" s="37"/>
      <c r="C298" s="169" t="s">
        <v>584</v>
      </c>
      <c r="D298" s="169" t="s">
        <v>168</v>
      </c>
      <c r="E298" s="170" t="s">
        <v>585</v>
      </c>
      <c r="F298" s="276" t="s">
        <v>586</v>
      </c>
      <c r="G298" s="276"/>
      <c r="H298" s="276"/>
      <c r="I298" s="276"/>
      <c r="J298" s="171" t="s">
        <v>193</v>
      </c>
      <c r="K298" s="172">
        <v>7.6</v>
      </c>
      <c r="L298" s="277">
        <v>0</v>
      </c>
      <c r="M298" s="278"/>
      <c r="N298" s="279">
        <f>ROUND(L298*K298,2)</f>
        <v>0</v>
      </c>
      <c r="O298" s="279"/>
      <c r="P298" s="279"/>
      <c r="Q298" s="279"/>
      <c r="R298" s="39"/>
      <c r="T298" s="173" t="s">
        <v>22</v>
      </c>
      <c r="U298" s="46" t="s">
        <v>45</v>
      </c>
      <c r="V298" s="38"/>
      <c r="W298" s="174">
        <f>V298*K298</f>
        <v>0</v>
      </c>
      <c r="X298" s="174">
        <v>0</v>
      </c>
      <c r="Y298" s="174">
        <f>X298*K298</f>
        <v>0</v>
      </c>
      <c r="Z298" s="174">
        <v>0.0003</v>
      </c>
      <c r="AA298" s="175">
        <f>Z298*K298</f>
        <v>0.00228</v>
      </c>
      <c r="AR298" s="21" t="s">
        <v>194</v>
      </c>
      <c r="AT298" s="21" t="s">
        <v>168</v>
      </c>
      <c r="AU298" s="21" t="s">
        <v>87</v>
      </c>
      <c r="AY298" s="21" t="s">
        <v>167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1" t="s">
        <v>87</v>
      </c>
      <c r="BK298" s="112">
        <f>ROUND(L298*K298,2)</f>
        <v>0</v>
      </c>
      <c r="BL298" s="21" t="s">
        <v>194</v>
      </c>
      <c r="BM298" s="21" t="s">
        <v>587</v>
      </c>
    </row>
    <row r="299" spans="2:51" s="11" customFormat="1" ht="16.5" customHeight="1">
      <c r="B299" s="183"/>
      <c r="C299" s="184"/>
      <c r="D299" s="184"/>
      <c r="E299" s="185" t="s">
        <v>22</v>
      </c>
      <c r="F299" s="284" t="s">
        <v>669</v>
      </c>
      <c r="G299" s="285"/>
      <c r="H299" s="285"/>
      <c r="I299" s="285"/>
      <c r="J299" s="184"/>
      <c r="K299" s="186">
        <v>7.6</v>
      </c>
      <c r="L299" s="184"/>
      <c r="M299" s="184"/>
      <c r="N299" s="184"/>
      <c r="O299" s="184"/>
      <c r="P299" s="184"/>
      <c r="Q299" s="184"/>
      <c r="R299" s="187"/>
      <c r="T299" s="188"/>
      <c r="U299" s="184"/>
      <c r="V299" s="184"/>
      <c r="W299" s="184"/>
      <c r="X299" s="184"/>
      <c r="Y299" s="184"/>
      <c r="Z299" s="184"/>
      <c r="AA299" s="189"/>
      <c r="AT299" s="190" t="s">
        <v>174</v>
      </c>
      <c r="AU299" s="190" t="s">
        <v>87</v>
      </c>
      <c r="AV299" s="11" t="s">
        <v>87</v>
      </c>
      <c r="AW299" s="11" t="s">
        <v>35</v>
      </c>
      <c r="AX299" s="11" t="s">
        <v>84</v>
      </c>
      <c r="AY299" s="190" t="s">
        <v>167</v>
      </c>
    </row>
    <row r="300" spans="2:63" s="9" customFormat="1" ht="29.25" customHeight="1">
      <c r="B300" s="158"/>
      <c r="C300" s="159"/>
      <c r="D300" s="168" t="s">
        <v>140</v>
      </c>
      <c r="E300" s="168"/>
      <c r="F300" s="168"/>
      <c r="G300" s="168"/>
      <c r="H300" s="168"/>
      <c r="I300" s="168"/>
      <c r="J300" s="168"/>
      <c r="K300" s="168"/>
      <c r="L300" s="168"/>
      <c r="M300" s="168"/>
      <c r="N300" s="299">
        <f>BK300</f>
        <v>0</v>
      </c>
      <c r="O300" s="300"/>
      <c r="P300" s="300"/>
      <c r="Q300" s="300"/>
      <c r="R300" s="161"/>
      <c r="T300" s="162"/>
      <c r="U300" s="159"/>
      <c r="V300" s="159"/>
      <c r="W300" s="163">
        <f>SUM(W301:W311)</f>
        <v>0</v>
      </c>
      <c r="X300" s="159"/>
      <c r="Y300" s="163">
        <f>SUM(Y301:Y311)</f>
        <v>0.24656799999999998</v>
      </c>
      <c r="Z300" s="159"/>
      <c r="AA300" s="164">
        <f>SUM(AA301:AA311)</f>
        <v>0</v>
      </c>
      <c r="AR300" s="165" t="s">
        <v>87</v>
      </c>
      <c r="AT300" s="166" t="s">
        <v>77</v>
      </c>
      <c r="AU300" s="166" t="s">
        <v>84</v>
      </c>
      <c r="AY300" s="165" t="s">
        <v>167</v>
      </c>
      <c r="BK300" s="167">
        <f>SUM(BK301:BK311)</f>
        <v>0</v>
      </c>
    </row>
    <row r="301" spans="2:65" s="1" customFormat="1" ht="38.25" customHeight="1">
      <c r="B301" s="37"/>
      <c r="C301" s="169" t="s">
        <v>589</v>
      </c>
      <c r="D301" s="169" t="s">
        <v>168</v>
      </c>
      <c r="E301" s="170" t="s">
        <v>590</v>
      </c>
      <c r="F301" s="276" t="s">
        <v>591</v>
      </c>
      <c r="G301" s="276"/>
      <c r="H301" s="276"/>
      <c r="I301" s="276"/>
      <c r="J301" s="171" t="s">
        <v>171</v>
      </c>
      <c r="K301" s="172">
        <v>14.6</v>
      </c>
      <c r="L301" s="277">
        <v>0</v>
      </c>
      <c r="M301" s="278"/>
      <c r="N301" s="279">
        <f>ROUND(L301*K301,2)</f>
        <v>0</v>
      </c>
      <c r="O301" s="279"/>
      <c r="P301" s="279"/>
      <c r="Q301" s="279"/>
      <c r="R301" s="39"/>
      <c r="T301" s="173" t="s">
        <v>22</v>
      </c>
      <c r="U301" s="46" t="s">
        <v>45</v>
      </c>
      <c r="V301" s="38"/>
      <c r="W301" s="174">
        <f>V301*K301</f>
        <v>0</v>
      </c>
      <c r="X301" s="174">
        <v>0.003</v>
      </c>
      <c r="Y301" s="174">
        <f>X301*K301</f>
        <v>0.0438</v>
      </c>
      <c r="Z301" s="174">
        <v>0</v>
      </c>
      <c r="AA301" s="175">
        <f>Z301*K301</f>
        <v>0</v>
      </c>
      <c r="AR301" s="21" t="s">
        <v>194</v>
      </c>
      <c r="AT301" s="21" t="s">
        <v>168</v>
      </c>
      <c r="AU301" s="21" t="s">
        <v>87</v>
      </c>
      <c r="AY301" s="21" t="s">
        <v>167</v>
      </c>
      <c r="BE301" s="112">
        <f>IF(U301="základní",N301,0)</f>
        <v>0</v>
      </c>
      <c r="BF301" s="112">
        <f>IF(U301="snížená",N301,0)</f>
        <v>0</v>
      </c>
      <c r="BG301" s="112">
        <f>IF(U301="zákl. přenesená",N301,0)</f>
        <v>0</v>
      </c>
      <c r="BH301" s="112">
        <f>IF(U301="sníž. přenesená",N301,0)</f>
        <v>0</v>
      </c>
      <c r="BI301" s="112">
        <f>IF(U301="nulová",N301,0)</f>
        <v>0</v>
      </c>
      <c r="BJ301" s="21" t="s">
        <v>87</v>
      </c>
      <c r="BK301" s="112">
        <f>ROUND(L301*K301,2)</f>
        <v>0</v>
      </c>
      <c r="BL301" s="21" t="s">
        <v>194</v>
      </c>
      <c r="BM301" s="21" t="s">
        <v>592</v>
      </c>
    </row>
    <row r="302" spans="2:51" s="11" customFormat="1" ht="16.5" customHeight="1">
      <c r="B302" s="183"/>
      <c r="C302" s="184"/>
      <c r="D302" s="184"/>
      <c r="E302" s="185" t="s">
        <v>22</v>
      </c>
      <c r="F302" s="284" t="s">
        <v>670</v>
      </c>
      <c r="G302" s="285"/>
      <c r="H302" s="285"/>
      <c r="I302" s="285"/>
      <c r="J302" s="184"/>
      <c r="K302" s="186">
        <v>16.4</v>
      </c>
      <c r="L302" s="184"/>
      <c r="M302" s="184"/>
      <c r="N302" s="184"/>
      <c r="O302" s="184"/>
      <c r="P302" s="184"/>
      <c r="Q302" s="184"/>
      <c r="R302" s="187"/>
      <c r="T302" s="188"/>
      <c r="U302" s="184"/>
      <c r="V302" s="184"/>
      <c r="W302" s="184"/>
      <c r="X302" s="184"/>
      <c r="Y302" s="184"/>
      <c r="Z302" s="184"/>
      <c r="AA302" s="189"/>
      <c r="AT302" s="190" t="s">
        <v>174</v>
      </c>
      <c r="AU302" s="190" t="s">
        <v>87</v>
      </c>
      <c r="AV302" s="11" t="s">
        <v>87</v>
      </c>
      <c r="AW302" s="11" t="s">
        <v>35</v>
      </c>
      <c r="AX302" s="11" t="s">
        <v>78</v>
      </c>
      <c r="AY302" s="190" t="s">
        <v>167</v>
      </c>
    </row>
    <row r="303" spans="2:51" s="11" customFormat="1" ht="16.5" customHeight="1">
      <c r="B303" s="183"/>
      <c r="C303" s="184"/>
      <c r="D303" s="184"/>
      <c r="E303" s="185" t="s">
        <v>22</v>
      </c>
      <c r="F303" s="282" t="s">
        <v>594</v>
      </c>
      <c r="G303" s="283"/>
      <c r="H303" s="283"/>
      <c r="I303" s="283"/>
      <c r="J303" s="184"/>
      <c r="K303" s="186">
        <v>-1.8</v>
      </c>
      <c r="L303" s="184"/>
      <c r="M303" s="184"/>
      <c r="N303" s="184"/>
      <c r="O303" s="184"/>
      <c r="P303" s="184"/>
      <c r="Q303" s="184"/>
      <c r="R303" s="187"/>
      <c r="T303" s="188"/>
      <c r="U303" s="184"/>
      <c r="V303" s="184"/>
      <c r="W303" s="184"/>
      <c r="X303" s="184"/>
      <c r="Y303" s="184"/>
      <c r="Z303" s="184"/>
      <c r="AA303" s="189"/>
      <c r="AT303" s="190" t="s">
        <v>174</v>
      </c>
      <c r="AU303" s="190" t="s">
        <v>87</v>
      </c>
      <c r="AV303" s="11" t="s">
        <v>87</v>
      </c>
      <c r="AW303" s="11" t="s">
        <v>35</v>
      </c>
      <c r="AX303" s="11" t="s">
        <v>78</v>
      </c>
      <c r="AY303" s="190" t="s">
        <v>167</v>
      </c>
    </row>
    <row r="304" spans="2:51" s="12" customFormat="1" ht="16.5" customHeight="1">
      <c r="B304" s="191"/>
      <c r="C304" s="192"/>
      <c r="D304" s="192"/>
      <c r="E304" s="193" t="s">
        <v>22</v>
      </c>
      <c r="F304" s="286" t="s">
        <v>186</v>
      </c>
      <c r="G304" s="287"/>
      <c r="H304" s="287"/>
      <c r="I304" s="287"/>
      <c r="J304" s="192"/>
      <c r="K304" s="194">
        <v>14.6</v>
      </c>
      <c r="L304" s="192"/>
      <c r="M304" s="192"/>
      <c r="N304" s="192"/>
      <c r="O304" s="192"/>
      <c r="P304" s="192"/>
      <c r="Q304" s="192"/>
      <c r="R304" s="195"/>
      <c r="T304" s="196"/>
      <c r="U304" s="192"/>
      <c r="V304" s="192"/>
      <c r="W304" s="192"/>
      <c r="X304" s="192"/>
      <c r="Y304" s="192"/>
      <c r="Z304" s="192"/>
      <c r="AA304" s="197"/>
      <c r="AT304" s="198" t="s">
        <v>174</v>
      </c>
      <c r="AU304" s="198" t="s">
        <v>87</v>
      </c>
      <c r="AV304" s="12" t="s">
        <v>93</v>
      </c>
      <c r="AW304" s="12" t="s">
        <v>35</v>
      </c>
      <c r="AX304" s="12" t="s">
        <v>84</v>
      </c>
      <c r="AY304" s="198" t="s">
        <v>167</v>
      </c>
    </row>
    <row r="305" spans="2:65" s="1" customFormat="1" ht="16.5" customHeight="1">
      <c r="B305" s="37"/>
      <c r="C305" s="199" t="s">
        <v>595</v>
      </c>
      <c r="D305" s="199" t="s">
        <v>213</v>
      </c>
      <c r="E305" s="200" t="s">
        <v>596</v>
      </c>
      <c r="F305" s="288" t="s">
        <v>597</v>
      </c>
      <c r="G305" s="288"/>
      <c r="H305" s="288"/>
      <c r="I305" s="288"/>
      <c r="J305" s="201" t="s">
        <v>171</v>
      </c>
      <c r="K305" s="202">
        <v>16.06</v>
      </c>
      <c r="L305" s="289">
        <v>0</v>
      </c>
      <c r="M305" s="290"/>
      <c r="N305" s="291">
        <f aca="true" t="shared" si="15" ref="N305:N311">ROUND(L305*K305,2)</f>
        <v>0</v>
      </c>
      <c r="O305" s="279"/>
      <c r="P305" s="279"/>
      <c r="Q305" s="279"/>
      <c r="R305" s="39"/>
      <c r="T305" s="173" t="s">
        <v>22</v>
      </c>
      <c r="U305" s="46" t="s">
        <v>45</v>
      </c>
      <c r="V305" s="38"/>
      <c r="W305" s="174">
        <f aca="true" t="shared" si="16" ref="W305:W311">V305*K305</f>
        <v>0</v>
      </c>
      <c r="X305" s="174">
        <v>0.0118</v>
      </c>
      <c r="Y305" s="174">
        <f aca="true" t="shared" si="17" ref="Y305:Y311">X305*K305</f>
        <v>0.18950799999999998</v>
      </c>
      <c r="Z305" s="174">
        <v>0</v>
      </c>
      <c r="AA305" s="175">
        <f aca="true" t="shared" si="18" ref="AA305:AA311">Z305*K305</f>
        <v>0</v>
      </c>
      <c r="AR305" s="21" t="s">
        <v>293</v>
      </c>
      <c r="AT305" s="21" t="s">
        <v>213</v>
      </c>
      <c r="AU305" s="21" t="s">
        <v>87</v>
      </c>
      <c r="AY305" s="21" t="s">
        <v>167</v>
      </c>
      <c r="BE305" s="112">
        <f aca="true" t="shared" si="19" ref="BE305:BE311">IF(U305="základní",N305,0)</f>
        <v>0</v>
      </c>
      <c r="BF305" s="112">
        <f aca="true" t="shared" si="20" ref="BF305:BF311">IF(U305="snížená",N305,0)</f>
        <v>0</v>
      </c>
      <c r="BG305" s="112">
        <f aca="true" t="shared" si="21" ref="BG305:BG311">IF(U305="zákl. přenesená",N305,0)</f>
        <v>0</v>
      </c>
      <c r="BH305" s="112">
        <f aca="true" t="shared" si="22" ref="BH305:BH311">IF(U305="sníž. přenesená",N305,0)</f>
        <v>0</v>
      </c>
      <c r="BI305" s="112">
        <f aca="true" t="shared" si="23" ref="BI305:BI311">IF(U305="nulová",N305,0)</f>
        <v>0</v>
      </c>
      <c r="BJ305" s="21" t="s">
        <v>87</v>
      </c>
      <c r="BK305" s="112">
        <f aca="true" t="shared" si="24" ref="BK305:BK311">ROUND(L305*K305,2)</f>
        <v>0</v>
      </c>
      <c r="BL305" s="21" t="s">
        <v>194</v>
      </c>
      <c r="BM305" s="21" t="s">
        <v>598</v>
      </c>
    </row>
    <row r="306" spans="2:65" s="1" customFormat="1" ht="38.25" customHeight="1">
      <c r="B306" s="37"/>
      <c r="C306" s="169" t="s">
        <v>599</v>
      </c>
      <c r="D306" s="169" t="s">
        <v>168</v>
      </c>
      <c r="E306" s="170" t="s">
        <v>600</v>
      </c>
      <c r="F306" s="276" t="s">
        <v>601</v>
      </c>
      <c r="G306" s="276"/>
      <c r="H306" s="276"/>
      <c r="I306" s="276"/>
      <c r="J306" s="171" t="s">
        <v>171</v>
      </c>
      <c r="K306" s="172">
        <v>14.6</v>
      </c>
      <c r="L306" s="277">
        <v>0</v>
      </c>
      <c r="M306" s="278"/>
      <c r="N306" s="279">
        <f t="shared" si="15"/>
        <v>0</v>
      </c>
      <c r="O306" s="279"/>
      <c r="P306" s="279"/>
      <c r="Q306" s="279"/>
      <c r="R306" s="39"/>
      <c r="T306" s="173" t="s">
        <v>22</v>
      </c>
      <c r="U306" s="46" t="s">
        <v>45</v>
      </c>
      <c r="V306" s="38"/>
      <c r="W306" s="174">
        <f t="shared" si="16"/>
        <v>0</v>
      </c>
      <c r="X306" s="174">
        <v>0</v>
      </c>
      <c r="Y306" s="174">
        <f t="shared" si="17"/>
        <v>0</v>
      </c>
      <c r="Z306" s="174">
        <v>0</v>
      </c>
      <c r="AA306" s="175">
        <f t="shared" si="18"/>
        <v>0</v>
      </c>
      <c r="AR306" s="21" t="s">
        <v>194</v>
      </c>
      <c r="AT306" s="21" t="s">
        <v>168</v>
      </c>
      <c r="AU306" s="21" t="s">
        <v>87</v>
      </c>
      <c r="AY306" s="21" t="s">
        <v>167</v>
      </c>
      <c r="BE306" s="112">
        <f t="shared" si="19"/>
        <v>0</v>
      </c>
      <c r="BF306" s="112">
        <f t="shared" si="20"/>
        <v>0</v>
      </c>
      <c r="BG306" s="112">
        <f t="shared" si="21"/>
        <v>0</v>
      </c>
      <c r="BH306" s="112">
        <f t="shared" si="22"/>
        <v>0</v>
      </c>
      <c r="BI306" s="112">
        <f t="shared" si="23"/>
        <v>0</v>
      </c>
      <c r="BJ306" s="21" t="s">
        <v>87</v>
      </c>
      <c r="BK306" s="112">
        <f t="shared" si="24"/>
        <v>0</v>
      </c>
      <c r="BL306" s="21" t="s">
        <v>194</v>
      </c>
      <c r="BM306" s="21" t="s">
        <v>602</v>
      </c>
    </row>
    <row r="307" spans="2:65" s="1" customFormat="1" ht="25.5" customHeight="1">
      <c r="B307" s="37"/>
      <c r="C307" s="169" t="s">
        <v>603</v>
      </c>
      <c r="D307" s="169" t="s">
        <v>168</v>
      </c>
      <c r="E307" s="170" t="s">
        <v>604</v>
      </c>
      <c r="F307" s="276" t="s">
        <v>605</v>
      </c>
      <c r="G307" s="276"/>
      <c r="H307" s="276"/>
      <c r="I307" s="276"/>
      <c r="J307" s="171" t="s">
        <v>171</v>
      </c>
      <c r="K307" s="172">
        <v>1</v>
      </c>
      <c r="L307" s="277">
        <v>0</v>
      </c>
      <c r="M307" s="278"/>
      <c r="N307" s="279">
        <f t="shared" si="15"/>
        <v>0</v>
      </c>
      <c r="O307" s="279"/>
      <c r="P307" s="279"/>
      <c r="Q307" s="279"/>
      <c r="R307" s="39"/>
      <c r="T307" s="173" t="s">
        <v>22</v>
      </c>
      <c r="U307" s="46" t="s">
        <v>45</v>
      </c>
      <c r="V307" s="38"/>
      <c r="W307" s="174">
        <f t="shared" si="16"/>
        <v>0</v>
      </c>
      <c r="X307" s="174">
        <v>0.00063</v>
      </c>
      <c r="Y307" s="174">
        <f t="shared" si="17"/>
        <v>0.00063</v>
      </c>
      <c r="Z307" s="174">
        <v>0</v>
      </c>
      <c r="AA307" s="175">
        <f t="shared" si="18"/>
        <v>0</v>
      </c>
      <c r="AR307" s="21" t="s">
        <v>194</v>
      </c>
      <c r="AT307" s="21" t="s">
        <v>168</v>
      </c>
      <c r="AU307" s="21" t="s">
        <v>87</v>
      </c>
      <c r="AY307" s="21" t="s">
        <v>167</v>
      </c>
      <c r="BE307" s="112">
        <f t="shared" si="19"/>
        <v>0</v>
      </c>
      <c r="BF307" s="112">
        <f t="shared" si="20"/>
        <v>0</v>
      </c>
      <c r="BG307" s="112">
        <f t="shared" si="21"/>
        <v>0</v>
      </c>
      <c r="BH307" s="112">
        <f t="shared" si="22"/>
        <v>0</v>
      </c>
      <c r="BI307" s="112">
        <f t="shared" si="23"/>
        <v>0</v>
      </c>
      <c r="BJ307" s="21" t="s">
        <v>87</v>
      </c>
      <c r="BK307" s="112">
        <f t="shared" si="24"/>
        <v>0</v>
      </c>
      <c r="BL307" s="21" t="s">
        <v>194</v>
      </c>
      <c r="BM307" s="21" t="s">
        <v>606</v>
      </c>
    </row>
    <row r="308" spans="2:65" s="1" customFormat="1" ht="16.5" customHeight="1">
      <c r="B308" s="37"/>
      <c r="C308" s="199" t="s">
        <v>607</v>
      </c>
      <c r="D308" s="199" t="s">
        <v>213</v>
      </c>
      <c r="E308" s="200" t="s">
        <v>608</v>
      </c>
      <c r="F308" s="288" t="s">
        <v>609</v>
      </c>
      <c r="G308" s="288"/>
      <c r="H308" s="288"/>
      <c r="I308" s="288"/>
      <c r="J308" s="201" t="s">
        <v>171</v>
      </c>
      <c r="K308" s="202">
        <v>1.1</v>
      </c>
      <c r="L308" s="289">
        <v>0</v>
      </c>
      <c r="M308" s="290"/>
      <c r="N308" s="291">
        <f t="shared" si="15"/>
        <v>0</v>
      </c>
      <c r="O308" s="279"/>
      <c r="P308" s="279"/>
      <c r="Q308" s="279"/>
      <c r="R308" s="39"/>
      <c r="T308" s="173" t="s">
        <v>22</v>
      </c>
      <c r="U308" s="46" t="s">
        <v>45</v>
      </c>
      <c r="V308" s="38"/>
      <c r="W308" s="174">
        <f t="shared" si="16"/>
        <v>0</v>
      </c>
      <c r="X308" s="174">
        <v>0.0075</v>
      </c>
      <c r="Y308" s="174">
        <f t="shared" si="17"/>
        <v>0.00825</v>
      </c>
      <c r="Z308" s="174">
        <v>0</v>
      </c>
      <c r="AA308" s="175">
        <f t="shared" si="18"/>
        <v>0</v>
      </c>
      <c r="AR308" s="21" t="s">
        <v>293</v>
      </c>
      <c r="AT308" s="21" t="s">
        <v>213</v>
      </c>
      <c r="AU308" s="21" t="s">
        <v>87</v>
      </c>
      <c r="AY308" s="21" t="s">
        <v>167</v>
      </c>
      <c r="BE308" s="112">
        <f t="shared" si="19"/>
        <v>0</v>
      </c>
      <c r="BF308" s="112">
        <f t="shared" si="20"/>
        <v>0</v>
      </c>
      <c r="BG308" s="112">
        <f t="shared" si="21"/>
        <v>0</v>
      </c>
      <c r="BH308" s="112">
        <f t="shared" si="22"/>
        <v>0</v>
      </c>
      <c r="BI308" s="112">
        <f t="shared" si="23"/>
        <v>0</v>
      </c>
      <c r="BJ308" s="21" t="s">
        <v>87</v>
      </c>
      <c r="BK308" s="112">
        <f t="shared" si="24"/>
        <v>0</v>
      </c>
      <c r="BL308" s="21" t="s">
        <v>194</v>
      </c>
      <c r="BM308" s="21" t="s">
        <v>610</v>
      </c>
    </row>
    <row r="309" spans="2:65" s="1" customFormat="1" ht="16.5" customHeight="1">
      <c r="B309" s="37"/>
      <c r="C309" s="169" t="s">
        <v>611</v>
      </c>
      <c r="D309" s="169" t="s">
        <v>168</v>
      </c>
      <c r="E309" s="170" t="s">
        <v>612</v>
      </c>
      <c r="F309" s="276" t="s">
        <v>613</v>
      </c>
      <c r="G309" s="276"/>
      <c r="H309" s="276"/>
      <c r="I309" s="276"/>
      <c r="J309" s="171" t="s">
        <v>171</v>
      </c>
      <c r="K309" s="172">
        <v>14.6</v>
      </c>
      <c r="L309" s="277">
        <v>0</v>
      </c>
      <c r="M309" s="278"/>
      <c r="N309" s="279">
        <f t="shared" si="15"/>
        <v>0</v>
      </c>
      <c r="O309" s="279"/>
      <c r="P309" s="279"/>
      <c r="Q309" s="279"/>
      <c r="R309" s="39"/>
      <c r="T309" s="173" t="s">
        <v>22</v>
      </c>
      <c r="U309" s="46" t="s">
        <v>45</v>
      </c>
      <c r="V309" s="38"/>
      <c r="W309" s="174">
        <f t="shared" si="16"/>
        <v>0</v>
      </c>
      <c r="X309" s="174">
        <v>0.0003</v>
      </c>
      <c r="Y309" s="174">
        <f t="shared" si="17"/>
        <v>0.004379999999999999</v>
      </c>
      <c r="Z309" s="174">
        <v>0</v>
      </c>
      <c r="AA309" s="175">
        <f t="shared" si="18"/>
        <v>0</v>
      </c>
      <c r="AR309" s="21" t="s">
        <v>194</v>
      </c>
      <c r="AT309" s="21" t="s">
        <v>168</v>
      </c>
      <c r="AU309" s="21" t="s">
        <v>87</v>
      </c>
      <c r="AY309" s="21" t="s">
        <v>167</v>
      </c>
      <c r="BE309" s="112">
        <f t="shared" si="19"/>
        <v>0</v>
      </c>
      <c r="BF309" s="112">
        <f t="shared" si="20"/>
        <v>0</v>
      </c>
      <c r="BG309" s="112">
        <f t="shared" si="21"/>
        <v>0</v>
      </c>
      <c r="BH309" s="112">
        <f t="shared" si="22"/>
        <v>0</v>
      </c>
      <c r="BI309" s="112">
        <f t="shared" si="23"/>
        <v>0</v>
      </c>
      <c r="BJ309" s="21" t="s">
        <v>87</v>
      </c>
      <c r="BK309" s="112">
        <f t="shared" si="24"/>
        <v>0</v>
      </c>
      <c r="BL309" s="21" t="s">
        <v>194</v>
      </c>
      <c r="BM309" s="21" t="s">
        <v>614</v>
      </c>
    </row>
    <row r="310" spans="2:65" s="1" customFormat="1" ht="25.5" customHeight="1">
      <c r="B310" s="37"/>
      <c r="C310" s="169" t="s">
        <v>615</v>
      </c>
      <c r="D310" s="169" t="s">
        <v>168</v>
      </c>
      <c r="E310" s="170" t="s">
        <v>616</v>
      </c>
      <c r="F310" s="276" t="s">
        <v>617</v>
      </c>
      <c r="G310" s="276"/>
      <c r="H310" s="276"/>
      <c r="I310" s="276"/>
      <c r="J310" s="171" t="s">
        <v>256</v>
      </c>
      <c r="K310" s="172">
        <v>0.247</v>
      </c>
      <c r="L310" s="277">
        <v>0</v>
      </c>
      <c r="M310" s="278"/>
      <c r="N310" s="279">
        <f t="shared" si="15"/>
        <v>0</v>
      </c>
      <c r="O310" s="279"/>
      <c r="P310" s="279"/>
      <c r="Q310" s="279"/>
      <c r="R310" s="39"/>
      <c r="T310" s="173" t="s">
        <v>22</v>
      </c>
      <c r="U310" s="46" t="s">
        <v>45</v>
      </c>
      <c r="V310" s="38"/>
      <c r="W310" s="174">
        <f t="shared" si="16"/>
        <v>0</v>
      </c>
      <c r="X310" s="174">
        <v>0</v>
      </c>
      <c r="Y310" s="174">
        <f t="shared" si="17"/>
        <v>0</v>
      </c>
      <c r="Z310" s="174">
        <v>0</v>
      </c>
      <c r="AA310" s="175">
        <f t="shared" si="18"/>
        <v>0</v>
      </c>
      <c r="AR310" s="21" t="s">
        <v>194</v>
      </c>
      <c r="AT310" s="21" t="s">
        <v>168</v>
      </c>
      <c r="AU310" s="21" t="s">
        <v>87</v>
      </c>
      <c r="AY310" s="21" t="s">
        <v>167</v>
      </c>
      <c r="BE310" s="112">
        <f t="shared" si="19"/>
        <v>0</v>
      </c>
      <c r="BF310" s="112">
        <f t="shared" si="20"/>
        <v>0</v>
      </c>
      <c r="BG310" s="112">
        <f t="shared" si="21"/>
        <v>0</v>
      </c>
      <c r="BH310" s="112">
        <f t="shared" si="22"/>
        <v>0</v>
      </c>
      <c r="BI310" s="112">
        <f t="shared" si="23"/>
        <v>0</v>
      </c>
      <c r="BJ310" s="21" t="s">
        <v>87</v>
      </c>
      <c r="BK310" s="112">
        <f t="shared" si="24"/>
        <v>0</v>
      </c>
      <c r="BL310" s="21" t="s">
        <v>194</v>
      </c>
      <c r="BM310" s="21" t="s">
        <v>618</v>
      </c>
    </row>
    <row r="311" spans="2:65" s="1" customFormat="1" ht="25.5" customHeight="1">
      <c r="B311" s="37"/>
      <c r="C311" s="169" t="s">
        <v>619</v>
      </c>
      <c r="D311" s="169" t="s">
        <v>168</v>
      </c>
      <c r="E311" s="170" t="s">
        <v>620</v>
      </c>
      <c r="F311" s="276" t="s">
        <v>621</v>
      </c>
      <c r="G311" s="276"/>
      <c r="H311" s="276"/>
      <c r="I311" s="276"/>
      <c r="J311" s="171" t="s">
        <v>256</v>
      </c>
      <c r="K311" s="172">
        <v>0.247</v>
      </c>
      <c r="L311" s="277">
        <v>0</v>
      </c>
      <c r="M311" s="278"/>
      <c r="N311" s="279">
        <f t="shared" si="15"/>
        <v>0</v>
      </c>
      <c r="O311" s="279"/>
      <c r="P311" s="279"/>
      <c r="Q311" s="279"/>
      <c r="R311" s="39"/>
      <c r="T311" s="173" t="s">
        <v>22</v>
      </c>
      <c r="U311" s="46" t="s">
        <v>45</v>
      </c>
      <c r="V311" s="38"/>
      <c r="W311" s="174">
        <f t="shared" si="16"/>
        <v>0</v>
      </c>
      <c r="X311" s="174">
        <v>0</v>
      </c>
      <c r="Y311" s="174">
        <f t="shared" si="17"/>
        <v>0</v>
      </c>
      <c r="Z311" s="174">
        <v>0</v>
      </c>
      <c r="AA311" s="175">
        <f t="shared" si="18"/>
        <v>0</v>
      </c>
      <c r="AR311" s="21" t="s">
        <v>194</v>
      </c>
      <c r="AT311" s="21" t="s">
        <v>168</v>
      </c>
      <c r="AU311" s="21" t="s">
        <v>87</v>
      </c>
      <c r="AY311" s="21" t="s">
        <v>167</v>
      </c>
      <c r="BE311" s="112">
        <f t="shared" si="19"/>
        <v>0</v>
      </c>
      <c r="BF311" s="112">
        <f t="shared" si="20"/>
        <v>0</v>
      </c>
      <c r="BG311" s="112">
        <f t="shared" si="21"/>
        <v>0</v>
      </c>
      <c r="BH311" s="112">
        <f t="shared" si="22"/>
        <v>0</v>
      </c>
      <c r="BI311" s="112">
        <f t="shared" si="23"/>
        <v>0</v>
      </c>
      <c r="BJ311" s="21" t="s">
        <v>87</v>
      </c>
      <c r="BK311" s="112">
        <f t="shared" si="24"/>
        <v>0</v>
      </c>
      <c r="BL311" s="21" t="s">
        <v>194</v>
      </c>
      <c r="BM311" s="21" t="s">
        <v>622</v>
      </c>
    </row>
    <row r="312" spans="2:63" s="9" customFormat="1" ht="29.25" customHeight="1">
      <c r="B312" s="158"/>
      <c r="C312" s="159"/>
      <c r="D312" s="168" t="s">
        <v>141</v>
      </c>
      <c r="E312" s="168"/>
      <c r="F312" s="168"/>
      <c r="G312" s="168"/>
      <c r="H312" s="168"/>
      <c r="I312" s="168"/>
      <c r="J312" s="168"/>
      <c r="K312" s="168"/>
      <c r="L312" s="168"/>
      <c r="M312" s="168"/>
      <c r="N312" s="301">
        <f>BK312</f>
        <v>0</v>
      </c>
      <c r="O312" s="302"/>
      <c r="P312" s="302"/>
      <c r="Q312" s="302"/>
      <c r="R312" s="161"/>
      <c r="T312" s="162"/>
      <c r="U312" s="159"/>
      <c r="V312" s="159"/>
      <c r="W312" s="163">
        <f>SUM(W313:W316)</f>
        <v>0</v>
      </c>
      <c r="X312" s="159"/>
      <c r="Y312" s="163">
        <f>SUM(Y313:Y316)</f>
        <v>0.00023822480000000002</v>
      </c>
      <c r="Z312" s="159"/>
      <c r="AA312" s="164">
        <f>SUM(AA313:AA316)</f>
        <v>0</v>
      </c>
      <c r="AR312" s="165" t="s">
        <v>87</v>
      </c>
      <c r="AT312" s="166" t="s">
        <v>77</v>
      </c>
      <c r="AU312" s="166" t="s">
        <v>84</v>
      </c>
      <c r="AY312" s="165" t="s">
        <v>167</v>
      </c>
      <c r="BK312" s="167">
        <f>SUM(BK313:BK316)</f>
        <v>0</v>
      </c>
    </row>
    <row r="313" spans="2:65" s="1" customFormat="1" ht="25.5" customHeight="1">
      <c r="B313" s="37"/>
      <c r="C313" s="169" t="s">
        <v>623</v>
      </c>
      <c r="D313" s="169" t="s">
        <v>168</v>
      </c>
      <c r="E313" s="170" t="s">
        <v>624</v>
      </c>
      <c r="F313" s="276" t="s">
        <v>625</v>
      </c>
      <c r="G313" s="276"/>
      <c r="H313" s="276"/>
      <c r="I313" s="276"/>
      <c r="J313" s="171" t="s">
        <v>171</v>
      </c>
      <c r="K313" s="172">
        <v>0.968</v>
      </c>
      <c r="L313" s="277">
        <v>0</v>
      </c>
      <c r="M313" s="278"/>
      <c r="N313" s="279">
        <f>ROUND(L313*K313,2)</f>
        <v>0</v>
      </c>
      <c r="O313" s="279"/>
      <c r="P313" s="279"/>
      <c r="Q313" s="279"/>
      <c r="R313" s="39"/>
      <c r="T313" s="173" t="s">
        <v>22</v>
      </c>
      <c r="U313" s="46" t="s">
        <v>45</v>
      </c>
      <c r="V313" s="38"/>
      <c r="W313" s="174">
        <f>V313*K313</f>
        <v>0</v>
      </c>
      <c r="X313" s="174">
        <v>0.00012305</v>
      </c>
      <c r="Y313" s="174">
        <f>X313*K313</f>
        <v>0.00011911240000000001</v>
      </c>
      <c r="Z313" s="174">
        <v>0</v>
      </c>
      <c r="AA313" s="175">
        <f>Z313*K313</f>
        <v>0</v>
      </c>
      <c r="AR313" s="21" t="s">
        <v>194</v>
      </c>
      <c r="AT313" s="21" t="s">
        <v>168</v>
      </c>
      <c r="AU313" s="21" t="s">
        <v>87</v>
      </c>
      <c r="AY313" s="21" t="s">
        <v>167</v>
      </c>
      <c r="BE313" s="112">
        <f>IF(U313="základní",N313,0)</f>
        <v>0</v>
      </c>
      <c r="BF313" s="112">
        <f>IF(U313="snížená",N313,0)</f>
        <v>0</v>
      </c>
      <c r="BG313" s="112">
        <f>IF(U313="zákl. přenesená",N313,0)</f>
        <v>0</v>
      </c>
      <c r="BH313" s="112">
        <f>IF(U313="sníž. přenesená",N313,0)</f>
        <v>0</v>
      </c>
      <c r="BI313" s="112">
        <f>IF(U313="nulová",N313,0)</f>
        <v>0</v>
      </c>
      <c r="BJ313" s="21" t="s">
        <v>87</v>
      </c>
      <c r="BK313" s="112">
        <f>ROUND(L313*K313,2)</f>
        <v>0</v>
      </c>
      <c r="BL313" s="21" t="s">
        <v>194</v>
      </c>
      <c r="BM313" s="21" t="s">
        <v>626</v>
      </c>
    </row>
    <row r="314" spans="2:51" s="10" customFormat="1" ht="16.5" customHeight="1">
      <c r="B314" s="176"/>
      <c r="C314" s="177"/>
      <c r="D314" s="177"/>
      <c r="E314" s="178" t="s">
        <v>22</v>
      </c>
      <c r="F314" s="280" t="s">
        <v>627</v>
      </c>
      <c r="G314" s="281"/>
      <c r="H314" s="281"/>
      <c r="I314" s="281"/>
      <c r="J314" s="177"/>
      <c r="K314" s="178" t="s">
        <v>22</v>
      </c>
      <c r="L314" s="177"/>
      <c r="M314" s="177"/>
      <c r="N314" s="177"/>
      <c r="O314" s="177"/>
      <c r="P314" s="177"/>
      <c r="Q314" s="177"/>
      <c r="R314" s="179"/>
      <c r="T314" s="180"/>
      <c r="U314" s="177"/>
      <c r="V314" s="177"/>
      <c r="W314" s="177"/>
      <c r="X314" s="177"/>
      <c r="Y314" s="177"/>
      <c r="Z314" s="177"/>
      <c r="AA314" s="181"/>
      <c r="AT314" s="182" t="s">
        <v>174</v>
      </c>
      <c r="AU314" s="182" t="s">
        <v>87</v>
      </c>
      <c r="AV314" s="10" t="s">
        <v>84</v>
      </c>
      <c r="AW314" s="10" t="s">
        <v>35</v>
      </c>
      <c r="AX314" s="10" t="s">
        <v>78</v>
      </c>
      <c r="AY314" s="182" t="s">
        <v>167</v>
      </c>
    </row>
    <row r="315" spans="2:51" s="11" customFormat="1" ht="16.5" customHeight="1">
      <c r="B315" s="183"/>
      <c r="C315" s="184"/>
      <c r="D315" s="184"/>
      <c r="E315" s="185" t="s">
        <v>22</v>
      </c>
      <c r="F315" s="282" t="s">
        <v>628</v>
      </c>
      <c r="G315" s="283"/>
      <c r="H315" s="283"/>
      <c r="I315" s="283"/>
      <c r="J315" s="184"/>
      <c r="K315" s="186">
        <v>0.968</v>
      </c>
      <c r="L315" s="184"/>
      <c r="M315" s="184"/>
      <c r="N315" s="184"/>
      <c r="O315" s="184"/>
      <c r="P315" s="184"/>
      <c r="Q315" s="184"/>
      <c r="R315" s="187"/>
      <c r="T315" s="188"/>
      <c r="U315" s="184"/>
      <c r="V315" s="184"/>
      <c r="W315" s="184"/>
      <c r="X315" s="184"/>
      <c r="Y315" s="184"/>
      <c r="Z315" s="184"/>
      <c r="AA315" s="189"/>
      <c r="AT315" s="190" t="s">
        <v>174</v>
      </c>
      <c r="AU315" s="190" t="s">
        <v>87</v>
      </c>
      <c r="AV315" s="11" t="s">
        <v>87</v>
      </c>
      <c r="AW315" s="11" t="s">
        <v>35</v>
      </c>
      <c r="AX315" s="11" t="s">
        <v>84</v>
      </c>
      <c r="AY315" s="190" t="s">
        <v>167</v>
      </c>
    </row>
    <row r="316" spans="2:65" s="1" customFormat="1" ht="25.5" customHeight="1">
      <c r="B316" s="37"/>
      <c r="C316" s="169" t="s">
        <v>629</v>
      </c>
      <c r="D316" s="169" t="s">
        <v>168</v>
      </c>
      <c r="E316" s="170" t="s">
        <v>630</v>
      </c>
      <c r="F316" s="276" t="s">
        <v>631</v>
      </c>
      <c r="G316" s="276"/>
      <c r="H316" s="276"/>
      <c r="I316" s="276"/>
      <c r="J316" s="171" t="s">
        <v>171</v>
      </c>
      <c r="K316" s="172">
        <v>0.968</v>
      </c>
      <c r="L316" s="277">
        <v>0</v>
      </c>
      <c r="M316" s="278"/>
      <c r="N316" s="279">
        <f>ROUND(L316*K316,2)</f>
        <v>0</v>
      </c>
      <c r="O316" s="279"/>
      <c r="P316" s="279"/>
      <c r="Q316" s="279"/>
      <c r="R316" s="39"/>
      <c r="T316" s="173" t="s">
        <v>22</v>
      </c>
      <c r="U316" s="46" t="s">
        <v>45</v>
      </c>
      <c r="V316" s="38"/>
      <c r="W316" s="174">
        <f>V316*K316</f>
        <v>0</v>
      </c>
      <c r="X316" s="174">
        <v>0.00012305</v>
      </c>
      <c r="Y316" s="174">
        <f>X316*K316</f>
        <v>0.00011911240000000001</v>
      </c>
      <c r="Z316" s="174">
        <v>0</v>
      </c>
      <c r="AA316" s="175">
        <f>Z316*K316</f>
        <v>0</v>
      </c>
      <c r="AR316" s="21" t="s">
        <v>194</v>
      </c>
      <c r="AT316" s="21" t="s">
        <v>168</v>
      </c>
      <c r="AU316" s="21" t="s">
        <v>87</v>
      </c>
      <c r="AY316" s="21" t="s">
        <v>167</v>
      </c>
      <c r="BE316" s="112">
        <f>IF(U316="základní",N316,0)</f>
        <v>0</v>
      </c>
      <c r="BF316" s="112">
        <f>IF(U316="snížená",N316,0)</f>
        <v>0</v>
      </c>
      <c r="BG316" s="112">
        <f>IF(U316="zákl. přenesená",N316,0)</f>
        <v>0</v>
      </c>
      <c r="BH316" s="112">
        <f>IF(U316="sníž. přenesená",N316,0)</f>
        <v>0</v>
      </c>
      <c r="BI316" s="112">
        <f>IF(U316="nulová",N316,0)</f>
        <v>0</v>
      </c>
      <c r="BJ316" s="21" t="s">
        <v>87</v>
      </c>
      <c r="BK316" s="112">
        <f>ROUND(L316*K316,2)</f>
        <v>0</v>
      </c>
      <c r="BL316" s="21" t="s">
        <v>194</v>
      </c>
      <c r="BM316" s="21" t="s">
        <v>632</v>
      </c>
    </row>
    <row r="317" spans="2:63" s="9" customFormat="1" ht="29.25" customHeight="1">
      <c r="B317" s="158"/>
      <c r="C317" s="159"/>
      <c r="D317" s="168" t="s">
        <v>142</v>
      </c>
      <c r="E317" s="168"/>
      <c r="F317" s="168"/>
      <c r="G317" s="168"/>
      <c r="H317" s="168"/>
      <c r="I317" s="168"/>
      <c r="J317" s="168"/>
      <c r="K317" s="168"/>
      <c r="L317" s="168"/>
      <c r="M317" s="168"/>
      <c r="N317" s="301">
        <f>BK317</f>
        <v>0</v>
      </c>
      <c r="O317" s="302"/>
      <c r="P317" s="302"/>
      <c r="Q317" s="302"/>
      <c r="R317" s="161"/>
      <c r="T317" s="162"/>
      <c r="U317" s="159"/>
      <c r="V317" s="159"/>
      <c r="W317" s="163">
        <f>SUM(W318:W325)</f>
        <v>0</v>
      </c>
      <c r="X317" s="159"/>
      <c r="Y317" s="163">
        <f>SUM(Y318:Y325)</f>
        <v>0.015501104</v>
      </c>
      <c r="Z317" s="159"/>
      <c r="AA317" s="164">
        <f>SUM(AA318:AA325)</f>
        <v>0.0040796</v>
      </c>
      <c r="AR317" s="165" t="s">
        <v>87</v>
      </c>
      <c r="AT317" s="166" t="s">
        <v>77</v>
      </c>
      <c r="AU317" s="166" t="s">
        <v>84</v>
      </c>
      <c r="AY317" s="165" t="s">
        <v>167</v>
      </c>
      <c r="BK317" s="167">
        <f>SUM(BK318:BK325)</f>
        <v>0</v>
      </c>
    </row>
    <row r="318" spans="2:65" s="1" customFormat="1" ht="25.5" customHeight="1">
      <c r="B318" s="37"/>
      <c r="C318" s="169" t="s">
        <v>633</v>
      </c>
      <c r="D318" s="169" t="s">
        <v>168</v>
      </c>
      <c r="E318" s="170" t="s">
        <v>634</v>
      </c>
      <c r="F318" s="276" t="s">
        <v>635</v>
      </c>
      <c r="G318" s="276"/>
      <c r="H318" s="276"/>
      <c r="I318" s="276"/>
      <c r="J318" s="171" t="s">
        <v>171</v>
      </c>
      <c r="K318" s="172">
        <v>13.16</v>
      </c>
      <c r="L318" s="277">
        <v>0</v>
      </c>
      <c r="M318" s="278"/>
      <c r="N318" s="279">
        <f>ROUND(L318*K318,2)</f>
        <v>0</v>
      </c>
      <c r="O318" s="279"/>
      <c r="P318" s="279"/>
      <c r="Q318" s="279"/>
      <c r="R318" s="39"/>
      <c r="T318" s="173" t="s">
        <v>22</v>
      </c>
      <c r="U318" s="46" t="s">
        <v>45</v>
      </c>
      <c r="V318" s="38"/>
      <c r="W318" s="174">
        <f>V318*K318</f>
        <v>0</v>
      </c>
      <c r="X318" s="174">
        <v>0.001</v>
      </c>
      <c r="Y318" s="174">
        <f>X318*K318</f>
        <v>0.01316</v>
      </c>
      <c r="Z318" s="174">
        <v>0.00031</v>
      </c>
      <c r="AA318" s="175">
        <f>Z318*K318</f>
        <v>0.0040796</v>
      </c>
      <c r="AR318" s="21" t="s">
        <v>194</v>
      </c>
      <c r="AT318" s="21" t="s">
        <v>168</v>
      </c>
      <c r="AU318" s="21" t="s">
        <v>87</v>
      </c>
      <c r="AY318" s="21" t="s">
        <v>167</v>
      </c>
      <c r="BE318" s="112">
        <f>IF(U318="základní",N318,0)</f>
        <v>0</v>
      </c>
      <c r="BF318" s="112">
        <f>IF(U318="snížená",N318,0)</f>
        <v>0</v>
      </c>
      <c r="BG318" s="112">
        <f>IF(U318="zákl. přenesená",N318,0)</f>
        <v>0</v>
      </c>
      <c r="BH318" s="112">
        <f>IF(U318="sníž. přenesená",N318,0)</f>
        <v>0</v>
      </c>
      <c r="BI318" s="112">
        <f>IF(U318="nulová",N318,0)</f>
        <v>0</v>
      </c>
      <c r="BJ318" s="21" t="s">
        <v>87</v>
      </c>
      <c r="BK318" s="112">
        <f>ROUND(L318*K318,2)</f>
        <v>0</v>
      </c>
      <c r="BL318" s="21" t="s">
        <v>194</v>
      </c>
      <c r="BM318" s="21" t="s">
        <v>636</v>
      </c>
    </row>
    <row r="319" spans="2:51" s="11" customFormat="1" ht="16.5" customHeight="1">
      <c r="B319" s="183"/>
      <c r="C319" s="184"/>
      <c r="D319" s="184"/>
      <c r="E319" s="185" t="s">
        <v>22</v>
      </c>
      <c r="F319" s="284" t="s">
        <v>667</v>
      </c>
      <c r="G319" s="285"/>
      <c r="H319" s="285"/>
      <c r="I319" s="285"/>
      <c r="J319" s="184"/>
      <c r="K319" s="186">
        <v>4.14</v>
      </c>
      <c r="L319" s="184"/>
      <c r="M319" s="184"/>
      <c r="N319" s="184"/>
      <c r="O319" s="184"/>
      <c r="P319" s="184"/>
      <c r="Q319" s="184"/>
      <c r="R319" s="187"/>
      <c r="T319" s="188"/>
      <c r="U319" s="184"/>
      <c r="V319" s="184"/>
      <c r="W319" s="184"/>
      <c r="X319" s="184"/>
      <c r="Y319" s="184"/>
      <c r="Z319" s="184"/>
      <c r="AA319" s="189"/>
      <c r="AT319" s="190" t="s">
        <v>174</v>
      </c>
      <c r="AU319" s="190" t="s">
        <v>87</v>
      </c>
      <c r="AV319" s="11" t="s">
        <v>87</v>
      </c>
      <c r="AW319" s="11" t="s">
        <v>35</v>
      </c>
      <c r="AX319" s="11" t="s">
        <v>78</v>
      </c>
      <c r="AY319" s="190" t="s">
        <v>167</v>
      </c>
    </row>
    <row r="320" spans="2:51" s="11" customFormat="1" ht="16.5" customHeight="1">
      <c r="B320" s="183"/>
      <c r="C320" s="184"/>
      <c r="D320" s="184"/>
      <c r="E320" s="185" t="s">
        <v>22</v>
      </c>
      <c r="F320" s="282" t="s">
        <v>671</v>
      </c>
      <c r="G320" s="283"/>
      <c r="H320" s="283"/>
      <c r="I320" s="283"/>
      <c r="J320" s="184"/>
      <c r="K320" s="186">
        <v>9.02</v>
      </c>
      <c r="L320" s="184"/>
      <c r="M320" s="184"/>
      <c r="N320" s="184"/>
      <c r="O320" s="184"/>
      <c r="P320" s="184"/>
      <c r="Q320" s="184"/>
      <c r="R320" s="187"/>
      <c r="T320" s="188"/>
      <c r="U320" s="184"/>
      <c r="V320" s="184"/>
      <c r="W320" s="184"/>
      <c r="X320" s="184"/>
      <c r="Y320" s="184"/>
      <c r="Z320" s="184"/>
      <c r="AA320" s="189"/>
      <c r="AT320" s="190" t="s">
        <v>174</v>
      </c>
      <c r="AU320" s="190" t="s">
        <v>87</v>
      </c>
      <c r="AV320" s="11" t="s">
        <v>87</v>
      </c>
      <c r="AW320" s="11" t="s">
        <v>35</v>
      </c>
      <c r="AX320" s="11" t="s">
        <v>78</v>
      </c>
      <c r="AY320" s="190" t="s">
        <v>167</v>
      </c>
    </row>
    <row r="321" spans="2:51" s="12" customFormat="1" ht="16.5" customHeight="1">
      <c r="B321" s="191"/>
      <c r="C321" s="192"/>
      <c r="D321" s="192"/>
      <c r="E321" s="193" t="s">
        <v>22</v>
      </c>
      <c r="F321" s="286" t="s">
        <v>186</v>
      </c>
      <c r="G321" s="287"/>
      <c r="H321" s="287"/>
      <c r="I321" s="287"/>
      <c r="J321" s="192"/>
      <c r="K321" s="194">
        <v>13.16</v>
      </c>
      <c r="L321" s="192"/>
      <c r="M321" s="192"/>
      <c r="N321" s="192"/>
      <c r="O321" s="192"/>
      <c r="P321" s="192"/>
      <c r="Q321" s="192"/>
      <c r="R321" s="195"/>
      <c r="T321" s="196"/>
      <c r="U321" s="192"/>
      <c r="V321" s="192"/>
      <c r="W321" s="192"/>
      <c r="X321" s="192"/>
      <c r="Y321" s="192"/>
      <c r="Z321" s="192"/>
      <c r="AA321" s="197"/>
      <c r="AT321" s="198" t="s">
        <v>174</v>
      </c>
      <c r="AU321" s="198" t="s">
        <v>87</v>
      </c>
      <c r="AV321" s="12" t="s">
        <v>93</v>
      </c>
      <c r="AW321" s="12" t="s">
        <v>35</v>
      </c>
      <c r="AX321" s="12" t="s">
        <v>84</v>
      </c>
      <c r="AY321" s="198" t="s">
        <v>167</v>
      </c>
    </row>
    <row r="322" spans="2:65" s="1" customFormat="1" ht="38.25" customHeight="1">
      <c r="B322" s="37"/>
      <c r="C322" s="169" t="s">
        <v>638</v>
      </c>
      <c r="D322" s="169" t="s">
        <v>168</v>
      </c>
      <c r="E322" s="170" t="s">
        <v>639</v>
      </c>
      <c r="F322" s="276" t="s">
        <v>640</v>
      </c>
      <c r="G322" s="276"/>
      <c r="H322" s="276"/>
      <c r="I322" s="276"/>
      <c r="J322" s="171" t="s">
        <v>171</v>
      </c>
      <c r="K322" s="172">
        <v>9.06</v>
      </c>
      <c r="L322" s="277">
        <v>0</v>
      </c>
      <c r="M322" s="278"/>
      <c r="N322" s="279">
        <f>ROUND(L322*K322,2)</f>
        <v>0</v>
      </c>
      <c r="O322" s="279"/>
      <c r="P322" s="279"/>
      <c r="Q322" s="279"/>
      <c r="R322" s="39"/>
      <c r="T322" s="173" t="s">
        <v>22</v>
      </c>
      <c r="U322" s="46" t="s">
        <v>45</v>
      </c>
      <c r="V322" s="38"/>
      <c r="W322" s="174">
        <f>V322*K322</f>
        <v>0</v>
      </c>
      <c r="X322" s="174">
        <v>0.0002584</v>
      </c>
      <c r="Y322" s="174">
        <f>X322*K322</f>
        <v>0.002341104</v>
      </c>
      <c r="Z322" s="174">
        <v>0</v>
      </c>
      <c r="AA322" s="175">
        <f>Z322*K322</f>
        <v>0</v>
      </c>
      <c r="AR322" s="21" t="s">
        <v>194</v>
      </c>
      <c r="AT322" s="21" t="s">
        <v>168</v>
      </c>
      <c r="AU322" s="21" t="s">
        <v>87</v>
      </c>
      <c r="AY322" s="21" t="s">
        <v>167</v>
      </c>
      <c r="BE322" s="112">
        <f>IF(U322="základní",N322,0)</f>
        <v>0</v>
      </c>
      <c r="BF322" s="112">
        <f>IF(U322="snížená",N322,0)</f>
        <v>0</v>
      </c>
      <c r="BG322" s="112">
        <f>IF(U322="zákl. přenesená",N322,0)</f>
        <v>0</v>
      </c>
      <c r="BH322" s="112">
        <f>IF(U322="sníž. přenesená",N322,0)</f>
        <v>0</v>
      </c>
      <c r="BI322" s="112">
        <f>IF(U322="nulová",N322,0)</f>
        <v>0</v>
      </c>
      <c r="BJ322" s="21" t="s">
        <v>87</v>
      </c>
      <c r="BK322" s="112">
        <f>ROUND(L322*K322,2)</f>
        <v>0</v>
      </c>
      <c r="BL322" s="21" t="s">
        <v>194</v>
      </c>
      <c r="BM322" s="21" t="s">
        <v>641</v>
      </c>
    </row>
    <row r="323" spans="2:51" s="11" customFormat="1" ht="16.5" customHeight="1">
      <c r="B323" s="183"/>
      <c r="C323" s="184"/>
      <c r="D323" s="184"/>
      <c r="E323" s="185" t="s">
        <v>22</v>
      </c>
      <c r="F323" s="284" t="s">
        <v>667</v>
      </c>
      <c r="G323" s="285"/>
      <c r="H323" s="285"/>
      <c r="I323" s="285"/>
      <c r="J323" s="184"/>
      <c r="K323" s="186">
        <v>4.14</v>
      </c>
      <c r="L323" s="184"/>
      <c r="M323" s="184"/>
      <c r="N323" s="184"/>
      <c r="O323" s="184"/>
      <c r="P323" s="184"/>
      <c r="Q323" s="184"/>
      <c r="R323" s="187"/>
      <c r="T323" s="188"/>
      <c r="U323" s="184"/>
      <c r="V323" s="184"/>
      <c r="W323" s="184"/>
      <c r="X323" s="184"/>
      <c r="Y323" s="184"/>
      <c r="Z323" s="184"/>
      <c r="AA323" s="189"/>
      <c r="AT323" s="190" t="s">
        <v>174</v>
      </c>
      <c r="AU323" s="190" t="s">
        <v>87</v>
      </c>
      <c r="AV323" s="11" t="s">
        <v>87</v>
      </c>
      <c r="AW323" s="11" t="s">
        <v>35</v>
      </c>
      <c r="AX323" s="11" t="s">
        <v>78</v>
      </c>
      <c r="AY323" s="190" t="s">
        <v>167</v>
      </c>
    </row>
    <row r="324" spans="2:51" s="11" customFormat="1" ht="16.5" customHeight="1">
      <c r="B324" s="183"/>
      <c r="C324" s="184"/>
      <c r="D324" s="184"/>
      <c r="E324" s="185" t="s">
        <v>22</v>
      </c>
      <c r="F324" s="282" t="s">
        <v>672</v>
      </c>
      <c r="G324" s="283"/>
      <c r="H324" s="283"/>
      <c r="I324" s="283"/>
      <c r="J324" s="184"/>
      <c r="K324" s="186">
        <v>4.92</v>
      </c>
      <c r="L324" s="184"/>
      <c r="M324" s="184"/>
      <c r="N324" s="184"/>
      <c r="O324" s="184"/>
      <c r="P324" s="184"/>
      <c r="Q324" s="184"/>
      <c r="R324" s="187"/>
      <c r="T324" s="188"/>
      <c r="U324" s="184"/>
      <c r="V324" s="184"/>
      <c r="W324" s="184"/>
      <c r="X324" s="184"/>
      <c r="Y324" s="184"/>
      <c r="Z324" s="184"/>
      <c r="AA324" s="189"/>
      <c r="AT324" s="190" t="s">
        <v>174</v>
      </c>
      <c r="AU324" s="190" t="s">
        <v>87</v>
      </c>
      <c r="AV324" s="11" t="s">
        <v>87</v>
      </c>
      <c r="AW324" s="11" t="s">
        <v>35</v>
      </c>
      <c r="AX324" s="11" t="s">
        <v>78</v>
      </c>
      <c r="AY324" s="190" t="s">
        <v>167</v>
      </c>
    </row>
    <row r="325" spans="2:51" s="12" customFormat="1" ht="16.5" customHeight="1">
      <c r="B325" s="191"/>
      <c r="C325" s="192"/>
      <c r="D325" s="192"/>
      <c r="E325" s="193" t="s">
        <v>22</v>
      </c>
      <c r="F325" s="286" t="s">
        <v>186</v>
      </c>
      <c r="G325" s="287"/>
      <c r="H325" s="287"/>
      <c r="I325" s="287"/>
      <c r="J325" s="192"/>
      <c r="K325" s="194">
        <v>9.06</v>
      </c>
      <c r="L325" s="192"/>
      <c r="M325" s="192"/>
      <c r="N325" s="192"/>
      <c r="O325" s="192"/>
      <c r="P325" s="192"/>
      <c r="Q325" s="192"/>
      <c r="R325" s="195"/>
      <c r="T325" s="196"/>
      <c r="U325" s="192"/>
      <c r="V325" s="192"/>
      <c r="W325" s="192"/>
      <c r="X325" s="192"/>
      <c r="Y325" s="192"/>
      <c r="Z325" s="192"/>
      <c r="AA325" s="197"/>
      <c r="AT325" s="198" t="s">
        <v>174</v>
      </c>
      <c r="AU325" s="198" t="s">
        <v>87</v>
      </c>
      <c r="AV325" s="12" t="s">
        <v>93</v>
      </c>
      <c r="AW325" s="12" t="s">
        <v>35</v>
      </c>
      <c r="AX325" s="12" t="s">
        <v>84</v>
      </c>
      <c r="AY325" s="198" t="s">
        <v>167</v>
      </c>
    </row>
    <row r="326" spans="2:63" s="1" customFormat="1" ht="49.5" customHeight="1">
      <c r="B326" s="37"/>
      <c r="C326" s="38"/>
      <c r="D326" s="160" t="s">
        <v>643</v>
      </c>
      <c r="E326" s="38"/>
      <c r="F326" s="38"/>
      <c r="G326" s="38"/>
      <c r="H326" s="38"/>
      <c r="I326" s="38"/>
      <c r="J326" s="38"/>
      <c r="K326" s="38"/>
      <c r="L326" s="38"/>
      <c r="M326" s="38"/>
      <c r="N326" s="305">
        <f aca="true" t="shared" si="25" ref="N326:N331">BK326</f>
        <v>0</v>
      </c>
      <c r="O326" s="306"/>
      <c r="P326" s="306"/>
      <c r="Q326" s="306"/>
      <c r="R326" s="39"/>
      <c r="T326" s="145"/>
      <c r="U326" s="38"/>
      <c r="V326" s="38"/>
      <c r="W326" s="38"/>
      <c r="X326" s="38"/>
      <c r="Y326" s="38"/>
      <c r="Z326" s="38"/>
      <c r="AA326" s="80"/>
      <c r="AT326" s="21" t="s">
        <v>77</v>
      </c>
      <c r="AU326" s="21" t="s">
        <v>78</v>
      </c>
      <c r="AY326" s="21" t="s">
        <v>644</v>
      </c>
      <c r="BK326" s="112">
        <f>SUM(BK327:BK331)</f>
        <v>0</v>
      </c>
    </row>
    <row r="327" spans="2:63" s="1" customFormat="1" ht="21.75" customHeight="1">
      <c r="B327" s="37"/>
      <c r="C327" s="204" t="s">
        <v>22</v>
      </c>
      <c r="D327" s="204" t="s">
        <v>168</v>
      </c>
      <c r="E327" s="205" t="s">
        <v>22</v>
      </c>
      <c r="F327" s="296" t="s">
        <v>22</v>
      </c>
      <c r="G327" s="296"/>
      <c r="H327" s="296"/>
      <c r="I327" s="296"/>
      <c r="J327" s="206" t="s">
        <v>22</v>
      </c>
      <c r="K327" s="203"/>
      <c r="L327" s="277"/>
      <c r="M327" s="279"/>
      <c r="N327" s="279">
        <f t="shared" si="25"/>
        <v>0</v>
      </c>
      <c r="O327" s="279"/>
      <c r="P327" s="279"/>
      <c r="Q327" s="279"/>
      <c r="R327" s="39"/>
      <c r="T327" s="173" t="s">
        <v>22</v>
      </c>
      <c r="U327" s="207" t="s">
        <v>45</v>
      </c>
      <c r="V327" s="38"/>
      <c r="W327" s="38"/>
      <c r="X327" s="38"/>
      <c r="Y327" s="38"/>
      <c r="Z327" s="38"/>
      <c r="AA327" s="80"/>
      <c r="AT327" s="21" t="s">
        <v>644</v>
      </c>
      <c r="AU327" s="21" t="s">
        <v>84</v>
      </c>
      <c r="AY327" s="21" t="s">
        <v>644</v>
      </c>
      <c r="BE327" s="112">
        <f>IF(U327="základní",N327,0)</f>
        <v>0</v>
      </c>
      <c r="BF327" s="112">
        <f>IF(U327="snížená",N327,0)</f>
        <v>0</v>
      </c>
      <c r="BG327" s="112">
        <f>IF(U327="zákl. přenesená",N327,0)</f>
        <v>0</v>
      </c>
      <c r="BH327" s="112">
        <f>IF(U327="sníž. přenesená",N327,0)</f>
        <v>0</v>
      </c>
      <c r="BI327" s="112">
        <f>IF(U327="nulová",N327,0)</f>
        <v>0</v>
      </c>
      <c r="BJ327" s="21" t="s">
        <v>87</v>
      </c>
      <c r="BK327" s="112">
        <f>L327*K327</f>
        <v>0</v>
      </c>
    </row>
    <row r="328" spans="2:63" s="1" customFormat="1" ht="21.75" customHeight="1">
      <c r="B328" s="37"/>
      <c r="C328" s="204" t="s">
        <v>22</v>
      </c>
      <c r="D328" s="204" t="s">
        <v>168</v>
      </c>
      <c r="E328" s="205" t="s">
        <v>22</v>
      </c>
      <c r="F328" s="296" t="s">
        <v>22</v>
      </c>
      <c r="G328" s="296"/>
      <c r="H328" s="296"/>
      <c r="I328" s="296"/>
      <c r="J328" s="206" t="s">
        <v>22</v>
      </c>
      <c r="K328" s="203"/>
      <c r="L328" s="277"/>
      <c r="M328" s="279"/>
      <c r="N328" s="279">
        <f t="shared" si="25"/>
        <v>0</v>
      </c>
      <c r="O328" s="279"/>
      <c r="P328" s="279"/>
      <c r="Q328" s="279"/>
      <c r="R328" s="39"/>
      <c r="T328" s="173" t="s">
        <v>22</v>
      </c>
      <c r="U328" s="207" t="s">
        <v>45</v>
      </c>
      <c r="V328" s="38"/>
      <c r="W328" s="38"/>
      <c r="X328" s="38"/>
      <c r="Y328" s="38"/>
      <c r="Z328" s="38"/>
      <c r="AA328" s="80"/>
      <c r="AT328" s="21" t="s">
        <v>644</v>
      </c>
      <c r="AU328" s="21" t="s">
        <v>84</v>
      </c>
      <c r="AY328" s="21" t="s">
        <v>644</v>
      </c>
      <c r="BE328" s="112">
        <f>IF(U328="základní",N328,0)</f>
        <v>0</v>
      </c>
      <c r="BF328" s="112">
        <f>IF(U328="snížená",N328,0)</f>
        <v>0</v>
      </c>
      <c r="BG328" s="112">
        <f>IF(U328="zákl. přenesená",N328,0)</f>
        <v>0</v>
      </c>
      <c r="BH328" s="112">
        <f>IF(U328="sníž. přenesená",N328,0)</f>
        <v>0</v>
      </c>
      <c r="BI328" s="112">
        <f>IF(U328="nulová",N328,0)</f>
        <v>0</v>
      </c>
      <c r="BJ328" s="21" t="s">
        <v>87</v>
      </c>
      <c r="BK328" s="112">
        <f>L328*K328</f>
        <v>0</v>
      </c>
    </row>
    <row r="329" spans="2:63" s="1" customFormat="1" ht="21.75" customHeight="1">
      <c r="B329" s="37"/>
      <c r="C329" s="204" t="s">
        <v>22</v>
      </c>
      <c r="D329" s="204" t="s">
        <v>168</v>
      </c>
      <c r="E329" s="205" t="s">
        <v>22</v>
      </c>
      <c r="F329" s="296" t="s">
        <v>22</v>
      </c>
      <c r="G329" s="296"/>
      <c r="H329" s="296"/>
      <c r="I329" s="296"/>
      <c r="J329" s="206" t="s">
        <v>22</v>
      </c>
      <c r="K329" s="203"/>
      <c r="L329" s="277"/>
      <c r="M329" s="279"/>
      <c r="N329" s="279">
        <f t="shared" si="25"/>
        <v>0</v>
      </c>
      <c r="O329" s="279"/>
      <c r="P329" s="279"/>
      <c r="Q329" s="279"/>
      <c r="R329" s="39"/>
      <c r="T329" s="173" t="s">
        <v>22</v>
      </c>
      <c r="U329" s="207" t="s">
        <v>45</v>
      </c>
      <c r="V329" s="38"/>
      <c r="W329" s="38"/>
      <c r="X329" s="38"/>
      <c r="Y329" s="38"/>
      <c r="Z329" s="38"/>
      <c r="AA329" s="80"/>
      <c r="AT329" s="21" t="s">
        <v>644</v>
      </c>
      <c r="AU329" s="21" t="s">
        <v>84</v>
      </c>
      <c r="AY329" s="21" t="s">
        <v>644</v>
      </c>
      <c r="BE329" s="112">
        <f>IF(U329="základní",N329,0)</f>
        <v>0</v>
      </c>
      <c r="BF329" s="112">
        <f>IF(U329="snížená",N329,0)</f>
        <v>0</v>
      </c>
      <c r="BG329" s="112">
        <f>IF(U329="zákl. přenesená",N329,0)</f>
        <v>0</v>
      </c>
      <c r="BH329" s="112">
        <f>IF(U329="sníž. přenesená",N329,0)</f>
        <v>0</v>
      </c>
      <c r="BI329" s="112">
        <f>IF(U329="nulová",N329,0)</f>
        <v>0</v>
      </c>
      <c r="BJ329" s="21" t="s">
        <v>87</v>
      </c>
      <c r="BK329" s="112">
        <f>L329*K329</f>
        <v>0</v>
      </c>
    </row>
    <row r="330" spans="2:63" s="1" customFormat="1" ht="21.75" customHeight="1">
      <c r="B330" s="37"/>
      <c r="C330" s="204" t="s">
        <v>22</v>
      </c>
      <c r="D330" s="204" t="s">
        <v>168</v>
      </c>
      <c r="E330" s="205" t="s">
        <v>22</v>
      </c>
      <c r="F330" s="296" t="s">
        <v>22</v>
      </c>
      <c r="G330" s="296"/>
      <c r="H330" s="296"/>
      <c r="I330" s="296"/>
      <c r="J330" s="206" t="s">
        <v>22</v>
      </c>
      <c r="K330" s="203"/>
      <c r="L330" s="277"/>
      <c r="M330" s="279"/>
      <c r="N330" s="279">
        <f t="shared" si="25"/>
        <v>0</v>
      </c>
      <c r="O330" s="279"/>
      <c r="P330" s="279"/>
      <c r="Q330" s="279"/>
      <c r="R330" s="39"/>
      <c r="T330" s="173" t="s">
        <v>22</v>
      </c>
      <c r="U330" s="207" t="s">
        <v>45</v>
      </c>
      <c r="V330" s="38"/>
      <c r="W330" s="38"/>
      <c r="X330" s="38"/>
      <c r="Y330" s="38"/>
      <c r="Z330" s="38"/>
      <c r="AA330" s="80"/>
      <c r="AT330" s="21" t="s">
        <v>644</v>
      </c>
      <c r="AU330" s="21" t="s">
        <v>84</v>
      </c>
      <c r="AY330" s="21" t="s">
        <v>644</v>
      </c>
      <c r="BE330" s="112">
        <f>IF(U330="základní",N330,0)</f>
        <v>0</v>
      </c>
      <c r="BF330" s="112">
        <f>IF(U330="snížená",N330,0)</f>
        <v>0</v>
      </c>
      <c r="BG330" s="112">
        <f>IF(U330="zákl. přenesená",N330,0)</f>
        <v>0</v>
      </c>
      <c r="BH330" s="112">
        <f>IF(U330="sníž. přenesená",N330,0)</f>
        <v>0</v>
      </c>
      <c r="BI330" s="112">
        <f>IF(U330="nulová",N330,0)</f>
        <v>0</v>
      </c>
      <c r="BJ330" s="21" t="s">
        <v>87</v>
      </c>
      <c r="BK330" s="112">
        <f>L330*K330</f>
        <v>0</v>
      </c>
    </row>
    <row r="331" spans="2:63" s="1" customFormat="1" ht="21.75" customHeight="1">
      <c r="B331" s="37"/>
      <c r="C331" s="204" t="s">
        <v>22</v>
      </c>
      <c r="D331" s="204" t="s">
        <v>168</v>
      </c>
      <c r="E331" s="205" t="s">
        <v>22</v>
      </c>
      <c r="F331" s="296" t="s">
        <v>22</v>
      </c>
      <c r="G331" s="296"/>
      <c r="H331" s="296"/>
      <c r="I331" s="296"/>
      <c r="J331" s="206" t="s">
        <v>22</v>
      </c>
      <c r="K331" s="203"/>
      <c r="L331" s="277"/>
      <c r="M331" s="279"/>
      <c r="N331" s="279">
        <f t="shared" si="25"/>
        <v>0</v>
      </c>
      <c r="O331" s="279"/>
      <c r="P331" s="279"/>
      <c r="Q331" s="279"/>
      <c r="R331" s="39"/>
      <c r="T331" s="173" t="s">
        <v>22</v>
      </c>
      <c r="U331" s="207" t="s">
        <v>45</v>
      </c>
      <c r="V331" s="58"/>
      <c r="W331" s="58"/>
      <c r="X331" s="58"/>
      <c r="Y331" s="58"/>
      <c r="Z331" s="58"/>
      <c r="AA331" s="60"/>
      <c r="AT331" s="21" t="s">
        <v>644</v>
      </c>
      <c r="AU331" s="21" t="s">
        <v>84</v>
      </c>
      <c r="AY331" s="21" t="s">
        <v>644</v>
      </c>
      <c r="BE331" s="112">
        <f>IF(U331="základní",N331,0)</f>
        <v>0</v>
      </c>
      <c r="BF331" s="112">
        <f>IF(U331="snížená",N331,0)</f>
        <v>0</v>
      </c>
      <c r="BG331" s="112">
        <f>IF(U331="zákl. přenesená",N331,0)</f>
        <v>0</v>
      </c>
      <c r="BH331" s="112">
        <f>IF(U331="sníž. přenesená",N331,0)</f>
        <v>0</v>
      </c>
      <c r="BI331" s="112">
        <f>IF(U331="nulová",N331,0)</f>
        <v>0</v>
      </c>
      <c r="BJ331" s="21" t="s">
        <v>87</v>
      </c>
      <c r="BK331" s="112">
        <f>L331*K331</f>
        <v>0</v>
      </c>
    </row>
    <row r="332" spans="2:18" s="1" customFormat="1" ht="6.75" customHeight="1">
      <c r="B332" s="61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3"/>
    </row>
  </sheetData>
  <sheetProtection sheet="1" objects="1" scenarios="1" formatColumns="0" formatRows="0"/>
  <mergeCells count="503">
    <mergeCell ref="S2:AC2"/>
    <mergeCell ref="N271:Q271"/>
    <mergeCell ref="N279:Q279"/>
    <mergeCell ref="N291:Q291"/>
    <mergeCell ref="N295:Q295"/>
    <mergeCell ref="N300:Q300"/>
    <mergeCell ref="N312:Q312"/>
    <mergeCell ref="N317:Q317"/>
    <mergeCell ref="N326:Q326"/>
    <mergeCell ref="H1:K1"/>
    <mergeCell ref="N188:Q188"/>
    <mergeCell ref="N189:Q189"/>
    <mergeCell ref="N202:Q202"/>
    <mergeCell ref="N212:Q212"/>
    <mergeCell ref="N218:Q218"/>
    <mergeCell ref="N258:Q258"/>
    <mergeCell ref="N262:Q262"/>
    <mergeCell ref="N265:Q265"/>
    <mergeCell ref="N267:Q26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23:I323"/>
    <mergeCell ref="F324:I324"/>
    <mergeCell ref="F325:I325"/>
    <mergeCell ref="F327:I327"/>
    <mergeCell ref="L327:M327"/>
    <mergeCell ref="N327:Q327"/>
    <mergeCell ref="F328:I328"/>
    <mergeCell ref="L328:M328"/>
    <mergeCell ref="N328:Q328"/>
    <mergeCell ref="F318:I318"/>
    <mergeCell ref="L318:M318"/>
    <mergeCell ref="N318:Q318"/>
    <mergeCell ref="F319:I319"/>
    <mergeCell ref="F320:I320"/>
    <mergeCell ref="F321:I321"/>
    <mergeCell ref="F322:I322"/>
    <mergeCell ref="L322:M322"/>
    <mergeCell ref="N322:Q322"/>
    <mergeCell ref="F311:I311"/>
    <mergeCell ref="L311:M311"/>
    <mergeCell ref="N311:Q311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297:I297"/>
    <mergeCell ref="F298:I298"/>
    <mergeCell ref="L298:M298"/>
    <mergeCell ref="N298:Q298"/>
    <mergeCell ref="F299:I299"/>
    <mergeCell ref="F301:I301"/>
    <mergeCell ref="L301:M301"/>
    <mergeCell ref="N301:Q301"/>
    <mergeCell ref="F302:I302"/>
    <mergeCell ref="F293:I293"/>
    <mergeCell ref="L293:M293"/>
    <mergeCell ref="N293:Q293"/>
    <mergeCell ref="F294:I294"/>
    <mergeCell ref="L294:M294"/>
    <mergeCell ref="N294:Q294"/>
    <mergeCell ref="F296:I296"/>
    <mergeCell ref="L296:M296"/>
    <mergeCell ref="N296:Q296"/>
    <mergeCell ref="F289:I289"/>
    <mergeCell ref="L289:M289"/>
    <mergeCell ref="N289:Q289"/>
    <mergeCell ref="F290:I290"/>
    <mergeCell ref="L290:M290"/>
    <mergeCell ref="N290:Q290"/>
    <mergeCell ref="F292:I292"/>
    <mergeCell ref="L292:M292"/>
    <mergeCell ref="N292:Q292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L278:M278"/>
    <mergeCell ref="N278:Q278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3:I25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F252:I25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N186:Q186"/>
    <mergeCell ref="F178:I178"/>
    <mergeCell ref="F179:I179"/>
    <mergeCell ref="F180:I180"/>
    <mergeCell ref="F182:I182"/>
    <mergeCell ref="L182:M182"/>
    <mergeCell ref="N182:Q182"/>
    <mergeCell ref="F183:I183"/>
    <mergeCell ref="L183:M183"/>
    <mergeCell ref="N183:Q183"/>
    <mergeCell ref="N181:Q181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N160:Q160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41:I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N139:Q139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327:D332">
      <formula1>"K, M"</formula1>
    </dataValidation>
    <dataValidation type="list" allowBlank="1" showInputMessage="1" showErrorMessage="1" error="Povoleny jsou hodnoty základní, snížená, zákl. přenesená, sníž. přenesená, nulová." sqref="U327:U33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108</v>
      </c>
      <c r="G1" s="16"/>
      <c r="H1" s="307" t="s">
        <v>109</v>
      </c>
      <c r="I1" s="307"/>
      <c r="J1" s="307"/>
      <c r="K1" s="307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3" t="s">
        <v>8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1" t="s">
        <v>98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2:46" ht="36.75" customHeight="1">
      <c r="B4" s="25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0" t="s">
        <v>13</v>
      </c>
      <c r="AT4" s="21" t="s">
        <v>6</v>
      </c>
    </row>
    <row r="5" spans="2:18" ht="6.7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4.75" customHeight="1">
      <c r="B6" s="25"/>
      <c r="C6" s="28"/>
      <c r="D6" s="32" t="s">
        <v>19</v>
      </c>
      <c r="E6" s="28"/>
      <c r="F6" s="255" t="str">
        <f>'Rekapitulace stavby'!K6</f>
        <v>Oprava sociálních zařízení (2017) - 5 bytových jednotek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6"/>
    </row>
    <row r="7" spans="2:18" s="1" customFormat="1" ht="32.25" customHeight="1">
      <c r="B7" s="37"/>
      <c r="C7" s="38"/>
      <c r="D7" s="31" t="s">
        <v>114</v>
      </c>
      <c r="E7" s="38"/>
      <c r="F7" s="216" t="s">
        <v>673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8"/>
      <c r="R7" s="39"/>
    </row>
    <row r="8" spans="2:18" s="1" customFormat="1" ht="14.2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2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8" t="str">
        <f>'Rekapitulace stavby'!AN8</f>
        <v>30.8.2017</v>
      </c>
      <c r="P9" s="259"/>
      <c r="Q9" s="38"/>
      <c r="R9" s="39"/>
    </row>
    <row r="10" spans="2:18" s="1" customFormat="1" ht="10.5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2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4">
        <f>IF('Rekapitulace stavby'!AN10="","",'Rekapitulace stavby'!AN10)</f>
      </c>
      <c r="P11" s="214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4">
        <f>IF('Rekapitulace stavby'!AN11="","",'Rekapitulace stavby'!AN11)</f>
      </c>
      <c r="P12" s="214"/>
      <c r="Q12" s="38"/>
      <c r="R12" s="39"/>
    </row>
    <row r="13" spans="2:18" s="1" customFormat="1" ht="6.7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2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60" t="str">
        <f>IF('Rekapitulace stavby'!AN13="","",'Rekapitulace stavby'!AN13)</f>
        <v>Vyplň údaj</v>
      </c>
      <c r="P14" s="214"/>
      <c r="Q14" s="38"/>
      <c r="R14" s="39"/>
    </row>
    <row r="15" spans="2:18" s="1" customFormat="1" ht="18" customHeight="1">
      <c r="B15" s="37"/>
      <c r="C15" s="38"/>
      <c r="D15" s="38"/>
      <c r="E15" s="260" t="str">
        <f>IF('Rekapitulace stavby'!E14="","",'Rekapitulace stavby'!E14)</f>
        <v>Vyplň údaj</v>
      </c>
      <c r="F15" s="261"/>
      <c r="G15" s="261"/>
      <c r="H15" s="261"/>
      <c r="I15" s="261"/>
      <c r="J15" s="261"/>
      <c r="K15" s="261"/>
      <c r="L15" s="261"/>
      <c r="M15" s="32" t="s">
        <v>31</v>
      </c>
      <c r="N15" s="38"/>
      <c r="O15" s="260" t="str">
        <f>IF('Rekapitulace stavby'!AN14="","",'Rekapitulace stavby'!AN14)</f>
        <v>Vyplň údaj</v>
      </c>
      <c r="P15" s="214"/>
      <c r="Q15" s="38"/>
      <c r="R15" s="39"/>
    </row>
    <row r="16" spans="2:18" s="1" customFormat="1" ht="6.7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2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4">
        <f>IF('Rekapitulace stavby'!AN16="","",'Rekapitulace stavby'!AN16)</f>
      </c>
      <c r="P17" s="214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> 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4">
        <f>IF('Rekapitulace stavby'!AN17="","",'Rekapitulace stavby'!AN17)</f>
      </c>
      <c r="P18" s="214"/>
      <c r="Q18" s="38"/>
      <c r="R18" s="39"/>
    </row>
    <row r="19" spans="2:18" s="1" customFormat="1" ht="6.7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2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4" t="s">
        <v>22</v>
      </c>
      <c r="P20" s="214"/>
      <c r="Q20" s="38"/>
      <c r="R20" s="39"/>
    </row>
    <row r="21" spans="2:18" s="1" customFormat="1" ht="18" customHeight="1">
      <c r="B21" s="37"/>
      <c r="C21" s="38"/>
      <c r="D21" s="38"/>
      <c r="E21" s="30" t="s">
        <v>37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4" t="s">
        <v>22</v>
      </c>
      <c r="P21" s="214"/>
      <c r="Q21" s="38"/>
      <c r="R21" s="39"/>
    </row>
    <row r="22" spans="2:18" s="1" customFormat="1" ht="6.7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2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9" t="s">
        <v>22</v>
      </c>
      <c r="F24" s="219"/>
      <c r="G24" s="219"/>
      <c r="H24" s="219"/>
      <c r="I24" s="219"/>
      <c r="J24" s="219"/>
      <c r="K24" s="219"/>
      <c r="L24" s="219"/>
      <c r="M24" s="38"/>
      <c r="N24" s="38"/>
      <c r="O24" s="38"/>
      <c r="P24" s="38"/>
      <c r="Q24" s="38"/>
      <c r="R24" s="39"/>
    </row>
    <row r="25" spans="2:18" s="1" customFormat="1" ht="6.7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7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25" customHeight="1">
      <c r="B27" s="37"/>
      <c r="C27" s="38"/>
      <c r="D27" s="122" t="s">
        <v>116</v>
      </c>
      <c r="E27" s="38"/>
      <c r="F27" s="38"/>
      <c r="G27" s="38"/>
      <c r="H27" s="38"/>
      <c r="I27" s="38"/>
      <c r="J27" s="38"/>
      <c r="K27" s="38"/>
      <c r="L27" s="38"/>
      <c r="M27" s="220">
        <f>N88</f>
        <v>0</v>
      </c>
      <c r="N27" s="220"/>
      <c r="O27" s="220"/>
      <c r="P27" s="220"/>
      <c r="Q27" s="38"/>
      <c r="R27" s="39"/>
    </row>
    <row r="28" spans="2:18" s="1" customFormat="1" ht="14.25" customHeight="1">
      <c r="B28" s="37"/>
      <c r="C28" s="38"/>
      <c r="D28" s="36" t="s">
        <v>102</v>
      </c>
      <c r="E28" s="38"/>
      <c r="F28" s="38"/>
      <c r="G28" s="38"/>
      <c r="H28" s="38"/>
      <c r="I28" s="38"/>
      <c r="J28" s="38"/>
      <c r="K28" s="38"/>
      <c r="L28" s="38"/>
      <c r="M28" s="220">
        <f>N112</f>
        <v>0</v>
      </c>
      <c r="N28" s="220"/>
      <c r="O28" s="220"/>
      <c r="P28" s="220"/>
      <c r="Q28" s="38"/>
      <c r="R28" s="39"/>
    </row>
    <row r="29" spans="2:18" s="1" customFormat="1" ht="6.7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4.75" customHeight="1">
      <c r="B30" s="37"/>
      <c r="C30" s="38"/>
      <c r="D30" s="123" t="s">
        <v>41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57"/>
      <c r="O30" s="257"/>
      <c r="P30" s="257"/>
      <c r="Q30" s="38"/>
      <c r="R30" s="39"/>
    </row>
    <row r="31" spans="2:18" s="1" customFormat="1" ht="6.7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25" customHeight="1">
      <c r="B32" s="37"/>
      <c r="C32" s="38"/>
      <c r="D32" s="44" t="s">
        <v>42</v>
      </c>
      <c r="E32" s="44" t="s">
        <v>43</v>
      </c>
      <c r="F32" s="45">
        <v>0.21</v>
      </c>
      <c r="G32" s="124" t="s">
        <v>44</v>
      </c>
      <c r="H32" s="263">
        <f>ROUND((((SUM(BE112:BE119)+SUM(BE137:BE325))+SUM(BE327:BE331))),2)</f>
        <v>0</v>
      </c>
      <c r="I32" s="257"/>
      <c r="J32" s="257"/>
      <c r="K32" s="38"/>
      <c r="L32" s="38"/>
      <c r="M32" s="263">
        <f>ROUND(((ROUND((SUM(BE112:BE119)+SUM(BE137:BE325)),2)*F32)+SUM(BE327:BE331)*F32),2)</f>
        <v>0</v>
      </c>
      <c r="N32" s="257"/>
      <c r="O32" s="257"/>
      <c r="P32" s="257"/>
      <c r="Q32" s="38"/>
      <c r="R32" s="39"/>
    </row>
    <row r="33" spans="2:18" s="1" customFormat="1" ht="14.25" customHeight="1">
      <c r="B33" s="37"/>
      <c r="C33" s="38"/>
      <c r="D33" s="38"/>
      <c r="E33" s="44" t="s">
        <v>45</v>
      </c>
      <c r="F33" s="45">
        <v>0.15</v>
      </c>
      <c r="G33" s="124" t="s">
        <v>44</v>
      </c>
      <c r="H33" s="263">
        <f>ROUND((((SUM(BF112:BF119)+SUM(BF137:BF325))+SUM(BF327:BF331))),2)</f>
        <v>0</v>
      </c>
      <c r="I33" s="257"/>
      <c r="J33" s="257"/>
      <c r="K33" s="38"/>
      <c r="L33" s="38"/>
      <c r="M33" s="263">
        <f>ROUND(((ROUND((SUM(BF112:BF119)+SUM(BF137:BF325)),2)*F33)+SUM(BF327:BF331)*F33),2)</f>
        <v>0</v>
      </c>
      <c r="N33" s="257"/>
      <c r="O33" s="257"/>
      <c r="P33" s="257"/>
      <c r="Q33" s="38"/>
      <c r="R33" s="39"/>
    </row>
    <row r="34" spans="2:18" s="1" customFormat="1" ht="14.25" customHeight="1" hidden="1">
      <c r="B34" s="37"/>
      <c r="C34" s="38"/>
      <c r="D34" s="38"/>
      <c r="E34" s="44" t="s">
        <v>46</v>
      </c>
      <c r="F34" s="45">
        <v>0.21</v>
      </c>
      <c r="G34" s="124" t="s">
        <v>44</v>
      </c>
      <c r="H34" s="263">
        <f>ROUND((((SUM(BG112:BG119)+SUM(BG137:BG325))+SUM(BG327:BG331))),2)</f>
        <v>0</v>
      </c>
      <c r="I34" s="257"/>
      <c r="J34" s="257"/>
      <c r="K34" s="38"/>
      <c r="L34" s="38"/>
      <c r="M34" s="263">
        <v>0</v>
      </c>
      <c r="N34" s="257"/>
      <c r="O34" s="257"/>
      <c r="P34" s="257"/>
      <c r="Q34" s="38"/>
      <c r="R34" s="39"/>
    </row>
    <row r="35" spans="2:18" s="1" customFormat="1" ht="14.25" customHeight="1" hidden="1">
      <c r="B35" s="37"/>
      <c r="C35" s="38"/>
      <c r="D35" s="38"/>
      <c r="E35" s="44" t="s">
        <v>47</v>
      </c>
      <c r="F35" s="45">
        <v>0.15</v>
      </c>
      <c r="G35" s="124" t="s">
        <v>44</v>
      </c>
      <c r="H35" s="263">
        <f>ROUND((((SUM(BH112:BH119)+SUM(BH137:BH325))+SUM(BH327:BH331))),2)</f>
        <v>0</v>
      </c>
      <c r="I35" s="257"/>
      <c r="J35" s="257"/>
      <c r="K35" s="38"/>
      <c r="L35" s="38"/>
      <c r="M35" s="263">
        <v>0</v>
      </c>
      <c r="N35" s="257"/>
      <c r="O35" s="257"/>
      <c r="P35" s="257"/>
      <c r="Q35" s="38"/>
      <c r="R35" s="39"/>
    </row>
    <row r="36" spans="2:18" s="1" customFormat="1" ht="14.25" customHeight="1" hidden="1">
      <c r="B36" s="37"/>
      <c r="C36" s="38"/>
      <c r="D36" s="38"/>
      <c r="E36" s="44" t="s">
        <v>48</v>
      </c>
      <c r="F36" s="45">
        <v>0</v>
      </c>
      <c r="G36" s="124" t="s">
        <v>44</v>
      </c>
      <c r="H36" s="263">
        <f>ROUND((((SUM(BI112:BI119)+SUM(BI137:BI325))+SUM(BI327:BI331))),2)</f>
        <v>0</v>
      </c>
      <c r="I36" s="257"/>
      <c r="J36" s="257"/>
      <c r="K36" s="38"/>
      <c r="L36" s="38"/>
      <c r="M36" s="263">
        <v>0</v>
      </c>
      <c r="N36" s="257"/>
      <c r="O36" s="257"/>
      <c r="P36" s="257"/>
      <c r="Q36" s="38"/>
      <c r="R36" s="39"/>
    </row>
    <row r="37" spans="2:18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4.75" customHeight="1">
      <c r="B38" s="37"/>
      <c r="C38" s="120"/>
      <c r="D38" s="125" t="s">
        <v>49</v>
      </c>
      <c r="E38" s="81"/>
      <c r="F38" s="81"/>
      <c r="G38" s="126" t="s">
        <v>50</v>
      </c>
      <c r="H38" s="127" t="s">
        <v>51</v>
      </c>
      <c r="I38" s="81"/>
      <c r="J38" s="81"/>
      <c r="K38" s="81"/>
      <c r="L38" s="264">
        <f>SUM(M30:M36)</f>
        <v>0</v>
      </c>
      <c r="M38" s="264"/>
      <c r="N38" s="264"/>
      <c r="O38" s="264"/>
      <c r="P38" s="265"/>
      <c r="Q38" s="120"/>
      <c r="R38" s="39"/>
    </row>
    <row r="39" spans="2:18" s="1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2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2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4.2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2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4.2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2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7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75" customHeight="1">
      <c r="B76" s="37"/>
      <c r="C76" s="210" t="s">
        <v>117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9"/>
      <c r="T76" s="131"/>
      <c r="U76" s="131"/>
    </row>
    <row r="77" spans="2:21" s="1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5" t="str">
        <f>F6</f>
        <v>Oprava sociálních zařízení (2017) - 5 bytových jednotek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38"/>
      <c r="R78" s="39"/>
      <c r="T78" s="131"/>
      <c r="U78" s="131"/>
    </row>
    <row r="79" spans="2:21" s="1" customFormat="1" ht="36.75" customHeight="1">
      <c r="B79" s="37"/>
      <c r="C79" s="71" t="s">
        <v>114</v>
      </c>
      <c r="D79" s="38"/>
      <c r="E79" s="38"/>
      <c r="F79" s="230" t="str">
        <f>F7</f>
        <v>5 - Oprava bytové jednotky 17 C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38"/>
      <c r="R79" s="39"/>
      <c r="T79" s="131"/>
      <c r="U79" s="131"/>
    </row>
    <row r="80" spans="2:21" s="1" customFormat="1" ht="6.7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Ústí nad Labem</v>
      </c>
      <c r="G81" s="38"/>
      <c r="H81" s="38"/>
      <c r="I81" s="38"/>
      <c r="J81" s="38"/>
      <c r="K81" s="32" t="s">
        <v>26</v>
      </c>
      <c r="L81" s="38"/>
      <c r="M81" s="259" t="str">
        <f>IF(O9="","",O9)</f>
        <v>30.8.2017</v>
      </c>
      <c r="N81" s="259"/>
      <c r="O81" s="259"/>
      <c r="P81" s="259"/>
      <c r="Q81" s="38"/>
      <c r="R81" s="39"/>
      <c r="T81" s="131"/>
      <c r="U81" s="131"/>
    </row>
    <row r="82" spans="2:21" s="1" customFormat="1" ht="6.7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2.75">
      <c r="B83" s="37"/>
      <c r="C83" s="32" t="s">
        <v>28</v>
      </c>
      <c r="D83" s="38"/>
      <c r="E83" s="38"/>
      <c r="F83" s="30" t="str">
        <f>E12</f>
        <v> </v>
      </c>
      <c r="G83" s="38"/>
      <c r="H83" s="38"/>
      <c r="I83" s="38"/>
      <c r="J83" s="38"/>
      <c r="K83" s="32" t="s">
        <v>34</v>
      </c>
      <c r="L83" s="38"/>
      <c r="M83" s="214" t="str">
        <f>E18</f>
        <v> </v>
      </c>
      <c r="N83" s="214"/>
      <c r="O83" s="214"/>
      <c r="P83" s="214"/>
      <c r="Q83" s="214"/>
      <c r="R83" s="39"/>
      <c r="T83" s="131"/>
      <c r="U83" s="131"/>
    </row>
    <row r="84" spans="2:21" s="1" customFormat="1" ht="14.2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14" t="str">
        <f>E21</f>
        <v>D.Prombergerová</v>
      </c>
      <c r="N84" s="214"/>
      <c r="O84" s="214"/>
      <c r="P84" s="214"/>
      <c r="Q84" s="214"/>
      <c r="R84" s="39"/>
      <c r="T84" s="131"/>
      <c r="U84" s="131"/>
    </row>
    <row r="85" spans="2:21" s="1" customFormat="1" ht="9.7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6" t="s">
        <v>118</v>
      </c>
      <c r="D86" s="267"/>
      <c r="E86" s="267"/>
      <c r="F86" s="267"/>
      <c r="G86" s="267"/>
      <c r="H86" s="120"/>
      <c r="I86" s="120"/>
      <c r="J86" s="120"/>
      <c r="K86" s="120"/>
      <c r="L86" s="120"/>
      <c r="M86" s="120"/>
      <c r="N86" s="266" t="s">
        <v>119</v>
      </c>
      <c r="O86" s="267"/>
      <c r="P86" s="267"/>
      <c r="Q86" s="267"/>
      <c r="R86" s="39"/>
      <c r="T86" s="131"/>
      <c r="U86" s="131"/>
    </row>
    <row r="87" spans="2:21" s="1" customFormat="1" ht="9.7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120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1">
        <f>N137</f>
        <v>0</v>
      </c>
      <c r="O88" s="268"/>
      <c r="P88" s="268"/>
      <c r="Q88" s="268"/>
      <c r="R88" s="39"/>
      <c r="T88" s="131"/>
      <c r="U88" s="131"/>
      <c r="AU88" s="21" t="s">
        <v>121</v>
      </c>
    </row>
    <row r="89" spans="2:21" s="6" customFormat="1" ht="24.75" customHeight="1">
      <c r="B89" s="133"/>
      <c r="C89" s="134"/>
      <c r="D89" s="135" t="s">
        <v>122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9">
        <f>N138</f>
        <v>0</v>
      </c>
      <c r="O89" s="270"/>
      <c r="P89" s="270"/>
      <c r="Q89" s="270"/>
      <c r="R89" s="136"/>
      <c r="T89" s="137"/>
      <c r="U89" s="137"/>
    </row>
    <row r="90" spans="2:21" s="7" customFormat="1" ht="19.5" customHeight="1">
      <c r="B90" s="138"/>
      <c r="C90" s="139"/>
      <c r="D90" s="108" t="s">
        <v>123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7">
        <f>N139</f>
        <v>0</v>
      </c>
      <c r="O90" s="271"/>
      <c r="P90" s="271"/>
      <c r="Q90" s="271"/>
      <c r="R90" s="140"/>
      <c r="T90" s="141"/>
      <c r="U90" s="141"/>
    </row>
    <row r="91" spans="2:21" s="7" customFormat="1" ht="19.5" customHeight="1">
      <c r="B91" s="138"/>
      <c r="C91" s="139"/>
      <c r="D91" s="108" t="s">
        <v>124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7">
        <f>N160</f>
        <v>0</v>
      </c>
      <c r="O91" s="271"/>
      <c r="P91" s="271"/>
      <c r="Q91" s="271"/>
      <c r="R91" s="140"/>
      <c r="T91" s="141"/>
      <c r="U91" s="141"/>
    </row>
    <row r="92" spans="2:21" s="7" customFormat="1" ht="19.5" customHeight="1">
      <c r="B92" s="138"/>
      <c r="C92" s="139"/>
      <c r="D92" s="108" t="s">
        <v>125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7">
        <f>N181</f>
        <v>0</v>
      </c>
      <c r="O92" s="271"/>
      <c r="P92" s="271"/>
      <c r="Q92" s="271"/>
      <c r="R92" s="140"/>
      <c r="T92" s="141"/>
      <c r="U92" s="141"/>
    </row>
    <row r="93" spans="2:21" s="7" customFormat="1" ht="19.5" customHeight="1">
      <c r="B93" s="138"/>
      <c r="C93" s="139"/>
      <c r="D93" s="108" t="s">
        <v>126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7">
        <f>N186</f>
        <v>0</v>
      </c>
      <c r="O93" s="271"/>
      <c r="P93" s="271"/>
      <c r="Q93" s="271"/>
      <c r="R93" s="140"/>
      <c r="T93" s="141"/>
      <c r="U93" s="141"/>
    </row>
    <row r="94" spans="2:21" s="6" customFormat="1" ht="24.75" customHeight="1">
      <c r="B94" s="133"/>
      <c r="C94" s="134"/>
      <c r="D94" s="135" t="s">
        <v>127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69">
        <f>N188</f>
        <v>0</v>
      </c>
      <c r="O94" s="270"/>
      <c r="P94" s="270"/>
      <c r="Q94" s="270"/>
      <c r="R94" s="136"/>
      <c r="T94" s="137"/>
      <c r="U94" s="137"/>
    </row>
    <row r="95" spans="2:21" s="7" customFormat="1" ht="19.5" customHeight="1">
      <c r="B95" s="138"/>
      <c r="C95" s="139"/>
      <c r="D95" s="108" t="s">
        <v>128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7">
        <f>N189</f>
        <v>0</v>
      </c>
      <c r="O95" s="271"/>
      <c r="P95" s="271"/>
      <c r="Q95" s="271"/>
      <c r="R95" s="140"/>
      <c r="T95" s="141"/>
      <c r="U95" s="141"/>
    </row>
    <row r="96" spans="2:21" s="7" customFormat="1" ht="19.5" customHeight="1">
      <c r="B96" s="138"/>
      <c r="C96" s="139"/>
      <c r="D96" s="108" t="s">
        <v>129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7">
        <f>N202</f>
        <v>0</v>
      </c>
      <c r="O96" s="271"/>
      <c r="P96" s="271"/>
      <c r="Q96" s="271"/>
      <c r="R96" s="140"/>
      <c r="T96" s="141"/>
      <c r="U96" s="141"/>
    </row>
    <row r="97" spans="2:21" s="7" customFormat="1" ht="19.5" customHeight="1">
      <c r="B97" s="138"/>
      <c r="C97" s="139"/>
      <c r="D97" s="108" t="s">
        <v>130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7">
        <f>N212</f>
        <v>0</v>
      </c>
      <c r="O97" s="271"/>
      <c r="P97" s="271"/>
      <c r="Q97" s="271"/>
      <c r="R97" s="140"/>
      <c r="T97" s="141"/>
      <c r="U97" s="141"/>
    </row>
    <row r="98" spans="2:21" s="7" customFormat="1" ht="19.5" customHeight="1">
      <c r="B98" s="138"/>
      <c r="C98" s="139"/>
      <c r="D98" s="108" t="s">
        <v>131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47">
        <f>N218</f>
        <v>0</v>
      </c>
      <c r="O98" s="271"/>
      <c r="P98" s="271"/>
      <c r="Q98" s="271"/>
      <c r="R98" s="140"/>
      <c r="T98" s="141"/>
      <c r="U98" s="141"/>
    </row>
    <row r="99" spans="2:21" s="7" customFormat="1" ht="19.5" customHeight="1">
      <c r="B99" s="138"/>
      <c r="C99" s="139"/>
      <c r="D99" s="108" t="s">
        <v>132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7">
        <f>N258</f>
        <v>0</v>
      </c>
      <c r="O99" s="271"/>
      <c r="P99" s="271"/>
      <c r="Q99" s="271"/>
      <c r="R99" s="140"/>
      <c r="T99" s="141"/>
      <c r="U99" s="141"/>
    </row>
    <row r="100" spans="2:21" s="7" customFormat="1" ht="19.5" customHeight="1">
      <c r="B100" s="138"/>
      <c r="C100" s="139"/>
      <c r="D100" s="108" t="s">
        <v>133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47">
        <f>N262</f>
        <v>0</v>
      </c>
      <c r="O100" s="271"/>
      <c r="P100" s="271"/>
      <c r="Q100" s="271"/>
      <c r="R100" s="140"/>
      <c r="T100" s="141"/>
      <c r="U100" s="141"/>
    </row>
    <row r="101" spans="2:21" s="7" customFormat="1" ht="19.5" customHeight="1">
      <c r="B101" s="138"/>
      <c r="C101" s="139"/>
      <c r="D101" s="108" t="s">
        <v>134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47">
        <f>N265</f>
        <v>0</v>
      </c>
      <c r="O101" s="271"/>
      <c r="P101" s="271"/>
      <c r="Q101" s="271"/>
      <c r="R101" s="140"/>
      <c r="T101" s="141"/>
      <c r="U101" s="141"/>
    </row>
    <row r="102" spans="2:21" s="7" customFormat="1" ht="19.5" customHeight="1">
      <c r="B102" s="138"/>
      <c r="C102" s="139"/>
      <c r="D102" s="108" t="s">
        <v>135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47">
        <f>N267</f>
        <v>0</v>
      </c>
      <c r="O102" s="271"/>
      <c r="P102" s="271"/>
      <c r="Q102" s="271"/>
      <c r="R102" s="140"/>
      <c r="T102" s="141"/>
      <c r="U102" s="141"/>
    </row>
    <row r="103" spans="2:21" s="7" customFormat="1" ht="19.5" customHeight="1">
      <c r="B103" s="138"/>
      <c r="C103" s="139"/>
      <c r="D103" s="108" t="s">
        <v>136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247">
        <f>N271</f>
        <v>0</v>
      </c>
      <c r="O103" s="271"/>
      <c r="P103" s="271"/>
      <c r="Q103" s="271"/>
      <c r="R103" s="140"/>
      <c r="T103" s="141"/>
      <c r="U103" s="141"/>
    </row>
    <row r="104" spans="2:21" s="7" customFormat="1" ht="19.5" customHeight="1">
      <c r="B104" s="138"/>
      <c r="C104" s="139"/>
      <c r="D104" s="108" t="s">
        <v>137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247">
        <f>N279</f>
        <v>0</v>
      </c>
      <c r="O104" s="271"/>
      <c r="P104" s="271"/>
      <c r="Q104" s="271"/>
      <c r="R104" s="140"/>
      <c r="T104" s="141"/>
      <c r="U104" s="141"/>
    </row>
    <row r="105" spans="2:21" s="7" customFormat="1" ht="19.5" customHeight="1">
      <c r="B105" s="138"/>
      <c r="C105" s="139"/>
      <c r="D105" s="108" t="s">
        <v>138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247">
        <f>N291</f>
        <v>0</v>
      </c>
      <c r="O105" s="271"/>
      <c r="P105" s="271"/>
      <c r="Q105" s="271"/>
      <c r="R105" s="140"/>
      <c r="T105" s="141"/>
      <c r="U105" s="141"/>
    </row>
    <row r="106" spans="2:21" s="7" customFormat="1" ht="19.5" customHeight="1">
      <c r="B106" s="138"/>
      <c r="C106" s="139"/>
      <c r="D106" s="108" t="s">
        <v>139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247">
        <f>N295</f>
        <v>0</v>
      </c>
      <c r="O106" s="271"/>
      <c r="P106" s="271"/>
      <c r="Q106" s="271"/>
      <c r="R106" s="140"/>
      <c r="T106" s="141"/>
      <c r="U106" s="141"/>
    </row>
    <row r="107" spans="2:21" s="7" customFormat="1" ht="19.5" customHeight="1">
      <c r="B107" s="138"/>
      <c r="C107" s="139"/>
      <c r="D107" s="108" t="s">
        <v>140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247">
        <f>N300</f>
        <v>0</v>
      </c>
      <c r="O107" s="271"/>
      <c r="P107" s="271"/>
      <c r="Q107" s="271"/>
      <c r="R107" s="140"/>
      <c r="T107" s="141"/>
      <c r="U107" s="141"/>
    </row>
    <row r="108" spans="2:21" s="7" customFormat="1" ht="19.5" customHeight="1">
      <c r="B108" s="138"/>
      <c r="C108" s="139"/>
      <c r="D108" s="108" t="s">
        <v>141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247">
        <f>N312</f>
        <v>0</v>
      </c>
      <c r="O108" s="271"/>
      <c r="P108" s="271"/>
      <c r="Q108" s="271"/>
      <c r="R108" s="140"/>
      <c r="T108" s="141"/>
      <c r="U108" s="141"/>
    </row>
    <row r="109" spans="2:21" s="7" customFormat="1" ht="19.5" customHeight="1">
      <c r="B109" s="138"/>
      <c r="C109" s="139"/>
      <c r="D109" s="108" t="s">
        <v>142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247">
        <f>N317</f>
        <v>0</v>
      </c>
      <c r="O109" s="271"/>
      <c r="P109" s="271"/>
      <c r="Q109" s="271"/>
      <c r="R109" s="140"/>
      <c r="T109" s="141"/>
      <c r="U109" s="141"/>
    </row>
    <row r="110" spans="2:21" s="6" customFormat="1" ht="21.75" customHeight="1">
      <c r="B110" s="133"/>
      <c r="C110" s="134"/>
      <c r="D110" s="135" t="s">
        <v>143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72">
        <f>N326</f>
        <v>0</v>
      </c>
      <c r="O110" s="270"/>
      <c r="P110" s="270"/>
      <c r="Q110" s="270"/>
      <c r="R110" s="136"/>
      <c r="T110" s="137"/>
      <c r="U110" s="137"/>
    </row>
    <row r="111" spans="2:2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T111" s="131"/>
      <c r="U111" s="131"/>
    </row>
    <row r="112" spans="2:21" s="1" customFormat="1" ht="29.25" customHeight="1">
      <c r="B112" s="37"/>
      <c r="C112" s="132" t="s">
        <v>144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68">
        <f>ROUND(N113+N114+N115+N116+N117+N118,2)</f>
        <v>0</v>
      </c>
      <c r="O112" s="273"/>
      <c r="P112" s="273"/>
      <c r="Q112" s="273"/>
      <c r="R112" s="39"/>
      <c r="T112" s="142"/>
      <c r="U112" s="143" t="s">
        <v>42</v>
      </c>
    </row>
    <row r="113" spans="2:65" s="1" customFormat="1" ht="18" customHeight="1">
      <c r="B113" s="37"/>
      <c r="C113" s="38"/>
      <c r="D113" s="248" t="s">
        <v>145</v>
      </c>
      <c r="E113" s="249"/>
      <c r="F113" s="249"/>
      <c r="G113" s="249"/>
      <c r="H113" s="249"/>
      <c r="I113" s="38"/>
      <c r="J113" s="38"/>
      <c r="K113" s="38"/>
      <c r="L113" s="38"/>
      <c r="M113" s="38"/>
      <c r="N113" s="246">
        <f>ROUND(N88*T113,2)</f>
        <v>0</v>
      </c>
      <c r="O113" s="247"/>
      <c r="P113" s="247"/>
      <c r="Q113" s="247"/>
      <c r="R113" s="39"/>
      <c r="S113" s="144"/>
      <c r="T113" s="145"/>
      <c r="U113" s="146" t="s">
        <v>45</v>
      </c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7" t="s">
        <v>146</v>
      </c>
      <c r="AZ113" s="144"/>
      <c r="BA113" s="144"/>
      <c r="BB113" s="144"/>
      <c r="BC113" s="144"/>
      <c r="BD113" s="144"/>
      <c r="BE113" s="148">
        <f aca="true" t="shared" si="0" ref="BE113:BE118">IF(U113="základní",N113,0)</f>
        <v>0</v>
      </c>
      <c r="BF113" s="148">
        <f aca="true" t="shared" si="1" ref="BF113:BF118">IF(U113="snížená",N113,0)</f>
        <v>0</v>
      </c>
      <c r="BG113" s="148">
        <f aca="true" t="shared" si="2" ref="BG113:BG118">IF(U113="zákl. přenesená",N113,0)</f>
        <v>0</v>
      </c>
      <c r="BH113" s="148">
        <f aca="true" t="shared" si="3" ref="BH113:BH118">IF(U113="sníž. přenesená",N113,0)</f>
        <v>0</v>
      </c>
      <c r="BI113" s="148">
        <f aca="true" t="shared" si="4" ref="BI113:BI118">IF(U113="nulová",N113,0)</f>
        <v>0</v>
      </c>
      <c r="BJ113" s="147" t="s">
        <v>87</v>
      </c>
      <c r="BK113" s="144"/>
      <c r="BL113" s="144"/>
      <c r="BM113" s="144"/>
    </row>
    <row r="114" spans="2:65" s="1" customFormat="1" ht="18" customHeight="1">
      <c r="B114" s="37"/>
      <c r="C114" s="38"/>
      <c r="D114" s="248" t="s">
        <v>147</v>
      </c>
      <c r="E114" s="249"/>
      <c r="F114" s="249"/>
      <c r="G114" s="249"/>
      <c r="H114" s="249"/>
      <c r="I114" s="38"/>
      <c r="J114" s="38"/>
      <c r="K114" s="38"/>
      <c r="L114" s="38"/>
      <c r="M114" s="38"/>
      <c r="N114" s="246">
        <f>ROUND(N88*T114,2)</f>
        <v>0</v>
      </c>
      <c r="O114" s="247"/>
      <c r="P114" s="247"/>
      <c r="Q114" s="247"/>
      <c r="R114" s="39"/>
      <c r="S114" s="144"/>
      <c r="T114" s="145"/>
      <c r="U114" s="146" t="s">
        <v>45</v>
      </c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7" t="s">
        <v>146</v>
      </c>
      <c r="AZ114" s="144"/>
      <c r="BA114" s="144"/>
      <c r="BB114" s="144"/>
      <c r="BC114" s="144"/>
      <c r="BD114" s="144"/>
      <c r="BE114" s="148">
        <f t="shared" si="0"/>
        <v>0</v>
      </c>
      <c r="BF114" s="148">
        <f t="shared" si="1"/>
        <v>0</v>
      </c>
      <c r="BG114" s="148">
        <f t="shared" si="2"/>
        <v>0</v>
      </c>
      <c r="BH114" s="148">
        <f t="shared" si="3"/>
        <v>0</v>
      </c>
      <c r="BI114" s="148">
        <f t="shared" si="4"/>
        <v>0</v>
      </c>
      <c r="BJ114" s="147" t="s">
        <v>87</v>
      </c>
      <c r="BK114" s="144"/>
      <c r="BL114" s="144"/>
      <c r="BM114" s="144"/>
    </row>
    <row r="115" spans="2:65" s="1" customFormat="1" ht="18" customHeight="1">
      <c r="B115" s="37"/>
      <c r="C115" s="38"/>
      <c r="D115" s="248" t="s">
        <v>148</v>
      </c>
      <c r="E115" s="249"/>
      <c r="F115" s="249"/>
      <c r="G115" s="249"/>
      <c r="H115" s="249"/>
      <c r="I115" s="38"/>
      <c r="J115" s="38"/>
      <c r="K115" s="38"/>
      <c r="L115" s="38"/>
      <c r="M115" s="38"/>
      <c r="N115" s="246">
        <f>ROUND(N88*T115,2)</f>
        <v>0</v>
      </c>
      <c r="O115" s="247"/>
      <c r="P115" s="247"/>
      <c r="Q115" s="247"/>
      <c r="R115" s="39"/>
      <c r="S115" s="144"/>
      <c r="T115" s="145"/>
      <c r="U115" s="146" t="s">
        <v>45</v>
      </c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7" t="s">
        <v>146</v>
      </c>
      <c r="AZ115" s="144"/>
      <c r="BA115" s="144"/>
      <c r="BB115" s="144"/>
      <c r="BC115" s="144"/>
      <c r="BD115" s="144"/>
      <c r="BE115" s="148">
        <f t="shared" si="0"/>
        <v>0</v>
      </c>
      <c r="BF115" s="148">
        <f t="shared" si="1"/>
        <v>0</v>
      </c>
      <c r="BG115" s="148">
        <f t="shared" si="2"/>
        <v>0</v>
      </c>
      <c r="BH115" s="148">
        <f t="shared" si="3"/>
        <v>0</v>
      </c>
      <c r="BI115" s="148">
        <f t="shared" si="4"/>
        <v>0</v>
      </c>
      <c r="BJ115" s="147" t="s">
        <v>87</v>
      </c>
      <c r="BK115" s="144"/>
      <c r="BL115" s="144"/>
      <c r="BM115" s="144"/>
    </row>
    <row r="116" spans="2:65" s="1" customFormat="1" ht="18" customHeight="1">
      <c r="B116" s="37"/>
      <c r="C116" s="38"/>
      <c r="D116" s="248" t="s">
        <v>149</v>
      </c>
      <c r="E116" s="249"/>
      <c r="F116" s="249"/>
      <c r="G116" s="249"/>
      <c r="H116" s="249"/>
      <c r="I116" s="38"/>
      <c r="J116" s="38"/>
      <c r="K116" s="38"/>
      <c r="L116" s="38"/>
      <c r="M116" s="38"/>
      <c r="N116" s="246">
        <f>ROUND(N88*T116,2)</f>
        <v>0</v>
      </c>
      <c r="O116" s="247"/>
      <c r="P116" s="247"/>
      <c r="Q116" s="247"/>
      <c r="R116" s="39"/>
      <c r="S116" s="144"/>
      <c r="T116" s="145"/>
      <c r="U116" s="146" t="s">
        <v>45</v>
      </c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7" t="s">
        <v>146</v>
      </c>
      <c r="AZ116" s="144"/>
      <c r="BA116" s="144"/>
      <c r="BB116" s="144"/>
      <c r="BC116" s="144"/>
      <c r="BD116" s="144"/>
      <c r="BE116" s="148">
        <f t="shared" si="0"/>
        <v>0</v>
      </c>
      <c r="BF116" s="148">
        <f t="shared" si="1"/>
        <v>0</v>
      </c>
      <c r="BG116" s="148">
        <f t="shared" si="2"/>
        <v>0</v>
      </c>
      <c r="BH116" s="148">
        <f t="shared" si="3"/>
        <v>0</v>
      </c>
      <c r="BI116" s="148">
        <f t="shared" si="4"/>
        <v>0</v>
      </c>
      <c r="BJ116" s="147" t="s">
        <v>87</v>
      </c>
      <c r="BK116" s="144"/>
      <c r="BL116" s="144"/>
      <c r="BM116" s="144"/>
    </row>
    <row r="117" spans="2:65" s="1" customFormat="1" ht="18" customHeight="1">
      <c r="B117" s="37"/>
      <c r="C117" s="38"/>
      <c r="D117" s="248" t="s">
        <v>150</v>
      </c>
      <c r="E117" s="249"/>
      <c r="F117" s="249"/>
      <c r="G117" s="249"/>
      <c r="H117" s="249"/>
      <c r="I117" s="38"/>
      <c r="J117" s="38"/>
      <c r="K117" s="38"/>
      <c r="L117" s="38"/>
      <c r="M117" s="38"/>
      <c r="N117" s="246">
        <f>ROUND(N88*T117,2)</f>
        <v>0</v>
      </c>
      <c r="O117" s="247"/>
      <c r="P117" s="247"/>
      <c r="Q117" s="247"/>
      <c r="R117" s="39"/>
      <c r="S117" s="144"/>
      <c r="T117" s="145"/>
      <c r="U117" s="146" t="s">
        <v>45</v>
      </c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7" t="s">
        <v>146</v>
      </c>
      <c r="AZ117" s="144"/>
      <c r="BA117" s="144"/>
      <c r="BB117" s="144"/>
      <c r="BC117" s="144"/>
      <c r="BD117" s="144"/>
      <c r="BE117" s="148">
        <f t="shared" si="0"/>
        <v>0</v>
      </c>
      <c r="BF117" s="148">
        <f t="shared" si="1"/>
        <v>0</v>
      </c>
      <c r="BG117" s="148">
        <f t="shared" si="2"/>
        <v>0</v>
      </c>
      <c r="BH117" s="148">
        <f t="shared" si="3"/>
        <v>0</v>
      </c>
      <c r="BI117" s="148">
        <f t="shared" si="4"/>
        <v>0</v>
      </c>
      <c r="BJ117" s="147" t="s">
        <v>87</v>
      </c>
      <c r="BK117" s="144"/>
      <c r="BL117" s="144"/>
      <c r="BM117" s="144"/>
    </row>
    <row r="118" spans="2:65" s="1" customFormat="1" ht="18" customHeight="1">
      <c r="B118" s="37"/>
      <c r="C118" s="38"/>
      <c r="D118" s="108" t="s">
        <v>151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246">
        <f>ROUND(N88*T118,2)</f>
        <v>0</v>
      </c>
      <c r="O118" s="247"/>
      <c r="P118" s="247"/>
      <c r="Q118" s="247"/>
      <c r="R118" s="39"/>
      <c r="S118" s="144"/>
      <c r="T118" s="149"/>
      <c r="U118" s="150" t="s">
        <v>45</v>
      </c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7" t="s">
        <v>152</v>
      </c>
      <c r="AZ118" s="144"/>
      <c r="BA118" s="144"/>
      <c r="BB118" s="144"/>
      <c r="BC118" s="144"/>
      <c r="BD118" s="144"/>
      <c r="BE118" s="148">
        <f t="shared" si="0"/>
        <v>0</v>
      </c>
      <c r="BF118" s="148">
        <f t="shared" si="1"/>
        <v>0</v>
      </c>
      <c r="BG118" s="148">
        <f t="shared" si="2"/>
        <v>0</v>
      </c>
      <c r="BH118" s="148">
        <f t="shared" si="3"/>
        <v>0</v>
      </c>
      <c r="BI118" s="148">
        <f t="shared" si="4"/>
        <v>0</v>
      </c>
      <c r="BJ118" s="147" t="s">
        <v>87</v>
      </c>
      <c r="BK118" s="144"/>
      <c r="BL118" s="144"/>
      <c r="BM118" s="144"/>
    </row>
    <row r="119" spans="2:21" s="1" customFormat="1" ht="12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T119" s="131"/>
      <c r="U119" s="131"/>
    </row>
    <row r="120" spans="2:21" s="1" customFormat="1" ht="29.25" customHeight="1">
      <c r="B120" s="37"/>
      <c r="C120" s="119" t="s">
        <v>107</v>
      </c>
      <c r="D120" s="120"/>
      <c r="E120" s="120"/>
      <c r="F120" s="120"/>
      <c r="G120" s="120"/>
      <c r="H120" s="120"/>
      <c r="I120" s="120"/>
      <c r="J120" s="120"/>
      <c r="K120" s="120"/>
      <c r="L120" s="252">
        <f>ROUND(SUM(N88+N112),2)</f>
        <v>0</v>
      </c>
      <c r="M120" s="252"/>
      <c r="N120" s="252"/>
      <c r="O120" s="252"/>
      <c r="P120" s="252"/>
      <c r="Q120" s="252"/>
      <c r="R120" s="39"/>
      <c r="T120" s="131"/>
      <c r="U120" s="131"/>
    </row>
    <row r="121" spans="2:21" s="1" customFormat="1" ht="6.75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  <c r="T121" s="131"/>
      <c r="U121" s="131"/>
    </row>
    <row r="125" spans="2:18" s="1" customFormat="1" ht="6.75" customHeight="1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6"/>
    </row>
    <row r="126" spans="2:18" s="1" customFormat="1" ht="36.75" customHeight="1">
      <c r="B126" s="37"/>
      <c r="C126" s="210" t="s">
        <v>153</v>
      </c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39"/>
    </row>
    <row r="127" spans="2:18" s="1" customFormat="1" ht="6.7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18" s="1" customFormat="1" ht="30" customHeight="1">
      <c r="B128" s="37"/>
      <c r="C128" s="32" t="s">
        <v>19</v>
      </c>
      <c r="D128" s="38"/>
      <c r="E128" s="38"/>
      <c r="F128" s="255" t="str">
        <f>F6</f>
        <v>Oprava sociálních zařízení (2017) - 5 bytových jednotek</v>
      </c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38"/>
      <c r="R128" s="39"/>
    </row>
    <row r="129" spans="2:18" s="1" customFormat="1" ht="36.75" customHeight="1">
      <c r="B129" s="37"/>
      <c r="C129" s="71" t="s">
        <v>114</v>
      </c>
      <c r="D129" s="38"/>
      <c r="E129" s="38"/>
      <c r="F129" s="230" t="str">
        <f>F7</f>
        <v>5 - Oprava bytové jednotky 17 C</v>
      </c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38"/>
      <c r="R129" s="39"/>
    </row>
    <row r="130" spans="2:18" s="1" customFormat="1" ht="6.7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24</v>
      </c>
      <c r="D131" s="38"/>
      <c r="E131" s="38"/>
      <c r="F131" s="30" t="str">
        <f>F9</f>
        <v>Ústí nad Labem</v>
      </c>
      <c r="G131" s="38"/>
      <c r="H131" s="38"/>
      <c r="I131" s="38"/>
      <c r="J131" s="38"/>
      <c r="K131" s="32" t="s">
        <v>26</v>
      </c>
      <c r="L131" s="38"/>
      <c r="M131" s="259" t="str">
        <f>IF(O9="","",O9)</f>
        <v>30.8.2017</v>
      </c>
      <c r="N131" s="259"/>
      <c r="O131" s="259"/>
      <c r="P131" s="259"/>
      <c r="Q131" s="38"/>
      <c r="R131" s="39"/>
    </row>
    <row r="132" spans="2:18" s="1" customFormat="1" ht="6.75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2.75">
      <c r="B133" s="37"/>
      <c r="C133" s="32" t="s">
        <v>28</v>
      </c>
      <c r="D133" s="38"/>
      <c r="E133" s="38"/>
      <c r="F133" s="30" t="str">
        <f>E12</f>
        <v> </v>
      </c>
      <c r="G133" s="38"/>
      <c r="H133" s="38"/>
      <c r="I133" s="38"/>
      <c r="J133" s="38"/>
      <c r="K133" s="32" t="s">
        <v>34</v>
      </c>
      <c r="L133" s="38"/>
      <c r="M133" s="214" t="str">
        <f>E18</f>
        <v> </v>
      </c>
      <c r="N133" s="214"/>
      <c r="O133" s="214"/>
      <c r="P133" s="214"/>
      <c r="Q133" s="214"/>
      <c r="R133" s="39"/>
    </row>
    <row r="134" spans="2:18" s="1" customFormat="1" ht="14.25" customHeight="1">
      <c r="B134" s="37"/>
      <c r="C134" s="32" t="s">
        <v>32</v>
      </c>
      <c r="D134" s="38"/>
      <c r="E134" s="38"/>
      <c r="F134" s="30" t="str">
        <f>IF(E15="","",E15)</f>
        <v>Vyplň údaj</v>
      </c>
      <c r="G134" s="38"/>
      <c r="H134" s="38"/>
      <c r="I134" s="38"/>
      <c r="J134" s="38"/>
      <c r="K134" s="32" t="s">
        <v>36</v>
      </c>
      <c r="L134" s="38"/>
      <c r="M134" s="214" t="str">
        <f>E21</f>
        <v>D.Prombergerová</v>
      </c>
      <c r="N134" s="214"/>
      <c r="O134" s="214"/>
      <c r="P134" s="214"/>
      <c r="Q134" s="214"/>
      <c r="R134" s="39"/>
    </row>
    <row r="135" spans="2:18" s="1" customFormat="1" ht="9.7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51"/>
      <c r="C136" s="152" t="s">
        <v>154</v>
      </c>
      <c r="D136" s="153" t="s">
        <v>155</v>
      </c>
      <c r="E136" s="153" t="s">
        <v>60</v>
      </c>
      <c r="F136" s="274" t="s">
        <v>156</v>
      </c>
      <c r="G136" s="274"/>
      <c r="H136" s="274"/>
      <c r="I136" s="274"/>
      <c r="J136" s="153" t="s">
        <v>157</v>
      </c>
      <c r="K136" s="153" t="s">
        <v>158</v>
      </c>
      <c r="L136" s="274" t="s">
        <v>159</v>
      </c>
      <c r="M136" s="274"/>
      <c r="N136" s="274" t="s">
        <v>119</v>
      </c>
      <c r="O136" s="274"/>
      <c r="P136" s="274"/>
      <c r="Q136" s="275"/>
      <c r="R136" s="154"/>
      <c r="T136" s="82" t="s">
        <v>160</v>
      </c>
      <c r="U136" s="83" t="s">
        <v>42</v>
      </c>
      <c r="V136" s="83" t="s">
        <v>161</v>
      </c>
      <c r="W136" s="83" t="s">
        <v>162</v>
      </c>
      <c r="X136" s="83" t="s">
        <v>163</v>
      </c>
      <c r="Y136" s="83" t="s">
        <v>164</v>
      </c>
      <c r="Z136" s="83" t="s">
        <v>165</v>
      </c>
      <c r="AA136" s="84" t="s">
        <v>166</v>
      </c>
    </row>
    <row r="137" spans="2:63" s="1" customFormat="1" ht="29.25" customHeight="1">
      <c r="B137" s="37"/>
      <c r="C137" s="86" t="s">
        <v>116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97">
        <f>BK137</f>
        <v>0</v>
      </c>
      <c r="O137" s="298"/>
      <c r="P137" s="298"/>
      <c r="Q137" s="298"/>
      <c r="R137" s="39"/>
      <c r="T137" s="85"/>
      <c r="U137" s="53"/>
      <c r="V137" s="53"/>
      <c r="W137" s="155">
        <f>W138+W188+W326</f>
        <v>0</v>
      </c>
      <c r="X137" s="53"/>
      <c r="Y137" s="155">
        <f>Y138+Y188+Y326</f>
        <v>2.8711775699000004</v>
      </c>
      <c r="Z137" s="53"/>
      <c r="AA137" s="156">
        <f>AA138+AA188+AA326</f>
        <v>3.13863569</v>
      </c>
      <c r="AT137" s="21" t="s">
        <v>77</v>
      </c>
      <c r="AU137" s="21" t="s">
        <v>121</v>
      </c>
      <c r="BK137" s="157">
        <f>BK138+BK188+BK326</f>
        <v>0</v>
      </c>
    </row>
    <row r="138" spans="2:63" s="9" customFormat="1" ht="36.75" customHeight="1">
      <c r="B138" s="158"/>
      <c r="C138" s="159"/>
      <c r="D138" s="160" t="s">
        <v>122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72">
        <f>BK138</f>
        <v>0</v>
      </c>
      <c r="O138" s="269"/>
      <c r="P138" s="269"/>
      <c r="Q138" s="269"/>
      <c r="R138" s="161"/>
      <c r="T138" s="162"/>
      <c r="U138" s="159"/>
      <c r="V138" s="159"/>
      <c r="W138" s="163">
        <f>W139+W160+W181+W186</f>
        <v>0</v>
      </c>
      <c r="X138" s="159"/>
      <c r="Y138" s="163">
        <f>Y139+Y160+Y181+Y186</f>
        <v>2.3285570515000003</v>
      </c>
      <c r="Z138" s="159"/>
      <c r="AA138" s="164">
        <f>AA139+AA160+AA181+AA186</f>
        <v>2.947</v>
      </c>
      <c r="AR138" s="165" t="s">
        <v>84</v>
      </c>
      <c r="AT138" s="166" t="s">
        <v>77</v>
      </c>
      <c r="AU138" s="166" t="s">
        <v>78</v>
      </c>
      <c r="AY138" s="165" t="s">
        <v>167</v>
      </c>
      <c r="BK138" s="167">
        <f>BK139+BK160+BK181+BK186</f>
        <v>0</v>
      </c>
    </row>
    <row r="139" spans="2:63" s="9" customFormat="1" ht="19.5" customHeight="1">
      <c r="B139" s="158"/>
      <c r="C139" s="159"/>
      <c r="D139" s="168" t="s">
        <v>123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299">
        <f>BK139</f>
        <v>0</v>
      </c>
      <c r="O139" s="300"/>
      <c r="P139" s="300"/>
      <c r="Q139" s="300"/>
      <c r="R139" s="161"/>
      <c r="T139" s="162"/>
      <c r="U139" s="159"/>
      <c r="V139" s="159"/>
      <c r="W139" s="163">
        <f>SUM(W140:W159)</f>
        <v>0</v>
      </c>
      <c r="X139" s="159"/>
      <c r="Y139" s="163">
        <f>SUM(Y140:Y159)</f>
        <v>2.32835098</v>
      </c>
      <c r="Z139" s="159"/>
      <c r="AA139" s="164">
        <f>SUM(AA140:AA159)</f>
        <v>0</v>
      </c>
      <c r="AR139" s="165" t="s">
        <v>84</v>
      </c>
      <c r="AT139" s="166" t="s">
        <v>77</v>
      </c>
      <c r="AU139" s="166" t="s">
        <v>84</v>
      </c>
      <c r="AY139" s="165" t="s">
        <v>167</v>
      </c>
      <c r="BK139" s="167">
        <f>SUM(BK140:BK159)</f>
        <v>0</v>
      </c>
    </row>
    <row r="140" spans="2:65" s="1" customFormat="1" ht="25.5" customHeight="1">
      <c r="B140" s="37"/>
      <c r="C140" s="169" t="s">
        <v>84</v>
      </c>
      <c r="D140" s="169" t="s">
        <v>168</v>
      </c>
      <c r="E140" s="170" t="s">
        <v>169</v>
      </c>
      <c r="F140" s="276" t="s">
        <v>170</v>
      </c>
      <c r="G140" s="276"/>
      <c r="H140" s="276"/>
      <c r="I140" s="276"/>
      <c r="J140" s="171" t="s">
        <v>171</v>
      </c>
      <c r="K140" s="172">
        <v>0.49</v>
      </c>
      <c r="L140" s="277">
        <v>0</v>
      </c>
      <c r="M140" s="278"/>
      <c r="N140" s="279">
        <f>ROUND(L140*K140,2)</f>
        <v>0</v>
      </c>
      <c r="O140" s="279"/>
      <c r="P140" s="279"/>
      <c r="Q140" s="279"/>
      <c r="R140" s="39"/>
      <c r="T140" s="173" t="s">
        <v>22</v>
      </c>
      <c r="U140" s="46" t="s">
        <v>45</v>
      </c>
      <c r="V140" s="38"/>
      <c r="W140" s="174">
        <f>V140*K140</f>
        <v>0</v>
      </c>
      <c r="X140" s="174">
        <v>0.02048</v>
      </c>
      <c r="Y140" s="174">
        <f>X140*K140</f>
        <v>0.010035200000000001</v>
      </c>
      <c r="Z140" s="174">
        <v>0</v>
      </c>
      <c r="AA140" s="175">
        <f>Z140*K140</f>
        <v>0</v>
      </c>
      <c r="AR140" s="21" t="s">
        <v>93</v>
      </c>
      <c r="AT140" s="21" t="s">
        <v>168</v>
      </c>
      <c r="AU140" s="21" t="s">
        <v>87</v>
      </c>
      <c r="AY140" s="21" t="s">
        <v>167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1" t="s">
        <v>87</v>
      </c>
      <c r="BK140" s="112">
        <f>ROUND(L140*K140,2)</f>
        <v>0</v>
      </c>
      <c r="BL140" s="21" t="s">
        <v>93</v>
      </c>
      <c r="BM140" s="21" t="s">
        <v>172</v>
      </c>
    </row>
    <row r="141" spans="2:51" s="10" customFormat="1" ht="16.5" customHeight="1">
      <c r="B141" s="176"/>
      <c r="C141" s="177"/>
      <c r="D141" s="177"/>
      <c r="E141" s="178" t="s">
        <v>22</v>
      </c>
      <c r="F141" s="280" t="s">
        <v>173</v>
      </c>
      <c r="G141" s="281"/>
      <c r="H141" s="281"/>
      <c r="I141" s="281"/>
      <c r="J141" s="177"/>
      <c r="K141" s="178" t="s">
        <v>22</v>
      </c>
      <c r="L141" s="177"/>
      <c r="M141" s="177"/>
      <c r="N141" s="177"/>
      <c r="O141" s="177"/>
      <c r="P141" s="177"/>
      <c r="Q141" s="177"/>
      <c r="R141" s="179"/>
      <c r="T141" s="180"/>
      <c r="U141" s="177"/>
      <c r="V141" s="177"/>
      <c r="W141" s="177"/>
      <c r="X141" s="177"/>
      <c r="Y141" s="177"/>
      <c r="Z141" s="177"/>
      <c r="AA141" s="181"/>
      <c r="AT141" s="182" t="s">
        <v>174</v>
      </c>
      <c r="AU141" s="182" t="s">
        <v>87</v>
      </c>
      <c r="AV141" s="10" t="s">
        <v>84</v>
      </c>
      <c r="AW141" s="10" t="s">
        <v>35</v>
      </c>
      <c r="AX141" s="10" t="s">
        <v>78</v>
      </c>
      <c r="AY141" s="182" t="s">
        <v>167</v>
      </c>
    </row>
    <row r="142" spans="2:51" s="11" customFormat="1" ht="16.5" customHeight="1">
      <c r="B142" s="183"/>
      <c r="C142" s="184"/>
      <c r="D142" s="184"/>
      <c r="E142" s="185" t="s">
        <v>22</v>
      </c>
      <c r="F142" s="282" t="s">
        <v>175</v>
      </c>
      <c r="G142" s="283"/>
      <c r="H142" s="283"/>
      <c r="I142" s="283"/>
      <c r="J142" s="184"/>
      <c r="K142" s="186">
        <v>0.49</v>
      </c>
      <c r="L142" s="184"/>
      <c r="M142" s="184"/>
      <c r="N142" s="184"/>
      <c r="O142" s="184"/>
      <c r="P142" s="184"/>
      <c r="Q142" s="184"/>
      <c r="R142" s="187"/>
      <c r="T142" s="188"/>
      <c r="U142" s="184"/>
      <c r="V142" s="184"/>
      <c r="W142" s="184"/>
      <c r="X142" s="184"/>
      <c r="Y142" s="184"/>
      <c r="Z142" s="184"/>
      <c r="AA142" s="189"/>
      <c r="AT142" s="190" t="s">
        <v>174</v>
      </c>
      <c r="AU142" s="190" t="s">
        <v>87</v>
      </c>
      <c r="AV142" s="11" t="s">
        <v>87</v>
      </c>
      <c r="AW142" s="11" t="s">
        <v>35</v>
      </c>
      <c r="AX142" s="11" t="s">
        <v>84</v>
      </c>
      <c r="AY142" s="190" t="s">
        <v>167</v>
      </c>
    </row>
    <row r="143" spans="2:65" s="1" customFormat="1" ht="25.5" customHeight="1">
      <c r="B143" s="37"/>
      <c r="C143" s="169" t="s">
        <v>87</v>
      </c>
      <c r="D143" s="169" t="s">
        <v>168</v>
      </c>
      <c r="E143" s="170" t="s">
        <v>176</v>
      </c>
      <c r="F143" s="276" t="s">
        <v>177</v>
      </c>
      <c r="G143" s="276"/>
      <c r="H143" s="276"/>
      <c r="I143" s="276"/>
      <c r="J143" s="171" t="s">
        <v>171</v>
      </c>
      <c r="K143" s="172">
        <v>1.47</v>
      </c>
      <c r="L143" s="277">
        <v>0</v>
      </c>
      <c r="M143" s="278"/>
      <c r="N143" s="279">
        <f>ROUND(L143*K143,2)</f>
        <v>0</v>
      </c>
      <c r="O143" s="279"/>
      <c r="P143" s="279"/>
      <c r="Q143" s="279"/>
      <c r="R143" s="39"/>
      <c r="T143" s="173" t="s">
        <v>22</v>
      </c>
      <c r="U143" s="46" t="s">
        <v>45</v>
      </c>
      <c r="V143" s="38"/>
      <c r="W143" s="174">
        <f>V143*K143</f>
        <v>0</v>
      </c>
      <c r="X143" s="174">
        <v>0.04</v>
      </c>
      <c r="Y143" s="174">
        <f>X143*K143</f>
        <v>0.0588</v>
      </c>
      <c r="Z143" s="174">
        <v>0</v>
      </c>
      <c r="AA143" s="175">
        <f>Z143*K143</f>
        <v>0</v>
      </c>
      <c r="AR143" s="21" t="s">
        <v>93</v>
      </c>
      <c r="AT143" s="21" t="s">
        <v>168</v>
      </c>
      <c r="AU143" s="21" t="s">
        <v>87</v>
      </c>
      <c r="AY143" s="21" t="s">
        <v>167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1" t="s">
        <v>87</v>
      </c>
      <c r="BK143" s="112">
        <f>ROUND(L143*K143,2)</f>
        <v>0</v>
      </c>
      <c r="BL143" s="21" t="s">
        <v>93</v>
      </c>
      <c r="BM143" s="21" t="s">
        <v>178</v>
      </c>
    </row>
    <row r="144" spans="2:51" s="11" customFormat="1" ht="16.5" customHeight="1">
      <c r="B144" s="183"/>
      <c r="C144" s="184"/>
      <c r="D144" s="184"/>
      <c r="E144" s="185" t="s">
        <v>22</v>
      </c>
      <c r="F144" s="284" t="s">
        <v>179</v>
      </c>
      <c r="G144" s="285"/>
      <c r="H144" s="285"/>
      <c r="I144" s="285"/>
      <c r="J144" s="184"/>
      <c r="K144" s="186">
        <v>1.47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174</v>
      </c>
      <c r="AU144" s="190" t="s">
        <v>87</v>
      </c>
      <c r="AV144" s="11" t="s">
        <v>87</v>
      </c>
      <c r="AW144" s="11" t="s">
        <v>35</v>
      </c>
      <c r="AX144" s="11" t="s">
        <v>84</v>
      </c>
      <c r="AY144" s="190" t="s">
        <v>167</v>
      </c>
    </row>
    <row r="145" spans="2:65" s="1" customFormat="1" ht="25.5" customHeight="1">
      <c r="B145" s="37"/>
      <c r="C145" s="169" t="s">
        <v>90</v>
      </c>
      <c r="D145" s="169" t="s">
        <v>168</v>
      </c>
      <c r="E145" s="170" t="s">
        <v>180</v>
      </c>
      <c r="F145" s="276" t="s">
        <v>181</v>
      </c>
      <c r="G145" s="276"/>
      <c r="H145" s="276"/>
      <c r="I145" s="276"/>
      <c r="J145" s="171" t="s">
        <v>171</v>
      </c>
      <c r="K145" s="172">
        <v>12.645</v>
      </c>
      <c r="L145" s="277">
        <v>0</v>
      </c>
      <c r="M145" s="278"/>
      <c r="N145" s="279">
        <f>ROUND(L145*K145,2)</f>
        <v>0</v>
      </c>
      <c r="O145" s="279"/>
      <c r="P145" s="279"/>
      <c r="Q145" s="279"/>
      <c r="R145" s="39"/>
      <c r="T145" s="173" t="s">
        <v>22</v>
      </c>
      <c r="U145" s="46" t="s">
        <v>45</v>
      </c>
      <c r="V145" s="38"/>
      <c r="W145" s="174">
        <f>V145*K145</f>
        <v>0</v>
      </c>
      <c r="X145" s="174">
        <v>0.0154</v>
      </c>
      <c r="Y145" s="174">
        <f>X145*K145</f>
        <v>0.194733</v>
      </c>
      <c r="Z145" s="174">
        <v>0</v>
      </c>
      <c r="AA145" s="175">
        <f>Z145*K145</f>
        <v>0</v>
      </c>
      <c r="AR145" s="21" t="s">
        <v>93</v>
      </c>
      <c r="AT145" s="21" t="s">
        <v>168</v>
      </c>
      <c r="AU145" s="21" t="s">
        <v>87</v>
      </c>
      <c r="AY145" s="21" t="s">
        <v>167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21" t="s">
        <v>87</v>
      </c>
      <c r="BK145" s="112">
        <f>ROUND(L145*K145,2)</f>
        <v>0</v>
      </c>
      <c r="BL145" s="21" t="s">
        <v>93</v>
      </c>
      <c r="BM145" s="21" t="s">
        <v>182</v>
      </c>
    </row>
    <row r="146" spans="2:51" s="10" customFormat="1" ht="16.5" customHeight="1">
      <c r="B146" s="176"/>
      <c r="C146" s="177"/>
      <c r="D146" s="177"/>
      <c r="E146" s="178" t="s">
        <v>22</v>
      </c>
      <c r="F146" s="280" t="s">
        <v>183</v>
      </c>
      <c r="G146" s="281"/>
      <c r="H146" s="281"/>
      <c r="I146" s="281"/>
      <c r="J146" s="177"/>
      <c r="K146" s="178" t="s">
        <v>22</v>
      </c>
      <c r="L146" s="177"/>
      <c r="M146" s="177"/>
      <c r="N146" s="177"/>
      <c r="O146" s="177"/>
      <c r="P146" s="177"/>
      <c r="Q146" s="177"/>
      <c r="R146" s="179"/>
      <c r="T146" s="180"/>
      <c r="U146" s="177"/>
      <c r="V146" s="177"/>
      <c r="W146" s="177"/>
      <c r="X146" s="177"/>
      <c r="Y146" s="177"/>
      <c r="Z146" s="177"/>
      <c r="AA146" s="181"/>
      <c r="AT146" s="182" t="s">
        <v>174</v>
      </c>
      <c r="AU146" s="182" t="s">
        <v>87</v>
      </c>
      <c r="AV146" s="10" t="s">
        <v>84</v>
      </c>
      <c r="AW146" s="10" t="s">
        <v>35</v>
      </c>
      <c r="AX146" s="10" t="s">
        <v>78</v>
      </c>
      <c r="AY146" s="182" t="s">
        <v>167</v>
      </c>
    </row>
    <row r="147" spans="2:51" s="11" customFormat="1" ht="25.5" customHeight="1">
      <c r="B147" s="183"/>
      <c r="C147" s="184"/>
      <c r="D147" s="184"/>
      <c r="E147" s="185" t="s">
        <v>22</v>
      </c>
      <c r="F147" s="282" t="s">
        <v>674</v>
      </c>
      <c r="G147" s="283"/>
      <c r="H147" s="283"/>
      <c r="I147" s="283"/>
      <c r="J147" s="184"/>
      <c r="K147" s="186">
        <v>13.695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174</v>
      </c>
      <c r="AU147" s="190" t="s">
        <v>87</v>
      </c>
      <c r="AV147" s="11" t="s">
        <v>87</v>
      </c>
      <c r="AW147" s="11" t="s">
        <v>35</v>
      </c>
      <c r="AX147" s="11" t="s">
        <v>78</v>
      </c>
      <c r="AY147" s="190" t="s">
        <v>167</v>
      </c>
    </row>
    <row r="148" spans="2:51" s="11" customFormat="1" ht="16.5" customHeight="1">
      <c r="B148" s="183"/>
      <c r="C148" s="184"/>
      <c r="D148" s="184"/>
      <c r="E148" s="185" t="s">
        <v>22</v>
      </c>
      <c r="F148" s="282" t="s">
        <v>666</v>
      </c>
      <c r="G148" s="283"/>
      <c r="H148" s="283"/>
      <c r="I148" s="283"/>
      <c r="J148" s="184"/>
      <c r="K148" s="186">
        <v>-1.05</v>
      </c>
      <c r="L148" s="184"/>
      <c r="M148" s="184"/>
      <c r="N148" s="184"/>
      <c r="O148" s="184"/>
      <c r="P148" s="184"/>
      <c r="Q148" s="184"/>
      <c r="R148" s="187"/>
      <c r="T148" s="188"/>
      <c r="U148" s="184"/>
      <c r="V148" s="184"/>
      <c r="W148" s="184"/>
      <c r="X148" s="184"/>
      <c r="Y148" s="184"/>
      <c r="Z148" s="184"/>
      <c r="AA148" s="189"/>
      <c r="AT148" s="190" t="s">
        <v>174</v>
      </c>
      <c r="AU148" s="190" t="s">
        <v>87</v>
      </c>
      <c r="AV148" s="11" t="s">
        <v>87</v>
      </c>
      <c r="AW148" s="11" t="s">
        <v>35</v>
      </c>
      <c r="AX148" s="11" t="s">
        <v>78</v>
      </c>
      <c r="AY148" s="190" t="s">
        <v>167</v>
      </c>
    </row>
    <row r="149" spans="2:51" s="12" customFormat="1" ht="16.5" customHeight="1">
      <c r="B149" s="191"/>
      <c r="C149" s="192"/>
      <c r="D149" s="192"/>
      <c r="E149" s="193" t="s">
        <v>22</v>
      </c>
      <c r="F149" s="286" t="s">
        <v>186</v>
      </c>
      <c r="G149" s="287"/>
      <c r="H149" s="287"/>
      <c r="I149" s="287"/>
      <c r="J149" s="192"/>
      <c r="K149" s="194">
        <v>12.645</v>
      </c>
      <c r="L149" s="192"/>
      <c r="M149" s="192"/>
      <c r="N149" s="192"/>
      <c r="O149" s="192"/>
      <c r="P149" s="192"/>
      <c r="Q149" s="192"/>
      <c r="R149" s="195"/>
      <c r="T149" s="196"/>
      <c r="U149" s="192"/>
      <c r="V149" s="192"/>
      <c r="W149" s="192"/>
      <c r="X149" s="192"/>
      <c r="Y149" s="192"/>
      <c r="Z149" s="192"/>
      <c r="AA149" s="197"/>
      <c r="AT149" s="198" t="s">
        <v>174</v>
      </c>
      <c r="AU149" s="198" t="s">
        <v>87</v>
      </c>
      <c r="AV149" s="12" t="s">
        <v>93</v>
      </c>
      <c r="AW149" s="12" t="s">
        <v>35</v>
      </c>
      <c r="AX149" s="12" t="s">
        <v>84</v>
      </c>
      <c r="AY149" s="198" t="s">
        <v>167</v>
      </c>
    </row>
    <row r="150" spans="2:65" s="1" customFormat="1" ht="25.5" customHeight="1">
      <c r="B150" s="37"/>
      <c r="C150" s="169" t="s">
        <v>93</v>
      </c>
      <c r="D150" s="169" t="s">
        <v>168</v>
      </c>
      <c r="E150" s="170" t="s">
        <v>187</v>
      </c>
      <c r="F150" s="276" t="s">
        <v>188</v>
      </c>
      <c r="G150" s="276"/>
      <c r="H150" s="276"/>
      <c r="I150" s="276"/>
      <c r="J150" s="171" t="s">
        <v>171</v>
      </c>
      <c r="K150" s="172">
        <v>3.15</v>
      </c>
      <c r="L150" s="277">
        <v>0</v>
      </c>
      <c r="M150" s="278"/>
      <c r="N150" s="279">
        <f>ROUND(L150*K150,2)</f>
        <v>0</v>
      </c>
      <c r="O150" s="279"/>
      <c r="P150" s="279"/>
      <c r="Q150" s="279"/>
      <c r="R150" s="39"/>
      <c r="T150" s="173" t="s">
        <v>22</v>
      </c>
      <c r="U150" s="46" t="s">
        <v>45</v>
      </c>
      <c r="V150" s="38"/>
      <c r="W150" s="174">
        <f>V150*K150</f>
        <v>0</v>
      </c>
      <c r="X150" s="174">
        <v>0.0382</v>
      </c>
      <c r="Y150" s="174">
        <f>X150*K150</f>
        <v>0.12032999999999999</v>
      </c>
      <c r="Z150" s="174">
        <v>0</v>
      </c>
      <c r="AA150" s="175">
        <f>Z150*K150</f>
        <v>0</v>
      </c>
      <c r="AR150" s="21" t="s">
        <v>93</v>
      </c>
      <c r="AT150" s="21" t="s">
        <v>168</v>
      </c>
      <c r="AU150" s="21" t="s">
        <v>87</v>
      </c>
      <c r="AY150" s="21" t="s">
        <v>167</v>
      </c>
      <c r="BE150" s="112">
        <f>IF(U150="základní",N150,0)</f>
        <v>0</v>
      </c>
      <c r="BF150" s="112">
        <f>IF(U150="snížená",N150,0)</f>
        <v>0</v>
      </c>
      <c r="BG150" s="112">
        <f>IF(U150="zákl. přenesená",N150,0)</f>
        <v>0</v>
      </c>
      <c r="BH150" s="112">
        <f>IF(U150="sníž. přenesená",N150,0)</f>
        <v>0</v>
      </c>
      <c r="BI150" s="112">
        <f>IF(U150="nulová",N150,0)</f>
        <v>0</v>
      </c>
      <c r="BJ150" s="21" t="s">
        <v>87</v>
      </c>
      <c r="BK150" s="112">
        <f>ROUND(L150*K150,2)</f>
        <v>0</v>
      </c>
      <c r="BL150" s="21" t="s">
        <v>93</v>
      </c>
      <c r="BM150" s="21" t="s">
        <v>189</v>
      </c>
    </row>
    <row r="151" spans="2:51" s="11" customFormat="1" ht="16.5" customHeight="1">
      <c r="B151" s="183"/>
      <c r="C151" s="184"/>
      <c r="D151" s="184"/>
      <c r="E151" s="185" t="s">
        <v>22</v>
      </c>
      <c r="F151" s="284" t="s">
        <v>190</v>
      </c>
      <c r="G151" s="285"/>
      <c r="H151" s="285"/>
      <c r="I151" s="285"/>
      <c r="J151" s="184"/>
      <c r="K151" s="186">
        <v>3.15</v>
      </c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174</v>
      </c>
      <c r="AU151" s="190" t="s">
        <v>87</v>
      </c>
      <c r="AV151" s="11" t="s">
        <v>87</v>
      </c>
      <c r="AW151" s="11" t="s">
        <v>35</v>
      </c>
      <c r="AX151" s="11" t="s">
        <v>78</v>
      </c>
      <c r="AY151" s="190" t="s">
        <v>167</v>
      </c>
    </row>
    <row r="152" spans="2:51" s="12" customFormat="1" ht="16.5" customHeight="1">
      <c r="B152" s="191"/>
      <c r="C152" s="192"/>
      <c r="D152" s="192"/>
      <c r="E152" s="193" t="s">
        <v>22</v>
      </c>
      <c r="F152" s="286" t="s">
        <v>186</v>
      </c>
      <c r="G152" s="287"/>
      <c r="H152" s="287"/>
      <c r="I152" s="287"/>
      <c r="J152" s="192"/>
      <c r="K152" s="194">
        <v>3.15</v>
      </c>
      <c r="L152" s="192"/>
      <c r="M152" s="192"/>
      <c r="N152" s="192"/>
      <c r="O152" s="192"/>
      <c r="P152" s="192"/>
      <c r="Q152" s="192"/>
      <c r="R152" s="195"/>
      <c r="T152" s="196"/>
      <c r="U152" s="192"/>
      <c r="V152" s="192"/>
      <c r="W152" s="192"/>
      <c r="X152" s="192"/>
      <c r="Y152" s="192"/>
      <c r="Z152" s="192"/>
      <c r="AA152" s="197"/>
      <c r="AT152" s="198" t="s">
        <v>174</v>
      </c>
      <c r="AU152" s="198" t="s">
        <v>87</v>
      </c>
      <c r="AV152" s="12" t="s">
        <v>93</v>
      </c>
      <c r="AW152" s="12" t="s">
        <v>35</v>
      </c>
      <c r="AX152" s="12" t="s">
        <v>84</v>
      </c>
      <c r="AY152" s="198" t="s">
        <v>167</v>
      </c>
    </row>
    <row r="153" spans="2:65" s="1" customFormat="1" ht="25.5" customHeight="1">
      <c r="B153" s="37"/>
      <c r="C153" s="169" t="s">
        <v>96</v>
      </c>
      <c r="D153" s="169" t="s">
        <v>168</v>
      </c>
      <c r="E153" s="170" t="s">
        <v>191</v>
      </c>
      <c r="F153" s="276" t="s">
        <v>192</v>
      </c>
      <c r="G153" s="276"/>
      <c r="H153" s="276"/>
      <c r="I153" s="276"/>
      <c r="J153" s="171" t="s">
        <v>193</v>
      </c>
      <c r="K153" s="172">
        <v>9.8</v>
      </c>
      <c r="L153" s="277">
        <v>0</v>
      </c>
      <c r="M153" s="278"/>
      <c r="N153" s="279">
        <f>ROUND(L153*K153,2)</f>
        <v>0</v>
      </c>
      <c r="O153" s="279"/>
      <c r="P153" s="279"/>
      <c r="Q153" s="279"/>
      <c r="R153" s="39"/>
      <c r="T153" s="173" t="s">
        <v>22</v>
      </c>
      <c r="U153" s="46" t="s">
        <v>45</v>
      </c>
      <c r="V153" s="38"/>
      <c r="W153" s="174">
        <f>V153*K153</f>
        <v>0</v>
      </c>
      <c r="X153" s="174">
        <v>0.0015</v>
      </c>
      <c r="Y153" s="174">
        <f>X153*K153</f>
        <v>0.014700000000000001</v>
      </c>
      <c r="Z153" s="174">
        <v>0</v>
      </c>
      <c r="AA153" s="175">
        <f>Z153*K153</f>
        <v>0</v>
      </c>
      <c r="AR153" s="21" t="s">
        <v>194</v>
      </c>
      <c r="AT153" s="21" t="s">
        <v>168</v>
      </c>
      <c r="AU153" s="21" t="s">
        <v>87</v>
      </c>
      <c r="AY153" s="21" t="s">
        <v>167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1" t="s">
        <v>87</v>
      </c>
      <c r="BK153" s="112">
        <f>ROUND(L153*K153,2)</f>
        <v>0</v>
      </c>
      <c r="BL153" s="21" t="s">
        <v>194</v>
      </c>
      <c r="BM153" s="21" t="s">
        <v>195</v>
      </c>
    </row>
    <row r="154" spans="2:51" s="11" customFormat="1" ht="16.5" customHeight="1">
      <c r="B154" s="183"/>
      <c r="C154" s="184"/>
      <c r="D154" s="184"/>
      <c r="E154" s="185" t="s">
        <v>22</v>
      </c>
      <c r="F154" s="284" t="s">
        <v>196</v>
      </c>
      <c r="G154" s="285"/>
      <c r="H154" s="285"/>
      <c r="I154" s="285"/>
      <c r="J154" s="184"/>
      <c r="K154" s="186">
        <v>9.8</v>
      </c>
      <c r="L154" s="184"/>
      <c r="M154" s="184"/>
      <c r="N154" s="184"/>
      <c r="O154" s="184"/>
      <c r="P154" s="184"/>
      <c r="Q154" s="184"/>
      <c r="R154" s="187"/>
      <c r="T154" s="188"/>
      <c r="U154" s="184"/>
      <c r="V154" s="184"/>
      <c r="W154" s="184"/>
      <c r="X154" s="184"/>
      <c r="Y154" s="184"/>
      <c r="Z154" s="184"/>
      <c r="AA154" s="189"/>
      <c r="AT154" s="190" t="s">
        <v>174</v>
      </c>
      <c r="AU154" s="190" t="s">
        <v>87</v>
      </c>
      <c r="AV154" s="11" t="s">
        <v>87</v>
      </c>
      <c r="AW154" s="11" t="s">
        <v>35</v>
      </c>
      <c r="AX154" s="11" t="s">
        <v>84</v>
      </c>
      <c r="AY154" s="190" t="s">
        <v>167</v>
      </c>
    </row>
    <row r="155" spans="2:65" s="1" customFormat="1" ht="38.25" customHeight="1">
      <c r="B155" s="37"/>
      <c r="C155" s="169" t="s">
        <v>197</v>
      </c>
      <c r="D155" s="169" t="s">
        <v>168</v>
      </c>
      <c r="E155" s="170" t="s">
        <v>198</v>
      </c>
      <c r="F155" s="276" t="s">
        <v>199</v>
      </c>
      <c r="G155" s="276"/>
      <c r="H155" s="276"/>
      <c r="I155" s="276"/>
      <c r="J155" s="171" t="s">
        <v>200</v>
      </c>
      <c r="K155" s="172">
        <v>0.782</v>
      </c>
      <c r="L155" s="277">
        <v>0</v>
      </c>
      <c r="M155" s="278"/>
      <c r="N155" s="279">
        <f>ROUND(L155*K155,2)</f>
        <v>0</v>
      </c>
      <c r="O155" s="279"/>
      <c r="P155" s="279"/>
      <c r="Q155" s="279"/>
      <c r="R155" s="39"/>
      <c r="T155" s="173" t="s">
        <v>22</v>
      </c>
      <c r="U155" s="46" t="s">
        <v>45</v>
      </c>
      <c r="V155" s="38"/>
      <c r="W155" s="174">
        <f>V155*K155</f>
        <v>0</v>
      </c>
      <c r="X155" s="174">
        <v>2.45329</v>
      </c>
      <c r="Y155" s="174">
        <f>X155*K155</f>
        <v>1.91847278</v>
      </c>
      <c r="Z155" s="174">
        <v>0</v>
      </c>
      <c r="AA155" s="175">
        <f>Z155*K155</f>
        <v>0</v>
      </c>
      <c r="AR155" s="21" t="s">
        <v>93</v>
      </c>
      <c r="AT155" s="21" t="s">
        <v>168</v>
      </c>
      <c r="AU155" s="21" t="s">
        <v>87</v>
      </c>
      <c r="AY155" s="21" t="s">
        <v>167</v>
      </c>
      <c r="BE155" s="112">
        <f>IF(U155="základní",N155,0)</f>
        <v>0</v>
      </c>
      <c r="BF155" s="112">
        <f>IF(U155="snížená",N155,0)</f>
        <v>0</v>
      </c>
      <c r="BG155" s="112">
        <f>IF(U155="zákl. přenesená",N155,0)</f>
        <v>0</v>
      </c>
      <c r="BH155" s="112">
        <f>IF(U155="sníž. přenesená",N155,0)</f>
        <v>0</v>
      </c>
      <c r="BI155" s="112">
        <f>IF(U155="nulová",N155,0)</f>
        <v>0</v>
      </c>
      <c r="BJ155" s="21" t="s">
        <v>87</v>
      </c>
      <c r="BK155" s="112">
        <f>ROUND(L155*K155,2)</f>
        <v>0</v>
      </c>
      <c r="BL155" s="21" t="s">
        <v>93</v>
      </c>
      <c r="BM155" s="21" t="s">
        <v>201</v>
      </c>
    </row>
    <row r="156" spans="2:51" s="11" customFormat="1" ht="16.5" customHeight="1">
      <c r="B156" s="183"/>
      <c r="C156" s="184"/>
      <c r="D156" s="184"/>
      <c r="E156" s="185" t="s">
        <v>22</v>
      </c>
      <c r="F156" s="284" t="s">
        <v>675</v>
      </c>
      <c r="G156" s="285"/>
      <c r="H156" s="285"/>
      <c r="I156" s="285"/>
      <c r="J156" s="184"/>
      <c r="K156" s="186">
        <v>0.782</v>
      </c>
      <c r="L156" s="184"/>
      <c r="M156" s="184"/>
      <c r="N156" s="184"/>
      <c r="O156" s="184"/>
      <c r="P156" s="184"/>
      <c r="Q156" s="184"/>
      <c r="R156" s="187"/>
      <c r="T156" s="188"/>
      <c r="U156" s="184"/>
      <c r="V156" s="184"/>
      <c r="W156" s="184"/>
      <c r="X156" s="184"/>
      <c r="Y156" s="184"/>
      <c r="Z156" s="184"/>
      <c r="AA156" s="189"/>
      <c r="AT156" s="190" t="s">
        <v>174</v>
      </c>
      <c r="AU156" s="190" t="s">
        <v>87</v>
      </c>
      <c r="AV156" s="11" t="s">
        <v>87</v>
      </c>
      <c r="AW156" s="11" t="s">
        <v>35</v>
      </c>
      <c r="AX156" s="11" t="s">
        <v>84</v>
      </c>
      <c r="AY156" s="190" t="s">
        <v>167</v>
      </c>
    </row>
    <row r="157" spans="2:65" s="1" customFormat="1" ht="25.5" customHeight="1">
      <c r="B157" s="37"/>
      <c r="C157" s="169" t="s">
        <v>203</v>
      </c>
      <c r="D157" s="169" t="s">
        <v>168</v>
      </c>
      <c r="E157" s="170" t="s">
        <v>204</v>
      </c>
      <c r="F157" s="276" t="s">
        <v>205</v>
      </c>
      <c r="G157" s="276"/>
      <c r="H157" s="276"/>
      <c r="I157" s="276"/>
      <c r="J157" s="171" t="s">
        <v>200</v>
      </c>
      <c r="K157" s="172">
        <v>0.782</v>
      </c>
      <c r="L157" s="277">
        <v>0</v>
      </c>
      <c r="M157" s="278"/>
      <c r="N157" s="279">
        <f>ROUND(L157*K157,2)</f>
        <v>0</v>
      </c>
      <c r="O157" s="279"/>
      <c r="P157" s="279"/>
      <c r="Q157" s="279"/>
      <c r="R157" s="39"/>
      <c r="T157" s="173" t="s">
        <v>22</v>
      </c>
      <c r="U157" s="46" t="s">
        <v>45</v>
      </c>
      <c r="V157" s="38"/>
      <c r="W157" s="174">
        <f>V157*K157</f>
        <v>0</v>
      </c>
      <c r="X157" s="174">
        <v>0</v>
      </c>
      <c r="Y157" s="174">
        <f>X157*K157</f>
        <v>0</v>
      </c>
      <c r="Z157" s="174">
        <v>0</v>
      </c>
      <c r="AA157" s="175">
        <f>Z157*K157</f>
        <v>0</v>
      </c>
      <c r="AR157" s="21" t="s">
        <v>93</v>
      </c>
      <c r="AT157" s="21" t="s">
        <v>168</v>
      </c>
      <c r="AU157" s="21" t="s">
        <v>87</v>
      </c>
      <c r="AY157" s="21" t="s">
        <v>167</v>
      </c>
      <c r="BE157" s="112">
        <f>IF(U157="základní",N157,0)</f>
        <v>0</v>
      </c>
      <c r="BF157" s="112">
        <f>IF(U157="snížená",N157,0)</f>
        <v>0</v>
      </c>
      <c r="BG157" s="112">
        <f>IF(U157="zákl. přenesená",N157,0)</f>
        <v>0</v>
      </c>
      <c r="BH157" s="112">
        <f>IF(U157="sníž. přenesená",N157,0)</f>
        <v>0</v>
      </c>
      <c r="BI157" s="112">
        <f>IF(U157="nulová",N157,0)</f>
        <v>0</v>
      </c>
      <c r="BJ157" s="21" t="s">
        <v>87</v>
      </c>
      <c r="BK157" s="112">
        <f>ROUND(L157*K157,2)</f>
        <v>0</v>
      </c>
      <c r="BL157" s="21" t="s">
        <v>93</v>
      </c>
      <c r="BM157" s="21" t="s">
        <v>206</v>
      </c>
    </row>
    <row r="158" spans="2:65" s="1" customFormat="1" ht="25.5" customHeight="1">
      <c r="B158" s="37"/>
      <c r="C158" s="169" t="s">
        <v>207</v>
      </c>
      <c r="D158" s="169" t="s">
        <v>168</v>
      </c>
      <c r="E158" s="170" t="s">
        <v>208</v>
      </c>
      <c r="F158" s="276" t="s">
        <v>209</v>
      </c>
      <c r="G158" s="276"/>
      <c r="H158" s="276"/>
      <c r="I158" s="276"/>
      <c r="J158" s="171" t="s">
        <v>210</v>
      </c>
      <c r="K158" s="172">
        <v>1</v>
      </c>
      <c r="L158" s="277">
        <v>0</v>
      </c>
      <c r="M158" s="278"/>
      <c r="N158" s="279">
        <f>ROUND(L158*K158,2)</f>
        <v>0</v>
      </c>
      <c r="O158" s="279"/>
      <c r="P158" s="279"/>
      <c r="Q158" s="279"/>
      <c r="R158" s="39"/>
      <c r="T158" s="173" t="s">
        <v>22</v>
      </c>
      <c r="U158" s="46" t="s">
        <v>45</v>
      </c>
      <c r="V158" s="38"/>
      <c r="W158" s="174">
        <f>V158*K158</f>
        <v>0</v>
      </c>
      <c r="X158" s="174">
        <v>0.00048</v>
      </c>
      <c r="Y158" s="174">
        <f>X158*K158</f>
        <v>0.00048</v>
      </c>
      <c r="Z158" s="174">
        <v>0</v>
      </c>
      <c r="AA158" s="175">
        <f>Z158*K158</f>
        <v>0</v>
      </c>
      <c r="AR158" s="21" t="s">
        <v>93</v>
      </c>
      <c r="AT158" s="21" t="s">
        <v>168</v>
      </c>
      <c r="AU158" s="21" t="s">
        <v>87</v>
      </c>
      <c r="AY158" s="21" t="s">
        <v>167</v>
      </c>
      <c r="BE158" s="112">
        <f>IF(U158="základní",N158,0)</f>
        <v>0</v>
      </c>
      <c r="BF158" s="112">
        <f>IF(U158="snížená",N158,0)</f>
        <v>0</v>
      </c>
      <c r="BG158" s="112">
        <f>IF(U158="zákl. přenesená",N158,0)</f>
        <v>0</v>
      </c>
      <c r="BH158" s="112">
        <f>IF(U158="sníž. přenesená",N158,0)</f>
        <v>0</v>
      </c>
      <c r="BI158" s="112">
        <f>IF(U158="nulová",N158,0)</f>
        <v>0</v>
      </c>
      <c r="BJ158" s="21" t="s">
        <v>87</v>
      </c>
      <c r="BK158" s="112">
        <f>ROUND(L158*K158,2)</f>
        <v>0</v>
      </c>
      <c r="BL158" s="21" t="s">
        <v>93</v>
      </c>
      <c r="BM158" s="21" t="s">
        <v>211</v>
      </c>
    </row>
    <row r="159" spans="2:65" s="1" customFormat="1" ht="25.5" customHeight="1">
      <c r="B159" s="37"/>
      <c r="C159" s="199" t="s">
        <v>212</v>
      </c>
      <c r="D159" s="199" t="s">
        <v>213</v>
      </c>
      <c r="E159" s="200" t="s">
        <v>214</v>
      </c>
      <c r="F159" s="288" t="s">
        <v>215</v>
      </c>
      <c r="G159" s="288"/>
      <c r="H159" s="288"/>
      <c r="I159" s="288"/>
      <c r="J159" s="201" t="s">
        <v>210</v>
      </c>
      <c r="K159" s="202">
        <v>1</v>
      </c>
      <c r="L159" s="289">
        <v>0</v>
      </c>
      <c r="M159" s="290"/>
      <c r="N159" s="291">
        <f>ROUND(L159*K159,2)</f>
        <v>0</v>
      </c>
      <c r="O159" s="279"/>
      <c r="P159" s="279"/>
      <c r="Q159" s="279"/>
      <c r="R159" s="39"/>
      <c r="T159" s="173" t="s">
        <v>22</v>
      </c>
      <c r="U159" s="46" t="s">
        <v>45</v>
      </c>
      <c r="V159" s="38"/>
      <c r="W159" s="174">
        <f>V159*K159</f>
        <v>0</v>
      </c>
      <c r="X159" s="174">
        <v>0.0108</v>
      </c>
      <c r="Y159" s="174">
        <f>X159*K159</f>
        <v>0.0108</v>
      </c>
      <c r="Z159" s="174">
        <v>0</v>
      </c>
      <c r="AA159" s="175">
        <f>Z159*K159</f>
        <v>0</v>
      </c>
      <c r="AR159" s="21" t="s">
        <v>207</v>
      </c>
      <c r="AT159" s="21" t="s">
        <v>213</v>
      </c>
      <c r="AU159" s="21" t="s">
        <v>87</v>
      </c>
      <c r="AY159" s="21" t="s">
        <v>167</v>
      </c>
      <c r="BE159" s="112">
        <f>IF(U159="základní",N159,0)</f>
        <v>0</v>
      </c>
      <c r="BF159" s="112">
        <f>IF(U159="snížená",N159,0)</f>
        <v>0</v>
      </c>
      <c r="BG159" s="112">
        <f>IF(U159="zákl. přenesená",N159,0)</f>
        <v>0</v>
      </c>
      <c r="BH159" s="112">
        <f>IF(U159="sníž. přenesená",N159,0)</f>
        <v>0</v>
      </c>
      <c r="BI159" s="112">
        <f>IF(U159="nulová",N159,0)</f>
        <v>0</v>
      </c>
      <c r="BJ159" s="21" t="s">
        <v>87</v>
      </c>
      <c r="BK159" s="112">
        <f>ROUND(L159*K159,2)</f>
        <v>0</v>
      </c>
      <c r="BL159" s="21" t="s">
        <v>93</v>
      </c>
      <c r="BM159" s="21" t="s">
        <v>216</v>
      </c>
    </row>
    <row r="160" spans="2:63" s="9" customFormat="1" ht="29.25" customHeight="1">
      <c r="B160" s="158"/>
      <c r="C160" s="159"/>
      <c r="D160" s="168" t="s">
        <v>124</v>
      </c>
      <c r="E160" s="168"/>
      <c r="F160" s="168"/>
      <c r="G160" s="168"/>
      <c r="H160" s="168"/>
      <c r="I160" s="168"/>
      <c r="J160" s="168"/>
      <c r="K160" s="168"/>
      <c r="L160" s="168"/>
      <c r="M160" s="168"/>
      <c r="N160" s="301">
        <f>BK160</f>
        <v>0</v>
      </c>
      <c r="O160" s="302"/>
      <c r="P160" s="302"/>
      <c r="Q160" s="302"/>
      <c r="R160" s="161"/>
      <c r="T160" s="162"/>
      <c r="U160" s="159"/>
      <c r="V160" s="159"/>
      <c r="W160" s="163">
        <f>SUM(W161:W180)</f>
        <v>0</v>
      </c>
      <c r="X160" s="159"/>
      <c r="Y160" s="163">
        <f>SUM(Y161:Y180)</f>
        <v>0.00020607149999999998</v>
      </c>
      <c r="Z160" s="159"/>
      <c r="AA160" s="164">
        <f>SUM(AA161:AA180)</f>
        <v>2.947</v>
      </c>
      <c r="AR160" s="165" t="s">
        <v>84</v>
      </c>
      <c r="AT160" s="166" t="s">
        <v>77</v>
      </c>
      <c r="AU160" s="166" t="s">
        <v>84</v>
      </c>
      <c r="AY160" s="165" t="s">
        <v>167</v>
      </c>
      <c r="BK160" s="167">
        <f>SUM(BK161:BK180)</f>
        <v>0</v>
      </c>
    </row>
    <row r="161" spans="2:65" s="1" customFormat="1" ht="25.5" customHeight="1">
      <c r="B161" s="37"/>
      <c r="C161" s="169" t="s">
        <v>217</v>
      </c>
      <c r="D161" s="169" t="s">
        <v>168</v>
      </c>
      <c r="E161" s="170" t="s">
        <v>218</v>
      </c>
      <c r="F161" s="276" t="s">
        <v>219</v>
      </c>
      <c r="G161" s="276"/>
      <c r="H161" s="276"/>
      <c r="I161" s="276"/>
      <c r="J161" s="171" t="s">
        <v>171</v>
      </c>
      <c r="K161" s="172">
        <v>5.217</v>
      </c>
      <c r="L161" s="277">
        <v>0</v>
      </c>
      <c r="M161" s="278"/>
      <c r="N161" s="279">
        <f>ROUND(L161*K161,2)</f>
        <v>0</v>
      </c>
      <c r="O161" s="279"/>
      <c r="P161" s="279"/>
      <c r="Q161" s="279"/>
      <c r="R161" s="39"/>
      <c r="T161" s="173" t="s">
        <v>22</v>
      </c>
      <c r="U161" s="46" t="s">
        <v>45</v>
      </c>
      <c r="V161" s="38"/>
      <c r="W161" s="174">
        <f>V161*K161</f>
        <v>0</v>
      </c>
      <c r="X161" s="174">
        <v>3.95E-05</v>
      </c>
      <c r="Y161" s="174">
        <f>X161*K161</f>
        <v>0.00020607149999999998</v>
      </c>
      <c r="Z161" s="174">
        <v>0</v>
      </c>
      <c r="AA161" s="175">
        <f>Z161*K161</f>
        <v>0</v>
      </c>
      <c r="AR161" s="21" t="s">
        <v>93</v>
      </c>
      <c r="AT161" s="21" t="s">
        <v>168</v>
      </c>
      <c r="AU161" s="21" t="s">
        <v>87</v>
      </c>
      <c r="AY161" s="21" t="s">
        <v>167</v>
      </c>
      <c r="BE161" s="112">
        <f>IF(U161="základní",N161,0)</f>
        <v>0</v>
      </c>
      <c r="BF161" s="112">
        <f>IF(U161="snížená",N161,0)</f>
        <v>0</v>
      </c>
      <c r="BG161" s="112">
        <f>IF(U161="zákl. přenesená",N161,0)</f>
        <v>0</v>
      </c>
      <c r="BH161" s="112">
        <f>IF(U161="sníž. přenesená",N161,0)</f>
        <v>0</v>
      </c>
      <c r="BI161" s="112">
        <f>IF(U161="nulová",N161,0)</f>
        <v>0</v>
      </c>
      <c r="BJ161" s="21" t="s">
        <v>87</v>
      </c>
      <c r="BK161" s="112">
        <f>ROUND(L161*K161,2)</f>
        <v>0</v>
      </c>
      <c r="BL161" s="21" t="s">
        <v>93</v>
      </c>
      <c r="BM161" s="21" t="s">
        <v>220</v>
      </c>
    </row>
    <row r="162" spans="2:51" s="11" customFormat="1" ht="16.5" customHeight="1">
      <c r="B162" s="183"/>
      <c r="C162" s="184"/>
      <c r="D162" s="184"/>
      <c r="E162" s="185" t="s">
        <v>22</v>
      </c>
      <c r="F162" s="284" t="s">
        <v>676</v>
      </c>
      <c r="G162" s="285"/>
      <c r="H162" s="285"/>
      <c r="I162" s="285"/>
      <c r="J162" s="184"/>
      <c r="K162" s="186">
        <v>5.217</v>
      </c>
      <c r="L162" s="184"/>
      <c r="M162" s="184"/>
      <c r="N162" s="184"/>
      <c r="O162" s="184"/>
      <c r="P162" s="184"/>
      <c r="Q162" s="184"/>
      <c r="R162" s="187"/>
      <c r="T162" s="188"/>
      <c r="U162" s="184"/>
      <c r="V162" s="184"/>
      <c r="W162" s="184"/>
      <c r="X162" s="184"/>
      <c r="Y162" s="184"/>
      <c r="Z162" s="184"/>
      <c r="AA162" s="189"/>
      <c r="AT162" s="190" t="s">
        <v>174</v>
      </c>
      <c r="AU162" s="190" t="s">
        <v>87</v>
      </c>
      <c r="AV162" s="11" t="s">
        <v>87</v>
      </c>
      <c r="AW162" s="11" t="s">
        <v>35</v>
      </c>
      <c r="AX162" s="11" t="s">
        <v>84</v>
      </c>
      <c r="AY162" s="190" t="s">
        <v>167</v>
      </c>
    </row>
    <row r="163" spans="2:65" s="1" customFormat="1" ht="25.5" customHeight="1">
      <c r="B163" s="37"/>
      <c r="C163" s="169" t="s">
        <v>222</v>
      </c>
      <c r="D163" s="169" t="s">
        <v>168</v>
      </c>
      <c r="E163" s="170" t="s">
        <v>223</v>
      </c>
      <c r="F163" s="276" t="s">
        <v>224</v>
      </c>
      <c r="G163" s="276"/>
      <c r="H163" s="276"/>
      <c r="I163" s="276"/>
      <c r="J163" s="171" t="s">
        <v>171</v>
      </c>
      <c r="K163" s="172">
        <v>1.44</v>
      </c>
      <c r="L163" s="277">
        <v>0</v>
      </c>
      <c r="M163" s="278"/>
      <c r="N163" s="279">
        <f>ROUND(L163*K163,2)</f>
        <v>0</v>
      </c>
      <c r="O163" s="279"/>
      <c r="P163" s="279"/>
      <c r="Q163" s="279"/>
      <c r="R163" s="39"/>
      <c r="T163" s="173" t="s">
        <v>22</v>
      </c>
      <c r="U163" s="46" t="s">
        <v>45</v>
      </c>
      <c r="V163" s="38"/>
      <c r="W163" s="174">
        <f>V163*K163</f>
        <v>0</v>
      </c>
      <c r="X163" s="174">
        <v>0</v>
      </c>
      <c r="Y163" s="174">
        <f>X163*K163</f>
        <v>0</v>
      </c>
      <c r="Z163" s="174">
        <v>0.131</v>
      </c>
      <c r="AA163" s="175">
        <f>Z163*K163</f>
        <v>0.18864</v>
      </c>
      <c r="AR163" s="21" t="s">
        <v>93</v>
      </c>
      <c r="AT163" s="21" t="s">
        <v>168</v>
      </c>
      <c r="AU163" s="21" t="s">
        <v>87</v>
      </c>
      <c r="AY163" s="21" t="s">
        <v>167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1" t="s">
        <v>87</v>
      </c>
      <c r="BK163" s="112">
        <f>ROUND(L163*K163,2)</f>
        <v>0</v>
      </c>
      <c r="BL163" s="21" t="s">
        <v>93</v>
      </c>
      <c r="BM163" s="21" t="s">
        <v>225</v>
      </c>
    </row>
    <row r="164" spans="2:51" s="10" customFormat="1" ht="16.5" customHeight="1">
      <c r="B164" s="176"/>
      <c r="C164" s="177"/>
      <c r="D164" s="177"/>
      <c r="E164" s="178" t="s">
        <v>22</v>
      </c>
      <c r="F164" s="280" t="s">
        <v>226</v>
      </c>
      <c r="G164" s="281"/>
      <c r="H164" s="281"/>
      <c r="I164" s="281"/>
      <c r="J164" s="177"/>
      <c r="K164" s="178" t="s">
        <v>22</v>
      </c>
      <c r="L164" s="177"/>
      <c r="M164" s="177"/>
      <c r="N164" s="177"/>
      <c r="O164" s="177"/>
      <c r="P164" s="177"/>
      <c r="Q164" s="177"/>
      <c r="R164" s="179"/>
      <c r="T164" s="180"/>
      <c r="U164" s="177"/>
      <c r="V164" s="177"/>
      <c r="W164" s="177"/>
      <c r="X164" s="177"/>
      <c r="Y164" s="177"/>
      <c r="Z164" s="177"/>
      <c r="AA164" s="181"/>
      <c r="AT164" s="182" t="s">
        <v>174</v>
      </c>
      <c r="AU164" s="182" t="s">
        <v>87</v>
      </c>
      <c r="AV164" s="10" t="s">
        <v>84</v>
      </c>
      <c r="AW164" s="10" t="s">
        <v>35</v>
      </c>
      <c r="AX164" s="10" t="s">
        <v>78</v>
      </c>
      <c r="AY164" s="182" t="s">
        <v>167</v>
      </c>
    </row>
    <row r="165" spans="2:51" s="11" customFormat="1" ht="16.5" customHeight="1">
      <c r="B165" s="183"/>
      <c r="C165" s="184"/>
      <c r="D165" s="184"/>
      <c r="E165" s="185" t="s">
        <v>22</v>
      </c>
      <c r="F165" s="282" t="s">
        <v>227</v>
      </c>
      <c r="G165" s="283"/>
      <c r="H165" s="283"/>
      <c r="I165" s="283"/>
      <c r="J165" s="184"/>
      <c r="K165" s="186">
        <v>1.44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174</v>
      </c>
      <c r="AU165" s="190" t="s">
        <v>87</v>
      </c>
      <c r="AV165" s="11" t="s">
        <v>87</v>
      </c>
      <c r="AW165" s="11" t="s">
        <v>35</v>
      </c>
      <c r="AX165" s="11" t="s">
        <v>84</v>
      </c>
      <c r="AY165" s="190" t="s">
        <v>167</v>
      </c>
    </row>
    <row r="166" spans="2:65" s="1" customFormat="1" ht="38.25" customHeight="1">
      <c r="B166" s="37"/>
      <c r="C166" s="169" t="s">
        <v>228</v>
      </c>
      <c r="D166" s="169" t="s">
        <v>168</v>
      </c>
      <c r="E166" s="170" t="s">
        <v>229</v>
      </c>
      <c r="F166" s="276" t="s">
        <v>230</v>
      </c>
      <c r="G166" s="276"/>
      <c r="H166" s="276"/>
      <c r="I166" s="276"/>
      <c r="J166" s="171" t="s">
        <v>200</v>
      </c>
      <c r="K166" s="172">
        <v>0.782</v>
      </c>
      <c r="L166" s="277">
        <v>0</v>
      </c>
      <c r="M166" s="278"/>
      <c r="N166" s="279">
        <f>ROUND(L166*K166,2)</f>
        <v>0</v>
      </c>
      <c r="O166" s="279"/>
      <c r="P166" s="279"/>
      <c r="Q166" s="279"/>
      <c r="R166" s="39"/>
      <c r="T166" s="173" t="s">
        <v>22</v>
      </c>
      <c r="U166" s="46" t="s">
        <v>45</v>
      </c>
      <c r="V166" s="38"/>
      <c r="W166" s="174">
        <f>V166*K166</f>
        <v>0</v>
      </c>
      <c r="X166" s="174">
        <v>0</v>
      </c>
      <c r="Y166" s="174">
        <f>X166*K166</f>
        <v>0</v>
      </c>
      <c r="Z166" s="174">
        <v>2.2</v>
      </c>
      <c r="AA166" s="175">
        <f>Z166*K166</f>
        <v>1.7204000000000002</v>
      </c>
      <c r="AR166" s="21" t="s">
        <v>93</v>
      </c>
      <c r="AT166" s="21" t="s">
        <v>168</v>
      </c>
      <c r="AU166" s="21" t="s">
        <v>87</v>
      </c>
      <c r="AY166" s="21" t="s">
        <v>167</v>
      </c>
      <c r="BE166" s="112">
        <f>IF(U166="základní",N166,0)</f>
        <v>0</v>
      </c>
      <c r="BF166" s="112">
        <f>IF(U166="snížená",N166,0)</f>
        <v>0</v>
      </c>
      <c r="BG166" s="112">
        <f>IF(U166="zákl. přenesená",N166,0)</f>
        <v>0</v>
      </c>
      <c r="BH166" s="112">
        <f>IF(U166="sníž. přenesená",N166,0)</f>
        <v>0</v>
      </c>
      <c r="BI166" s="112">
        <f>IF(U166="nulová",N166,0)</f>
        <v>0</v>
      </c>
      <c r="BJ166" s="21" t="s">
        <v>87</v>
      </c>
      <c r="BK166" s="112">
        <f>ROUND(L166*K166,2)</f>
        <v>0</v>
      </c>
      <c r="BL166" s="21" t="s">
        <v>93</v>
      </c>
      <c r="BM166" s="21" t="s">
        <v>231</v>
      </c>
    </row>
    <row r="167" spans="2:51" s="11" customFormat="1" ht="16.5" customHeight="1">
      <c r="B167" s="183"/>
      <c r="C167" s="184"/>
      <c r="D167" s="184"/>
      <c r="E167" s="185" t="s">
        <v>22</v>
      </c>
      <c r="F167" s="284" t="s">
        <v>675</v>
      </c>
      <c r="G167" s="285"/>
      <c r="H167" s="285"/>
      <c r="I167" s="285"/>
      <c r="J167" s="184"/>
      <c r="K167" s="186">
        <v>0.782</v>
      </c>
      <c r="L167" s="184"/>
      <c r="M167" s="184"/>
      <c r="N167" s="184"/>
      <c r="O167" s="184"/>
      <c r="P167" s="184"/>
      <c r="Q167" s="184"/>
      <c r="R167" s="187"/>
      <c r="T167" s="188"/>
      <c r="U167" s="184"/>
      <c r="V167" s="184"/>
      <c r="W167" s="184"/>
      <c r="X167" s="184"/>
      <c r="Y167" s="184"/>
      <c r="Z167" s="184"/>
      <c r="AA167" s="189"/>
      <c r="AT167" s="190" t="s">
        <v>174</v>
      </c>
      <c r="AU167" s="190" t="s">
        <v>87</v>
      </c>
      <c r="AV167" s="11" t="s">
        <v>87</v>
      </c>
      <c r="AW167" s="11" t="s">
        <v>35</v>
      </c>
      <c r="AX167" s="11" t="s">
        <v>84</v>
      </c>
      <c r="AY167" s="190" t="s">
        <v>167</v>
      </c>
    </row>
    <row r="168" spans="2:65" s="1" customFormat="1" ht="25.5" customHeight="1">
      <c r="B168" s="37"/>
      <c r="C168" s="169" t="s">
        <v>234</v>
      </c>
      <c r="D168" s="169" t="s">
        <v>168</v>
      </c>
      <c r="E168" s="170" t="s">
        <v>235</v>
      </c>
      <c r="F168" s="276" t="s">
        <v>236</v>
      </c>
      <c r="G168" s="276"/>
      <c r="H168" s="276"/>
      <c r="I168" s="276"/>
      <c r="J168" s="171" t="s">
        <v>171</v>
      </c>
      <c r="K168" s="172">
        <v>0.22</v>
      </c>
      <c r="L168" s="277">
        <v>0</v>
      </c>
      <c r="M168" s="278"/>
      <c r="N168" s="279">
        <f>ROUND(L168*K168,2)</f>
        <v>0</v>
      </c>
      <c r="O168" s="279"/>
      <c r="P168" s="279"/>
      <c r="Q168" s="279"/>
      <c r="R168" s="39"/>
      <c r="T168" s="173" t="s">
        <v>22</v>
      </c>
      <c r="U168" s="46" t="s">
        <v>45</v>
      </c>
      <c r="V168" s="38"/>
      <c r="W168" s="174">
        <f>V168*K168</f>
        <v>0</v>
      </c>
      <c r="X168" s="174">
        <v>0</v>
      </c>
      <c r="Y168" s="174">
        <f>X168*K168</f>
        <v>0</v>
      </c>
      <c r="Z168" s="174">
        <v>0.055</v>
      </c>
      <c r="AA168" s="175">
        <f>Z168*K168</f>
        <v>0.0121</v>
      </c>
      <c r="AR168" s="21" t="s">
        <v>93</v>
      </c>
      <c r="AT168" s="21" t="s">
        <v>168</v>
      </c>
      <c r="AU168" s="21" t="s">
        <v>87</v>
      </c>
      <c r="AY168" s="21" t="s">
        <v>167</v>
      </c>
      <c r="BE168" s="112">
        <f>IF(U168="základní",N168,0)</f>
        <v>0</v>
      </c>
      <c r="BF168" s="112">
        <f>IF(U168="snížená",N168,0)</f>
        <v>0</v>
      </c>
      <c r="BG168" s="112">
        <f>IF(U168="zákl. přenesená",N168,0)</f>
        <v>0</v>
      </c>
      <c r="BH168" s="112">
        <f>IF(U168="sníž. přenesená",N168,0)</f>
        <v>0</v>
      </c>
      <c r="BI168" s="112">
        <f>IF(U168="nulová",N168,0)</f>
        <v>0</v>
      </c>
      <c r="BJ168" s="21" t="s">
        <v>87</v>
      </c>
      <c r="BK168" s="112">
        <f>ROUND(L168*K168,2)</f>
        <v>0</v>
      </c>
      <c r="BL168" s="21" t="s">
        <v>93</v>
      </c>
      <c r="BM168" s="21" t="s">
        <v>237</v>
      </c>
    </row>
    <row r="169" spans="2:51" s="10" customFormat="1" ht="16.5" customHeight="1">
      <c r="B169" s="176"/>
      <c r="C169" s="177"/>
      <c r="D169" s="177"/>
      <c r="E169" s="178" t="s">
        <v>22</v>
      </c>
      <c r="F169" s="280" t="s">
        <v>173</v>
      </c>
      <c r="G169" s="281"/>
      <c r="H169" s="281"/>
      <c r="I169" s="281"/>
      <c r="J169" s="177"/>
      <c r="K169" s="178" t="s">
        <v>22</v>
      </c>
      <c r="L169" s="177"/>
      <c r="M169" s="177"/>
      <c r="N169" s="177"/>
      <c r="O169" s="177"/>
      <c r="P169" s="177"/>
      <c r="Q169" s="177"/>
      <c r="R169" s="179"/>
      <c r="T169" s="180"/>
      <c r="U169" s="177"/>
      <c r="V169" s="177"/>
      <c r="W169" s="177"/>
      <c r="X169" s="177"/>
      <c r="Y169" s="177"/>
      <c r="Z169" s="177"/>
      <c r="AA169" s="181"/>
      <c r="AT169" s="182" t="s">
        <v>174</v>
      </c>
      <c r="AU169" s="182" t="s">
        <v>87</v>
      </c>
      <c r="AV169" s="10" t="s">
        <v>84</v>
      </c>
      <c r="AW169" s="10" t="s">
        <v>35</v>
      </c>
      <c r="AX169" s="10" t="s">
        <v>78</v>
      </c>
      <c r="AY169" s="182" t="s">
        <v>167</v>
      </c>
    </row>
    <row r="170" spans="2:51" s="11" customFormat="1" ht="16.5" customHeight="1">
      <c r="B170" s="183"/>
      <c r="C170" s="184"/>
      <c r="D170" s="184"/>
      <c r="E170" s="185" t="s">
        <v>22</v>
      </c>
      <c r="F170" s="282" t="s">
        <v>663</v>
      </c>
      <c r="G170" s="283"/>
      <c r="H170" s="283"/>
      <c r="I170" s="283"/>
      <c r="J170" s="184"/>
      <c r="K170" s="186">
        <v>0.22</v>
      </c>
      <c r="L170" s="184"/>
      <c r="M170" s="184"/>
      <c r="N170" s="184"/>
      <c r="O170" s="184"/>
      <c r="P170" s="184"/>
      <c r="Q170" s="184"/>
      <c r="R170" s="187"/>
      <c r="T170" s="188"/>
      <c r="U170" s="184"/>
      <c r="V170" s="184"/>
      <c r="W170" s="184"/>
      <c r="X170" s="184"/>
      <c r="Y170" s="184"/>
      <c r="Z170" s="184"/>
      <c r="AA170" s="189"/>
      <c r="AT170" s="190" t="s">
        <v>174</v>
      </c>
      <c r="AU170" s="190" t="s">
        <v>87</v>
      </c>
      <c r="AV170" s="11" t="s">
        <v>87</v>
      </c>
      <c r="AW170" s="11" t="s">
        <v>35</v>
      </c>
      <c r="AX170" s="11" t="s">
        <v>84</v>
      </c>
      <c r="AY170" s="190" t="s">
        <v>167</v>
      </c>
    </row>
    <row r="171" spans="2:65" s="1" customFormat="1" ht="25.5" customHeight="1">
      <c r="B171" s="37"/>
      <c r="C171" s="169" t="s">
        <v>239</v>
      </c>
      <c r="D171" s="169" t="s">
        <v>168</v>
      </c>
      <c r="E171" s="170" t="s">
        <v>240</v>
      </c>
      <c r="F171" s="276" t="s">
        <v>241</v>
      </c>
      <c r="G171" s="276"/>
      <c r="H171" s="276"/>
      <c r="I171" s="276"/>
      <c r="J171" s="171" t="s">
        <v>171</v>
      </c>
      <c r="K171" s="172">
        <v>1.2</v>
      </c>
      <c r="L171" s="277">
        <v>0</v>
      </c>
      <c r="M171" s="278"/>
      <c r="N171" s="279">
        <f>ROUND(L171*K171,2)</f>
        <v>0</v>
      </c>
      <c r="O171" s="279"/>
      <c r="P171" s="279"/>
      <c r="Q171" s="279"/>
      <c r="R171" s="39"/>
      <c r="T171" s="173" t="s">
        <v>22</v>
      </c>
      <c r="U171" s="46" t="s">
        <v>45</v>
      </c>
      <c r="V171" s="38"/>
      <c r="W171" s="174">
        <f>V171*K171</f>
        <v>0</v>
      </c>
      <c r="X171" s="174">
        <v>0</v>
      </c>
      <c r="Y171" s="174">
        <f>X171*K171</f>
        <v>0</v>
      </c>
      <c r="Z171" s="174">
        <v>0.076</v>
      </c>
      <c r="AA171" s="175">
        <f>Z171*K171</f>
        <v>0.09119999999999999</v>
      </c>
      <c r="AR171" s="21" t="s">
        <v>93</v>
      </c>
      <c r="AT171" s="21" t="s">
        <v>168</v>
      </c>
      <c r="AU171" s="21" t="s">
        <v>87</v>
      </c>
      <c r="AY171" s="21" t="s">
        <v>167</v>
      </c>
      <c r="BE171" s="112">
        <f>IF(U171="základní",N171,0)</f>
        <v>0</v>
      </c>
      <c r="BF171" s="112">
        <f>IF(U171="snížená",N171,0)</f>
        <v>0</v>
      </c>
      <c r="BG171" s="112">
        <f>IF(U171="zákl. přenesená",N171,0)</f>
        <v>0</v>
      </c>
      <c r="BH171" s="112">
        <f>IF(U171="sníž. přenesená",N171,0)</f>
        <v>0</v>
      </c>
      <c r="BI171" s="112">
        <f>IF(U171="nulová",N171,0)</f>
        <v>0</v>
      </c>
      <c r="BJ171" s="21" t="s">
        <v>87</v>
      </c>
      <c r="BK171" s="112">
        <f>ROUND(L171*K171,2)</f>
        <v>0</v>
      </c>
      <c r="BL171" s="21" t="s">
        <v>93</v>
      </c>
      <c r="BM171" s="21" t="s">
        <v>242</v>
      </c>
    </row>
    <row r="172" spans="2:51" s="11" customFormat="1" ht="16.5" customHeight="1">
      <c r="B172" s="183"/>
      <c r="C172" s="184"/>
      <c r="D172" s="184"/>
      <c r="E172" s="185" t="s">
        <v>22</v>
      </c>
      <c r="F172" s="284" t="s">
        <v>243</v>
      </c>
      <c r="G172" s="285"/>
      <c r="H172" s="285"/>
      <c r="I172" s="285"/>
      <c r="J172" s="184"/>
      <c r="K172" s="186">
        <v>1.2</v>
      </c>
      <c r="L172" s="184"/>
      <c r="M172" s="184"/>
      <c r="N172" s="184"/>
      <c r="O172" s="184"/>
      <c r="P172" s="184"/>
      <c r="Q172" s="184"/>
      <c r="R172" s="187"/>
      <c r="T172" s="188"/>
      <c r="U172" s="184"/>
      <c r="V172" s="184"/>
      <c r="W172" s="184"/>
      <c r="X172" s="184"/>
      <c r="Y172" s="184"/>
      <c r="Z172" s="184"/>
      <c r="AA172" s="189"/>
      <c r="AT172" s="190" t="s">
        <v>174</v>
      </c>
      <c r="AU172" s="190" t="s">
        <v>87</v>
      </c>
      <c r="AV172" s="11" t="s">
        <v>87</v>
      </c>
      <c r="AW172" s="11" t="s">
        <v>35</v>
      </c>
      <c r="AX172" s="11" t="s">
        <v>84</v>
      </c>
      <c r="AY172" s="190" t="s">
        <v>167</v>
      </c>
    </row>
    <row r="173" spans="2:65" s="1" customFormat="1" ht="25.5" customHeight="1">
      <c r="B173" s="37"/>
      <c r="C173" s="169" t="s">
        <v>11</v>
      </c>
      <c r="D173" s="169" t="s">
        <v>168</v>
      </c>
      <c r="E173" s="170" t="s">
        <v>244</v>
      </c>
      <c r="F173" s="276" t="s">
        <v>245</v>
      </c>
      <c r="G173" s="276"/>
      <c r="H173" s="276"/>
      <c r="I173" s="276"/>
      <c r="J173" s="171" t="s">
        <v>171</v>
      </c>
      <c r="K173" s="172">
        <v>0.4</v>
      </c>
      <c r="L173" s="277">
        <v>0</v>
      </c>
      <c r="M173" s="278"/>
      <c r="N173" s="279">
        <f>ROUND(L173*K173,2)</f>
        <v>0</v>
      </c>
      <c r="O173" s="279"/>
      <c r="P173" s="279"/>
      <c r="Q173" s="279"/>
      <c r="R173" s="39"/>
      <c r="T173" s="173" t="s">
        <v>22</v>
      </c>
      <c r="U173" s="46" t="s">
        <v>45</v>
      </c>
      <c r="V173" s="38"/>
      <c r="W173" s="174">
        <f>V173*K173</f>
        <v>0</v>
      </c>
      <c r="X173" s="174">
        <v>0</v>
      </c>
      <c r="Y173" s="174">
        <f>X173*K173</f>
        <v>0</v>
      </c>
      <c r="Z173" s="174">
        <v>0.187</v>
      </c>
      <c r="AA173" s="175">
        <f>Z173*K173</f>
        <v>0.0748</v>
      </c>
      <c r="AR173" s="21" t="s">
        <v>93</v>
      </c>
      <c r="AT173" s="21" t="s">
        <v>168</v>
      </c>
      <c r="AU173" s="21" t="s">
        <v>87</v>
      </c>
      <c r="AY173" s="21" t="s">
        <v>167</v>
      </c>
      <c r="BE173" s="112">
        <f>IF(U173="základní",N173,0)</f>
        <v>0</v>
      </c>
      <c r="BF173" s="112">
        <f>IF(U173="snížená",N173,0)</f>
        <v>0</v>
      </c>
      <c r="BG173" s="112">
        <f>IF(U173="zákl. přenesená",N173,0)</f>
        <v>0</v>
      </c>
      <c r="BH173" s="112">
        <f>IF(U173="sníž. přenesená",N173,0)</f>
        <v>0</v>
      </c>
      <c r="BI173" s="112">
        <f>IF(U173="nulová",N173,0)</f>
        <v>0</v>
      </c>
      <c r="BJ173" s="21" t="s">
        <v>87</v>
      </c>
      <c r="BK173" s="112">
        <f>ROUND(L173*K173,2)</f>
        <v>0</v>
      </c>
      <c r="BL173" s="21" t="s">
        <v>93</v>
      </c>
      <c r="BM173" s="21" t="s">
        <v>246</v>
      </c>
    </row>
    <row r="174" spans="2:51" s="10" customFormat="1" ht="16.5" customHeight="1">
      <c r="B174" s="176"/>
      <c r="C174" s="177"/>
      <c r="D174" s="177"/>
      <c r="E174" s="178" t="s">
        <v>22</v>
      </c>
      <c r="F174" s="280" t="s">
        <v>247</v>
      </c>
      <c r="G174" s="281"/>
      <c r="H174" s="281"/>
      <c r="I174" s="281"/>
      <c r="J174" s="177"/>
      <c r="K174" s="178" t="s">
        <v>22</v>
      </c>
      <c r="L174" s="177"/>
      <c r="M174" s="177"/>
      <c r="N174" s="177"/>
      <c r="O174" s="177"/>
      <c r="P174" s="177"/>
      <c r="Q174" s="177"/>
      <c r="R174" s="179"/>
      <c r="T174" s="180"/>
      <c r="U174" s="177"/>
      <c r="V174" s="177"/>
      <c r="W174" s="177"/>
      <c r="X174" s="177"/>
      <c r="Y174" s="177"/>
      <c r="Z174" s="177"/>
      <c r="AA174" s="181"/>
      <c r="AT174" s="182" t="s">
        <v>174</v>
      </c>
      <c r="AU174" s="182" t="s">
        <v>87</v>
      </c>
      <c r="AV174" s="10" t="s">
        <v>84</v>
      </c>
      <c r="AW174" s="10" t="s">
        <v>35</v>
      </c>
      <c r="AX174" s="10" t="s">
        <v>78</v>
      </c>
      <c r="AY174" s="182" t="s">
        <v>167</v>
      </c>
    </row>
    <row r="175" spans="2:51" s="11" customFormat="1" ht="16.5" customHeight="1">
      <c r="B175" s="183"/>
      <c r="C175" s="184"/>
      <c r="D175" s="184"/>
      <c r="E175" s="185" t="s">
        <v>22</v>
      </c>
      <c r="F175" s="282" t="s">
        <v>664</v>
      </c>
      <c r="G175" s="283"/>
      <c r="H175" s="283"/>
      <c r="I175" s="283"/>
      <c r="J175" s="184"/>
      <c r="K175" s="186">
        <v>0.4</v>
      </c>
      <c r="L175" s="184"/>
      <c r="M175" s="184"/>
      <c r="N175" s="184"/>
      <c r="O175" s="184"/>
      <c r="P175" s="184"/>
      <c r="Q175" s="184"/>
      <c r="R175" s="187"/>
      <c r="T175" s="188"/>
      <c r="U175" s="184"/>
      <c r="V175" s="184"/>
      <c r="W175" s="184"/>
      <c r="X175" s="184"/>
      <c r="Y175" s="184"/>
      <c r="Z175" s="184"/>
      <c r="AA175" s="189"/>
      <c r="AT175" s="190" t="s">
        <v>174</v>
      </c>
      <c r="AU175" s="190" t="s">
        <v>87</v>
      </c>
      <c r="AV175" s="11" t="s">
        <v>87</v>
      </c>
      <c r="AW175" s="11" t="s">
        <v>35</v>
      </c>
      <c r="AX175" s="11" t="s">
        <v>84</v>
      </c>
      <c r="AY175" s="190" t="s">
        <v>167</v>
      </c>
    </row>
    <row r="176" spans="2:65" s="1" customFormat="1" ht="25.5" customHeight="1">
      <c r="B176" s="37"/>
      <c r="C176" s="169" t="s">
        <v>194</v>
      </c>
      <c r="D176" s="169" t="s">
        <v>168</v>
      </c>
      <c r="E176" s="170" t="s">
        <v>249</v>
      </c>
      <c r="F176" s="276" t="s">
        <v>250</v>
      </c>
      <c r="G176" s="276"/>
      <c r="H176" s="276"/>
      <c r="I176" s="276"/>
      <c r="J176" s="171" t="s">
        <v>171</v>
      </c>
      <c r="K176" s="172">
        <v>12.645</v>
      </c>
      <c r="L176" s="277">
        <v>0</v>
      </c>
      <c r="M176" s="278"/>
      <c r="N176" s="279">
        <f>ROUND(L176*K176,2)</f>
        <v>0</v>
      </c>
      <c r="O176" s="279"/>
      <c r="P176" s="279"/>
      <c r="Q176" s="279"/>
      <c r="R176" s="39"/>
      <c r="T176" s="173" t="s">
        <v>22</v>
      </c>
      <c r="U176" s="46" t="s">
        <v>45</v>
      </c>
      <c r="V176" s="38"/>
      <c r="W176" s="174">
        <f>V176*K176</f>
        <v>0</v>
      </c>
      <c r="X176" s="174">
        <v>0</v>
      </c>
      <c r="Y176" s="174">
        <f>X176*K176</f>
        <v>0</v>
      </c>
      <c r="Z176" s="174">
        <v>0.068</v>
      </c>
      <c r="AA176" s="175">
        <f>Z176*K176</f>
        <v>0.8598600000000001</v>
      </c>
      <c r="AR176" s="21" t="s">
        <v>93</v>
      </c>
      <c r="AT176" s="21" t="s">
        <v>168</v>
      </c>
      <c r="AU176" s="21" t="s">
        <v>87</v>
      </c>
      <c r="AY176" s="21" t="s">
        <v>167</v>
      </c>
      <c r="BE176" s="112">
        <f>IF(U176="základní",N176,0)</f>
        <v>0</v>
      </c>
      <c r="BF176" s="112">
        <f>IF(U176="snížená",N176,0)</f>
        <v>0</v>
      </c>
      <c r="BG176" s="112">
        <f>IF(U176="zákl. přenesená",N176,0)</f>
        <v>0</v>
      </c>
      <c r="BH176" s="112">
        <f>IF(U176="sníž. přenesená",N176,0)</f>
        <v>0</v>
      </c>
      <c r="BI176" s="112">
        <f>IF(U176="nulová",N176,0)</f>
        <v>0</v>
      </c>
      <c r="BJ176" s="21" t="s">
        <v>87</v>
      </c>
      <c r="BK176" s="112">
        <f>ROUND(L176*K176,2)</f>
        <v>0</v>
      </c>
      <c r="BL176" s="21" t="s">
        <v>93</v>
      </c>
      <c r="BM176" s="21" t="s">
        <v>251</v>
      </c>
    </row>
    <row r="177" spans="2:51" s="10" customFormat="1" ht="16.5" customHeight="1">
      <c r="B177" s="176"/>
      <c r="C177" s="177"/>
      <c r="D177" s="177"/>
      <c r="E177" s="178" t="s">
        <v>22</v>
      </c>
      <c r="F177" s="280" t="s">
        <v>183</v>
      </c>
      <c r="G177" s="281"/>
      <c r="H177" s="281"/>
      <c r="I177" s="281"/>
      <c r="J177" s="177"/>
      <c r="K177" s="178" t="s">
        <v>22</v>
      </c>
      <c r="L177" s="177"/>
      <c r="M177" s="177"/>
      <c r="N177" s="177"/>
      <c r="O177" s="177"/>
      <c r="P177" s="177"/>
      <c r="Q177" s="177"/>
      <c r="R177" s="179"/>
      <c r="T177" s="180"/>
      <c r="U177" s="177"/>
      <c r="V177" s="177"/>
      <c r="W177" s="177"/>
      <c r="X177" s="177"/>
      <c r="Y177" s="177"/>
      <c r="Z177" s="177"/>
      <c r="AA177" s="181"/>
      <c r="AT177" s="182" t="s">
        <v>174</v>
      </c>
      <c r="AU177" s="182" t="s">
        <v>87</v>
      </c>
      <c r="AV177" s="10" t="s">
        <v>84</v>
      </c>
      <c r="AW177" s="10" t="s">
        <v>35</v>
      </c>
      <c r="AX177" s="10" t="s">
        <v>78</v>
      </c>
      <c r="AY177" s="182" t="s">
        <v>167</v>
      </c>
    </row>
    <row r="178" spans="2:51" s="11" customFormat="1" ht="25.5" customHeight="1">
      <c r="B178" s="183"/>
      <c r="C178" s="184"/>
      <c r="D178" s="184"/>
      <c r="E178" s="185" t="s">
        <v>22</v>
      </c>
      <c r="F178" s="282" t="s">
        <v>674</v>
      </c>
      <c r="G178" s="283"/>
      <c r="H178" s="283"/>
      <c r="I178" s="283"/>
      <c r="J178" s="184"/>
      <c r="K178" s="186">
        <v>13.695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174</v>
      </c>
      <c r="AU178" s="190" t="s">
        <v>87</v>
      </c>
      <c r="AV178" s="11" t="s">
        <v>87</v>
      </c>
      <c r="AW178" s="11" t="s">
        <v>35</v>
      </c>
      <c r="AX178" s="11" t="s">
        <v>78</v>
      </c>
      <c r="AY178" s="190" t="s">
        <v>167</v>
      </c>
    </row>
    <row r="179" spans="2:51" s="11" customFormat="1" ht="16.5" customHeight="1">
      <c r="B179" s="183"/>
      <c r="C179" s="184"/>
      <c r="D179" s="184"/>
      <c r="E179" s="185" t="s">
        <v>22</v>
      </c>
      <c r="F179" s="282" t="s">
        <v>666</v>
      </c>
      <c r="G179" s="283"/>
      <c r="H179" s="283"/>
      <c r="I179" s="283"/>
      <c r="J179" s="184"/>
      <c r="K179" s="186">
        <v>-1.05</v>
      </c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174</v>
      </c>
      <c r="AU179" s="190" t="s">
        <v>87</v>
      </c>
      <c r="AV179" s="11" t="s">
        <v>87</v>
      </c>
      <c r="AW179" s="11" t="s">
        <v>35</v>
      </c>
      <c r="AX179" s="11" t="s">
        <v>78</v>
      </c>
      <c r="AY179" s="190" t="s">
        <v>167</v>
      </c>
    </row>
    <row r="180" spans="2:51" s="12" customFormat="1" ht="16.5" customHeight="1">
      <c r="B180" s="191"/>
      <c r="C180" s="192"/>
      <c r="D180" s="192"/>
      <c r="E180" s="193" t="s">
        <v>22</v>
      </c>
      <c r="F180" s="286" t="s">
        <v>186</v>
      </c>
      <c r="G180" s="287"/>
      <c r="H180" s="287"/>
      <c r="I180" s="287"/>
      <c r="J180" s="192"/>
      <c r="K180" s="194">
        <v>12.645</v>
      </c>
      <c r="L180" s="192"/>
      <c r="M180" s="192"/>
      <c r="N180" s="192"/>
      <c r="O180" s="192"/>
      <c r="P180" s="192"/>
      <c r="Q180" s="192"/>
      <c r="R180" s="195"/>
      <c r="T180" s="196"/>
      <c r="U180" s="192"/>
      <c r="V180" s="192"/>
      <c r="W180" s="192"/>
      <c r="X180" s="192"/>
      <c r="Y180" s="192"/>
      <c r="Z180" s="192"/>
      <c r="AA180" s="197"/>
      <c r="AT180" s="198" t="s">
        <v>174</v>
      </c>
      <c r="AU180" s="198" t="s">
        <v>87</v>
      </c>
      <c r="AV180" s="12" t="s">
        <v>93</v>
      </c>
      <c r="AW180" s="12" t="s">
        <v>35</v>
      </c>
      <c r="AX180" s="12" t="s">
        <v>84</v>
      </c>
      <c r="AY180" s="198" t="s">
        <v>167</v>
      </c>
    </row>
    <row r="181" spans="2:63" s="9" customFormat="1" ht="29.25" customHeight="1">
      <c r="B181" s="158"/>
      <c r="C181" s="159"/>
      <c r="D181" s="168" t="s">
        <v>125</v>
      </c>
      <c r="E181" s="168"/>
      <c r="F181" s="168"/>
      <c r="G181" s="168"/>
      <c r="H181" s="168"/>
      <c r="I181" s="168"/>
      <c r="J181" s="168"/>
      <c r="K181" s="168"/>
      <c r="L181" s="168"/>
      <c r="M181" s="168"/>
      <c r="N181" s="299">
        <f>BK181</f>
        <v>0</v>
      </c>
      <c r="O181" s="300"/>
      <c r="P181" s="300"/>
      <c r="Q181" s="300"/>
      <c r="R181" s="161"/>
      <c r="T181" s="162"/>
      <c r="U181" s="159"/>
      <c r="V181" s="159"/>
      <c r="W181" s="163">
        <f>SUM(W182:W185)</f>
        <v>0</v>
      </c>
      <c r="X181" s="159"/>
      <c r="Y181" s="163">
        <f>SUM(Y182:Y185)</f>
        <v>0</v>
      </c>
      <c r="Z181" s="159"/>
      <c r="AA181" s="164">
        <f>SUM(AA182:AA185)</f>
        <v>0</v>
      </c>
      <c r="AR181" s="165" t="s">
        <v>84</v>
      </c>
      <c r="AT181" s="166" t="s">
        <v>77</v>
      </c>
      <c r="AU181" s="166" t="s">
        <v>84</v>
      </c>
      <c r="AY181" s="165" t="s">
        <v>167</v>
      </c>
      <c r="BK181" s="167">
        <f>SUM(BK182:BK185)</f>
        <v>0</v>
      </c>
    </row>
    <row r="182" spans="2:65" s="1" customFormat="1" ht="38.25" customHeight="1">
      <c r="B182" s="37"/>
      <c r="C182" s="169" t="s">
        <v>253</v>
      </c>
      <c r="D182" s="169" t="s">
        <v>168</v>
      </c>
      <c r="E182" s="170" t="s">
        <v>254</v>
      </c>
      <c r="F182" s="276" t="s">
        <v>255</v>
      </c>
      <c r="G182" s="276"/>
      <c r="H182" s="276"/>
      <c r="I182" s="276"/>
      <c r="J182" s="171" t="s">
        <v>256</v>
      </c>
      <c r="K182" s="172">
        <v>3.139</v>
      </c>
      <c r="L182" s="277">
        <v>0</v>
      </c>
      <c r="M182" s="278"/>
      <c r="N182" s="279">
        <f>ROUND(L182*K182,2)</f>
        <v>0</v>
      </c>
      <c r="O182" s="279"/>
      <c r="P182" s="279"/>
      <c r="Q182" s="279"/>
      <c r="R182" s="39"/>
      <c r="T182" s="173" t="s">
        <v>22</v>
      </c>
      <c r="U182" s="46" t="s">
        <v>45</v>
      </c>
      <c r="V182" s="38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21" t="s">
        <v>93</v>
      </c>
      <c r="AT182" s="21" t="s">
        <v>168</v>
      </c>
      <c r="AU182" s="21" t="s">
        <v>87</v>
      </c>
      <c r="AY182" s="21" t="s">
        <v>167</v>
      </c>
      <c r="BE182" s="112">
        <f>IF(U182="základní",N182,0)</f>
        <v>0</v>
      </c>
      <c r="BF182" s="112">
        <f>IF(U182="snížená",N182,0)</f>
        <v>0</v>
      </c>
      <c r="BG182" s="112">
        <f>IF(U182="zákl. přenesená",N182,0)</f>
        <v>0</v>
      </c>
      <c r="BH182" s="112">
        <f>IF(U182="sníž. přenesená",N182,0)</f>
        <v>0</v>
      </c>
      <c r="BI182" s="112">
        <f>IF(U182="nulová",N182,0)</f>
        <v>0</v>
      </c>
      <c r="BJ182" s="21" t="s">
        <v>87</v>
      </c>
      <c r="BK182" s="112">
        <f>ROUND(L182*K182,2)</f>
        <v>0</v>
      </c>
      <c r="BL182" s="21" t="s">
        <v>93</v>
      </c>
      <c r="BM182" s="21" t="s">
        <v>257</v>
      </c>
    </row>
    <row r="183" spans="2:65" s="1" customFormat="1" ht="38.25" customHeight="1">
      <c r="B183" s="37"/>
      <c r="C183" s="169" t="s">
        <v>258</v>
      </c>
      <c r="D183" s="169" t="s">
        <v>168</v>
      </c>
      <c r="E183" s="170" t="s">
        <v>259</v>
      </c>
      <c r="F183" s="276" t="s">
        <v>260</v>
      </c>
      <c r="G183" s="276"/>
      <c r="H183" s="276"/>
      <c r="I183" s="276"/>
      <c r="J183" s="171" t="s">
        <v>256</v>
      </c>
      <c r="K183" s="172">
        <v>3.139</v>
      </c>
      <c r="L183" s="277">
        <v>0</v>
      </c>
      <c r="M183" s="278"/>
      <c r="N183" s="279">
        <f>ROUND(L183*K183,2)</f>
        <v>0</v>
      </c>
      <c r="O183" s="279"/>
      <c r="P183" s="279"/>
      <c r="Q183" s="279"/>
      <c r="R183" s="39"/>
      <c r="T183" s="173" t="s">
        <v>22</v>
      </c>
      <c r="U183" s="46" t="s">
        <v>45</v>
      </c>
      <c r="V183" s="38"/>
      <c r="W183" s="174">
        <f>V183*K183</f>
        <v>0</v>
      </c>
      <c r="X183" s="174">
        <v>0</v>
      </c>
      <c r="Y183" s="174">
        <f>X183*K183</f>
        <v>0</v>
      </c>
      <c r="Z183" s="174">
        <v>0</v>
      </c>
      <c r="AA183" s="175">
        <f>Z183*K183</f>
        <v>0</v>
      </c>
      <c r="AR183" s="21" t="s">
        <v>93</v>
      </c>
      <c r="AT183" s="21" t="s">
        <v>168</v>
      </c>
      <c r="AU183" s="21" t="s">
        <v>87</v>
      </c>
      <c r="AY183" s="21" t="s">
        <v>167</v>
      </c>
      <c r="BE183" s="112">
        <f>IF(U183="základní",N183,0)</f>
        <v>0</v>
      </c>
      <c r="BF183" s="112">
        <f>IF(U183="snížená",N183,0)</f>
        <v>0</v>
      </c>
      <c r="BG183" s="112">
        <f>IF(U183="zákl. přenesená",N183,0)</f>
        <v>0</v>
      </c>
      <c r="BH183" s="112">
        <f>IF(U183="sníž. přenesená",N183,0)</f>
        <v>0</v>
      </c>
      <c r="BI183" s="112">
        <f>IF(U183="nulová",N183,0)</f>
        <v>0</v>
      </c>
      <c r="BJ183" s="21" t="s">
        <v>87</v>
      </c>
      <c r="BK183" s="112">
        <f>ROUND(L183*K183,2)</f>
        <v>0</v>
      </c>
      <c r="BL183" s="21" t="s">
        <v>93</v>
      </c>
      <c r="BM183" s="21" t="s">
        <v>261</v>
      </c>
    </row>
    <row r="184" spans="2:65" s="1" customFormat="1" ht="25.5" customHeight="1">
      <c r="B184" s="37"/>
      <c r="C184" s="169" t="s">
        <v>262</v>
      </c>
      <c r="D184" s="169" t="s">
        <v>168</v>
      </c>
      <c r="E184" s="170" t="s">
        <v>263</v>
      </c>
      <c r="F184" s="276" t="s">
        <v>264</v>
      </c>
      <c r="G184" s="276"/>
      <c r="H184" s="276"/>
      <c r="I184" s="276"/>
      <c r="J184" s="171" t="s">
        <v>256</v>
      </c>
      <c r="K184" s="172">
        <v>6.278</v>
      </c>
      <c r="L184" s="277">
        <v>0</v>
      </c>
      <c r="M184" s="278"/>
      <c r="N184" s="279">
        <f>ROUND(L184*K184,2)</f>
        <v>0</v>
      </c>
      <c r="O184" s="279"/>
      <c r="P184" s="279"/>
      <c r="Q184" s="279"/>
      <c r="R184" s="39"/>
      <c r="T184" s="173" t="s">
        <v>22</v>
      </c>
      <c r="U184" s="46" t="s">
        <v>45</v>
      </c>
      <c r="V184" s="38"/>
      <c r="W184" s="174">
        <f>V184*K184</f>
        <v>0</v>
      </c>
      <c r="X184" s="174">
        <v>0</v>
      </c>
      <c r="Y184" s="174">
        <f>X184*K184</f>
        <v>0</v>
      </c>
      <c r="Z184" s="174">
        <v>0</v>
      </c>
      <c r="AA184" s="175">
        <f>Z184*K184</f>
        <v>0</v>
      </c>
      <c r="AR184" s="21" t="s">
        <v>93</v>
      </c>
      <c r="AT184" s="21" t="s">
        <v>168</v>
      </c>
      <c r="AU184" s="21" t="s">
        <v>87</v>
      </c>
      <c r="AY184" s="21" t="s">
        <v>167</v>
      </c>
      <c r="BE184" s="112">
        <f>IF(U184="základní",N184,0)</f>
        <v>0</v>
      </c>
      <c r="BF184" s="112">
        <f>IF(U184="snížená",N184,0)</f>
        <v>0</v>
      </c>
      <c r="BG184" s="112">
        <f>IF(U184="zákl. přenesená",N184,0)</f>
        <v>0</v>
      </c>
      <c r="BH184" s="112">
        <f>IF(U184="sníž. přenesená",N184,0)</f>
        <v>0</v>
      </c>
      <c r="BI184" s="112">
        <f>IF(U184="nulová",N184,0)</f>
        <v>0</v>
      </c>
      <c r="BJ184" s="21" t="s">
        <v>87</v>
      </c>
      <c r="BK184" s="112">
        <f>ROUND(L184*K184,2)</f>
        <v>0</v>
      </c>
      <c r="BL184" s="21" t="s">
        <v>93</v>
      </c>
      <c r="BM184" s="21" t="s">
        <v>265</v>
      </c>
    </row>
    <row r="185" spans="2:65" s="1" customFormat="1" ht="25.5" customHeight="1">
      <c r="B185" s="37"/>
      <c r="C185" s="169" t="s">
        <v>266</v>
      </c>
      <c r="D185" s="169" t="s">
        <v>168</v>
      </c>
      <c r="E185" s="170" t="s">
        <v>267</v>
      </c>
      <c r="F185" s="276" t="s">
        <v>268</v>
      </c>
      <c r="G185" s="276"/>
      <c r="H185" s="276"/>
      <c r="I185" s="276"/>
      <c r="J185" s="171" t="s">
        <v>256</v>
      </c>
      <c r="K185" s="172">
        <v>3.139</v>
      </c>
      <c r="L185" s="277">
        <v>0</v>
      </c>
      <c r="M185" s="278"/>
      <c r="N185" s="279">
        <f>ROUND(L185*K185,2)</f>
        <v>0</v>
      </c>
      <c r="O185" s="279"/>
      <c r="P185" s="279"/>
      <c r="Q185" s="279"/>
      <c r="R185" s="39"/>
      <c r="T185" s="173" t="s">
        <v>22</v>
      </c>
      <c r="U185" s="46" t="s">
        <v>45</v>
      </c>
      <c r="V185" s="38"/>
      <c r="W185" s="174">
        <f>V185*K185</f>
        <v>0</v>
      </c>
      <c r="X185" s="174">
        <v>0</v>
      </c>
      <c r="Y185" s="174">
        <f>X185*K185</f>
        <v>0</v>
      </c>
      <c r="Z185" s="174">
        <v>0</v>
      </c>
      <c r="AA185" s="175">
        <f>Z185*K185</f>
        <v>0</v>
      </c>
      <c r="AR185" s="21" t="s">
        <v>93</v>
      </c>
      <c r="AT185" s="21" t="s">
        <v>168</v>
      </c>
      <c r="AU185" s="21" t="s">
        <v>87</v>
      </c>
      <c r="AY185" s="21" t="s">
        <v>167</v>
      </c>
      <c r="BE185" s="112">
        <f>IF(U185="základní",N185,0)</f>
        <v>0</v>
      </c>
      <c r="BF185" s="112">
        <f>IF(U185="snížená",N185,0)</f>
        <v>0</v>
      </c>
      <c r="BG185" s="112">
        <f>IF(U185="zákl. přenesená",N185,0)</f>
        <v>0</v>
      </c>
      <c r="BH185" s="112">
        <f>IF(U185="sníž. přenesená",N185,0)</f>
        <v>0</v>
      </c>
      <c r="BI185" s="112">
        <f>IF(U185="nulová",N185,0)</f>
        <v>0</v>
      </c>
      <c r="BJ185" s="21" t="s">
        <v>87</v>
      </c>
      <c r="BK185" s="112">
        <f>ROUND(L185*K185,2)</f>
        <v>0</v>
      </c>
      <c r="BL185" s="21" t="s">
        <v>93</v>
      </c>
      <c r="BM185" s="21" t="s">
        <v>269</v>
      </c>
    </row>
    <row r="186" spans="2:63" s="9" customFormat="1" ht="29.25" customHeight="1">
      <c r="B186" s="158"/>
      <c r="C186" s="159"/>
      <c r="D186" s="168" t="s">
        <v>126</v>
      </c>
      <c r="E186" s="168"/>
      <c r="F186" s="168"/>
      <c r="G186" s="168"/>
      <c r="H186" s="168"/>
      <c r="I186" s="168"/>
      <c r="J186" s="168"/>
      <c r="K186" s="168"/>
      <c r="L186" s="168"/>
      <c r="M186" s="168"/>
      <c r="N186" s="301">
        <f>BK186</f>
        <v>0</v>
      </c>
      <c r="O186" s="302"/>
      <c r="P186" s="302"/>
      <c r="Q186" s="302"/>
      <c r="R186" s="161"/>
      <c r="T186" s="162"/>
      <c r="U186" s="159"/>
      <c r="V186" s="159"/>
      <c r="W186" s="163">
        <f>W187</f>
        <v>0</v>
      </c>
      <c r="X186" s="159"/>
      <c r="Y186" s="163">
        <f>Y187</f>
        <v>0</v>
      </c>
      <c r="Z186" s="159"/>
      <c r="AA186" s="164">
        <f>AA187</f>
        <v>0</v>
      </c>
      <c r="AR186" s="165" t="s">
        <v>84</v>
      </c>
      <c r="AT186" s="166" t="s">
        <v>77</v>
      </c>
      <c r="AU186" s="166" t="s">
        <v>84</v>
      </c>
      <c r="AY186" s="165" t="s">
        <v>167</v>
      </c>
      <c r="BK186" s="167">
        <f>BK187</f>
        <v>0</v>
      </c>
    </row>
    <row r="187" spans="2:65" s="1" customFormat="1" ht="25.5" customHeight="1">
      <c r="B187" s="37"/>
      <c r="C187" s="169" t="s">
        <v>10</v>
      </c>
      <c r="D187" s="169" t="s">
        <v>168</v>
      </c>
      <c r="E187" s="170" t="s">
        <v>270</v>
      </c>
      <c r="F187" s="276" t="s">
        <v>271</v>
      </c>
      <c r="G187" s="276"/>
      <c r="H187" s="276"/>
      <c r="I187" s="276"/>
      <c r="J187" s="171" t="s">
        <v>256</v>
      </c>
      <c r="K187" s="172">
        <v>2.314</v>
      </c>
      <c r="L187" s="277">
        <v>0</v>
      </c>
      <c r="M187" s="278"/>
      <c r="N187" s="279">
        <f>ROUND(L187*K187,2)</f>
        <v>0</v>
      </c>
      <c r="O187" s="279"/>
      <c r="P187" s="279"/>
      <c r="Q187" s="279"/>
      <c r="R187" s="39"/>
      <c r="T187" s="173" t="s">
        <v>22</v>
      </c>
      <c r="U187" s="46" t="s">
        <v>45</v>
      </c>
      <c r="V187" s="38"/>
      <c r="W187" s="174">
        <f>V187*K187</f>
        <v>0</v>
      </c>
      <c r="X187" s="174">
        <v>0</v>
      </c>
      <c r="Y187" s="174">
        <f>X187*K187</f>
        <v>0</v>
      </c>
      <c r="Z187" s="174">
        <v>0</v>
      </c>
      <c r="AA187" s="175">
        <f>Z187*K187</f>
        <v>0</v>
      </c>
      <c r="AR187" s="21" t="s">
        <v>93</v>
      </c>
      <c r="AT187" s="21" t="s">
        <v>168</v>
      </c>
      <c r="AU187" s="21" t="s">
        <v>87</v>
      </c>
      <c r="AY187" s="21" t="s">
        <v>167</v>
      </c>
      <c r="BE187" s="112">
        <f>IF(U187="základní",N187,0)</f>
        <v>0</v>
      </c>
      <c r="BF187" s="112">
        <f>IF(U187="snížená",N187,0)</f>
        <v>0</v>
      </c>
      <c r="BG187" s="112">
        <f>IF(U187="zákl. přenesená",N187,0)</f>
        <v>0</v>
      </c>
      <c r="BH187" s="112">
        <f>IF(U187="sníž. přenesená",N187,0)</f>
        <v>0</v>
      </c>
      <c r="BI187" s="112">
        <f>IF(U187="nulová",N187,0)</f>
        <v>0</v>
      </c>
      <c r="BJ187" s="21" t="s">
        <v>87</v>
      </c>
      <c r="BK187" s="112">
        <f>ROUND(L187*K187,2)</f>
        <v>0</v>
      </c>
      <c r="BL187" s="21" t="s">
        <v>93</v>
      </c>
      <c r="BM187" s="21" t="s">
        <v>272</v>
      </c>
    </row>
    <row r="188" spans="2:63" s="9" customFormat="1" ht="36.75" customHeight="1">
      <c r="B188" s="158"/>
      <c r="C188" s="159"/>
      <c r="D188" s="160" t="s">
        <v>127</v>
      </c>
      <c r="E188" s="160"/>
      <c r="F188" s="160"/>
      <c r="G188" s="160"/>
      <c r="H188" s="160"/>
      <c r="I188" s="160"/>
      <c r="J188" s="160"/>
      <c r="K188" s="160"/>
      <c r="L188" s="160"/>
      <c r="M188" s="160"/>
      <c r="N188" s="303">
        <f>BK188</f>
        <v>0</v>
      </c>
      <c r="O188" s="304"/>
      <c r="P188" s="304"/>
      <c r="Q188" s="304"/>
      <c r="R188" s="161"/>
      <c r="T188" s="162"/>
      <c r="U188" s="159"/>
      <c r="V188" s="159"/>
      <c r="W188" s="163">
        <f>W189+W202+W212+W218+W258+W262+W265+W267+W271+W279+W291+W295+W300+W312+W317</f>
        <v>0</v>
      </c>
      <c r="X188" s="159"/>
      <c r="Y188" s="163">
        <f>Y189+Y202+Y212+Y218+Y258+Y262+Y265+Y267+Y271+Y279+Y291+Y295+Y300+Y312+Y317</f>
        <v>0.5426205184</v>
      </c>
      <c r="Z188" s="159"/>
      <c r="AA188" s="164">
        <f>AA189+AA202+AA212+AA218+AA258+AA262+AA265+AA267+AA271+AA279+AA291+AA295+AA300+AA312+AA317</f>
        <v>0.19163569000000003</v>
      </c>
      <c r="AR188" s="165" t="s">
        <v>87</v>
      </c>
      <c r="AT188" s="166" t="s">
        <v>77</v>
      </c>
      <c r="AU188" s="166" t="s">
        <v>78</v>
      </c>
      <c r="AY188" s="165" t="s">
        <v>167</v>
      </c>
      <c r="BK188" s="167">
        <f>BK189+BK202+BK212+BK218+BK258+BK262+BK265+BK267+BK271+BK279+BK291+BK295+BK300+BK312+BK317</f>
        <v>0</v>
      </c>
    </row>
    <row r="189" spans="2:63" s="9" customFormat="1" ht="19.5" customHeight="1">
      <c r="B189" s="158"/>
      <c r="C189" s="159"/>
      <c r="D189" s="168" t="s">
        <v>128</v>
      </c>
      <c r="E189" s="168"/>
      <c r="F189" s="168"/>
      <c r="G189" s="168"/>
      <c r="H189" s="168"/>
      <c r="I189" s="168"/>
      <c r="J189" s="168"/>
      <c r="K189" s="168"/>
      <c r="L189" s="168"/>
      <c r="M189" s="168"/>
      <c r="N189" s="299">
        <f>BK189</f>
        <v>0</v>
      </c>
      <c r="O189" s="300"/>
      <c r="P189" s="300"/>
      <c r="Q189" s="300"/>
      <c r="R189" s="161"/>
      <c r="T189" s="162"/>
      <c r="U189" s="159"/>
      <c r="V189" s="159"/>
      <c r="W189" s="163">
        <f>SUM(W190:W201)</f>
        <v>0</v>
      </c>
      <c r="X189" s="159"/>
      <c r="Y189" s="163">
        <f>SUM(Y190:Y201)</f>
        <v>0.024895999999999998</v>
      </c>
      <c r="Z189" s="159"/>
      <c r="AA189" s="164">
        <f>SUM(AA190:AA201)</f>
        <v>0</v>
      </c>
      <c r="AR189" s="165" t="s">
        <v>87</v>
      </c>
      <c r="AT189" s="166" t="s">
        <v>77</v>
      </c>
      <c r="AU189" s="166" t="s">
        <v>84</v>
      </c>
      <c r="AY189" s="165" t="s">
        <v>167</v>
      </c>
      <c r="BK189" s="167">
        <f>SUM(BK190:BK201)</f>
        <v>0</v>
      </c>
    </row>
    <row r="190" spans="2:65" s="1" customFormat="1" ht="38.25" customHeight="1">
      <c r="B190" s="37"/>
      <c r="C190" s="169" t="s">
        <v>273</v>
      </c>
      <c r="D190" s="169" t="s">
        <v>168</v>
      </c>
      <c r="E190" s="170" t="s">
        <v>274</v>
      </c>
      <c r="F190" s="276" t="s">
        <v>275</v>
      </c>
      <c r="G190" s="276"/>
      <c r="H190" s="276"/>
      <c r="I190" s="276"/>
      <c r="J190" s="171" t="s">
        <v>171</v>
      </c>
      <c r="K190" s="172">
        <v>5.217</v>
      </c>
      <c r="L190" s="277">
        <v>0</v>
      </c>
      <c r="M190" s="278"/>
      <c r="N190" s="279">
        <f>ROUND(L190*K190,2)</f>
        <v>0</v>
      </c>
      <c r="O190" s="279"/>
      <c r="P190" s="279"/>
      <c r="Q190" s="279"/>
      <c r="R190" s="39"/>
      <c r="T190" s="173" t="s">
        <v>22</v>
      </c>
      <c r="U190" s="46" t="s">
        <v>45</v>
      </c>
      <c r="V190" s="38"/>
      <c r="W190" s="174">
        <f>V190*K190</f>
        <v>0</v>
      </c>
      <c r="X190" s="174">
        <v>0.004</v>
      </c>
      <c r="Y190" s="174">
        <f>X190*K190</f>
        <v>0.020867999999999998</v>
      </c>
      <c r="Z190" s="174">
        <v>0</v>
      </c>
      <c r="AA190" s="175">
        <f>Z190*K190</f>
        <v>0</v>
      </c>
      <c r="AR190" s="21" t="s">
        <v>194</v>
      </c>
      <c r="AT190" s="21" t="s">
        <v>168</v>
      </c>
      <c r="AU190" s="21" t="s">
        <v>87</v>
      </c>
      <c r="AY190" s="21" t="s">
        <v>167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1" t="s">
        <v>87</v>
      </c>
      <c r="BK190" s="112">
        <f>ROUND(L190*K190,2)</f>
        <v>0</v>
      </c>
      <c r="BL190" s="21" t="s">
        <v>194</v>
      </c>
      <c r="BM190" s="21" t="s">
        <v>276</v>
      </c>
    </row>
    <row r="191" spans="2:51" s="11" customFormat="1" ht="16.5" customHeight="1">
      <c r="B191" s="183"/>
      <c r="C191" s="184"/>
      <c r="D191" s="184"/>
      <c r="E191" s="185" t="s">
        <v>22</v>
      </c>
      <c r="F191" s="284" t="s">
        <v>676</v>
      </c>
      <c r="G191" s="285"/>
      <c r="H191" s="285"/>
      <c r="I191" s="285"/>
      <c r="J191" s="184"/>
      <c r="K191" s="186">
        <v>5.217</v>
      </c>
      <c r="L191" s="184"/>
      <c r="M191" s="184"/>
      <c r="N191" s="184"/>
      <c r="O191" s="184"/>
      <c r="P191" s="184"/>
      <c r="Q191" s="184"/>
      <c r="R191" s="187"/>
      <c r="T191" s="188"/>
      <c r="U191" s="184"/>
      <c r="V191" s="184"/>
      <c r="W191" s="184"/>
      <c r="X191" s="184"/>
      <c r="Y191" s="184"/>
      <c r="Z191" s="184"/>
      <c r="AA191" s="189"/>
      <c r="AT191" s="190" t="s">
        <v>174</v>
      </c>
      <c r="AU191" s="190" t="s">
        <v>87</v>
      </c>
      <c r="AV191" s="11" t="s">
        <v>87</v>
      </c>
      <c r="AW191" s="11" t="s">
        <v>35</v>
      </c>
      <c r="AX191" s="11" t="s">
        <v>84</v>
      </c>
      <c r="AY191" s="190" t="s">
        <v>167</v>
      </c>
    </row>
    <row r="192" spans="2:65" s="1" customFormat="1" ht="38.25" customHeight="1">
      <c r="B192" s="37"/>
      <c r="C192" s="169" t="s">
        <v>278</v>
      </c>
      <c r="D192" s="169" t="s">
        <v>168</v>
      </c>
      <c r="E192" s="170" t="s">
        <v>279</v>
      </c>
      <c r="F192" s="276" t="s">
        <v>280</v>
      </c>
      <c r="G192" s="276"/>
      <c r="H192" s="276"/>
      <c r="I192" s="276"/>
      <c r="J192" s="171" t="s">
        <v>171</v>
      </c>
      <c r="K192" s="172">
        <v>0.93</v>
      </c>
      <c r="L192" s="277">
        <v>0</v>
      </c>
      <c r="M192" s="278"/>
      <c r="N192" s="279">
        <f>ROUND(L192*K192,2)</f>
        <v>0</v>
      </c>
      <c r="O192" s="279"/>
      <c r="P192" s="279"/>
      <c r="Q192" s="279"/>
      <c r="R192" s="39"/>
      <c r="T192" s="173" t="s">
        <v>22</v>
      </c>
      <c r="U192" s="46" t="s">
        <v>45</v>
      </c>
      <c r="V192" s="38"/>
      <c r="W192" s="174">
        <f>V192*K192</f>
        <v>0</v>
      </c>
      <c r="X192" s="174">
        <v>0.004</v>
      </c>
      <c r="Y192" s="174">
        <f>X192*K192</f>
        <v>0.00372</v>
      </c>
      <c r="Z192" s="174">
        <v>0</v>
      </c>
      <c r="AA192" s="175">
        <f>Z192*K192</f>
        <v>0</v>
      </c>
      <c r="AR192" s="21" t="s">
        <v>194</v>
      </c>
      <c r="AT192" s="21" t="s">
        <v>168</v>
      </c>
      <c r="AU192" s="21" t="s">
        <v>87</v>
      </c>
      <c r="AY192" s="21" t="s">
        <v>167</v>
      </c>
      <c r="BE192" s="112">
        <f>IF(U192="základní",N192,0)</f>
        <v>0</v>
      </c>
      <c r="BF192" s="112">
        <f>IF(U192="snížená",N192,0)</f>
        <v>0</v>
      </c>
      <c r="BG192" s="112">
        <f>IF(U192="zákl. přenesená",N192,0)</f>
        <v>0</v>
      </c>
      <c r="BH192" s="112">
        <f>IF(U192="sníž. přenesená",N192,0)</f>
        <v>0</v>
      </c>
      <c r="BI192" s="112">
        <f>IF(U192="nulová",N192,0)</f>
        <v>0</v>
      </c>
      <c r="BJ192" s="21" t="s">
        <v>87</v>
      </c>
      <c r="BK192" s="112">
        <f>ROUND(L192*K192,2)</f>
        <v>0</v>
      </c>
      <c r="BL192" s="21" t="s">
        <v>194</v>
      </c>
      <c r="BM192" s="21" t="s">
        <v>281</v>
      </c>
    </row>
    <row r="193" spans="2:51" s="10" customFormat="1" ht="16.5" customHeight="1">
      <c r="B193" s="176"/>
      <c r="C193" s="177"/>
      <c r="D193" s="177"/>
      <c r="E193" s="178" t="s">
        <v>22</v>
      </c>
      <c r="F193" s="280" t="s">
        <v>282</v>
      </c>
      <c r="G193" s="281"/>
      <c r="H193" s="281"/>
      <c r="I193" s="281"/>
      <c r="J193" s="177"/>
      <c r="K193" s="178" t="s">
        <v>22</v>
      </c>
      <c r="L193" s="177"/>
      <c r="M193" s="177"/>
      <c r="N193" s="177"/>
      <c r="O193" s="177"/>
      <c r="P193" s="177"/>
      <c r="Q193" s="177"/>
      <c r="R193" s="179"/>
      <c r="T193" s="180"/>
      <c r="U193" s="177"/>
      <c r="V193" s="177"/>
      <c r="W193" s="177"/>
      <c r="X193" s="177"/>
      <c r="Y193" s="177"/>
      <c r="Z193" s="177"/>
      <c r="AA193" s="181"/>
      <c r="AT193" s="182" t="s">
        <v>174</v>
      </c>
      <c r="AU193" s="182" t="s">
        <v>87</v>
      </c>
      <c r="AV193" s="10" t="s">
        <v>84</v>
      </c>
      <c r="AW193" s="10" t="s">
        <v>35</v>
      </c>
      <c r="AX193" s="10" t="s">
        <v>78</v>
      </c>
      <c r="AY193" s="182" t="s">
        <v>167</v>
      </c>
    </row>
    <row r="194" spans="2:51" s="11" customFormat="1" ht="16.5" customHeight="1">
      <c r="B194" s="183"/>
      <c r="C194" s="184"/>
      <c r="D194" s="184"/>
      <c r="E194" s="185" t="s">
        <v>22</v>
      </c>
      <c r="F194" s="282" t="s">
        <v>653</v>
      </c>
      <c r="G194" s="283"/>
      <c r="H194" s="283"/>
      <c r="I194" s="283"/>
      <c r="J194" s="184"/>
      <c r="K194" s="186">
        <v>0.93</v>
      </c>
      <c r="L194" s="184"/>
      <c r="M194" s="184"/>
      <c r="N194" s="184"/>
      <c r="O194" s="184"/>
      <c r="P194" s="184"/>
      <c r="Q194" s="184"/>
      <c r="R194" s="187"/>
      <c r="T194" s="188"/>
      <c r="U194" s="184"/>
      <c r="V194" s="184"/>
      <c r="W194" s="184"/>
      <c r="X194" s="184"/>
      <c r="Y194" s="184"/>
      <c r="Z194" s="184"/>
      <c r="AA194" s="189"/>
      <c r="AT194" s="190" t="s">
        <v>174</v>
      </c>
      <c r="AU194" s="190" t="s">
        <v>87</v>
      </c>
      <c r="AV194" s="11" t="s">
        <v>87</v>
      </c>
      <c r="AW194" s="11" t="s">
        <v>35</v>
      </c>
      <c r="AX194" s="11" t="s">
        <v>84</v>
      </c>
      <c r="AY194" s="190" t="s">
        <v>167</v>
      </c>
    </row>
    <row r="195" spans="2:65" s="1" customFormat="1" ht="25.5" customHeight="1">
      <c r="B195" s="37"/>
      <c r="C195" s="169" t="s">
        <v>284</v>
      </c>
      <c r="D195" s="169" t="s">
        <v>168</v>
      </c>
      <c r="E195" s="170" t="s">
        <v>285</v>
      </c>
      <c r="F195" s="276" t="s">
        <v>286</v>
      </c>
      <c r="G195" s="276"/>
      <c r="H195" s="276"/>
      <c r="I195" s="276"/>
      <c r="J195" s="171" t="s">
        <v>171</v>
      </c>
      <c r="K195" s="172">
        <v>2.61</v>
      </c>
      <c r="L195" s="277">
        <v>0</v>
      </c>
      <c r="M195" s="278"/>
      <c r="N195" s="279">
        <f>ROUND(L195*K195,2)</f>
        <v>0</v>
      </c>
      <c r="O195" s="279"/>
      <c r="P195" s="279"/>
      <c r="Q195" s="279"/>
      <c r="R195" s="39"/>
      <c r="T195" s="173" t="s">
        <v>22</v>
      </c>
      <c r="U195" s="46" t="s">
        <v>45</v>
      </c>
      <c r="V195" s="38"/>
      <c r="W195" s="174">
        <f>V195*K195</f>
        <v>0</v>
      </c>
      <c r="X195" s="174">
        <v>0</v>
      </c>
      <c r="Y195" s="174">
        <f>X195*K195</f>
        <v>0</v>
      </c>
      <c r="Z195" s="174">
        <v>0</v>
      </c>
      <c r="AA195" s="175">
        <f>Z195*K195</f>
        <v>0</v>
      </c>
      <c r="AR195" s="21" t="s">
        <v>194</v>
      </c>
      <c r="AT195" s="21" t="s">
        <v>168</v>
      </c>
      <c r="AU195" s="21" t="s">
        <v>87</v>
      </c>
      <c r="AY195" s="21" t="s">
        <v>167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1" t="s">
        <v>87</v>
      </c>
      <c r="BK195" s="112">
        <f>ROUND(L195*K195,2)</f>
        <v>0</v>
      </c>
      <c r="BL195" s="21" t="s">
        <v>194</v>
      </c>
      <c r="BM195" s="21" t="s">
        <v>287</v>
      </c>
    </row>
    <row r="196" spans="2:51" s="10" customFormat="1" ht="16.5" customHeight="1">
      <c r="B196" s="176"/>
      <c r="C196" s="177"/>
      <c r="D196" s="177"/>
      <c r="E196" s="178" t="s">
        <v>22</v>
      </c>
      <c r="F196" s="280" t="s">
        <v>232</v>
      </c>
      <c r="G196" s="281"/>
      <c r="H196" s="281"/>
      <c r="I196" s="281"/>
      <c r="J196" s="177"/>
      <c r="K196" s="178" t="s">
        <v>22</v>
      </c>
      <c r="L196" s="177"/>
      <c r="M196" s="177"/>
      <c r="N196" s="177"/>
      <c r="O196" s="177"/>
      <c r="P196" s="177"/>
      <c r="Q196" s="177"/>
      <c r="R196" s="179"/>
      <c r="T196" s="180"/>
      <c r="U196" s="177"/>
      <c r="V196" s="177"/>
      <c r="W196" s="177"/>
      <c r="X196" s="177"/>
      <c r="Y196" s="177"/>
      <c r="Z196" s="177"/>
      <c r="AA196" s="181"/>
      <c r="AT196" s="182" t="s">
        <v>174</v>
      </c>
      <c r="AU196" s="182" t="s">
        <v>87</v>
      </c>
      <c r="AV196" s="10" t="s">
        <v>84</v>
      </c>
      <c r="AW196" s="10" t="s">
        <v>35</v>
      </c>
      <c r="AX196" s="10" t="s">
        <v>78</v>
      </c>
      <c r="AY196" s="182" t="s">
        <v>167</v>
      </c>
    </row>
    <row r="197" spans="2:51" s="11" customFormat="1" ht="16.5" customHeight="1">
      <c r="B197" s="183"/>
      <c r="C197" s="184"/>
      <c r="D197" s="184"/>
      <c r="E197" s="185" t="s">
        <v>22</v>
      </c>
      <c r="F197" s="282" t="s">
        <v>288</v>
      </c>
      <c r="G197" s="283"/>
      <c r="H197" s="283"/>
      <c r="I197" s="283"/>
      <c r="J197" s="184"/>
      <c r="K197" s="186">
        <v>2.61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174</v>
      </c>
      <c r="AU197" s="190" t="s">
        <v>87</v>
      </c>
      <c r="AV197" s="11" t="s">
        <v>87</v>
      </c>
      <c r="AW197" s="11" t="s">
        <v>35</v>
      </c>
      <c r="AX197" s="11" t="s">
        <v>84</v>
      </c>
      <c r="AY197" s="190" t="s">
        <v>167</v>
      </c>
    </row>
    <row r="198" spans="2:65" s="1" customFormat="1" ht="16.5" customHeight="1">
      <c r="B198" s="37"/>
      <c r="C198" s="199" t="s">
        <v>289</v>
      </c>
      <c r="D198" s="199" t="s">
        <v>213</v>
      </c>
      <c r="E198" s="200" t="s">
        <v>290</v>
      </c>
      <c r="F198" s="288" t="s">
        <v>291</v>
      </c>
      <c r="G198" s="288"/>
      <c r="H198" s="288"/>
      <c r="I198" s="288"/>
      <c r="J198" s="201" t="s">
        <v>292</v>
      </c>
      <c r="K198" s="202">
        <v>0.308</v>
      </c>
      <c r="L198" s="289">
        <v>0</v>
      </c>
      <c r="M198" s="290"/>
      <c r="N198" s="291">
        <f>ROUND(L198*K198,2)</f>
        <v>0</v>
      </c>
      <c r="O198" s="279"/>
      <c r="P198" s="279"/>
      <c r="Q198" s="279"/>
      <c r="R198" s="39"/>
      <c r="T198" s="173" t="s">
        <v>22</v>
      </c>
      <c r="U198" s="46" t="s">
        <v>45</v>
      </c>
      <c r="V198" s="38"/>
      <c r="W198" s="174">
        <f>V198*K198</f>
        <v>0</v>
      </c>
      <c r="X198" s="174">
        <v>0.001</v>
      </c>
      <c r="Y198" s="174">
        <f>X198*K198</f>
        <v>0.000308</v>
      </c>
      <c r="Z198" s="174">
        <v>0</v>
      </c>
      <c r="AA198" s="175">
        <f>Z198*K198</f>
        <v>0</v>
      </c>
      <c r="AR198" s="21" t="s">
        <v>293</v>
      </c>
      <c r="AT198" s="21" t="s">
        <v>213</v>
      </c>
      <c r="AU198" s="21" t="s">
        <v>87</v>
      </c>
      <c r="AY198" s="21" t="s">
        <v>167</v>
      </c>
      <c r="BE198" s="112">
        <f>IF(U198="základní",N198,0)</f>
        <v>0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21" t="s">
        <v>87</v>
      </c>
      <c r="BK198" s="112">
        <f>ROUND(L198*K198,2)</f>
        <v>0</v>
      </c>
      <c r="BL198" s="21" t="s">
        <v>194</v>
      </c>
      <c r="BM198" s="21" t="s">
        <v>294</v>
      </c>
    </row>
    <row r="199" spans="2:47" s="1" customFormat="1" ht="16.5" customHeight="1">
      <c r="B199" s="37"/>
      <c r="C199" s="38"/>
      <c r="D199" s="38"/>
      <c r="E199" s="38"/>
      <c r="F199" s="292" t="s">
        <v>295</v>
      </c>
      <c r="G199" s="293"/>
      <c r="H199" s="293"/>
      <c r="I199" s="293"/>
      <c r="J199" s="38"/>
      <c r="K199" s="38"/>
      <c r="L199" s="38"/>
      <c r="M199" s="38"/>
      <c r="N199" s="38"/>
      <c r="O199" s="38"/>
      <c r="P199" s="38"/>
      <c r="Q199" s="38"/>
      <c r="R199" s="39"/>
      <c r="T199" s="145"/>
      <c r="U199" s="38"/>
      <c r="V199" s="38"/>
      <c r="W199" s="38"/>
      <c r="X199" s="38"/>
      <c r="Y199" s="38"/>
      <c r="Z199" s="38"/>
      <c r="AA199" s="80"/>
      <c r="AT199" s="21" t="s">
        <v>296</v>
      </c>
      <c r="AU199" s="21" t="s">
        <v>87</v>
      </c>
    </row>
    <row r="200" spans="2:65" s="1" customFormat="1" ht="38.25" customHeight="1">
      <c r="B200" s="37"/>
      <c r="C200" s="169" t="s">
        <v>297</v>
      </c>
      <c r="D200" s="169" t="s">
        <v>168</v>
      </c>
      <c r="E200" s="170" t="s">
        <v>298</v>
      </c>
      <c r="F200" s="276" t="s">
        <v>299</v>
      </c>
      <c r="G200" s="276"/>
      <c r="H200" s="276"/>
      <c r="I200" s="276"/>
      <c r="J200" s="171" t="s">
        <v>256</v>
      </c>
      <c r="K200" s="172">
        <v>0.025</v>
      </c>
      <c r="L200" s="277">
        <v>0</v>
      </c>
      <c r="M200" s="278"/>
      <c r="N200" s="279">
        <f>ROUND(L200*K200,2)</f>
        <v>0</v>
      </c>
      <c r="O200" s="279"/>
      <c r="P200" s="279"/>
      <c r="Q200" s="279"/>
      <c r="R200" s="39"/>
      <c r="T200" s="173" t="s">
        <v>22</v>
      </c>
      <c r="U200" s="46" t="s">
        <v>45</v>
      </c>
      <c r="V200" s="38"/>
      <c r="W200" s="174">
        <f>V200*K200</f>
        <v>0</v>
      </c>
      <c r="X200" s="174">
        <v>0</v>
      </c>
      <c r="Y200" s="174">
        <f>X200*K200</f>
        <v>0</v>
      </c>
      <c r="Z200" s="174">
        <v>0</v>
      </c>
      <c r="AA200" s="175">
        <f>Z200*K200</f>
        <v>0</v>
      </c>
      <c r="AR200" s="21" t="s">
        <v>194</v>
      </c>
      <c r="AT200" s="21" t="s">
        <v>168</v>
      </c>
      <c r="AU200" s="21" t="s">
        <v>87</v>
      </c>
      <c r="AY200" s="21" t="s">
        <v>167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1" t="s">
        <v>87</v>
      </c>
      <c r="BK200" s="112">
        <f>ROUND(L200*K200,2)</f>
        <v>0</v>
      </c>
      <c r="BL200" s="21" t="s">
        <v>194</v>
      </c>
      <c r="BM200" s="21" t="s">
        <v>300</v>
      </c>
    </row>
    <row r="201" spans="2:65" s="1" customFormat="1" ht="25.5" customHeight="1">
      <c r="B201" s="37"/>
      <c r="C201" s="169" t="s">
        <v>301</v>
      </c>
      <c r="D201" s="169" t="s">
        <v>168</v>
      </c>
      <c r="E201" s="170" t="s">
        <v>302</v>
      </c>
      <c r="F201" s="276" t="s">
        <v>303</v>
      </c>
      <c r="G201" s="276"/>
      <c r="H201" s="276"/>
      <c r="I201" s="276"/>
      <c r="J201" s="171" t="s">
        <v>256</v>
      </c>
      <c r="K201" s="172">
        <v>0.025</v>
      </c>
      <c r="L201" s="277">
        <v>0</v>
      </c>
      <c r="M201" s="278"/>
      <c r="N201" s="279">
        <f>ROUND(L201*K201,2)</f>
        <v>0</v>
      </c>
      <c r="O201" s="279"/>
      <c r="P201" s="279"/>
      <c r="Q201" s="279"/>
      <c r="R201" s="39"/>
      <c r="T201" s="173" t="s">
        <v>22</v>
      </c>
      <c r="U201" s="46" t="s">
        <v>45</v>
      </c>
      <c r="V201" s="38"/>
      <c r="W201" s="174">
        <f>V201*K201</f>
        <v>0</v>
      </c>
      <c r="X201" s="174">
        <v>0</v>
      </c>
      <c r="Y201" s="174">
        <f>X201*K201</f>
        <v>0</v>
      </c>
      <c r="Z201" s="174">
        <v>0</v>
      </c>
      <c r="AA201" s="175">
        <f>Z201*K201</f>
        <v>0</v>
      </c>
      <c r="AR201" s="21" t="s">
        <v>194</v>
      </c>
      <c r="AT201" s="21" t="s">
        <v>168</v>
      </c>
      <c r="AU201" s="21" t="s">
        <v>87</v>
      </c>
      <c r="AY201" s="21" t="s">
        <v>167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1" t="s">
        <v>87</v>
      </c>
      <c r="BK201" s="112">
        <f>ROUND(L201*K201,2)</f>
        <v>0</v>
      </c>
      <c r="BL201" s="21" t="s">
        <v>194</v>
      </c>
      <c r="BM201" s="21" t="s">
        <v>304</v>
      </c>
    </row>
    <row r="202" spans="2:63" s="9" customFormat="1" ht="29.25" customHeight="1">
      <c r="B202" s="158"/>
      <c r="C202" s="159"/>
      <c r="D202" s="168" t="s">
        <v>129</v>
      </c>
      <c r="E202" s="168"/>
      <c r="F202" s="168"/>
      <c r="G202" s="168"/>
      <c r="H202" s="168"/>
      <c r="I202" s="168"/>
      <c r="J202" s="168"/>
      <c r="K202" s="168"/>
      <c r="L202" s="168"/>
      <c r="M202" s="168"/>
      <c r="N202" s="301">
        <f>BK202</f>
        <v>0</v>
      </c>
      <c r="O202" s="302"/>
      <c r="P202" s="302"/>
      <c r="Q202" s="302"/>
      <c r="R202" s="161"/>
      <c r="T202" s="162"/>
      <c r="U202" s="159"/>
      <c r="V202" s="159"/>
      <c r="W202" s="163">
        <f>SUM(W203:W211)</f>
        <v>0</v>
      </c>
      <c r="X202" s="159"/>
      <c r="Y202" s="163">
        <f>SUM(Y203:Y211)</f>
        <v>0.01006609</v>
      </c>
      <c r="Z202" s="159"/>
      <c r="AA202" s="164">
        <f>SUM(AA203:AA211)</f>
        <v>0</v>
      </c>
      <c r="AR202" s="165" t="s">
        <v>87</v>
      </c>
      <c r="AT202" s="166" t="s">
        <v>77</v>
      </c>
      <c r="AU202" s="166" t="s">
        <v>84</v>
      </c>
      <c r="AY202" s="165" t="s">
        <v>167</v>
      </c>
      <c r="BK202" s="167">
        <f>SUM(BK203:BK211)</f>
        <v>0</v>
      </c>
    </row>
    <row r="203" spans="2:65" s="1" customFormat="1" ht="16.5" customHeight="1">
      <c r="B203" s="37"/>
      <c r="C203" s="169" t="s">
        <v>305</v>
      </c>
      <c r="D203" s="169" t="s">
        <v>168</v>
      </c>
      <c r="E203" s="170" t="s">
        <v>306</v>
      </c>
      <c r="F203" s="276" t="s">
        <v>307</v>
      </c>
      <c r="G203" s="276"/>
      <c r="H203" s="276"/>
      <c r="I203" s="276"/>
      <c r="J203" s="171" t="s">
        <v>210</v>
      </c>
      <c r="K203" s="172">
        <v>1</v>
      </c>
      <c r="L203" s="277">
        <v>0</v>
      </c>
      <c r="M203" s="278"/>
      <c r="N203" s="279">
        <f>ROUND(L203*K203,2)</f>
        <v>0</v>
      </c>
      <c r="O203" s="279"/>
      <c r="P203" s="279"/>
      <c r="Q203" s="279"/>
      <c r="R203" s="39"/>
      <c r="T203" s="173" t="s">
        <v>22</v>
      </c>
      <c r="U203" s="46" t="s">
        <v>45</v>
      </c>
      <c r="V203" s="38"/>
      <c r="W203" s="174">
        <f>V203*K203</f>
        <v>0</v>
      </c>
      <c r="X203" s="174">
        <v>0.0005261</v>
      </c>
      <c r="Y203" s="174">
        <f>X203*K203</f>
        <v>0.0005261</v>
      </c>
      <c r="Z203" s="174">
        <v>0</v>
      </c>
      <c r="AA203" s="175">
        <f>Z203*K203</f>
        <v>0</v>
      </c>
      <c r="AR203" s="21" t="s">
        <v>194</v>
      </c>
      <c r="AT203" s="21" t="s">
        <v>168</v>
      </c>
      <c r="AU203" s="21" t="s">
        <v>87</v>
      </c>
      <c r="AY203" s="21" t="s">
        <v>167</v>
      </c>
      <c r="BE203" s="112">
        <f>IF(U203="základní",N203,0)</f>
        <v>0</v>
      </c>
      <c r="BF203" s="112">
        <f>IF(U203="snížená",N203,0)</f>
        <v>0</v>
      </c>
      <c r="BG203" s="112">
        <f>IF(U203="zákl. přenesená",N203,0)</f>
        <v>0</v>
      </c>
      <c r="BH203" s="112">
        <f>IF(U203="sníž. přenesená",N203,0)</f>
        <v>0</v>
      </c>
      <c r="BI203" s="112">
        <f>IF(U203="nulová",N203,0)</f>
        <v>0</v>
      </c>
      <c r="BJ203" s="21" t="s">
        <v>87</v>
      </c>
      <c r="BK203" s="112">
        <f>ROUND(L203*K203,2)</f>
        <v>0</v>
      </c>
      <c r="BL203" s="21" t="s">
        <v>194</v>
      </c>
      <c r="BM203" s="21" t="s">
        <v>308</v>
      </c>
    </row>
    <row r="204" spans="2:65" s="1" customFormat="1" ht="16.5" customHeight="1">
      <c r="B204" s="37"/>
      <c r="C204" s="169" t="s">
        <v>309</v>
      </c>
      <c r="D204" s="169" t="s">
        <v>168</v>
      </c>
      <c r="E204" s="170" t="s">
        <v>310</v>
      </c>
      <c r="F204" s="276" t="s">
        <v>311</v>
      </c>
      <c r="G204" s="276"/>
      <c r="H204" s="276"/>
      <c r="I204" s="276"/>
      <c r="J204" s="171" t="s">
        <v>210</v>
      </c>
      <c r="K204" s="172">
        <v>1</v>
      </c>
      <c r="L204" s="277">
        <v>0</v>
      </c>
      <c r="M204" s="278"/>
      <c r="N204" s="279">
        <f>ROUND(L204*K204,2)</f>
        <v>0</v>
      </c>
      <c r="O204" s="279"/>
      <c r="P204" s="279"/>
      <c r="Q204" s="279"/>
      <c r="R204" s="39"/>
      <c r="T204" s="173" t="s">
        <v>22</v>
      </c>
      <c r="U204" s="46" t="s">
        <v>45</v>
      </c>
      <c r="V204" s="38"/>
      <c r="W204" s="174">
        <f>V204*K204</f>
        <v>0</v>
      </c>
      <c r="X204" s="174">
        <v>0.001005</v>
      </c>
      <c r="Y204" s="174">
        <f>X204*K204</f>
        <v>0.001005</v>
      </c>
      <c r="Z204" s="174">
        <v>0</v>
      </c>
      <c r="AA204" s="175">
        <f>Z204*K204</f>
        <v>0</v>
      </c>
      <c r="AR204" s="21" t="s">
        <v>194</v>
      </c>
      <c r="AT204" s="21" t="s">
        <v>168</v>
      </c>
      <c r="AU204" s="21" t="s">
        <v>87</v>
      </c>
      <c r="AY204" s="21" t="s">
        <v>167</v>
      </c>
      <c r="BE204" s="112">
        <f>IF(U204="základní",N204,0)</f>
        <v>0</v>
      </c>
      <c r="BF204" s="112">
        <f>IF(U204="snížená",N204,0)</f>
        <v>0</v>
      </c>
      <c r="BG204" s="112">
        <f>IF(U204="zákl. přenesená",N204,0)</f>
        <v>0</v>
      </c>
      <c r="BH204" s="112">
        <f>IF(U204="sníž. přenesená",N204,0)</f>
        <v>0</v>
      </c>
      <c r="BI204" s="112">
        <f>IF(U204="nulová",N204,0)</f>
        <v>0</v>
      </c>
      <c r="BJ204" s="21" t="s">
        <v>87</v>
      </c>
      <c r="BK204" s="112">
        <f>ROUND(L204*K204,2)</f>
        <v>0</v>
      </c>
      <c r="BL204" s="21" t="s">
        <v>194</v>
      </c>
      <c r="BM204" s="21" t="s">
        <v>312</v>
      </c>
    </row>
    <row r="205" spans="2:65" s="1" customFormat="1" ht="25.5" customHeight="1">
      <c r="B205" s="37"/>
      <c r="C205" s="169" t="s">
        <v>313</v>
      </c>
      <c r="D205" s="169" t="s">
        <v>168</v>
      </c>
      <c r="E205" s="170" t="s">
        <v>314</v>
      </c>
      <c r="F205" s="276" t="s">
        <v>315</v>
      </c>
      <c r="G205" s="276"/>
      <c r="H205" s="276"/>
      <c r="I205" s="276"/>
      <c r="J205" s="171" t="s">
        <v>193</v>
      </c>
      <c r="K205" s="172">
        <v>7</v>
      </c>
      <c r="L205" s="277">
        <v>0</v>
      </c>
      <c r="M205" s="278"/>
      <c r="N205" s="279">
        <f>ROUND(L205*K205,2)</f>
        <v>0</v>
      </c>
      <c r="O205" s="279"/>
      <c r="P205" s="279"/>
      <c r="Q205" s="279"/>
      <c r="R205" s="39"/>
      <c r="T205" s="173" t="s">
        <v>22</v>
      </c>
      <c r="U205" s="46" t="s">
        <v>45</v>
      </c>
      <c r="V205" s="38"/>
      <c r="W205" s="174">
        <f>V205*K205</f>
        <v>0</v>
      </c>
      <c r="X205" s="174">
        <v>0.00051952</v>
      </c>
      <c r="Y205" s="174">
        <f>X205*K205</f>
        <v>0.00363664</v>
      </c>
      <c r="Z205" s="174">
        <v>0</v>
      </c>
      <c r="AA205" s="175">
        <f>Z205*K205</f>
        <v>0</v>
      </c>
      <c r="AR205" s="21" t="s">
        <v>194</v>
      </c>
      <c r="AT205" s="21" t="s">
        <v>168</v>
      </c>
      <c r="AU205" s="21" t="s">
        <v>87</v>
      </c>
      <c r="AY205" s="21" t="s">
        <v>167</v>
      </c>
      <c r="BE205" s="112">
        <f>IF(U205="základní",N205,0)</f>
        <v>0</v>
      </c>
      <c r="BF205" s="112">
        <f>IF(U205="snížená",N205,0)</f>
        <v>0</v>
      </c>
      <c r="BG205" s="112">
        <f>IF(U205="zákl. přenesená",N205,0)</f>
        <v>0</v>
      </c>
      <c r="BH205" s="112">
        <f>IF(U205="sníž. přenesená",N205,0)</f>
        <v>0</v>
      </c>
      <c r="BI205" s="112">
        <f>IF(U205="nulová",N205,0)</f>
        <v>0</v>
      </c>
      <c r="BJ205" s="21" t="s">
        <v>87</v>
      </c>
      <c r="BK205" s="112">
        <f>ROUND(L205*K205,2)</f>
        <v>0</v>
      </c>
      <c r="BL205" s="21" t="s">
        <v>194</v>
      </c>
      <c r="BM205" s="21" t="s">
        <v>316</v>
      </c>
    </row>
    <row r="206" spans="2:51" s="10" customFormat="1" ht="16.5" customHeight="1">
      <c r="B206" s="176"/>
      <c r="C206" s="177"/>
      <c r="D206" s="177"/>
      <c r="E206" s="178" t="s">
        <v>22</v>
      </c>
      <c r="F206" s="280" t="s">
        <v>317</v>
      </c>
      <c r="G206" s="281"/>
      <c r="H206" s="281"/>
      <c r="I206" s="281"/>
      <c r="J206" s="177"/>
      <c r="K206" s="178" t="s">
        <v>22</v>
      </c>
      <c r="L206" s="177"/>
      <c r="M206" s="177"/>
      <c r="N206" s="177"/>
      <c r="O206" s="177"/>
      <c r="P206" s="177"/>
      <c r="Q206" s="177"/>
      <c r="R206" s="179"/>
      <c r="T206" s="180"/>
      <c r="U206" s="177"/>
      <c r="V206" s="177"/>
      <c r="W206" s="177"/>
      <c r="X206" s="177"/>
      <c r="Y206" s="177"/>
      <c r="Z206" s="177"/>
      <c r="AA206" s="181"/>
      <c r="AT206" s="182" t="s">
        <v>174</v>
      </c>
      <c r="AU206" s="182" t="s">
        <v>87</v>
      </c>
      <c r="AV206" s="10" t="s">
        <v>84</v>
      </c>
      <c r="AW206" s="10" t="s">
        <v>35</v>
      </c>
      <c r="AX206" s="10" t="s">
        <v>78</v>
      </c>
      <c r="AY206" s="182" t="s">
        <v>167</v>
      </c>
    </row>
    <row r="207" spans="2:51" s="11" customFormat="1" ht="16.5" customHeight="1">
      <c r="B207" s="183"/>
      <c r="C207" s="184"/>
      <c r="D207" s="184"/>
      <c r="E207" s="185" t="s">
        <v>22</v>
      </c>
      <c r="F207" s="282" t="s">
        <v>203</v>
      </c>
      <c r="G207" s="283"/>
      <c r="H207" s="283"/>
      <c r="I207" s="283"/>
      <c r="J207" s="184"/>
      <c r="K207" s="186">
        <v>7</v>
      </c>
      <c r="L207" s="184"/>
      <c r="M207" s="184"/>
      <c r="N207" s="184"/>
      <c r="O207" s="184"/>
      <c r="P207" s="184"/>
      <c r="Q207" s="184"/>
      <c r="R207" s="187"/>
      <c r="T207" s="188"/>
      <c r="U207" s="184"/>
      <c r="V207" s="184"/>
      <c r="W207" s="184"/>
      <c r="X207" s="184"/>
      <c r="Y207" s="184"/>
      <c r="Z207" s="184"/>
      <c r="AA207" s="189"/>
      <c r="AT207" s="190" t="s">
        <v>174</v>
      </c>
      <c r="AU207" s="190" t="s">
        <v>87</v>
      </c>
      <c r="AV207" s="11" t="s">
        <v>87</v>
      </c>
      <c r="AW207" s="11" t="s">
        <v>35</v>
      </c>
      <c r="AX207" s="11" t="s">
        <v>84</v>
      </c>
      <c r="AY207" s="190" t="s">
        <v>167</v>
      </c>
    </row>
    <row r="208" spans="2:65" s="1" customFormat="1" ht="25.5" customHeight="1">
      <c r="B208" s="37"/>
      <c r="C208" s="169" t="s">
        <v>318</v>
      </c>
      <c r="D208" s="169" t="s">
        <v>168</v>
      </c>
      <c r="E208" s="170" t="s">
        <v>319</v>
      </c>
      <c r="F208" s="276" t="s">
        <v>320</v>
      </c>
      <c r="G208" s="276"/>
      <c r="H208" s="276"/>
      <c r="I208" s="276"/>
      <c r="J208" s="171" t="s">
        <v>193</v>
      </c>
      <c r="K208" s="172">
        <v>5.5</v>
      </c>
      <c r="L208" s="277">
        <v>0</v>
      </c>
      <c r="M208" s="278"/>
      <c r="N208" s="279">
        <f>ROUND(L208*K208,2)</f>
        <v>0</v>
      </c>
      <c r="O208" s="279"/>
      <c r="P208" s="279"/>
      <c r="Q208" s="279"/>
      <c r="R208" s="39"/>
      <c r="T208" s="173" t="s">
        <v>22</v>
      </c>
      <c r="U208" s="46" t="s">
        <v>45</v>
      </c>
      <c r="V208" s="38"/>
      <c r="W208" s="174">
        <f>V208*K208</f>
        <v>0</v>
      </c>
      <c r="X208" s="174">
        <v>0.0005697</v>
      </c>
      <c r="Y208" s="174">
        <f>X208*K208</f>
        <v>0.00313335</v>
      </c>
      <c r="Z208" s="174">
        <v>0</v>
      </c>
      <c r="AA208" s="175">
        <f>Z208*K208</f>
        <v>0</v>
      </c>
      <c r="AR208" s="21" t="s">
        <v>194</v>
      </c>
      <c r="AT208" s="21" t="s">
        <v>168</v>
      </c>
      <c r="AU208" s="21" t="s">
        <v>87</v>
      </c>
      <c r="AY208" s="21" t="s">
        <v>167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1" t="s">
        <v>87</v>
      </c>
      <c r="BK208" s="112">
        <f>ROUND(L208*K208,2)</f>
        <v>0</v>
      </c>
      <c r="BL208" s="21" t="s">
        <v>194</v>
      </c>
      <c r="BM208" s="21" t="s">
        <v>321</v>
      </c>
    </row>
    <row r="209" spans="2:65" s="1" customFormat="1" ht="16.5" customHeight="1">
      <c r="B209" s="37"/>
      <c r="C209" s="169" t="s">
        <v>293</v>
      </c>
      <c r="D209" s="169" t="s">
        <v>168</v>
      </c>
      <c r="E209" s="170" t="s">
        <v>322</v>
      </c>
      <c r="F209" s="276" t="s">
        <v>323</v>
      </c>
      <c r="G209" s="276"/>
      <c r="H209" s="276"/>
      <c r="I209" s="276"/>
      <c r="J209" s="171" t="s">
        <v>210</v>
      </c>
      <c r="K209" s="172">
        <v>1</v>
      </c>
      <c r="L209" s="277">
        <v>0</v>
      </c>
      <c r="M209" s="278"/>
      <c r="N209" s="279">
        <f>ROUND(L209*K209,2)</f>
        <v>0</v>
      </c>
      <c r="O209" s="279"/>
      <c r="P209" s="279"/>
      <c r="Q209" s="279"/>
      <c r="R209" s="39"/>
      <c r="T209" s="173" t="s">
        <v>22</v>
      </c>
      <c r="U209" s="46" t="s">
        <v>45</v>
      </c>
      <c r="V209" s="38"/>
      <c r="W209" s="174">
        <f>V209*K209</f>
        <v>0</v>
      </c>
      <c r="X209" s="174">
        <v>0.000565</v>
      </c>
      <c r="Y209" s="174">
        <f>X209*K209</f>
        <v>0.000565</v>
      </c>
      <c r="Z209" s="174">
        <v>0</v>
      </c>
      <c r="AA209" s="175">
        <f>Z209*K209</f>
        <v>0</v>
      </c>
      <c r="AR209" s="21" t="s">
        <v>194</v>
      </c>
      <c r="AT209" s="21" t="s">
        <v>168</v>
      </c>
      <c r="AU209" s="21" t="s">
        <v>87</v>
      </c>
      <c r="AY209" s="21" t="s">
        <v>167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87</v>
      </c>
      <c r="BK209" s="112">
        <f>ROUND(L209*K209,2)</f>
        <v>0</v>
      </c>
      <c r="BL209" s="21" t="s">
        <v>194</v>
      </c>
      <c r="BM209" s="21" t="s">
        <v>324</v>
      </c>
    </row>
    <row r="210" spans="2:65" s="1" customFormat="1" ht="25.5" customHeight="1">
      <c r="B210" s="37"/>
      <c r="C210" s="199" t="s">
        <v>325</v>
      </c>
      <c r="D210" s="199" t="s">
        <v>213</v>
      </c>
      <c r="E210" s="200" t="s">
        <v>326</v>
      </c>
      <c r="F210" s="288" t="s">
        <v>327</v>
      </c>
      <c r="G210" s="288"/>
      <c r="H210" s="288"/>
      <c r="I210" s="288"/>
      <c r="J210" s="201" t="s">
        <v>210</v>
      </c>
      <c r="K210" s="202">
        <v>1</v>
      </c>
      <c r="L210" s="289">
        <v>0</v>
      </c>
      <c r="M210" s="290"/>
      <c r="N210" s="291">
        <f>ROUND(L210*K210,2)</f>
        <v>0</v>
      </c>
      <c r="O210" s="279"/>
      <c r="P210" s="279"/>
      <c r="Q210" s="279"/>
      <c r="R210" s="39"/>
      <c r="T210" s="173" t="s">
        <v>22</v>
      </c>
      <c r="U210" s="46" t="s">
        <v>45</v>
      </c>
      <c r="V210" s="38"/>
      <c r="W210" s="174">
        <f>V210*K210</f>
        <v>0</v>
      </c>
      <c r="X210" s="174">
        <v>0.0012</v>
      </c>
      <c r="Y210" s="174">
        <f>X210*K210</f>
        <v>0.0012</v>
      </c>
      <c r="Z210" s="174">
        <v>0</v>
      </c>
      <c r="AA210" s="175">
        <f>Z210*K210</f>
        <v>0</v>
      </c>
      <c r="AR210" s="21" t="s">
        <v>293</v>
      </c>
      <c r="AT210" s="21" t="s">
        <v>213</v>
      </c>
      <c r="AU210" s="21" t="s">
        <v>87</v>
      </c>
      <c r="AY210" s="21" t="s">
        <v>167</v>
      </c>
      <c r="BE210" s="112">
        <f>IF(U210="základní",N210,0)</f>
        <v>0</v>
      </c>
      <c r="BF210" s="112">
        <f>IF(U210="snížená",N210,0)</f>
        <v>0</v>
      </c>
      <c r="BG210" s="112">
        <f>IF(U210="zákl. přenesená",N210,0)</f>
        <v>0</v>
      </c>
      <c r="BH210" s="112">
        <f>IF(U210="sníž. přenesená",N210,0)</f>
        <v>0</v>
      </c>
      <c r="BI210" s="112">
        <f>IF(U210="nulová",N210,0)</f>
        <v>0</v>
      </c>
      <c r="BJ210" s="21" t="s">
        <v>87</v>
      </c>
      <c r="BK210" s="112">
        <f>ROUND(L210*K210,2)</f>
        <v>0</v>
      </c>
      <c r="BL210" s="21" t="s">
        <v>194</v>
      </c>
      <c r="BM210" s="21" t="s">
        <v>328</v>
      </c>
    </row>
    <row r="211" spans="2:65" s="1" customFormat="1" ht="25.5" customHeight="1">
      <c r="B211" s="37"/>
      <c r="C211" s="169" t="s">
        <v>329</v>
      </c>
      <c r="D211" s="169" t="s">
        <v>168</v>
      </c>
      <c r="E211" s="170" t="s">
        <v>330</v>
      </c>
      <c r="F211" s="276" t="s">
        <v>331</v>
      </c>
      <c r="G211" s="276"/>
      <c r="H211" s="276"/>
      <c r="I211" s="276"/>
      <c r="J211" s="171" t="s">
        <v>256</v>
      </c>
      <c r="K211" s="172">
        <v>0.01</v>
      </c>
      <c r="L211" s="277">
        <v>0</v>
      </c>
      <c r="M211" s="278"/>
      <c r="N211" s="279">
        <f>ROUND(L211*K211,2)</f>
        <v>0</v>
      </c>
      <c r="O211" s="279"/>
      <c r="P211" s="279"/>
      <c r="Q211" s="279"/>
      <c r="R211" s="39"/>
      <c r="T211" s="173" t="s">
        <v>22</v>
      </c>
      <c r="U211" s="46" t="s">
        <v>45</v>
      </c>
      <c r="V211" s="38"/>
      <c r="W211" s="174">
        <f>V211*K211</f>
        <v>0</v>
      </c>
      <c r="X211" s="174">
        <v>0</v>
      </c>
      <c r="Y211" s="174">
        <f>X211*K211</f>
        <v>0</v>
      </c>
      <c r="Z211" s="174">
        <v>0</v>
      </c>
      <c r="AA211" s="175">
        <f>Z211*K211</f>
        <v>0</v>
      </c>
      <c r="AR211" s="21" t="s">
        <v>194</v>
      </c>
      <c r="AT211" s="21" t="s">
        <v>168</v>
      </c>
      <c r="AU211" s="21" t="s">
        <v>87</v>
      </c>
      <c r="AY211" s="21" t="s">
        <v>167</v>
      </c>
      <c r="BE211" s="112">
        <f>IF(U211="základní",N211,0)</f>
        <v>0</v>
      </c>
      <c r="BF211" s="112">
        <f>IF(U211="snížená",N211,0)</f>
        <v>0</v>
      </c>
      <c r="BG211" s="112">
        <f>IF(U211="zákl. přenesená",N211,0)</f>
        <v>0</v>
      </c>
      <c r="BH211" s="112">
        <f>IF(U211="sníž. přenesená",N211,0)</f>
        <v>0</v>
      </c>
      <c r="BI211" s="112">
        <f>IF(U211="nulová",N211,0)</f>
        <v>0</v>
      </c>
      <c r="BJ211" s="21" t="s">
        <v>87</v>
      </c>
      <c r="BK211" s="112">
        <f>ROUND(L211*K211,2)</f>
        <v>0</v>
      </c>
      <c r="BL211" s="21" t="s">
        <v>194</v>
      </c>
      <c r="BM211" s="21" t="s">
        <v>332</v>
      </c>
    </row>
    <row r="212" spans="2:63" s="9" customFormat="1" ht="29.25" customHeight="1">
      <c r="B212" s="158"/>
      <c r="C212" s="159"/>
      <c r="D212" s="168" t="s">
        <v>130</v>
      </c>
      <c r="E212" s="168"/>
      <c r="F212" s="168"/>
      <c r="G212" s="168"/>
      <c r="H212" s="168"/>
      <c r="I212" s="168"/>
      <c r="J212" s="168"/>
      <c r="K212" s="168"/>
      <c r="L212" s="168"/>
      <c r="M212" s="168"/>
      <c r="N212" s="301">
        <f>BK212</f>
        <v>0</v>
      </c>
      <c r="O212" s="302"/>
      <c r="P212" s="302"/>
      <c r="Q212" s="302"/>
      <c r="R212" s="161"/>
      <c r="T212" s="162"/>
      <c r="U212" s="159"/>
      <c r="V212" s="159"/>
      <c r="W212" s="163">
        <f>SUM(W213:W217)</f>
        <v>0</v>
      </c>
      <c r="X212" s="159"/>
      <c r="Y212" s="163">
        <f>SUM(Y213:Y217)</f>
        <v>0.008211936</v>
      </c>
      <c r="Z212" s="159"/>
      <c r="AA212" s="164">
        <f>SUM(AA213:AA217)</f>
        <v>0</v>
      </c>
      <c r="AR212" s="165" t="s">
        <v>87</v>
      </c>
      <c r="AT212" s="166" t="s">
        <v>77</v>
      </c>
      <c r="AU212" s="166" t="s">
        <v>84</v>
      </c>
      <c r="AY212" s="165" t="s">
        <v>167</v>
      </c>
      <c r="BK212" s="167">
        <f>SUM(BK213:BK217)</f>
        <v>0</v>
      </c>
    </row>
    <row r="213" spans="2:65" s="1" customFormat="1" ht="25.5" customHeight="1">
      <c r="B213" s="37"/>
      <c r="C213" s="169" t="s">
        <v>333</v>
      </c>
      <c r="D213" s="169" t="s">
        <v>168</v>
      </c>
      <c r="E213" s="170" t="s">
        <v>334</v>
      </c>
      <c r="F213" s="276" t="s">
        <v>335</v>
      </c>
      <c r="G213" s="276"/>
      <c r="H213" s="276"/>
      <c r="I213" s="276"/>
      <c r="J213" s="171" t="s">
        <v>193</v>
      </c>
      <c r="K213" s="172">
        <v>14</v>
      </c>
      <c r="L213" s="277">
        <v>0</v>
      </c>
      <c r="M213" s="278"/>
      <c r="N213" s="279">
        <f>ROUND(L213*K213,2)</f>
        <v>0</v>
      </c>
      <c r="O213" s="279"/>
      <c r="P213" s="279"/>
      <c r="Q213" s="279"/>
      <c r="R213" s="39"/>
      <c r="T213" s="173" t="s">
        <v>22</v>
      </c>
      <c r="U213" s="46" t="s">
        <v>45</v>
      </c>
      <c r="V213" s="38"/>
      <c r="W213" s="174">
        <f>V213*K213</f>
        <v>0</v>
      </c>
      <c r="X213" s="174">
        <v>0.000397</v>
      </c>
      <c r="Y213" s="174">
        <f>X213*K213</f>
        <v>0.0055580000000000004</v>
      </c>
      <c r="Z213" s="174">
        <v>0</v>
      </c>
      <c r="AA213" s="175">
        <f>Z213*K213</f>
        <v>0</v>
      </c>
      <c r="AR213" s="21" t="s">
        <v>194</v>
      </c>
      <c r="AT213" s="21" t="s">
        <v>168</v>
      </c>
      <c r="AU213" s="21" t="s">
        <v>87</v>
      </c>
      <c r="AY213" s="21" t="s">
        <v>167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1" t="s">
        <v>87</v>
      </c>
      <c r="BK213" s="112">
        <f>ROUND(L213*K213,2)</f>
        <v>0</v>
      </c>
      <c r="BL213" s="21" t="s">
        <v>194</v>
      </c>
      <c r="BM213" s="21" t="s">
        <v>336</v>
      </c>
    </row>
    <row r="214" spans="2:51" s="10" customFormat="1" ht="25.5" customHeight="1">
      <c r="B214" s="176"/>
      <c r="C214" s="177"/>
      <c r="D214" s="177"/>
      <c r="E214" s="178" t="s">
        <v>22</v>
      </c>
      <c r="F214" s="280" t="s">
        <v>337</v>
      </c>
      <c r="G214" s="281"/>
      <c r="H214" s="281"/>
      <c r="I214" s="281"/>
      <c r="J214" s="177"/>
      <c r="K214" s="178" t="s">
        <v>22</v>
      </c>
      <c r="L214" s="177"/>
      <c r="M214" s="177"/>
      <c r="N214" s="177"/>
      <c r="O214" s="177"/>
      <c r="P214" s="177"/>
      <c r="Q214" s="177"/>
      <c r="R214" s="179"/>
      <c r="T214" s="180"/>
      <c r="U214" s="177"/>
      <c r="V214" s="177"/>
      <c r="W214" s="177"/>
      <c r="X214" s="177"/>
      <c r="Y214" s="177"/>
      <c r="Z214" s="177"/>
      <c r="AA214" s="181"/>
      <c r="AT214" s="182" t="s">
        <v>174</v>
      </c>
      <c r="AU214" s="182" t="s">
        <v>87</v>
      </c>
      <c r="AV214" s="10" t="s">
        <v>84</v>
      </c>
      <c r="AW214" s="10" t="s">
        <v>35</v>
      </c>
      <c r="AX214" s="10" t="s">
        <v>78</v>
      </c>
      <c r="AY214" s="182" t="s">
        <v>167</v>
      </c>
    </row>
    <row r="215" spans="2:51" s="11" customFormat="1" ht="16.5" customHeight="1">
      <c r="B215" s="183"/>
      <c r="C215" s="184"/>
      <c r="D215" s="184"/>
      <c r="E215" s="185" t="s">
        <v>22</v>
      </c>
      <c r="F215" s="282" t="s">
        <v>239</v>
      </c>
      <c r="G215" s="283"/>
      <c r="H215" s="283"/>
      <c r="I215" s="283"/>
      <c r="J215" s="184"/>
      <c r="K215" s="186">
        <v>14</v>
      </c>
      <c r="L215" s="184"/>
      <c r="M215" s="184"/>
      <c r="N215" s="184"/>
      <c r="O215" s="184"/>
      <c r="P215" s="184"/>
      <c r="Q215" s="184"/>
      <c r="R215" s="187"/>
      <c r="T215" s="188"/>
      <c r="U215" s="184"/>
      <c r="V215" s="184"/>
      <c r="W215" s="184"/>
      <c r="X215" s="184"/>
      <c r="Y215" s="184"/>
      <c r="Z215" s="184"/>
      <c r="AA215" s="189"/>
      <c r="AT215" s="190" t="s">
        <v>174</v>
      </c>
      <c r="AU215" s="190" t="s">
        <v>87</v>
      </c>
      <c r="AV215" s="11" t="s">
        <v>87</v>
      </c>
      <c r="AW215" s="11" t="s">
        <v>35</v>
      </c>
      <c r="AX215" s="11" t="s">
        <v>84</v>
      </c>
      <c r="AY215" s="190" t="s">
        <v>167</v>
      </c>
    </row>
    <row r="216" spans="2:65" s="1" customFormat="1" ht="25.5" customHeight="1">
      <c r="B216" s="37"/>
      <c r="C216" s="169" t="s">
        <v>338</v>
      </c>
      <c r="D216" s="169" t="s">
        <v>168</v>
      </c>
      <c r="E216" s="170" t="s">
        <v>339</v>
      </c>
      <c r="F216" s="276" t="s">
        <v>340</v>
      </c>
      <c r="G216" s="276"/>
      <c r="H216" s="276"/>
      <c r="I216" s="276"/>
      <c r="J216" s="171" t="s">
        <v>193</v>
      </c>
      <c r="K216" s="172">
        <v>13.8</v>
      </c>
      <c r="L216" s="277">
        <v>0</v>
      </c>
      <c r="M216" s="278"/>
      <c r="N216" s="279">
        <f>ROUND(L216*K216,2)</f>
        <v>0</v>
      </c>
      <c r="O216" s="279"/>
      <c r="P216" s="279"/>
      <c r="Q216" s="279"/>
      <c r="R216" s="39"/>
      <c r="T216" s="173" t="s">
        <v>22</v>
      </c>
      <c r="U216" s="46" t="s">
        <v>45</v>
      </c>
      <c r="V216" s="38"/>
      <c r="W216" s="174">
        <f>V216*K216</f>
        <v>0</v>
      </c>
      <c r="X216" s="174">
        <v>0.00013072</v>
      </c>
      <c r="Y216" s="174">
        <f>X216*K216</f>
        <v>0.0018039360000000001</v>
      </c>
      <c r="Z216" s="174">
        <v>0</v>
      </c>
      <c r="AA216" s="175">
        <f>Z216*K216</f>
        <v>0</v>
      </c>
      <c r="AR216" s="21" t="s">
        <v>194</v>
      </c>
      <c r="AT216" s="21" t="s">
        <v>168</v>
      </c>
      <c r="AU216" s="21" t="s">
        <v>87</v>
      </c>
      <c r="AY216" s="21" t="s">
        <v>167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87</v>
      </c>
      <c r="BK216" s="112">
        <f>ROUND(L216*K216,2)</f>
        <v>0</v>
      </c>
      <c r="BL216" s="21" t="s">
        <v>194</v>
      </c>
      <c r="BM216" s="21" t="s">
        <v>341</v>
      </c>
    </row>
    <row r="217" spans="2:65" s="1" customFormat="1" ht="25.5" customHeight="1">
      <c r="B217" s="37"/>
      <c r="C217" s="169" t="s">
        <v>342</v>
      </c>
      <c r="D217" s="169" t="s">
        <v>168</v>
      </c>
      <c r="E217" s="170" t="s">
        <v>343</v>
      </c>
      <c r="F217" s="276" t="s">
        <v>344</v>
      </c>
      <c r="G217" s="276"/>
      <c r="H217" s="276"/>
      <c r="I217" s="276"/>
      <c r="J217" s="171" t="s">
        <v>210</v>
      </c>
      <c r="K217" s="172">
        <v>5</v>
      </c>
      <c r="L217" s="277">
        <v>0</v>
      </c>
      <c r="M217" s="278"/>
      <c r="N217" s="279">
        <f>ROUND(L217*K217,2)</f>
        <v>0</v>
      </c>
      <c r="O217" s="279"/>
      <c r="P217" s="279"/>
      <c r="Q217" s="279"/>
      <c r="R217" s="39"/>
      <c r="T217" s="173" t="s">
        <v>22</v>
      </c>
      <c r="U217" s="46" t="s">
        <v>45</v>
      </c>
      <c r="V217" s="38"/>
      <c r="W217" s="174">
        <f>V217*K217</f>
        <v>0</v>
      </c>
      <c r="X217" s="174">
        <v>0.00017</v>
      </c>
      <c r="Y217" s="174">
        <f>X217*K217</f>
        <v>0.0008500000000000001</v>
      </c>
      <c r="Z217" s="174">
        <v>0</v>
      </c>
      <c r="AA217" s="175">
        <f>Z217*K217</f>
        <v>0</v>
      </c>
      <c r="AR217" s="21" t="s">
        <v>194</v>
      </c>
      <c r="AT217" s="21" t="s">
        <v>168</v>
      </c>
      <c r="AU217" s="21" t="s">
        <v>87</v>
      </c>
      <c r="AY217" s="21" t="s">
        <v>167</v>
      </c>
      <c r="BE217" s="112">
        <f>IF(U217="základní",N217,0)</f>
        <v>0</v>
      </c>
      <c r="BF217" s="112">
        <f>IF(U217="snížená",N217,0)</f>
        <v>0</v>
      </c>
      <c r="BG217" s="112">
        <f>IF(U217="zákl. přenesená",N217,0)</f>
        <v>0</v>
      </c>
      <c r="BH217" s="112">
        <f>IF(U217="sníž. přenesená",N217,0)</f>
        <v>0</v>
      </c>
      <c r="BI217" s="112">
        <f>IF(U217="nulová",N217,0)</f>
        <v>0</v>
      </c>
      <c r="BJ217" s="21" t="s">
        <v>87</v>
      </c>
      <c r="BK217" s="112">
        <f>ROUND(L217*K217,2)</f>
        <v>0</v>
      </c>
      <c r="BL217" s="21" t="s">
        <v>194</v>
      </c>
      <c r="BM217" s="21" t="s">
        <v>345</v>
      </c>
    </row>
    <row r="218" spans="2:63" s="9" customFormat="1" ht="29.25" customHeight="1">
      <c r="B218" s="158"/>
      <c r="C218" s="159"/>
      <c r="D218" s="168" t="s">
        <v>131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301">
        <f>BK218</f>
        <v>0</v>
      </c>
      <c r="O218" s="302"/>
      <c r="P218" s="302"/>
      <c r="Q218" s="302"/>
      <c r="R218" s="161"/>
      <c r="T218" s="162"/>
      <c r="U218" s="159"/>
      <c r="V218" s="159"/>
      <c r="W218" s="163">
        <f>SUM(W219:W257)</f>
        <v>0</v>
      </c>
      <c r="X218" s="159"/>
      <c r="Y218" s="163">
        <f>SUM(Y219:Y257)</f>
        <v>0.05492694</v>
      </c>
      <c r="Z218" s="159"/>
      <c r="AA218" s="164">
        <f>SUM(AA219:AA257)</f>
        <v>0.14873000000000003</v>
      </c>
      <c r="AR218" s="165" t="s">
        <v>87</v>
      </c>
      <c r="AT218" s="166" t="s">
        <v>77</v>
      </c>
      <c r="AU218" s="166" t="s">
        <v>84</v>
      </c>
      <c r="AY218" s="165" t="s">
        <v>167</v>
      </c>
      <c r="BK218" s="167">
        <f>SUM(BK219:BK257)</f>
        <v>0</v>
      </c>
    </row>
    <row r="219" spans="2:65" s="1" customFormat="1" ht="16.5" customHeight="1">
      <c r="B219" s="37"/>
      <c r="C219" s="169" t="s">
        <v>346</v>
      </c>
      <c r="D219" s="169" t="s">
        <v>168</v>
      </c>
      <c r="E219" s="170" t="s">
        <v>347</v>
      </c>
      <c r="F219" s="276" t="s">
        <v>348</v>
      </c>
      <c r="G219" s="276"/>
      <c r="H219" s="276"/>
      <c r="I219" s="276"/>
      <c r="J219" s="171" t="s">
        <v>349</v>
      </c>
      <c r="K219" s="172">
        <v>1</v>
      </c>
      <c r="L219" s="277">
        <v>0</v>
      </c>
      <c r="M219" s="278"/>
      <c r="N219" s="279">
        <f aca="true" t="shared" si="5" ref="N219:N246">ROUND(L219*K219,2)</f>
        <v>0</v>
      </c>
      <c r="O219" s="279"/>
      <c r="P219" s="279"/>
      <c r="Q219" s="279"/>
      <c r="R219" s="39"/>
      <c r="T219" s="173" t="s">
        <v>22</v>
      </c>
      <c r="U219" s="46" t="s">
        <v>45</v>
      </c>
      <c r="V219" s="38"/>
      <c r="W219" s="174">
        <f aca="true" t="shared" si="6" ref="W219:W246">V219*K219</f>
        <v>0</v>
      </c>
      <c r="X219" s="174">
        <v>0</v>
      </c>
      <c r="Y219" s="174">
        <f aca="true" t="shared" si="7" ref="Y219:Y246">X219*K219</f>
        <v>0</v>
      </c>
      <c r="Z219" s="174">
        <v>0.0342</v>
      </c>
      <c r="AA219" s="175">
        <f aca="true" t="shared" si="8" ref="AA219:AA246">Z219*K219</f>
        <v>0.0342</v>
      </c>
      <c r="AR219" s="21" t="s">
        <v>194</v>
      </c>
      <c r="AT219" s="21" t="s">
        <v>168</v>
      </c>
      <c r="AU219" s="21" t="s">
        <v>87</v>
      </c>
      <c r="AY219" s="21" t="s">
        <v>167</v>
      </c>
      <c r="BE219" s="112">
        <f aca="true" t="shared" si="9" ref="BE219:BE246">IF(U219="základní",N219,0)</f>
        <v>0</v>
      </c>
      <c r="BF219" s="112">
        <f aca="true" t="shared" si="10" ref="BF219:BF246">IF(U219="snížená",N219,0)</f>
        <v>0</v>
      </c>
      <c r="BG219" s="112">
        <f aca="true" t="shared" si="11" ref="BG219:BG246">IF(U219="zákl. přenesená",N219,0)</f>
        <v>0</v>
      </c>
      <c r="BH219" s="112">
        <f aca="true" t="shared" si="12" ref="BH219:BH246">IF(U219="sníž. přenesená",N219,0)</f>
        <v>0</v>
      </c>
      <c r="BI219" s="112">
        <f aca="true" t="shared" si="13" ref="BI219:BI246">IF(U219="nulová",N219,0)</f>
        <v>0</v>
      </c>
      <c r="BJ219" s="21" t="s">
        <v>87</v>
      </c>
      <c r="BK219" s="112">
        <f aca="true" t="shared" si="14" ref="BK219:BK246">ROUND(L219*K219,2)</f>
        <v>0</v>
      </c>
      <c r="BL219" s="21" t="s">
        <v>194</v>
      </c>
      <c r="BM219" s="21" t="s">
        <v>350</v>
      </c>
    </row>
    <row r="220" spans="2:65" s="1" customFormat="1" ht="16.5" customHeight="1">
      <c r="B220" s="37"/>
      <c r="C220" s="169" t="s">
        <v>351</v>
      </c>
      <c r="D220" s="169" t="s">
        <v>168</v>
      </c>
      <c r="E220" s="170" t="s">
        <v>352</v>
      </c>
      <c r="F220" s="276" t="s">
        <v>353</v>
      </c>
      <c r="G220" s="276"/>
      <c r="H220" s="276"/>
      <c r="I220" s="276"/>
      <c r="J220" s="171" t="s">
        <v>210</v>
      </c>
      <c r="K220" s="172">
        <v>1</v>
      </c>
      <c r="L220" s="277">
        <v>0</v>
      </c>
      <c r="M220" s="278"/>
      <c r="N220" s="279">
        <f t="shared" si="5"/>
        <v>0</v>
      </c>
      <c r="O220" s="279"/>
      <c r="P220" s="279"/>
      <c r="Q220" s="279"/>
      <c r="R220" s="39"/>
      <c r="T220" s="173" t="s">
        <v>22</v>
      </c>
      <c r="U220" s="46" t="s">
        <v>45</v>
      </c>
      <c r="V220" s="38"/>
      <c r="W220" s="174">
        <f t="shared" si="6"/>
        <v>0</v>
      </c>
      <c r="X220" s="174">
        <v>0.00178</v>
      </c>
      <c r="Y220" s="174">
        <f t="shared" si="7"/>
        <v>0.00178</v>
      </c>
      <c r="Z220" s="174">
        <v>0</v>
      </c>
      <c r="AA220" s="175">
        <f t="shared" si="8"/>
        <v>0</v>
      </c>
      <c r="AR220" s="21" t="s">
        <v>194</v>
      </c>
      <c r="AT220" s="21" t="s">
        <v>168</v>
      </c>
      <c r="AU220" s="21" t="s">
        <v>87</v>
      </c>
      <c r="AY220" s="21" t="s">
        <v>167</v>
      </c>
      <c r="BE220" s="112">
        <f t="shared" si="9"/>
        <v>0</v>
      </c>
      <c r="BF220" s="112">
        <f t="shared" si="10"/>
        <v>0</v>
      </c>
      <c r="BG220" s="112">
        <f t="shared" si="11"/>
        <v>0</v>
      </c>
      <c r="BH220" s="112">
        <f t="shared" si="12"/>
        <v>0</v>
      </c>
      <c r="BI220" s="112">
        <f t="shared" si="13"/>
        <v>0</v>
      </c>
      <c r="BJ220" s="21" t="s">
        <v>87</v>
      </c>
      <c r="BK220" s="112">
        <f t="shared" si="14"/>
        <v>0</v>
      </c>
      <c r="BL220" s="21" t="s">
        <v>194</v>
      </c>
      <c r="BM220" s="21" t="s">
        <v>354</v>
      </c>
    </row>
    <row r="221" spans="2:65" s="1" customFormat="1" ht="25.5" customHeight="1">
      <c r="B221" s="37"/>
      <c r="C221" s="199" t="s">
        <v>355</v>
      </c>
      <c r="D221" s="199" t="s">
        <v>213</v>
      </c>
      <c r="E221" s="200" t="s">
        <v>356</v>
      </c>
      <c r="F221" s="288" t="s">
        <v>357</v>
      </c>
      <c r="G221" s="288"/>
      <c r="H221" s="288"/>
      <c r="I221" s="288"/>
      <c r="J221" s="201" t="s">
        <v>210</v>
      </c>
      <c r="K221" s="202">
        <v>1</v>
      </c>
      <c r="L221" s="289">
        <v>0</v>
      </c>
      <c r="M221" s="290"/>
      <c r="N221" s="291">
        <f t="shared" si="5"/>
        <v>0</v>
      </c>
      <c r="O221" s="279"/>
      <c r="P221" s="279"/>
      <c r="Q221" s="279"/>
      <c r="R221" s="39"/>
      <c r="T221" s="173" t="s">
        <v>22</v>
      </c>
      <c r="U221" s="46" t="s">
        <v>45</v>
      </c>
      <c r="V221" s="38"/>
      <c r="W221" s="174">
        <f t="shared" si="6"/>
        <v>0</v>
      </c>
      <c r="X221" s="174">
        <v>0.00128</v>
      </c>
      <c r="Y221" s="174">
        <f t="shared" si="7"/>
        <v>0.00128</v>
      </c>
      <c r="Z221" s="174">
        <v>0</v>
      </c>
      <c r="AA221" s="175">
        <f t="shared" si="8"/>
        <v>0</v>
      </c>
      <c r="AR221" s="21" t="s">
        <v>293</v>
      </c>
      <c r="AT221" s="21" t="s">
        <v>213</v>
      </c>
      <c r="AU221" s="21" t="s">
        <v>87</v>
      </c>
      <c r="AY221" s="21" t="s">
        <v>167</v>
      </c>
      <c r="BE221" s="112">
        <f t="shared" si="9"/>
        <v>0</v>
      </c>
      <c r="BF221" s="112">
        <f t="shared" si="10"/>
        <v>0</v>
      </c>
      <c r="BG221" s="112">
        <f t="shared" si="11"/>
        <v>0</v>
      </c>
      <c r="BH221" s="112">
        <f t="shared" si="12"/>
        <v>0</v>
      </c>
      <c r="BI221" s="112">
        <f t="shared" si="13"/>
        <v>0</v>
      </c>
      <c r="BJ221" s="21" t="s">
        <v>87</v>
      </c>
      <c r="BK221" s="112">
        <f t="shared" si="14"/>
        <v>0</v>
      </c>
      <c r="BL221" s="21" t="s">
        <v>194</v>
      </c>
      <c r="BM221" s="21" t="s">
        <v>358</v>
      </c>
    </row>
    <row r="222" spans="2:65" s="1" customFormat="1" ht="16.5" customHeight="1">
      <c r="B222" s="37"/>
      <c r="C222" s="199" t="s">
        <v>359</v>
      </c>
      <c r="D222" s="199" t="s">
        <v>213</v>
      </c>
      <c r="E222" s="200" t="s">
        <v>360</v>
      </c>
      <c r="F222" s="288" t="s">
        <v>361</v>
      </c>
      <c r="G222" s="288"/>
      <c r="H222" s="288"/>
      <c r="I222" s="288"/>
      <c r="J222" s="201" t="s">
        <v>210</v>
      </c>
      <c r="K222" s="202">
        <v>1</v>
      </c>
      <c r="L222" s="289">
        <v>0</v>
      </c>
      <c r="M222" s="290"/>
      <c r="N222" s="291">
        <f t="shared" si="5"/>
        <v>0</v>
      </c>
      <c r="O222" s="279"/>
      <c r="P222" s="279"/>
      <c r="Q222" s="279"/>
      <c r="R222" s="39"/>
      <c r="T222" s="173" t="s">
        <v>22</v>
      </c>
      <c r="U222" s="46" t="s">
        <v>45</v>
      </c>
      <c r="V222" s="38"/>
      <c r="W222" s="174">
        <f t="shared" si="6"/>
        <v>0</v>
      </c>
      <c r="X222" s="174">
        <v>0.021</v>
      </c>
      <c r="Y222" s="174">
        <f t="shared" si="7"/>
        <v>0.021</v>
      </c>
      <c r="Z222" s="174">
        <v>0</v>
      </c>
      <c r="AA222" s="175">
        <f t="shared" si="8"/>
        <v>0</v>
      </c>
      <c r="AR222" s="21" t="s">
        <v>293</v>
      </c>
      <c r="AT222" s="21" t="s">
        <v>213</v>
      </c>
      <c r="AU222" s="21" t="s">
        <v>87</v>
      </c>
      <c r="AY222" s="21" t="s">
        <v>167</v>
      </c>
      <c r="BE222" s="112">
        <f t="shared" si="9"/>
        <v>0</v>
      </c>
      <c r="BF222" s="112">
        <f t="shared" si="10"/>
        <v>0</v>
      </c>
      <c r="BG222" s="112">
        <f t="shared" si="11"/>
        <v>0</v>
      </c>
      <c r="BH222" s="112">
        <f t="shared" si="12"/>
        <v>0</v>
      </c>
      <c r="BI222" s="112">
        <f t="shared" si="13"/>
        <v>0</v>
      </c>
      <c r="BJ222" s="21" t="s">
        <v>87</v>
      </c>
      <c r="BK222" s="112">
        <f t="shared" si="14"/>
        <v>0</v>
      </c>
      <c r="BL222" s="21" t="s">
        <v>194</v>
      </c>
      <c r="BM222" s="21" t="s">
        <v>362</v>
      </c>
    </row>
    <row r="223" spans="2:65" s="1" customFormat="1" ht="25.5" customHeight="1">
      <c r="B223" s="37"/>
      <c r="C223" s="169" t="s">
        <v>363</v>
      </c>
      <c r="D223" s="169" t="s">
        <v>168</v>
      </c>
      <c r="E223" s="170" t="s">
        <v>364</v>
      </c>
      <c r="F223" s="276" t="s">
        <v>365</v>
      </c>
      <c r="G223" s="276"/>
      <c r="H223" s="276"/>
      <c r="I223" s="276"/>
      <c r="J223" s="171" t="s">
        <v>349</v>
      </c>
      <c r="K223" s="172">
        <v>1</v>
      </c>
      <c r="L223" s="277">
        <v>0</v>
      </c>
      <c r="M223" s="278"/>
      <c r="N223" s="279">
        <f t="shared" si="5"/>
        <v>0</v>
      </c>
      <c r="O223" s="279"/>
      <c r="P223" s="279"/>
      <c r="Q223" s="279"/>
      <c r="R223" s="39"/>
      <c r="T223" s="173" t="s">
        <v>22</v>
      </c>
      <c r="U223" s="46" t="s">
        <v>45</v>
      </c>
      <c r="V223" s="38"/>
      <c r="W223" s="174">
        <f t="shared" si="6"/>
        <v>0</v>
      </c>
      <c r="X223" s="174">
        <v>0</v>
      </c>
      <c r="Y223" s="174">
        <f t="shared" si="7"/>
        <v>0</v>
      </c>
      <c r="Z223" s="174">
        <v>0.01946</v>
      </c>
      <c r="AA223" s="175">
        <f t="shared" si="8"/>
        <v>0.01946</v>
      </c>
      <c r="AR223" s="21" t="s">
        <v>194</v>
      </c>
      <c r="AT223" s="21" t="s">
        <v>168</v>
      </c>
      <c r="AU223" s="21" t="s">
        <v>87</v>
      </c>
      <c r="AY223" s="21" t="s">
        <v>167</v>
      </c>
      <c r="BE223" s="112">
        <f t="shared" si="9"/>
        <v>0</v>
      </c>
      <c r="BF223" s="112">
        <f t="shared" si="10"/>
        <v>0</v>
      </c>
      <c r="BG223" s="112">
        <f t="shared" si="11"/>
        <v>0</v>
      </c>
      <c r="BH223" s="112">
        <f t="shared" si="12"/>
        <v>0</v>
      </c>
      <c r="BI223" s="112">
        <f t="shared" si="13"/>
        <v>0</v>
      </c>
      <c r="BJ223" s="21" t="s">
        <v>87</v>
      </c>
      <c r="BK223" s="112">
        <f t="shared" si="14"/>
        <v>0</v>
      </c>
      <c r="BL223" s="21" t="s">
        <v>194</v>
      </c>
      <c r="BM223" s="21" t="s">
        <v>366</v>
      </c>
    </row>
    <row r="224" spans="2:65" s="1" customFormat="1" ht="25.5" customHeight="1">
      <c r="B224" s="37"/>
      <c r="C224" s="169" t="s">
        <v>367</v>
      </c>
      <c r="D224" s="169" t="s">
        <v>168</v>
      </c>
      <c r="E224" s="170" t="s">
        <v>368</v>
      </c>
      <c r="F224" s="276" t="s">
        <v>369</v>
      </c>
      <c r="G224" s="276"/>
      <c r="H224" s="276"/>
      <c r="I224" s="276"/>
      <c r="J224" s="171" t="s">
        <v>349</v>
      </c>
      <c r="K224" s="172">
        <v>1</v>
      </c>
      <c r="L224" s="277">
        <v>0</v>
      </c>
      <c r="M224" s="278"/>
      <c r="N224" s="279">
        <f t="shared" si="5"/>
        <v>0</v>
      </c>
      <c r="O224" s="279"/>
      <c r="P224" s="279"/>
      <c r="Q224" s="279"/>
      <c r="R224" s="39"/>
      <c r="T224" s="173" t="s">
        <v>22</v>
      </c>
      <c r="U224" s="46" t="s">
        <v>45</v>
      </c>
      <c r="V224" s="38"/>
      <c r="W224" s="174">
        <f t="shared" si="6"/>
        <v>0</v>
      </c>
      <c r="X224" s="174">
        <v>0.00184804</v>
      </c>
      <c r="Y224" s="174">
        <f t="shared" si="7"/>
        <v>0.00184804</v>
      </c>
      <c r="Z224" s="174">
        <v>0</v>
      </c>
      <c r="AA224" s="175">
        <f t="shared" si="8"/>
        <v>0</v>
      </c>
      <c r="AR224" s="21" t="s">
        <v>194</v>
      </c>
      <c r="AT224" s="21" t="s">
        <v>168</v>
      </c>
      <c r="AU224" s="21" t="s">
        <v>87</v>
      </c>
      <c r="AY224" s="21" t="s">
        <v>167</v>
      </c>
      <c r="BE224" s="112">
        <f t="shared" si="9"/>
        <v>0</v>
      </c>
      <c r="BF224" s="112">
        <f t="shared" si="10"/>
        <v>0</v>
      </c>
      <c r="BG224" s="112">
        <f t="shared" si="11"/>
        <v>0</v>
      </c>
      <c r="BH224" s="112">
        <f t="shared" si="12"/>
        <v>0</v>
      </c>
      <c r="BI224" s="112">
        <f t="shared" si="13"/>
        <v>0</v>
      </c>
      <c r="BJ224" s="21" t="s">
        <v>87</v>
      </c>
      <c r="BK224" s="112">
        <f t="shared" si="14"/>
        <v>0</v>
      </c>
      <c r="BL224" s="21" t="s">
        <v>194</v>
      </c>
      <c r="BM224" s="21" t="s">
        <v>370</v>
      </c>
    </row>
    <row r="225" spans="2:65" s="1" customFormat="1" ht="25.5" customHeight="1">
      <c r="B225" s="37"/>
      <c r="C225" s="199" t="s">
        <v>371</v>
      </c>
      <c r="D225" s="199" t="s">
        <v>213</v>
      </c>
      <c r="E225" s="200" t="s">
        <v>372</v>
      </c>
      <c r="F225" s="288" t="s">
        <v>373</v>
      </c>
      <c r="G225" s="288"/>
      <c r="H225" s="288"/>
      <c r="I225" s="288"/>
      <c r="J225" s="201" t="s">
        <v>210</v>
      </c>
      <c r="K225" s="202">
        <v>1</v>
      </c>
      <c r="L225" s="289">
        <v>0</v>
      </c>
      <c r="M225" s="290"/>
      <c r="N225" s="291">
        <f t="shared" si="5"/>
        <v>0</v>
      </c>
      <c r="O225" s="279"/>
      <c r="P225" s="279"/>
      <c r="Q225" s="279"/>
      <c r="R225" s="39"/>
      <c r="T225" s="173" t="s">
        <v>22</v>
      </c>
      <c r="U225" s="46" t="s">
        <v>45</v>
      </c>
      <c r="V225" s="38"/>
      <c r="W225" s="174">
        <f t="shared" si="6"/>
        <v>0</v>
      </c>
      <c r="X225" s="174">
        <v>0.0165</v>
      </c>
      <c r="Y225" s="174">
        <f t="shared" si="7"/>
        <v>0.0165</v>
      </c>
      <c r="Z225" s="174">
        <v>0</v>
      </c>
      <c r="AA225" s="175">
        <f t="shared" si="8"/>
        <v>0</v>
      </c>
      <c r="AR225" s="21" t="s">
        <v>293</v>
      </c>
      <c r="AT225" s="21" t="s">
        <v>213</v>
      </c>
      <c r="AU225" s="21" t="s">
        <v>87</v>
      </c>
      <c r="AY225" s="21" t="s">
        <v>167</v>
      </c>
      <c r="BE225" s="112">
        <f t="shared" si="9"/>
        <v>0</v>
      </c>
      <c r="BF225" s="112">
        <f t="shared" si="10"/>
        <v>0</v>
      </c>
      <c r="BG225" s="112">
        <f t="shared" si="11"/>
        <v>0</v>
      </c>
      <c r="BH225" s="112">
        <f t="shared" si="12"/>
        <v>0</v>
      </c>
      <c r="BI225" s="112">
        <f t="shared" si="13"/>
        <v>0</v>
      </c>
      <c r="BJ225" s="21" t="s">
        <v>87</v>
      </c>
      <c r="BK225" s="112">
        <f t="shared" si="14"/>
        <v>0</v>
      </c>
      <c r="BL225" s="21" t="s">
        <v>194</v>
      </c>
      <c r="BM225" s="21" t="s">
        <v>374</v>
      </c>
    </row>
    <row r="226" spans="2:65" s="1" customFormat="1" ht="16.5" customHeight="1">
      <c r="B226" s="37"/>
      <c r="C226" s="169" t="s">
        <v>375</v>
      </c>
      <c r="D226" s="169" t="s">
        <v>168</v>
      </c>
      <c r="E226" s="170" t="s">
        <v>376</v>
      </c>
      <c r="F226" s="276" t="s">
        <v>377</v>
      </c>
      <c r="G226" s="276"/>
      <c r="H226" s="276"/>
      <c r="I226" s="276"/>
      <c r="J226" s="171" t="s">
        <v>349</v>
      </c>
      <c r="K226" s="172">
        <v>1</v>
      </c>
      <c r="L226" s="277">
        <v>0</v>
      </c>
      <c r="M226" s="278"/>
      <c r="N226" s="279">
        <f t="shared" si="5"/>
        <v>0</v>
      </c>
      <c r="O226" s="279"/>
      <c r="P226" s="279"/>
      <c r="Q226" s="279"/>
      <c r="R226" s="39"/>
      <c r="T226" s="173" t="s">
        <v>22</v>
      </c>
      <c r="U226" s="46" t="s">
        <v>45</v>
      </c>
      <c r="V226" s="38"/>
      <c r="W226" s="174">
        <f t="shared" si="6"/>
        <v>0</v>
      </c>
      <c r="X226" s="174">
        <v>0</v>
      </c>
      <c r="Y226" s="174">
        <f t="shared" si="7"/>
        <v>0</v>
      </c>
      <c r="Z226" s="174">
        <v>0.0329</v>
      </c>
      <c r="AA226" s="175">
        <f t="shared" si="8"/>
        <v>0.0329</v>
      </c>
      <c r="AR226" s="21" t="s">
        <v>194</v>
      </c>
      <c r="AT226" s="21" t="s">
        <v>168</v>
      </c>
      <c r="AU226" s="21" t="s">
        <v>87</v>
      </c>
      <c r="AY226" s="21" t="s">
        <v>167</v>
      </c>
      <c r="BE226" s="112">
        <f t="shared" si="9"/>
        <v>0</v>
      </c>
      <c r="BF226" s="112">
        <f t="shared" si="10"/>
        <v>0</v>
      </c>
      <c r="BG226" s="112">
        <f t="shared" si="11"/>
        <v>0</v>
      </c>
      <c r="BH226" s="112">
        <f t="shared" si="12"/>
        <v>0</v>
      </c>
      <c r="BI226" s="112">
        <f t="shared" si="13"/>
        <v>0</v>
      </c>
      <c r="BJ226" s="21" t="s">
        <v>87</v>
      </c>
      <c r="BK226" s="112">
        <f t="shared" si="14"/>
        <v>0</v>
      </c>
      <c r="BL226" s="21" t="s">
        <v>194</v>
      </c>
      <c r="BM226" s="21" t="s">
        <v>378</v>
      </c>
    </row>
    <row r="227" spans="2:65" s="1" customFormat="1" ht="25.5" customHeight="1">
      <c r="B227" s="37"/>
      <c r="C227" s="169" t="s">
        <v>379</v>
      </c>
      <c r="D227" s="169" t="s">
        <v>168</v>
      </c>
      <c r="E227" s="170" t="s">
        <v>380</v>
      </c>
      <c r="F227" s="276" t="s">
        <v>381</v>
      </c>
      <c r="G227" s="276"/>
      <c r="H227" s="276"/>
      <c r="I227" s="276"/>
      <c r="J227" s="171" t="s">
        <v>349</v>
      </c>
      <c r="K227" s="172">
        <v>1</v>
      </c>
      <c r="L227" s="277">
        <v>0</v>
      </c>
      <c r="M227" s="278"/>
      <c r="N227" s="279">
        <f t="shared" si="5"/>
        <v>0</v>
      </c>
      <c r="O227" s="279"/>
      <c r="P227" s="279"/>
      <c r="Q227" s="279"/>
      <c r="R227" s="39"/>
      <c r="T227" s="173" t="s">
        <v>22</v>
      </c>
      <c r="U227" s="46" t="s">
        <v>45</v>
      </c>
      <c r="V227" s="38"/>
      <c r="W227" s="174">
        <f t="shared" si="6"/>
        <v>0</v>
      </c>
      <c r="X227" s="174">
        <v>0.00102</v>
      </c>
      <c r="Y227" s="174">
        <f t="shared" si="7"/>
        <v>0.00102</v>
      </c>
      <c r="Z227" s="174">
        <v>0</v>
      </c>
      <c r="AA227" s="175">
        <f t="shared" si="8"/>
        <v>0</v>
      </c>
      <c r="AR227" s="21" t="s">
        <v>194</v>
      </c>
      <c r="AT227" s="21" t="s">
        <v>168</v>
      </c>
      <c r="AU227" s="21" t="s">
        <v>87</v>
      </c>
      <c r="AY227" s="21" t="s">
        <v>167</v>
      </c>
      <c r="BE227" s="112">
        <f t="shared" si="9"/>
        <v>0</v>
      </c>
      <c r="BF227" s="112">
        <f t="shared" si="10"/>
        <v>0</v>
      </c>
      <c r="BG227" s="112">
        <f t="shared" si="11"/>
        <v>0</v>
      </c>
      <c r="BH227" s="112">
        <f t="shared" si="12"/>
        <v>0</v>
      </c>
      <c r="BI227" s="112">
        <f t="shared" si="13"/>
        <v>0</v>
      </c>
      <c r="BJ227" s="21" t="s">
        <v>87</v>
      </c>
      <c r="BK227" s="112">
        <f t="shared" si="14"/>
        <v>0</v>
      </c>
      <c r="BL227" s="21" t="s">
        <v>194</v>
      </c>
      <c r="BM227" s="21" t="s">
        <v>382</v>
      </c>
    </row>
    <row r="228" spans="2:65" s="1" customFormat="1" ht="25.5" customHeight="1">
      <c r="B228" s="37"/>
      <c r="C228" s="169" t="s">
        <v>383</v>
      </c>
      <c r="D228" s="169" t="s">
        <v>168</v>
      </c>
      <c r="E228" s="170" t="s">
        <v>384</v>
      </c>
      <c r="F228" s="276" t="s">
        <v>385</v>
      </c>
      <c r="G228" s="276"/>
      <c r="H228" s="276"/>
      <c r="I228" s="276"/>
      <c r="J228" s="171" t="s">
        <v>349</v>
      </c>
      <c r="K228" s="172">
        <v>1</v>
      </c>
      <c r="L228" s="277">
        <v>0</v>
      </c>
      <c r="M228" s="278"/>
      <c r="N228" s="279">
        <f t="shared" si="5"/>
        <v>0</v>
      </c>
      <c r="O228" s="279"/>
      <c r="P228" s="279"/>
      <c r="Q228" s="279"/>
      <c r="R228" s="39"/>
      <c r="T228" s="173" t="s">
        <v>22</v>
      </c>
      <c r="U228" s="46" t="s">
        <v>45</v>
      </c>
      <c r="V228" s="38"/>
      <c r="W228" s="174">
        <f t="shared" si="6"/>
        <v>0</v>
      </c>
      <c r="X228" s="174">
        <v>0.003</v>
      </c>
      <c r="Y228" s="174">
        <f t="shared" si="7"/>
        <v>0.003</v>
      </c>
      <c r="Z228" s="174">
        <v>0</v>
      </c>
      <c r="AA228" s="175">
        <f t="shared" si="8"/>
        <v>0</v>
      </c>
      <c r="AR228" s="21" t="s">
        <v>194</v>
      </c>
      <c r="AT228" s="21" t="s">
        <v>168</v>
      </c>
      <c r="AU228" s="21" t="s">
        <v>87</v>
      </c>
      <c r="AY228" s="21" t="s">
        <v>167</v>
      </c>
      <c r="BE228" s="112">
        <f t="shared" si="9"/>
        <v>0</v>
      </c>
      <c r="BF228" s="112">
        <f t="shared" si="10"/>
        <v>0</v>
      </c>
      <c r="BG228" s="112">
        <f t="shared" si="11"/>
        <v>0</v>
      </c>
      <c r="BH228" s="112">
        <f t="shared" si="12"/>
        <v>0</v>
      </c>
      <c r="BI228" s="112">
        <f t="shared" si="13"/>
        <v>0</v>
      </c>
      <c r="BJ228" s="21" t="s">
        <v>87</v>
      </c>
      <c r="BK228" s="112">
        <f t="shared" si="14"/>
        <v>0</v>
      </c>
      <c r="BL228" s="21" t="s">
        <v>194</v>
      </c>
      <c r="BM228" s="21" t="s">
        <v>386</v>
      </c>
    </row>
    <row r="229" spans="2:65" s="1" customFormat="1" ht="25.5" customHeight="1">
      <c r="B229" s="37"/>
      <c r="C229" s="169" t="s">
        <v>387</v>
      </c>
      <c r="D229" s="169" t="s">
        <v>168</v>
      </c>
      <c r="E229" s="170" t="s">
        <v>388</v>
      </c>
      <c r="F229" s="276" t="s">
        <v>389</v>
      </c>
      <c r="G229" s="276"/>
      <c r="H229" s="276"/>
      <c r="I229" s="276"/>
      <c r="J229" s="171" t="s">
        <v>349</v>
      </c>
      <c r="K229" s="172">
        <v>2</v>
      </c>
      <c r="L229" s="277">
        <v>0</v>
      </c>
      <c r="M229" s="278"/>
      <c r="N229" s="279">
        <f t="shared" si="5"/>
        <v>0</v>
      </c>
      <c r="O229" s="279"/>
      <c r="P229" s="279"/>
      <c r="Q229" s="279"/>
      <c r="R229" s="39"/>
      <c r="T229" s="173" t="s">
        <v>22</v>
      </c>
      <c r="U229" s="46" t="s">
        <v>45</v>
      </c>
      <c r="V229" s="38"/>
      <c r="W229" s="174">
        <f t="shared" si="6"/>
        <v>0</v>
      </c>
      <c r="X229" s="174">
        <v>0.0013</v>
      </c>
      <c r="Y229" s="174">
        <f t="shared" si="7"/>
        <v>0.0026</v>
      </c>
      <c r="Z229" s="174">
        <v>0</v>
      </c>
      <c r="AA229" s="175">
        <f t="shared" si="8"/>
        <v>0</v>
      </c>
      <c r="AR229" s="21" t="s">
        <v>194</v>
      </c>
      <c r="AT229" s="21" t="s">
        <v>168</v>
      </c>
      <c r="AU229" s="21" t="s">
        <v>87</v>
      </c>
      <c r="AY229" s="21" t="s">
        <v>167</v>
      </c>
      <c r="BE229" s="112">
        <f t="shared" si="9"/>
        <v>0</v>
      </c>
      <c r="BF229" s="112">
        <f t="shared" si="10"/>
        <v>0</v>
      </c>
      <c r="BG229" s="112">
        <f t="shared" si="11"/>
        <v>0</v>
      </c>
      <c r="BH229" s="112">
        <f t="shared" si="12"/>
        <v>0</v>
      </c>
      <c r="BI229" s="112">
        <f t="shared" si="13"/>
        <v>0</v>
      </c>
      <c r="BJ229" s="21" t="s">
        <v>87</v>
      </c>
      <c r="BK229" s="112">
        <f t="shared" si="14"/>
        <v>0</v>
      </c>
      <c r="BL229" s="21" t="s">
        <v>194</v>
      </c>
      <c r="BM229" s="21" t="s">
        <v>390</v>
      </c>
    </row>
    <row r="230" spans="2:65" s="1" customFormat="1" ht="25.5" customHeight="1">
      <c r="B230" s="37"/>
      <c r="C230" s="169" t="s">
        <v>391</v>
      </c>
      <c r="D230" s="169" t="s">
        <v>168</v>
      </c>
      <c r="E230" s="170" t="s">
        <v>392</v>
      </c>
      <c r="F230" s="276" t="s">
        <v>393</v>
      </c>
      <c r="G230" s="276"/>
      <c r="H230" s="276"/>
      <c r="I230" s="276"/>
      <c r="J230" s="171" t="s">
        <v>349</v>
      </c>
      <c r="K230" s="172">
        <v>1</v>
      </c>
      <c r="L230" s="277">
        <v>0</v>
      </c>
      <c r="M230" s="278"/>
      <c r="N230" s="279">
        <f t="shared" si="5"/>
        <v>0</v>
      </c>
      <c r="O230" s="279"/>
      <c r="P230" s="279"/>
      <c r="Q230" s="279"/>
      <c r="R230" s="39"/>
      <c r="T230" s="173" t="s">
        <v>22</v>
      </c>
      <c r="U230" s="46" t="s">
        <v>45</v>
      </c>
      <c r="V230" s="38"/>
      <c r="W230" s="174">
        <f t="shared" si="6"/>
        <v>0</v>
      </c>
      <c r="X230" s="174">
        <v>0.00075</v>
      </c>
      <c r="Y230" s="174">
        <f t="shared" si="7"/>
        <v>0.00075</v>
      </c>
      <c r="Z230" s="174">
        <v>0</v>
      </c>
      <c r="AA230" s="175">
        <f t="shared" si="8"/>
        <v>0</v>
      </c>
      <c r="AR230" s="21" t="s">
        <v>194</v>
      </c>
      <c r="AT230" s="21" t="s">
        <v>168</v>
      </c>
      <c r="AU230" s="21" t="s">
        <v>87</v>
      </c>
      <c r="AY230" s="21" t="s">
        <v>167</v>
      </c>
      <c r="BE230" s="112">
        <f t="shared" si="9"/>
        <v>0</v>
      </c>
      <c r="BF230" s="112">
        <f t="shared" si="10"/>
        <v>0</v>
      </c>
      <c r="BG230" s="112">
        <f t="shared" si="11"/>
        <v>0</v>
      </c>
      <c r="BH230" s="112">
        <f t="shared" si="12"/>
        <v>0</v>
      </c>
      <c r="BI230" s="112">
        <f t="shared" si="13"/>
        <v>0</v>
      </c>
      <c r="BJ230" s="21" t="s">
        <v>87</v>
      </c>
      <c r="BK230" s="112">
        <f t="shared" si="14"/>
        <v>0</v>
      </c>
      <c r="BL230" s="21" t="s">
        <v>194</v>
      </c>
      <c r="BM230" s="21" t="s">
        <v>394</v>
      </c>
    </row>
    <row r="231" spans="2:65" s="1" customFormat="1" ht="16.5" customHeight="1">
      <c r="B231" s="37"/>
      <c r="C231" s="169" t="s">
        <v>395</v>
      </c>
      <c r="D231" s="169" t="s">
        <v>168</v>
      </c>
      <c r="E231" s="170" t="s">
        <v>396</v>
      </c>
      <c r="F231" s="276" t="s">
        <v>397</v>
      </c>
      <c r="G231" s="276"/>
      <c r="H231" s="276"/>
      <c r="I231" s="276"/>
      <c r="J231" s="171" t="s">
        <v>349</v>
      </c>
      <c r="K231" s="172">
        <v>1</v>
      </c>
      <c r="L231" s="277">
        <v>0</v>
      </c>
      <c r="M231" s="278"/>
      <c r="N231" s="279">
        <f t="shared" si="5"/>
        <v>0</v>
      </c>
      <c r="O231" s="279"/>
      <c r="P231" s="279"/>
      <c r="Q231" s="279"/>
      <c r="R231" s="39"/>
      <c r="T231" s="173" t="s">
        <v>22</v>
      </c>
      <c r="U231" s="46" t="s">
        <v>45</v>
      </c>
      <c r="V231" s="38"/>
      <c r="W231" s="174">
        <f t="shared" si="6"/>
        <v>0</v>
      </c>
      <c r="X231" s="174">
        <v>0</v>
      </c>
      <c r="Y231" s="174">
        <f t="shared" si="7"/>
        <v>0</v>
      </c>
      <c r="Z231" s="174">
        <v>0.002</v>
      </c>
      <c r="AA231" s="175">
        <f t="shared" si="8"/>
        <v>0.002</v>
      </c>
      <c r="AR231" s="21" t="s">
        <v>194</v>
      </c>
      <c r="AT231" s="21" t="s">
        <v>168</v>
      </c>
      <c r="AU231" s="21" t="s">
        <v>87</v>
      </c>
      <c r="AY231" s="21" t="s">
        <v>167</v>
      </c>
      <c r="BE231" s="112">
        <f t="shared" si="9"/>
        <v>0</v>
      </c>
      <c r="BF231" s="112">
        <f t="shared" si="10"/>
        <v>0</v>
      </c>
      <c r="BG231" s="112">
        <f t="shared" si="11"/>
        <v>0</v>
      </c>
      <c r="BH231" s="112">
        <f t="shared" si="12"/>
        <v>0</v>
      </c>
      <c r="BI231" s="112">
        <f t="shared" si="13"/>
        <v>0</v>
      </c>
      <c r="BJ231" s="21" t="s">
        <v>87</v>
      </c>
      <c r="BK231" s="112">
        <f t="shared" si="14"/>
        <v>0</v>
      </c>
      <c r="BL231" s="21" t="s">
        <v>194</v>
      </c>
      <c r="BM231" s="21" t="s">
        <v>398</v>
      </c>
    </row>
    <row r="232" spans="2:65" s="1" customFormat="1" ht="25.5" customHeight="1">
      <c r="B232" s="37"/>
      <c r="C232" s="169" t="s">
        <v>399</v>
      </c>
      <c r="D232" s="169" t="s">
        <v>168</v>
      </c>
      <c r="E232" s="170" t="s">
        <v>400</v>
      </c>
      <c r="F232" s="276" t="s">
        <v>401</v>
      </c>
      <c r="G232" s="276"/>
      <c r="H232" s="276"/>
      <c r="I232" s="276"/>
      <c r="J232" s="171" t="s">
        <v>349</v>
      </c>
      <c r="K232" s="172">
        <v>1</v>
      </c>
      <c r="L232" s="277">
        <v>0</v>
      </c>
      <c r="M232" s="278"/>
      <c r="N232" s="279">
        <f t="shared" si="5"/>
        <v>0</v>
      </c>
      <c r="O232" s="279"/>
      <c r="P232" s="279"/>
      <c r="Q232" s="279"/>
      <c r="R232" s="39"/>
      <c r="T232" s="173" t="s">
        <v>22</v>
      </c>
      <c r="U232" s="46" t="s">
        <v>45</v>
      </c>
      <c r="V232" s="38"/>
      <c r="W232" s="174">
        <f t="shared" si="6"/>
        <v>0</v>
      </c>
      <c r="X232" s="174">
        <v>0</v>
      </c>
      <c r="Y232" s="174">
        <f t="shared" si="7"/>
        <v>0</v>
      </c>
      <c r="Z232" s="174">
        <v>0.008</v>
      </c>
      <c r="AA232" s="175">
        <f t="shared" si="8"/>
        <v>0.008</v>
      </c>
      <c r="AR232" s="21" t="s">
        <v>194</v>
      </c>
      <c r="AT232" s="21" t="s">
        <v>168</v>
      </c>
      <c r="AU232" s="21" t="s">
        <v>87</v>
      </c>
      <c r="AY232" s="21" t="s">
        <v>167</v>
      </c>
      <c r="BE232" s="112">
        <f t="shared" si="9"/>
        <v>0</v>
      </c>
      <c r="BF232" s="112">
        <f t="shared" si="10"/>
        <v>0</v>
      </c>
      <c r="BG232" s="112">
        <f t="shared" si="11"/>
        <v>0</v>
      </c>
      <c r="BH232" s="112">
        <f t="shared" si="12"/>
        <v>0</v>
      </c>
      <c r="BI232" s="112">
        <f t="shared" si="13"/>
        <v>0</v>
      </c>
      <c r="BJ232" s="21" t="s">
        <v>87</v>
      </c>
      <c r="BK232" s="112">
        <f t="shared" si="14"/>
        <v>0</v>
      </c>
      <c r="BL232" s="21" t="s">
        <v>194</v>
      </c>
      <c r="BM232" s="21" t="s">
        <v>402</v>
      </c>
    </row>
    <row r="233" spans="2:65" s="1" customFormat="1" ht="16.5" customHeight="1">
      <c r="B233" s="37"/>
      <c r="C233" s="169" t="s">
        <v>403</v>
      </c>
      <c r="D233" s="169" t="s">
        <v>168</v>
      </c>
      <c r="E233" s="170" t="s">
        <v>404</v>
      </c>
      <c r="F233" s="276" t="s">
        <v>405</v>
      </c>
      <c r="G233" s="276"/>
      <c r="H233" s="276"/>
      <c r="I233" s="276"/>
      <c r="J233" s="171" t="s">
        <v>349</v>
      </c>
      <c r="K233" s="172">
        <v>1</v>
      </c>
      <c r="L233" s="277">
        <v>0</v>
      </c>
      <c r="M233" s="278"/>
      <c r="N233" s="279">
        <f t="shared" si="5"/>
        <v>0</v>
      </c>
      <c r="O233" s="279"/>
      <c r="P233" s="279"/>
      <c r="Q233" s="279"/>
      <c r="R233" s="39"/>
      <c r="T233" s="173" t="s">
        <v>22</v>
      </c>
      <c r="U233" s="46" t="s">
        <v>45</v>
      </c>
      <c r="V233" s="38"/>
      <c r="W233" s="174">
        <f t="shared" si="6"/>
        <v>0</v>
      </c>
      <c r="X233" s="174">
        <v>0</v>
      </c>
      <c r="Y233" s="174">
        <f t="shared" si="7"/>
        <v>0</v>
      </c>
      <c r="Z233" s="174">
        <v>0.008</v>
      </c>
      <c r="AA233" s="175">
        <f t="shared" si="8"/>
        <v>0.008</v>
      </c>
      <c r="AR233" s="21" t="s">
        <v>194</v>
      </c>
      <c r="AT233" s="21" t="s">
        <v>168</v>
      </c>
      <c r="AU233" s="21" t="s">
        <v>87</v>
      </c>
      <c r="AY233" s="21" t="s">
        <v>167</v>
      </c>
      <c r="BE233" s="112">
        <f t="shared" si="9"/>
        <v>0</v>
      </c>
      <c r="BF233" s="112">
        <f t="shared" si="10"/>
        <v>0</v>
      </c>
      <c r="BG233" s="112">
        <f t="shared" si="11"/>
        <v>0</v>
      </c>
      <c r="BH233" s="112">
        <f t="shared" si="12"/>
        <v>0</v>
      </c>
      <c r="BI233" s="112">
        <f t="shared" si="13"/>
        <v>0</v>
      </c>
      <c r="BJ233" s="21" t="s">
        <v>87</v>
      </c>
      <c r="BK233" s="112">
        <f t="shared" si="14"/>
        <v>0</v>
      </c>
      <c r="BL233" s="21" t="s">
        <v>194</v>
      </c>
      <c r="BM233" s="21" t="s">
        <v>406</v>
      </c>
    </row>
    <row r="234" spans="2:65" s="1" customFormat="1" ht="16.5" customHeight="1">
      <c r="B234" s="37"/>
      <c r="C234" s="169" t="s">
        <v>407</v>
      </c>
      <c r="D234" s="169" t="s">
        <v>168</v>
      </c>
      <c r="E234" s="170" t="s">
        <v>408</v>
      </c>
      <c r="F234" s="276" t="s">
        <v>409</v>
      </c>
      <c r="G234" s="276"/>
      <c r="H234" s="276"/>
      <c r="I234" s="276"/>
      <c r="J234" s="171" t="s">
        <v>349</v>
      </c>
      <c r="K234" s="172">
        <v>1</v>
      </c>
      <c r="L234" s="277">
        <v>0</v>
      </c>
      <c r="M234" s="278"/>
      <c r="N234" s="279">
        <f t="shared" si="5"/>
        <v>0</v>
      </c>
      <c r="O234" s="279"/>
      <c r="P234" s="279"/>
      <c r="Q234" s="279"/>
      <c r="R234" s="39"/>
      <c r="T234" s="173" t="s">
        <v>22</v>
      </c>
      <c r="U234" s="46" t="s">
        <v>45</v>
      </c>
      <c r="V234" s="38"/>
      <c r="W234" s="174">
        <f t="shared" si="6"/>
        <v>0</v>
      </c>
      <c r="X234" s="174">
        <v>0</v>
      </c>
      <c r="Y234" s="174">
        <f t="shared" si="7"/>
        <v>0</v>
      </c>
      <c r="Z234" s="174">
        <v>0.008</v>
      </c>
      <c r="AA234" s="175">
        <f t="shared" si="8"/>
        <v>0.008</v>
      </c>
      <c r="AR234" s="21" t="s">
        <v>194</v>
      </c>
      <c r="AT234" s="21" t="s">
        <v>168</v>
      </c>
      <c r="AU234" s="21" t="s">
        <v>87</v>
      </c>
      <c r="AY234" s="21" t="s">
        <v>167</v>
      </c>
      <c r="BE234" s="112">
        <f t="shared" si="9"/>
        <v>0</v>
      </c>
      <c r="BF234" s="112">
        <f t="shared" si="10"/>
        <v>0</v>
      </c>
      <c r="BG234" s="112">
        <f t="shared" si="11"/>
        <v>0</v>
      </c>
      <c r="BH234" s="112">
        <f t="shared" si="12"/>
        <v>0</v>
      </c>
      <c r="BI234" s="112">
        <f t="shared" si="13"/>
        <v>0</v>
      </c>
      <c r="BJ234" s="21" t="s">
        <v>87</v>
      </c>
      <c r="BK234" s="112">
        <f t="shared" si="14"/>
        <v>0</v>
      </c>
      <c r="BL234" s="21" t="s">
        <v>194</v>
      </c>
      <c r="BM234" s="21" t="s">
        <v>410</v>
      </c>
    </row>
    <row r="235" spans="2:65" s="1" customFormat="1" ht="25.5" customHeight="1">
      <c r="B235" s="37"/>
      <c r="C235" s="169" t="s">
        <v>411</v>
      </c>
      <c r="D235" s="169" t="s">
        <v>168</v>
      </c>
      <c r="E235" s="170" t="s">
        <v>412</v>
      </c>
      <c r="F235" s="276" t="s">
        <v>413</v>
      </c>
      <c r="G235" s="276"/>
      <c r="H235" s="276"/>
      <c r="I235" s="276"/>
      <c r="J235" s="171" t="s">
        <v>210</v>
      </c>
      <c r="K235" s="172">
        <v>2</v>
      </c>
      <c r="L235" s="277">
        <v>0</v>
      </c>
      <c r="M235" s="278"/>
      <c r="N235" s="279">
        <f t="shared" si="5"/>
        <v>0</v>
      </c>
      <c r="O235" s="279"/>
      <c r="P235" s="279"/>
      <c r="Q235" s="279"/>
      <c r="R235" s="39"/>
      <c r="T235" s="173" t="s">
        <v>22</v>
      </c>
      <c r="U235" s="46" t="s">
        <v>45</v>
      </c>
      <c r="V235" s="38"/>
      <c r="W235" s="174">
        <f t="shared" si="6"/>
        <v>0</v>
      </c>
      <c r="X235" s="174">
        <v>0</v>
      </c>
      <c r="Y235" s="174">
        <f t="shared" si="7"/>
        <v>0</v>
      </c>
      <c r="Z235" s="174">
        <v>0.00049</v>
      </c>
      <c r="AA235" s="175">
        <f t="shared" si="8"/>
        <v>0.00098</v>
      </c>
      <c r="AR235" s="21" t="s">
        <v>194</v>
      </c>
      <c r="AT235" s="21" t="s">
        <v>168</v>
      </c>
      <c r="AU235" s="21" t="s">
        <v>87</v>
      </c>
      <c r="AY235" s="21" t="s">
        <v>167</v>
      </c>
      <c r="BE235" s="112">
        <f t="shared" si="9"/>
        <v>0</v>
      </c>
      <c r="BF235" s="112">
        <f t="shared" si="10"/>
        <v>0</v>
      </c>
      <c r="BG235" s="112">
        <f t="shared" si="11"/>
        <v>0</v>
      </c>
      <c r="BH235" s="112">
        <f t="shared" si="12"/>
        <v>0</v>
      </c>
      <c r="BI235" s="112">
        <f t="shared" si="13"/>
        <v>0</v>
      </c>
      <c r="BJ235" s="21" t="s">
        <v>87</v>
      </c>
      <c r="BK235" s="112">
        <f t="shared" si="14"/>
        <v>0</v>
      </c>
      <c r="BL235" s="21" t="s">
        <v>194</v>
      </c>
      <c r="BM235" s="21" t="s">
        <v>414</v>
      </c>
    </row>
    <row r="236" spans="2:65" s="1" customFormat="1" ht="25.5" customHeight="1">
      <c r="B236" s="37"/>
      <c r="C236" s="169" t="s">
        <v>415</v>
      </c>
      <c r="D236" s="169" t="s">
        <v>168</v>
      </c>
      <c r="E236" s="170" t="s">
        <v>416</v>
      </c>
      <c r="F236" s="276" t="s">
        <v>417</v>
      </c>
      <c r="G236" s="276"/>
      <c r="H236" s="276"/>
      <c r="I236" s="276"/>
      <c r="J236" s="171" t="s">
        <v>349</v>
      </c>
      <c r="K236" s="172">
        <v>3</v>
      </c>
      <c r="L236" s="277">
        <v>0</v>
      </c>
      <c r="M236" s="278"/>
      <c r="N236" s="279">
        <f t="shared" si="5"/>
        <v>0</v>
      </c>
      <c r="O236" s="279"/>
      <c r="P236" s="279"/>
      <c r="Q236" s="279"/>
      <c r="R236" s="39"/>
      <c r="T236" s="173" t="s">
        <v>22</v>
      </c>
      <c r="U236" s="46" t="s">
        <v>45</v>
      </c>
      <c r="V236" s="38"/>
      <c r="W236" s="174">
        <f t="shared" si="6"/>
        <v>0</v>
      </c>
      <c r="X236" s="174">
        <v>0.0003001</v>
      </c>
      <c r="Y236" s="174">
        <f t="shared" si="7"/>
        <v>0.0009002999999999999</v>
      </c>
      <c r="Z236" s="174">
        <v>0</v>
      </c>
      <c r="AA236" s="175">
        <f t="shared" si="8"/>
        <v>0</v>
      </c>
      <c r="AR236" s="21" t="s">
        <v>194</v>
      </c>
      <c r="AT236" s="21" t="s">
        <v>168</v>
      </c>
      <c r="AU236" s="21" t="s">
        <v>87</v>
      </c>
      <c r="AY236" s="21" t="s">
        <v>167</v>
      </c>
      <c r="BE236" s="112">
        <f t="shared" si="9"/>
        <v>0</v>
      </c>
      <c r="BF236" s="112">
        <f t="shared" si="10"/>
        <v>0</v>
      </c>
      <c r="BG236" s="112">
        <f t="shared" si="11"/>
        <v>0</v>
      </c>
      <c r="BH236" s="112">
        <f t="shared" si="12"/>
        <v>0</v>
      </c>
      <c r="BI236" s="112">
        <f t="shared" si="13"/>
        <v>0</v>
      </c>
      <c r="BJ236" s="21" t="s">
        <v>87</v>
      </c>
      <c r="BK236" s="112">
        <f t="shared" si="14"/>
        <v>0</v>
      </c>
      <c r="BL236" s="21" t="s">
        <v>194</v>
      </c>
      <c r="BM236" s="21" t="s">
        <v>418</v>
      </c>
    </row>
    <row r="237" spans="2:65" s="1" customFormat="1" ht="16.5" customHeight="1">
      <c r="B237" s="37"/>
      <c r="C237" s="169" t="s">
        <v>419</v>
      </c>
      <c r="D237" s="169" t="s">
        <v>168</v>
      </c>
      <c r="E237" s="170" t="s">
        <v>420</v>
      </c>
      <c r="F237" s="276" t="s">
        <v>421</v>
      </c>
      <c r="G237" s="276"/>
      <c r="H237" s="276"/>
      <c r="I237" s="276"/>
      <c r="J237" s="171" t="s">
        <v>349</v>
      </c>
      <c r="K237" s="172">
        <v>2</v>
      </c>
      <c r="L237" s="277">
        <v>0</v>
      </c>
      <c r="M237" s="278"/>
      <c r="N237" s="279">
        <f t="shared" si="5"/>
        <v>0</v>
      </c>
      <c r="O237" s="279"/>
      <c r="P237" s="279"/>
      <c r="Q237" s="279"/>
      <c r="R237" s="39"/>
      <c r="T237" s="173" t="s">
        <v>22</v>
      </c>
      <c r="U237" s="46" t="s">
        <v>45</v>
      </c>
      <c r="V237" s="38"/>
      <c r="W237" s="174">
        <f t="shared" si="6"/>
        <v>0</v>
      </c>
      <c r="X237" s="174">
        <v>0</v>
      </c>
      <c r="Y237" s="174">
        <f t="shared" si="7"/>
        <v>0</v>
      </c>
      <c r="Z237" s="174">
        <v>0.00156</v>
      </c>
      <c r="AA237" s="175">
        <f t="shared" si="8"/>
        <v>0.00312</v>
      </c>
      <c r="AR237" s="21" t="s">
        <v>194</v>
      </c>
      <c r="AT237" s="21" t="s">
        <v>168</v>
      </c>
      <c r="AU237" s="21" t="s">
        <v>87</v>
      </c>
      <c r="AY237" s="21" t="s">
        <v>167</v>
      </c>
      <c r="BE237" s="112">
        <f t="shared" si="9"/>
        <v>0</v>
      </c>
      <c r="BF237" s="112">
        <f t="shared" si="10"/>
        <v>0</v>
      </c>
      <c r="BG237" s="112">
        <f t="shared" si="11"/>
        <v>0</v>
      </c>
      <c r="BH237" s="112">
        <f t="shared" si="12"/>
        <v>0</v>
      </c>
      <c r="BI237" s="112">
        <f t="shared" si="13"/>
        <v>0</v>
      </c>
      <c r="BJ237" s="21" t="s">
        <v>87</v>
      </c>
      <c r="BK237" s="112">
        <f t="shared" si="14"/>
        <v>0</v>
      </c>
      <c r="BL237" s="21" t="s">
        <v>194</v>
      </c>
      <c r="BM237" s="21" t="s">
        <v>422</v>
      </c>
    </row>
    <row r="238" spans="2:65" s="1" customFormat="1" ht="25.5" customHeight="1">
      <c r="B238" s="37"/>
      <c r="C238" s="169" t="s">
        <v>423</v>
      </c>
      <c r="D238" s="169" t="s">
        <v>168</v>
      </c>
      <c r="E238" s="170" t="s">
        <v>424</v>
      </c>
      <c r="F238" s="276" t="s">
        <v>425</v>
      </c>
      <c r="G238" s="276"/>
      <c r="H238" s="276"/>
      <c r="I238" s="276"/>
      <c r="J238" s="171" t="s">
        <v>210</v>
      </c>
      <c r="K238" s="172">
        <v>1</v>
      </c>
      <c r="L238" s="277">
        <v>0</v>
      </c>
      <c r="M238" s="278"/>
      <c r="N238" s="279">
        <f t="shared" si="5"/>
        <v>0</v>
      </c>
      <c r="O238" s="279"/>
      <c r="P238" s="279"/>
      <c r="Q238" s="279"/>
      <c r="R238" s="39"/>
      <c r="T238" s="173" t="s">
        <v>22</v>
      </c>
      <c r="U238" s="46" t="s">
        <v>45</v>
      </c>
      <c r="V238" s="38"/>
      <c r="W238" s="174">
        <f t="shared" si="6"/>
        <v>0</v>
      </c>
      <c r="X238" s="174">
        <v>4.01E-05</v>
      </c>
      <c r="Y238" s="174">
        <f t="shared" si="7"/>
        <v>4.01E-05</v>
      </c>
      <c r="Z238" s="174">
        <v>0</v>
      </c>
      <c r="AA238" s="175">
        <f t="shared" si="8"/>
        <v>0</v>
      </c>
      <c r="AR238" s="21" t="s">
        <v>194</v>
      </c>
      <c r="AT238" s="21" t="s">
        <v>168</v>
      </c>
      <c r="AU238" s="21" t="s">
        <v>87</v>
      </c>
      <c r="AY238" s="21" t="s">
        <v>167</v>
      </c>
      <c r="BE238" s="112">
        <f t="shared" si="9"/>
        <v>0</v>
      </c>
      <c r="BF238" s="112">
        <f t="shared" si="10"/>
        <v>0</v>
      </c>
      <c r="BG238" s="112">
        <f t="shared" si="11"/>
        <v>0</v>
      </c>
      <c r="BH238" s="112">
        <f t="shared" si="12"/>
        <v>0</v>
      </c>
      <c r="BI238" s="112">
        <f t="shared" si="13"/>
        <v>0</v>
      </c>
      <c r="BJ238" s="21" t="s">
        <v>87</v>
      </c>
      <c r="BK238" s="112">
        <f t="shared" si="14"/>
        <v>0</v>
      </c>
      <c r="BL238" s="21" t="s">
        <v>194</v>
      </c>
      <c r="BM238" s="21" t="s">
        <v>426</v>
      </c>
    </row>
    <row r="239" spans="2:65" s="1" customFormat="1" ht="16.5" customHeight="1">
      <c r="B239" s="37"/>
      <c r="C239" s="199" t="s">
        <v>427</v>
      </c>
      <c r="D239" s="199" t="s">
        <v>213</v>
      </c>
      <c r="E239" s="200" t="s">
        <v>428</v>
      </c>
      <c r="F239" s="288" t="s">
        <v>429</v>
      </c>
      <c r="G239" s="288"/>
      <c r="H239" s="288"/>
      <c r="I239" s="288"/>
      <c r="J239" s="201" t="s">
        <v>210</v>
      </c>
      <c r="K239" s="202">
        <v>1</v>
      </c>
      <c r="L239" s="289">
        <v>0</v>
      </c>
      <c r="M239" s="290"/>
      <c r="N239" s="291">
        <f t="shared" si="5"/>
        <v>0</v>
      </c>
      <c r="O239" s="279"/>
      <c r="P239" s="279"/>
      <c r="Q239" s="279"/>
      <c r="R239" s="39"/>
      <c r="T239" s="173" t="s">
        <v>22</v>
      </c>
      <c r="U239" s="46" t="s">
        <v>45</v>
      </c>
      <c r="V239" s="38"/>
      <c r="W239" s="174">
        <f t="shared" si="6"/>
        <v>0</v>
      </c>
      <c r="X239" s="174">
        <v>0.0018</v>
      </c>
      <c r="Y239" s="174">
        <f t="shared" si="7"/>
        <v>0.0018</v>
      </c>
      <c r="Z239" s="174">
        <v>0</v>
      </c>
      <c r="AA239" s="175">
        <f t="shared" si="8"/>
        <v>0</v>
      </c>
      <c r="AR239" s="21" t="s">
        <v>293</v>
      </c>
      <c r="AT239" s="21" t="s">
        <v>213</v>
      </c>
      <c r="AU239" s="21" t="s">
        <v>87</v>
      </c>
      <c r="AY239" s="21" t="s">
        <v>167</v>
      </c>
      <c r="BE239" s="112">
        <f t="shared" si="9"/>
        <v>0</v>
      </c>
      <c r="BF239" s="112">
        <f t="shared" si="10"/>
        <v>0</v>
      </c>
      <c r="BG239" s="112">
        <f t="shared" si="11"/>
        <v>0</v>
      </c>
      <c r="BH239" s="112">
        <f t="shared" si="12"/>
        <v>0</v>
      </c>
      <c r="BI239" s="112">
        <f t="shared" si="13"/>
        <v>0</v>
      </c>
      <c r="BJ239" s="21" t="s">
        <v>87</v>
      </c>
      <c r="BK239" s="112">
        <f t="shared" si="14"/>
        <v>0</v>
      </c>
      <c r="BL239" s="21" t="s">
        <v>194</v>
      </c>
      <c r="BM239" s="21" t="s">
        <v>430</v>
      </c>
    </row>
    <row r="240" spans="2:65" s="1" customFormat="1" ht="25.5" customHeight="1">
      <c r="B240" s="37"/>
      <c r="C240" s="169" t="s">
        <v>431</v>
      </c>
      <c r="D240" s="169" t="s">
        <v>168</v>
      </c>
      <c r="E240" s="170" t="s">
        <v>432</v>
      </c>
      <c r="F240" s="276" t="s">
        <v>433</v>
      </c>
      <c r="G240" s="276"/>
      <c r="H240" s="276"/>
      <c r="I240" s="276"/>
      <c r="J240" s="171" t="s">
        <v>210</v>
      </c>
      <c r="K240" s="172">
        <v>1</v>
      </c>
      <c r="L240" s="277">
        <v>0</v>
      </c>
      <c r="M240" s="278"/>
      <c r="N240" s="279">
        <f t="shared" si="5"/>
        <v>0</v>
      </c>
      <c r="O240" s="279"/>
      <c r="P240" s="279"/>
      <c r="Q240" s="279"/>
      <c r="R240" s="39"/>
      <c r="T240" s="173" t="s">
        <v>22</v>
      </c>
      <c r="U240" s="46" t="s">
        <v>45</v>
      </c>
      <c r="V240" s="38"/>
      <c r="W240" s="174">
        <f t="shared" si="6"/>
        <v>0</v>
      </c>
      <c r="X240" s="174">
        <v>0.0001285</v>
      </c>
      <c r="Y240" s="174">
        <f t="shared" si="7"/>
        <v>0.0001285</v>
      </c>
      <c r="Z240" s="174">
        <v>0</v>
      </c>
      <c r="AA240" s="175">
        <f t="shared" si="8"/>
        <v>0</v>
      </c>
      <c r="AR240" s="21" t="s">
        <v>194</v>
      </c>
      <c r="AT240" s="21" t="s">
        <v>168</v>
      </c>
      <c r="AU240" s="21" t="s">
        <v>87</v>
      </c>
      <c r="AY240" s="21" t="s">
        <v>167</v>
      </c>
      <c r="BE240" s="112">
        <f t="shared" si="9"/>
        <v>0</v>
      </c>
      <c r="BF240" s="112">
        <f t="shared" si="10"/>
        <v>0</v>
      </c>
      <c r="BG240" s="112">
        <f t="shared" si="11"/>
        <v>0</v>
      </c>
      <c r="BH240" s="112">
        <f t="shared" si="12"/>
        <v>0</v>
      </c>
      <c r="BI240" s="112">
        <f t="shared" si="13"/>
        <v>0</v>
      </c>
      <c r="BJ240" s="21" t="s">
        <v>87</v>
      </c>
      <c r="BK240" s="112">
        <f t="shared" si="14"/>
        <v>0</v>
      </c>
      <c r="BL240" s="21" t="s">
        <v>194</v>
      </c>
      <c r="BM240" s="21" t="s">
        <v>434</v>
      </c>
    </row>
    <row r="241" spans="2:65" s="1" customFormat="1" ht="16.5" customHeight="1">
      <c r="B241" s="37"/>
      <c r="C241" s="199" t="s">
        <v>435</v>
      </c>
      <c r="D241" s="199" t="s">
        <v>213</v>
      </c>
      <c r="E241" s="200" t="s">
        <v>436</v>
      </c>
      <c r="F241" s="288" t="s">
        <v>437</v>
      </c>
      <c r="G241" s="288"/>
      <c r="H241" s="288"/>
      <c r="I241" s="288"/>
      <c r="J241" s="201" t="s">
        <v>210</v>
      </c>
      <c r="K241" s="202">
        <v>1</v>
      </c>
      <c r="L241" s="289">
        <v>0</v>
      </c>
      <c r="M241" s="290"/>
      <c r="N241" s="291">
        <f t="shared" si="5"/>
        <v>0</v>
      </c>
      <c r="O241" s="279"/>
      <c r="P241" s="279"/>
      <c r="Q241" s="279"/>
      <c r="R241" s="39"/>
      <c r="T241" s="173" t="s">
        <v>22</v>
      </c>
      <c r="U241" s="46" t="s">
        <v>45</v>
      </c>
      <c r="V241" s="38"/>
      <c r="W241" s="174">
        <f t="shared" si="6"/>
        <v>0</v>
      </c>
      <c r="X241" s="174">
        <v>0.0007</v>
      </c>
      <c r="Y241" s="174">
        <f t="shared" si="7"/>
        <v>0.0007</v>
      </c>
      <c r="Z241" s="174">
        <v>0</v>
      </c>
      <c r="AA241" s="175">
        <f t="shared" si="8"/>
        <v>0</v>
      </c>
      <c r="AR241" s="21" t="s">
        <v>293</v>
      </c>
      <c r="AT241" s="21" t="s">
        <v>213</v>
      </c>
      <c r="AU241" s="21" t="s">
        <v>87</v>
      </c>
      <c r="AY241" s="21" t="s">
        <v>167</v>
      </c>
      <c r="BE241" s="112">
        <f t="shared" si="9"/>
        <v>0</v>
      </c>
      <c r="BF241" s="112">
        <f t="shared" si="10"/>
        <v>0</v>
      </c>
      <c r="BG241" s="112">
        <f t="shared" si="11"/>
        <v>0</v>
      </c>
      <c r="BH241" s="112">
        <f t="shared" si="12"/>
        <v>0</v>
      </c>
      <c r="BI241" s="112">
        <f t="shared" si="13"/>
        <v>0</v>
      </c>
      <c r="BJ241" s="21" t="s">
        <v>87</v>
      </c>
      <c r="BK241" s="112">
        <f t="shared" si="14"/>
        <v>0</v>
      </c>
      <c r="BL241" s="21" t="s">
        <v>194</v>
      </c>
      <c r="BM241" s="21" t="s">
        <v>438</v>
      </c>
    </row>
    <row r="242" spans="2:65" s="1" customFormat="1" ht="16.5" customHeight="1">
      <c r="B242" s="37"/>
      <c r="C242" s="199" t="s">
        <v>439</v>
      </c>
      <c r="D242" s="199" t="s">
        <v>213</v>
      </c>
      <c r="E242" s="200" t="s">
        <v>440</v>
      </c>
      <c r="F242" s="288" t="s">
        <v>441</v>
      </c>
      <c r="G242" s="288"/>
      <c r="H242" s="288"/>
      <c r="I242" s="288"/>
      <c r="J242" s="201" t="s">
        <v>210</v>
      </c>
      <c r="K242" s="202">
        <v>1</v>
      </c>
      <c r="L242" s="289">
        <v>0</v>
      </c>
      <c r="M242" s="290"/>
      <c r="N242" s="291">
        <f t="shared" si="5"/>
        <v>0</v>
      </c>
      <c r="O242" s="279"/>
      <c r="P242" s="279"/>
      <c r="Q242" s="279"/>
      <c r="R242" s="39"/>
      <c r="T242" s="173" t="s">
        <v>22</v>
      </c>
      <c r="U242" s="46" t="s">
        <v>45</v>
      </c>
      <c r="V242" s="38"/>
      <c r="W242" s="174">
        <f t="shared" si="6"/>
        <v>0</v>
      </c>
      <c r="X242" s="174">
        <v>0.00127</v>
      </c>
      <c r="Y242" s="174">
        <f t="shared" si="7"/>
        <v>0.00127</v>
      </c>
      <c r="Z242" s="174">
        <v>0</v>
      </c>
      <c r="AA242" s="175">
        <f t="shared" si="8"/>
        <v>0</v>
      </c>
      <c r="AR242" s="21" t="s">
        <v>293</v>
      </c>
      <c r="AT242" s="21" t="s">
        <v>213</v>
      </c>
      <c r="AU242" s="21" t="s">
        <v>87</v>
      </c>
      <c r="AY242" s="21" t="s">
        <v>167</v>
      </c>
      <c r="BE242" s="112">
        <f t="shared" si="9"/>
        <v>0</v>
      </c>
      <c r="BF242" s="112">
        <f t="shared" si="10"/>
        <v>0</v>
      </c>
      <c r="BG242" s="112">
        <f t="shared" si="11"/>
        <v>0</v>
      </c>
      <c r="BH242" s="112">
        <f t="shared" si="12"/>
        <v>0</v>
      </c>
      <c r="BI242" s="112">
        <f t="shared" si="13"/>
        <v>0</v>
      </c>
      <c r="BJ242" s="21" t="s">
        <v>87</v>
      </c>
      <c r="BK242" s="112">
        <f t="shared" si="14"/>
        <v>0</v>
      </c>
      <c r="BL242" s="21" t="s">
        <v>194</v>
      </c>
      <c r="BM242" s="21" t="s">
        <v>442</v>
      </c>
    </row>
    <row r="243" spans="2:65" s="1" customFormat="1" ht="16.5" customHeight="1">
      <c r="B243" s="37"/>
      <c r="C243" s="169" t="s">
        <v>443</v>
      </c>
      <c r="D243" s="169" t="s">
        <v>168</v>
      </c>
      <c r="E243" s="170" t="s">
        <v>444</v>
      </c>
      <c r="F243" s="276" t="s">
        <v>445</v>
      </c>
      <c r="G243" s="276"/>
      <c r="H243" s="276"/>
      <c r="I243" s="276"/>
      <c r="J243" s="171" t="s">
        <v>210</v>
      </c>
      <c r="K243" s="172">
        <v>1</v>
      </c>
      <c r="L243" s="277">
        <v>0</v>
      </c>
      <c r="M243" s="278"/>
      <c r="N243" s="279">
        <f t="shared" si="5"/>
        <v>0</v>
      </c>
      <c r="O243" s="279"/>
      <c r="P243" s="279"/>
      <c r="Q243" s="279"/>
      <c r="R243" s="39"/>
      <c r="T243" s="173" t="s">
        <v>22</v>
      </c>
      <c r="U243" s="46" t="s">
        <v>45</v>
      </c>
      <c r="V243" s="38"/>
      <c r="W243" s="174">
        <f t="shared" si="6"/>
        <v>0</v>
      </c>
      <c r="X243" s="174">
        <v>0</v>
      </c>
      <c r="Y243" s="174">
        <f t="shared" si="7"/>
        <v>0</v>
      </c>
      <c r="Z243" s="174">
        <v>0.00085</v>
      </c>
      <c r="AA243" s="175">
        <f t="shared" si="8"/>
        <v>0.00085</v>
      </c>
      <c r="AR243" s="21" t="s">
        <v>194</v>
      </c>
      <c r="AT243" s="21" t="s">
        <v>168</v>
      </c>
      <c r="AU243" s="21" t="s">
        <v>87</v>
      </c>
      <c r="AY243" s="21" t="s">
        <v>167</v>
      </c>
      <c r="BE243" s="112">
        <f t="shared" si="9"/>
        <v>0</v>
      </c>
      <c r="BF243" s="112">
        <f t="shared" si="10"/>
        <v>0</v>
      </c>
      <c r="BG243" s="112">
        <f t="shared" si="11"/>
        <v>0</v>
      </c>
      <c r="BH243" s="112">
        <f t="shared" si="12"/>
        <v>0</v>
      </c>
      <c r="BI243" s="112">
        <f t="shared" si="13"/>
        <v>0</v>
      </c>
      <c r="BJ243" s="21" t="s">
        <v>87</v>
      </c>
      <c r="BK243" s="112">
        <f t="shared" si="14"/>
        <v>0</v>
      </c>
      <c r="BL243" s="21" t="s">
        <v>194</v>
      </c>
      <c r="BM243" s="21" t="s">
        <v>446</v>
      </c>
    </row>
    <row r="244" spans="2:65" s="1" customFormat="1" ht="16.5" customHeight="1">
      <c r="B244" s="37"/>
      <c r="C244" s="169" t="s">
        <v>447</v>
      </c>
      <c r="D244" s="169" t="s">
        <v>168</v>
      </c>
      <c r="E244" s="170" t="s">
        <v>448</v>
      </c>
      <c r="F244" s="276" t="s">
        <v>449</v>
      </c>
      <c r="G244" s="276"/>
      <c r="H244" s="276"/>
      <c r="I244" s="276"/>
      <c r="J244" s="171" t="s">
        <v>210</v>
      </c>
      <c r="K244" s="172">
        <v>1</v>
      </c>
      <c r="L244" s="277">
        <v>0</v>
      </c>
      <c r="M244" s="278"/>
      <c r="N244" s="279">
        <f t="shared" si="5"/>
        <v>0</v>
      </c>
      <c r="O244" s="279"/>
      <c r="P244" s="279"/>
      <c r="Q244" s="279"/>
      <c r="R244" s="39"/>
      <c r="T244" s="173" t="s">
        <v>22</v>
      </c>
      <c r="U244" s="46" t="s">
        <v>45</v>
      </c>
      <c r="V244" s="38"/>
      <c r="W244" s="174">
        <f t="shared" si="6"/>
        <v>0</v>
      </c>
      <c r="X244" s="174">
        <v>0</v>
      </c>
      <c r="Y244" s="174">
        <f t="shared" si="7"/>
        <v>0</v>
      </c>
      <c r="Z244" s="174">
        <v>0.00122</v>
      </c>
      <c r="AA244" s="175">
        <f t="shared" si="8"/>
        <v>0.00122</v>
      </c>
      <c r="AR244" s="21" t="s">
        <v>194</v>
      </c>
      <c r="AT244" s="21" t="s">
        <v>168</v>
      </c>
      <c r="AU244" s="21" t="s">
        <v>87</v>
      </c>
      <c r="AY244" s="21" t="s">
        <v>167</v>
      </c>
      <c r="BE244" s="112">
        <f t="shared" si="9"/>
        <v>0</v>
      </c>
      <c r="BF244" s="112">
        <f t="shared" si="10"/>
        <v>0</v>
      </c>
      <c r="BG244" s="112">
        <f t="shared" si="11"/>
        <v>0</v>
      </c>
      <c r="BH244" s="112">
        <f t="shared" si="12"/>
        <v>0</v>
      </c>
      <c r="BI244" s="112">
        <f t="shared" si="13"/>
        <v>0</v>
      </c>
      <c r="BJ244" s="21" t="s">
        <v>87</v>
      </c>
      <c r="BK244" s="112">
        <f t="shared" si="14"/>
        <v>0</v>
      </c>
      <c r="BL244" s="21" t="s">
        <v>194</v>
      </c>
      <c r="BM244" s="21" t="s">
        <v>450</v>
      </c>
    </row>
    <row r="245" spans="2:65" s="1" customFormat="1" ht="16.5" customHeight="1">
      <c r="B245" s="37"/>
      <c r="C245" s="169" t="s">
        <v>451</v>
      </c>
      <c r="D245" s="169" t="s">
        <v>168</v>
      </c>
      <c r="E245" s="170" t="s">
        <v>452</v>
      </c>
      <c r="F245" s="276" t="s">
        <v>453</v>
      </c>
      <c r="G245" s="276"/>
      <c r="H245" s="276"/>
      <c r="I245" s="276"/>
      <c r="J245" s="171" t="s">
        <v>210</v>
      </c>
      <c r="K245" s="172">
        <v>1</v>
      </c>
      <c r="L245" s="277">
        <v>0</v>
      </c>
      <c r="M245" s="278"/>
      <c r="N245" s="279">
        <f t="shared" si="5"/>
        <v>0</v>
      </c>
      <c r="O245" s="279"/>
      <c r="P245" s="279"/>
      <c r="Q245" s="279"/>
      <c r="R245" s="39"/>
      <c r="T245" s="173" t="s">
        <v>22</v>
      </c>
      <c r="U245" s="46" t="s">
        <v>45</v>
      </c>
      <c r="V245" s="38"/>
      <c r="W245" s="174">
        <f t="shared" si="6"/>
        <v>0</v>
      </c>
      <c r="X245" s="174">
        <v>0.00031</v>
      </c>
      <c r="Y245" s="174">
        <f t="shared" si="7"/>
        <v>0.00031</v>
      </c>
      <c r="Z245" s="174">
        <v>0</v>
      </c>
      <c r="AA245" s="175">
        <f t="shared" si="8"/>
        <v>0</v>
      </c>
      <c r="AR245" s="21" t="s">
        <v>194</v>
      </c>
      <c r="AT245" s="21" t="s">
        <v>168</v>
      </c>
      <c r="AU245" s="21" t="s">
        <v>87</v>
      </c>
      <c r="AY245" s="21" t="s">
        <v>167</v>
      </c>
      <c r="BE245" s="112">
        <f t="shared" si="9"/>
        <v>0</v>
      </c>
      <c r="BF245" s="112">
        <f t="shared" si="10"/>
        <v>0</v>
      </c>
      <c r="BG245" s="112">
        <f t="shared" si="11"/>
        <v>0</v>
      </c>
      <c r="BH245" s="112">
        <f t="shared" si="12"/>
        <v>0</v>
      </c>
      <c r="BI245" s="112">
        <f t="shared" si="13"/>
        <v>0</v>
      </c>
      <c r="BJ245" s="21" t="s">
        <v>87</v>
      </c>
      <c r="BK245" s="112">
        <f t="shared" si="14"/>
        <v>0</v>
      </c>
      <c r="BL245" s="21" t="s">
        <v>194</v>
      </c>
      <c r="BM245" s="21" t="s">
        <v>454</v>
      </c>
    </row>
    <row r="246" spans="2:65" s="1" customFormat="1" ht="16.5" customHeight="1">
      <c r="B246" s="37"/>
      <c r="C246" s="169" t="s">
        <v>455</v>
      </c>
      <c r="D246" s="169" t="s">
        <v>168</v>
      </c>
      <c r="E246" s="170" t="s">
        <v>456</v>
      </c>
      <c r="F246" s="276" t="s">
        <v>457</v>
      </c>
      <c r="G246" s="276"/>
      <c r="H246" s="276"/>
      <c r="I246" s="276"/>
      <c r="J246" s="171" t="s">
        <v>210</v>
      </c>
      <c r="K246" s="172">
        <v>6</v>
      </c>
      <c r="L246" s="277">
        <v>0</v>
      </c>
      <c r="M246" s="278"/>
      <c r="N246" s="279">
        <f t="shared" si="5"/>
        <v>0</v>
      </c>
      <c r="O246" s="279"/>
      <c r="P246" s="279"/>
      <c r="Q246" s="279"/>
      <c r="R246" s="39"/>
      <c r="T246" s="173" t="s">
        <v>22</v>
      </c>
      <c r="U246" s="46" t="s">
        <v>45</v>
      </c>
      <c r="V246" s="38"/>
      <c r="W246" s="174">
        <f t="shared" si="6"/>
        <v>0</v>
      </c>
      <c r="X246" s="174">
        <v>0</v>
      </c>
      <c r="Y246" s="174">
        <f t="shared" si="7"/>
        <v>0</v>
      </c>
      <c r="Z246" s="174">
        <v>0.005</v>
      </c>
      <c r="AA246" s="175">
        <f t="shared" si="8"/>
        <v>0.03</v>
      </c>
      <c r="AR246" s="21" t="s">
        <v>194</v>
      </c>
      <c r="AT246" s="21" t="s">
        <v>168</v>
      </c>
      <c r="AU246" s="21" t="s">
        <v>87</v>
      </c>
      <c r="AY246" s="21" t="s">
        <v>167</v>
      </c>
      <c r="BE246" s="112">
        <f t="shared" si="9"/>
        <v>0</v>
      </c>
      <c r="BF246" s="112">
        <f t="shared" si="10"/>
        <v>0</v>
      </c>
      <c r="BG246" s="112">
        <f t="shared" si="11"/>
        <v>0</v>
      </c>
      <c r="BH246" s="112">
        <f t="shared" si="12"/>
        <v>0</v>
      </c>
      <c r="BI246" s="112">
        <f t="shared" si="13"/>
        <v>0</v>
      </c>
      <c r="BJ246" s="21" t="s">
        <v>87</v>
      </c>
      <c r="BK246" s="112">
        <f t="shared" si="14"/>
        <v>0</v>
      </c>
      <c r="BL246" s="21" t="s">
        <v>194</v>
      </c>
      <c r="BM246" s="21" t="s">
        <v>458</v>
      </c>
    </row>
    <row r="247" spans="2:51" s="10" customFormat="1" ht="16.5" customHeight="1">
      <c r="B247" s="176"/>
      <c r="C247" s="177"/>
      <c r="D247" s="177"/>
      <c r="E247" s="178" t="s">
        <v>22</v>
      </c>
      <c r="F247" s="280" t="s">
        <v>459</v>
      </c>
      <c r="G247" s="281"/>
      <c r="H247" s="281"/>
      <c r="I247" s="281"/>
      <c r="J247" s="177"/>
      <c r="K247" s="178" t="s">
        <v>22</v>
      </c>
      <c r="L247" s="177"/>
      <c r="M247" s="177"/>
      <c r="N247" s="177"/>
      <c r="O247" s="177"/>
      <c r="P247" s="177"/>
      <c r="Q247" s="177"/>
      <c r="R247" s="179"/>
      <c r="T247" s="180"/>
      <c r="U247" s="177"/>
      <c r="V247" s="177"/>
      <c r="W247" s="177"/>
      <c r="X247" s="177"/>
      <c r="Y247" s="177"/>
      <c r="Z247" s="177"/>
      <c r="AA247" s="181"/>
      <c r="AT247" s="182" t="s">
        <v>174</v>
      </c>
      <c r="AU247" s="182" t="s">
        <v>87</v>
      </c>
      <c r="AV247" s="10" t="s">
        <v>84</v>
      </c>
      <c r="AW247" s="10" t="s">
        <v>35</v>
      </c>
      <c r="AX247" s="10" t="s">
        <v>78</v>
      </c>
      <c r="AY247" s="182" t="s">
        <v>167</v>
      </c>
    </row>
    <row r="248" spans="2:51" s="11" customFormat="1" ht="16.5" customHeight="1">
      <c r="B248" s="183"/>
      <c r="C248" s="184"/>
      <c r="D248" s="184"/>
      <c r="E248" s="185" t="s">
        <v>22</v>
      </c>
      <c r="F248" s="282" t="s">
        <v>460</v>
      </c>
      <c r="G248" s="283"/>
      <c r="H248" s="283"/>
      <c r="I248" s="283"/>
      <c r="J248" s="184"/>
      <c r="K248" s="186">
        <v>2</v>
      </c>
      <c r="L248" s="184"/>
      <c r="M248" s="184"/>
      <c r="N248" s="184"/>
      <c r="O248" s="184"/>
      <c r="P248" s="184"/>
      <c r="Q248" s="184"/>
      <c r="R248" s="187"/>
      <c r="T248" s="188"/>
      <c r="U248" s="184"/>
      <c r="V248" s="184"/>
      <c r="W248" s="184"/>
      <c r="X248" s="184"/>
      <c r="Y248" s="184"/>
      <c r="Z248" s="184"/>
      <c r="AA248" s="189"/>
      <c r="AT248" s="190" t="s">
        <v>174</v>
      </c>
      <c r="AU248" s="190" t="s">
        <v>87</v>
      </c>
      <c r="AV248" s="11" t="s">
        <v>87</v>
      </c>
      <c r="AW248" s="11" t="s">
        <v>35</v>
      </c>
      <c r="AX248" s="11" t="s">
        <v>78</v>
      </c>
      <c r="AY248" s="190" t="s">
        <v>167</v>
      </c>
    </row>
    <row r="249" spans="2:51" s="10" customFormat="1" ht="16.5" customHeight="1">
      <c r="B249" s="176"/>
      <c r="C249" s="177"/>
      <c r="D249" s="177"/>
      <c r="E249" s="178" t="s">
        <v>22</v>
      </c>
      <c r="F249" s="294" t="s">
        <v>461</v>
      </c>
      <c r="G249" s="295"/>
      <c r="H249" s="295"/>
      <c r="I249" s="295"/>
      <c r="J249" s="177"/>
      <c r="K249" s="178" t="s">
        <v>22</v>
      </c>
      <c r="L249" s="177"/>
      <c r="M249" s="177"/>
      <c r="N249" s="177"/>
      <c r="O249" s="177"/>
      <c r="P249" s="177"/>
      <c r="Q249" s="177"/>
      <c r="R249" s="179"/>
      <c r="T249" s="180"/>
      <c r="U249" s="177"/>
      <c r="V249" s="177"/>
      <c r="W249" s="177"/>
      <c r="X249" s="177"/>
      <c r="Y249" s="177"/>
      <c r="Z249" s="177"/>
      <c r="AA249" s="181"/>
      <c r="AT249" s="182" t="s">
        <v>174</v>
      </c>
      <c r="AU249" s="182" t="s">
        <v>87</v>
      </c>
      <c r="AV249" s="10" t="s">
        <v>84</v>
      </c>
      <c r="AW249" s="10" t="s">
        <v>35</v>
      </c>
      <c r="AX249" s="10" t="s">
        <v>78</v>
      </c>
      <c r="AY249" s="182" t="s">
        <v>167</v>
      </c>
    </row>
    <row r="250" spans="2:51" s="11" customFormat="1" ht="16.5" customHeight="1">
      <c r="B250" s="183"/>
      <c r="C250" s="184"/>
      <c r="D250" s="184"/>
      <c r="E250" s="185" t="s">
        <v>22</v>
      </c>
      <c r="F250" s="282" t="s">
        <v>460</v>
      </c>
      <c r="G250" s="283"/>
      <c r="H250" s="283"/>
      <c r="I250" s="283"/>
      <c r="J250" s="184"/>
      <c r="K250" s="186">
        <v>2</v>
      </c>
      <c r="L250" s="184"/>
      <c r="M250" s="184"/>
      <c r="N250" s="184"/>
      <c r="O250" s="184"/>
      <c r="P250" s="184"/>
      <c r="Q250" s="184"/>
      <c r="R250" s="187"/>
      <c r="T250" s="188"/>
      <c r="U250" s="184"/>
      <c r="V250" s="184"/>
      <c r="W250" s="184"/>
      <c r="X250" s="184"/>
      <c r="Y250" s="184"/>
      <c r="Z250" s="184"/>
      <c r="AA250" s="189"/>
      <c r="AT250" s="190" t="s">
        <v>174</v>
      </c>
      <c r="AU250" s="190" t="s">
        <v>87</v>
      </c>
      <c r="AV250" s="11" t="s">
        <v>87</v>
      </c>
      <c r="AW250" s="11" t="s">
        <v>35</v>
      </c>
      <c r="AX250" s="11" t="s">
        <v>78</v>
      </c>
      <c r="AY250" s="190" t="s">
        <v>167</v>
      </c>
    </row>
    <row r="251" spans="2:51" s="10" customFormat="1" ht="16.5" customHeight="1">
      <c r="B251" s="176"/>
      <c r="C251" s="177"/>
      <c r="D251" s="177"/>
      <c r="E251" s="178" t="s">
        <v>22</v>
      </c>
      <c r="F251" s="294" t="s">
        <v>462</v>
      </c>
      <c r="G251" s="295"/>
      <c r="H251" s="295"/>
      <c r="I251" s="295"/>
      <c r="J251" s="177"/>
      <c r="K251" s="178" t="s">
        <v>22</v>
      </c>
      <c r="L251" s="177"/>
      <c r="M251" s="177"/>
      <c r="N251" s="177"/>
      <c r="O251" s="177"/>
      <c r="P251" s="177"/>
      <c r="Q251" s="177"/>
      <c r="R251" s="179"/>
      <c r="T251" s="180"/>
      <c r="U251" s="177"/>
      <c r="V251" s="177"/>
      <c r="W251" s="177"/>
      <c r="X251" s="177"/>
      <c r="Y251" s="177"/>
      <c r="Z251" s="177"/>
      <c r="AA251" s="181"/>
      <c r="AT251" s="182" t="s">
        <v>174</v>
      </c>
      <c r="AU251" s="182" t="s">
        <v>87</v>
      </c>
      <c r="AV251" s="10" t="s">
        <v>84</v>
      </c>
      <c r="AW251" s="10" t="s">
        <v>35</v>
      </c>
      <c r="AX251" s="10" t="s">
        <v>78</v>
      </c>
      <c r="AY251" s="182" t="s">
        <v>167</v>
      </c>
    </row>
    <row r="252" spans="2:51" s="11" customFormat="1" ht="16.5" customHeight="1">
      <c r="B252" s="183"/>
      <c r="C252" s="184"/>
      <c r="D252" s="184"/>
      <c r="E252" s="185" t="s">
        <v>22</v>
      </c>
      <c r="F252" s="282" t="s">
        <v>84</v>
      </c>
      <c r="G252" s="283"/>
      <c r="H252" s="283"/>
      <c r="I252" s="283"/>
      <c r="J252" s="184"/>
      <c r="K252" s="186">
        <v>1</v>
      </c>
      <c r="L252" s="184"/>
      <c r="M252" s="184"/>
      <c r="N252" s="184"/>
      <c r="O252" s="184"/>
      <c r="P252" s="184"/>
      <c r="Q252" s="184"/>
      <c r="R252" s="187"/>
      <c r="T252" s="188"/>
      <c r="U252" s="184"/>
      <c r="V252" s="184"/>
      <c r="W252" s="184"/>
      <c r="X252" s="184"/>
      <c r="Y252" s="184"/>
      <c r="Z252" s="184"/>
      <c r="AA252" s="189"/>
      <c r="AT252" s="190" t="s">
        <v>174</v>
      </c>
      <c r="AU252" s="190" t="s">
        <v>87</v>
      </c>
      <c r="AV252" s="11" t="s">
        <v>87</v>
      </c>
      <c r="AW252" s="11" t="s">
        <v>35</v>
      </c>
      <c r="AX252" s="11" t="s">
        <v>78</v>
      </c>
      <c r="AY252" s="190" t="s">
        <v>167</v>
      </c>
    </row>
    <row r="253" spans="2:51" s="10" customFormat="1" ht="16.5" customHeight="1">
      <c r="B253" s="176"/>
      <c r="C253" s="177"/>
      <c r="D253" s="177"/>
      <c r="E253" s="178" t="s">
        <v>22</v>
      </c>
      <c r="F253" s="294" t="s">
        <v>463</v>
      </c>
      <c r="G253" s="295"/>
      <c r="H253" s="295"/>
      <c r="I253" s="295"/>
      <c r="J253" s="177"/>
      <c r="K253" s="178" t="s">
        <v>22</v>
      </c>
      <c r="L253" s="177"/>
      <c r="M253" s="177"/>
      <c r="N253" s="177"/>
      <c r="O253" s="177"/>
      <c r="P253" s="177"/>
      <c r="Q253" s="177"/>
      <c r="R253" s="179"/>
      <c r="T253" s="180"/>
      <c r="U253" s="177"/>
      <c r="V253" s="177"/>
      <c r="W253" s="177"/>
      <c r="X253" s="177"/>
      <c r="Y253" s="177"/>
      <c r="Z253" s="177"/>
      <c r="AA253" s="181"/>
      <c r="AT253" s="182" t="s">
        <v>174</v>
      </c>
      <c r="AU253" s="182" t="s">
        <v>87</v>
      </c>
      <c r="AV253" s="10" t="s">
        <v>84</v>
      </c>
      <c r="AW253" s="10" t="s">
        <v>35</v>
      </c>
      <c r="AX253" s="10" t="s">
        <v>78</v>
      </c>
      <c r="AY253" s="182" t="s">
        <v>167</v>
      </c>
    </row>
    <row r="254" spans="2:51" s="11" customFormat="1" ht="16.5" customHeight="1">
      <c r="B254" s="183"/>
      <c r="C254" s="184"/>
      <c r="D254" s="184"/>
      <c r="E254" s="185" t="s">
        <v>22</v>
      </c>
      <c r="F254" s="282" t="s">
        <v>84</v>
      </c>
      <c r="G254" s="283"/>
      <c r="H254" s="283"/>
      <c r="I254" s="283"/>
      <c r="J254" s="184"/>
      <c r="K254" s="186">
        <v>1</v>
      </c>
      <c r="L254" s="184"/>
      <c r="M254" s="184"/>
      <c r="N254" s="184"/>
      <c r="O254" s="184"/>
      <c r="P254" s="184"/>
      <c r="Q254" s="184"/>
      <c r="R254" s="187"/>
      <c r="T254" s="188"/>
      <c r="U254" s="184"/>
      <c r="V254" s="184"/>
      <c r="W254" s="184"/>
      <c r="X254" s="184"/>
      <c r="Y254" s="184"/>
      <c r="Z254" s="184"/>
      <c r="AA254" s="189"/>
      <c r="AT254" s="190" t="s">
        <v>174</v>
      </c>
      <c r="AU254" s="190" t="s">
        <v>87</v>
      </c>
      <c r="AV254" s="11" t="s">
        <v>87</v>
      </c>
      <c r="AW254" s="11" t="s">
        <v>35</v>
      </c>
      <c r="AX254" s="11" t="s">
        <v>78</v>
      </c>
      <c r="AY254" s="190" t="s">
        <v>167</v>
      </c>
    </row>
    <row r="255" spans="2:51" s="12" customFormat="1" ht="16.5" customHeight="1">
      <c r="B255" s="191"/>
      <c r="C255" s="192"/>
      <c r="D255" s="192"/>
      <c r="E255" s="193" t="s">
        <v>22</v>
      </c>
      <c r="F255" s="286" t="s">
        <v>186</v>
      </c>
      <c r="G255" s="287"/>
      <c r="H255" s="287"/>
      <c r="I255" s="287"/>
      <c r="J255" s="192"/>
      <c r="K255" s="194">
        <v>6</v>
      </c>
      <c r="L255" s="192"/>
      <c r="M255" s="192"/>
      <c r="N255" s="192"/>
      <c r="O255" s="192"/>
      <c r="P255" s="192"/>
      <c r="Q255" s="192"/>
      <c r="R255" s="195"/>
      <c r="T255" s="196"/>
      <c r="U255" s="192"/>
      <c r="V255" s="192"/>
      <c r="W255" s="192"/>
      <c r="X255" s="192"/>
      <c r="Y255" s="192"/>
      <c r="Z255" s="192"/>
      <c r="AA255" s="197"/>
      <c r="AT255" s="198" t="s">
        <v>174</v>
      </c>
      <c r="AU255" s="198" t="s">
        <v>87</v>
      </c>
      <c r="AV255" s="12" t="s">
        <v>93</v>
      </c>
      <c r="AW255" s="12" t="s">
        <v>35</v>
      </c>
      <c r="AX255" s="12" t="s">
        <v>84</v>
      </c>
      <c r="AY255" s="198" t="s">
        <v>167</v>
      </c>
    </row>
    <row r="256" spans="2:65" s="1" customFormat="1" ht="25.5" customHeight="1">
      <c r="B256" s="37"/>
      <c r="C256" s="169" t="s">
        <v>464</v>
      </c>
      <c r="D256" s="169" t="s">
        <v>168</v>
      </c>
      <c r="E256" s="170" t="s">
        <v>465</v>
      </c>
      <c r="F256" s="276" t="s">
        <v>466</v>
      </c>
      <c r="G256" s="276"/>
      <c r="H256" s="276"/>
      <c r="I256" s="276"/>
      <c r="J256" s="171" t="s">
        <v>256</v>
      </c>
      <c r="K256" s="172">
        <v>0.055</v>
      </c>
      <c r="L256" s="277">
        <v>0</v>
      </c>
      <c r="M256" s="278"/>
      <c r="N256" s="279">
        <f>ROUND(L256*K256,2)</f>
        <v>0</v>
      </c>
      <c r="O256" s="279"/>
      <c r="P256" s="279"/>
      <c r="Q256" s="279"/>
      <c r="R256" s="39"/>
      <c r="T256" s="173" t="s">
        <v>22</v>
      </c>
      <c r="U256" s="46" t="s">
        <v>45</v>
      </c>
      <c r="V256" s="38"/>
      <c r="W256" s="174">
        <f>V256*K256</f>
        <v>0</v>
      </c>
      <c r="X256" s="174">
        <v>0</v>
      </c>
      <c r="Y256" s="174">
        <f>X256*K256</f>
        <v>0</v>
      </c>
      <c r="Z256" s="174">
        <v>0</v>
      </c>
      <c r="AA256" s="175">
        <f>Z256*K256</f>
        <v>0</v>
      </c>
      <c r="AR256" s="21" t="s">
        <v>194</v>
      </c>
      <c r="AT256" s="21" t="s">
        <v>168</v>
      </c>
      <c r="AU256" s="21" t="s">
        <v>87</v>
      </c>
      <c r="AY256" s="21" t="s">
        <v>167</v>
      </c>
      <c r="BE256" s="112">
        <f>IF(U256="základní",N256,0)</f>
        <v>0</v>
      </c>
      <c r="BF256" s="112">
        <f>IF(U256="snížená",N256,0)</f>
        <v>0</v>
      </c>
      <c r="BG256" s="112">
        <f>IF(U256="zákl. přenesená",N256,0)</f>
        <v>0</v>
      </c>
      <c r="BH256" s="112">
        <f>IF(U256="sníž. přenesená",N256,0)</f>
        <v>0</v>
      </c>
      <c r="BI256" s="112">
        <f>IF(U256="nulová",N256,0)</f>
        <v>0</v>
      </c>
      <c r="BJ256" s="21" t="s">
        <v>87</v>
      </c>
      <c r="BK256" s="112">
        <f>ROUND(L256*K256,2)</f>
        <v>0</v>
      </c>
      <c r="BL256" s="21" t="s">
        <v>194</v>
      </c>
      <c r="BM256" s="21" t="s">
        <v>467</v>
      </c>
    </row>
    <row r="257" spans="2:65" s="1" customFormat="1" ht="25.5" customHeight="1">
      <c r="B257" s="37"/>
      <c r="C257" s="169" t="s">
        <v>468</v>
      </c>
      <c r="D257" s="169" t="s">
        <v>168</v>
      </c>
      <c r="E257" s="170" t="s">
        <v>469</v>
      </c>
      <c r="F257" s="276" t="s">
        <v>470</v>
      </c>
      <c r="G257" s="276"/>
      <c r="H257" s="276"/>
      <c r="I257" s="276"/>
      <c r="J257" s="171" t="s">
        <v>256</v>
      </c>
      <c r="K257" s="172">
        <v>0.055</v>
      </c>
      <c r="L257" s="277">
        <v>0</v>
      </c>
      <c r="M257" s="278"/>
      <c r="N257" s="279">
        <f>ROUND(L257*K257,2)</f>
        <v>0</v>
      </c>
      <c r="O257" s="279"/>
      <c r="P257" s="279"/>
      <c r="Q257" s="279"/>
      <c r="R257" s="39"/>
      <c r="T257" s="173" t="s">
        <v>22</v>
      </c>
      <c r="U257" s="46" t="s">
        <v>45</v>
      </c>
      <c r="V257" s="38"/>
      <c r="W257" s="174">
        <f>V257*K257</f>
        <v>0</v>
      </c>
      <c r="X257" s="174">
        <v>0</v>
      </c>
      <c r="Y257" s="174">
        <f>X257*K257</f>
        <v>0</v>
      </c>
      <c r="Z257" s="174">
        <v>0</v>
      </c>
      <c r="AA257" s="175">
        <f>Z257*K257</f>
        <v>0</v>
      </c>
      <c r="AR257" s="21" t="s">
        <v>194</v>
      </c>
      <c r="AT257" s="21" t="s">
        <v>168</v>
      </c>
      <c r="AU257" s="21" t="s">
        <v>87</v>
      </c>
      <c r="AY257" s="21" t="s">
        <v>167</v>
      </c>
      <c r="BE257" s="112">
        <f>IF(U257="základní",N257,0)</f>
        <v>0</v>
      </c>
      <c r="BF257" s="112">
        <f>IF(U257="snížená",N257,0)</f>
        <v>0</v>
      </c>
      <c r="BG257" s="112">
        <f>IF(U257="zákl. přenesená",N257,0)</f>
        <v>0</v>
      </c>
      <c r="BH257" s="112">
        <f>IF(U257="sníž. přenesená",N257,0)</f>
        <v>0</v>
      </c>
      <c r="BI257" s="112">
        <f>IF(U257="nulová",N257,0)</f>
        <v>0</v>
      </c>
      <c r="BJ257" s="21" t="s">
        <v>87</v>
      </c>
      <c r="BK257" s="112">
        <f>ROUND(L257*K257,2)</f>
        <v>0</v>
      </c>
      <c r="BL257" s="21" t="s">
        <v>194</v>
      </c>
      <c r="BM257" s="21" t="s">
        <v>471</v>
      </c>
    </row>
    <row r="258" spans="2:63" s="9" customFormat="1" ht="29.25" customHeight="1">
      <c r="B258" s="158"/>
      <c r="C258" s="159"/>
      <c r="D258" s="168" t="s">
        <v>132</v>
      </c>
      <c r="E258" s="168"/>
      <c r="F258" s="168"/>
      <c r="G258" s="168"/>
      <c r="H258" s="168"/>
      <c r="I258" s="168"/>
      <c r="J258" s="168"/>
      <c r="K258" s="168"/>
      <c r="L258" s="168"/>
      <c r="M258" s="168"/>
      <c r="N258" s="301">
        <f>BK258</f>
        <v>0</v>
      </c>
      <c r="O258" s="302"/>
      <c r="P258" s="302"/>
      <c r="Q258" s="302"/>
      <c r="R258" s="161"/>
      <c r="T258" s="162"/>
      <c r="U258" s="159"/>
      <c r="V258" s="159"/>
      <c r="W258" s="163">
        <f>SUM(W259:W261)</f>
        <v>0</v>
      </c>
      <c r="X258" s="159"/>
      <c r="Y258" s="163">
        <f>SUM(Y259:Y261)</f>
        <v>0</v>
      </c>
      <c r="Z258" s="159"/>
      <c r="AA258" s="164">
        <f>SUM(AA259:AA261)</f>
        <v>0</v>
      </c>
      <c r="AR258" s="165" t="s">
        <v>87</v>
      </c>
      <c r="AT258" s="166" t="s">
        <v>77</v>
      </c>
      <c r="AU258" s="166" t="s">
        <v>84</v>
      </c>
      <c r="AY258" s="165" t="s">
        <v>167</v>
      </c>
      <c r="BK258" s="167">
        <f>SUM(BK259:BK261)</f>
        <v>0</v>
      </c>
    </row>
    <row r="259" spans="2:65" s="1" customFormat="1" ht="25.5" customHeight="1">
      <c r="B259" s="37"/>
      <c r="C259" s="169" t="s">
        <v>472</v>
      </c>
      <c r="D259" s="169" t="s">
        <v>168</v>
      </c>
      <c r="E259" s="170" t="s">
        <v>473</v>
      </c>
      <c r="F259" s="276" t="s">
        <v>474</v>
      </c>
      <c r="G259" s="276"/>
      <c r="H259" s="276"/>
      <c r="I259" s="276"/>
      <c r="J259" s="171" t="s">
        <v>210</v>
      </c>
      <c r="K259" s="172">
        <v>1</v>
      </c>
      <c r="L259" s="277">
        <v>0</v>
      </c>
      <c r="M259" s="278"/>
      <c r="N259" s="279">
        <f>ROUND(L259*K259,2)</f>
        <v>0</v>
      </c>
      <c r="O259" s="279"/>
      <c r="P259" s="279"/>
      <c r="Q259" s="279"/>
      <c r="R259" s="39"/>
      <c r="T259" s="173" t="s">
        <v>22</v>
      </c>
      <c r="U259" s="46" t="s">
        <v>45</v>
      </c>
      <c r="V259" s="38"/>
      <c r="W259" s="174">
        <f>V259*K259</f>
        <v>0</v>
      </c>
      <c r="X259" s="174">
        <v>0</v>
      </c>
      <c r="Y259" s="174">
        <f>X259*K259</f>
        <v>0</v>
      </c>
      <c r="Z259" s="174">
        <v>0</v>
      </c>
      <c r="AA259" s="175">
        <f>Z259*K259</f>
        <v>0</v>
      </c>
      <c r="AR259" s="21" t="s">
        <v>194</v>
      </c>
      <c r="AT259" s="21" t="s">
        <v>168</v>
      </c>
      <c r="AU259" s="21" t="s">
        <v>87</v>
      </c>
      <c r="AY259" s="21" t="s">
        <v>167</v>
      </c>
      <c r="BE259" s="112">
        <f>IF(U259="základní",N259,0)</f>
        <v>0</v>
      </c>
      <c r="BF259" s="112">
        <f>IF(U259="snížená",N259,0)</f>
        <v>0</v>
      </c>
      <c r="BG259" s="112">
        <f>IF(U259="zákl. přenesená",N259,0)</f>
        <v>0</v>
      </c>
      <c r="BH259" s="112">
        <f>IF(U259="sníž. přenesená",N259,0)</f>
        <v>0</v>
      </c>
      <c r="BI259" s="112">
        <f>IF(U259="nulová",N259,0)</f>
        <v>0</v>
      </c>
      <c r="BJ259" s="21" t="s">
        <v>87</v>
      </c>
      <c r="BK259" s="112">
        <f>ROUND(L259*K259,2)</f>
        <v>0</v>
      </c>
      <c r="BL259" s="21" t="s">
        <v>194</v>
      </c>
      <c r="BM259" s="21" t="s">
        <v>475</v>
      </c>
    </row>
    <row r="260" spans="2:65" s="1" customFormat="1" ht="25.5" customHeight="1">
      <c r="B260" s="37"/>
      <c r="C260" s="199" t="s">
        <v>476</v>
      </c>
      <c r="D260" s="199" t="s">
        <v>213</v>
      </c>
      <c r="E260" s="200" t="s">
        <v>477</v>
      </c>
      <c r="F260" s="288" t="s">
        <v>478</v>
      </c>
      <c r="G260" s="288"/>
      <c r="H260" s="288"/>
      <c r="I260" s="288"/>
      <c r="J260" s="201" t="s">
        <v>479</v>
      </c>
      <c r="K260" s="202">
        <v>1</v>
      </c>
      <c r="L260" s="289">
        <v>0</v>
      </c>
      <c r="M260" s="290"/>
      <c r="N260" s="291">
        <f>ROUND(L260*K260,2)</f>
        <v>0</v>
      </c>
      <c r="O260" s="279"/>
      <c r="P260" s="279"/>
      <c r="Q260" s="279"/>
      <c r="R260" s="39"/>
      <c r="T260" s="173" t="s">
        <v>22</v>
      </c>
      <c r="U260" s="46" t="s">
        <v>45</v>
      </c>
      <c r="V260" s="38"/>
      <c r="W260" s="174">
        <f>V260*K260</f>
        <v>0</v>
      </c>
      <c r="X260" s="174">
        <v>0</v>
      </c>
      <c r="Y260" s="174">
        <f>X260*K260</f>
        <v>0</v>
      </c>
      <c r="Z260" s="174">
        <v>0</v>
      </c>
      <c r="AA260" s="175">
        <f>Z260*K260</f>
        <v>0</v>
      </c>
      <c r="AR260" s="21" t="s">
        <v>293</v>
      </c>
      <c r="AT260" s="21" t="s">
        <v>213</v>
      </c>
      <c r="AU260" s="21" t="s">
        <v>87</v>
      </c>
      <c r="AY260" s="21" t="s">
        <v>167</v>
      </c>
      <c r="BE260" s="112">
        <f>IF(U260="základní",N260,0)</f>
        <v>0</v>
      </c>
      <c r="BF260" s="112">
        <f>IF(U260="snížená",N260,0)</f>
        <v>0</v>
      </c>
      <c r="BG260" s="112">
        <f>IF(U260="zákl. přenesená",N260,0)</f>
        <v>0</v>
      </c>
      <c r="BH260" s="112">
        <f>IF(U260="sníž. přenesená",N260,0)</f>
        <v>0</v>
      </c>
      <c r="BI260" s="112">
        <f>IF(U260="nulová",N260,0)</f>
        <v>0</v>
      </c>
      <c r="BJ260" s="21" t="s">
        <v>87</v>
      </c>
      <c r="BK260" s="112">
        <f>ROUND(L260*K260,2)</f>
        <v>0</v>
      </c>
      <c r="BL260" s="21" t="s">
        <v>194</v>
      </c>
      <c r="BM260" s="21" t="s">
        <v>480</v>
      </c>
    </row>
    <row r="261" spans="2:65" s="1" customFormat="1" ht="25.5" customHeight="1">
      <c r="B261" s="37"/>
      <c r="C261" s="169" t="s">
        <v>481</v>
      </c>
      <c r="D261" s="169" t="s">
        <v>168</v>
      </c>
      <c r="E261" s="170" t="s">
        <v>482</v>
      </c>
      <c r="F261" s="276" t="s">
        <v>483</v>
      </c>
      <c r="G261" s="276"/>
      <c r="H261" s="276"/>
      <c r="I261" s="276"/>
      <c r="J261" s="171" t="s">
        <v>484</v>
      </c>
      <c r="K261" s="203">
        <v>0</v>
      </c>
      <c r="L261" s="277">
        <v>0</v>
      </c>
      <c r="M261" s="278"/>
      <c r="N261" s="279">
        <f>ROUND(L261*K261,2)</f>
        <v>0</v>
      </c>
      <c r="O261" s="279"/>
      <c r="P261" s="279"/>
      <c r="Q261" s="279"/>
      <c r="R261" s="39"/>
      <c r="T261" s="173" t="s">
        <v>22</v>
      </c>
      <c r="U261" s="46" t="s">
        <v>45</v>
      </c>
      <c r="V261" s="38"/>
      <c r="W261" s="174">
        <f>V261*K261</f>
        <v>0</v>
      </c>
      <c r="X261" s="174">
        <v>0</v>
      </c>
      <c r="Y261" s="174">
        <f>X261*K261</f>
        <v>0</v>
      </c>
      <c r="Z261" s="174">
        <v>0</v>
      </c>
      <c r="AA261" s="175">
        <f>Z261*K261</f>
        <v>0</v>
      </c>
      <c r="AR261" s="21" t="s">
        <v>194</v>
      </c>
      <c r="AT261" s="21" t="s">
        <v>168</v>
      </c>
      <c r="AU261" s="21" t="s">
        <v>87</v>
      </c>
      <c r="AY261" s="21" t="s">
        <v>167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1" t="s">
        <v>87</v>
      </c>
      <c r="BK261" s="112">
        <f>ROUND(L261*K261,2)</f>
        <v>0</v>
      </c>
      <c r="BL261" s="21" t="s">
        <v>194</v>
      </c>
      <c r="BM261" s="21" t="s">
        <v>485</v>
      </c>
    </row>
    <row r="262" spans="2:63" s="9" customFormat="1" ht="29.25" customHeight="1">
      <c r="B262" s="158"/>
      <c r="C262" s="159"/>
      <c r="D262" s="168" t="s">
        <v>133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301">
        <f>BK262</f>
        <v>0</v>
      </c>
      <c r="O262" s="302"/>
      <c r="P262" s="302"/>
      <c r="Q262" s="302"/>
      <c r="R262" s="161"/>
      <c r="T262" s="162"/>
      <c r="U262" s="159"/>
      <c r="V262" s="159"/>
      <c r="W262" s="163">
        <f>SUM(W263:W264)</f>
        <v>0</v>
      </c>
      <c r="X262" s="159"/>
      <c r="Y262" s="163">
        <f>SUM(Y263:Y264)</f>
        <v>0</v>
      </c>
      <c r="Z262" s="159"/>
      <c r="AA262" s="164">
        <f>SUM(AA263:AA264)</f>
        <v>0</v>
      </c>
      <c r="AR262" s="165" t="s">
        <v>87</v>
      </c>
      <c r="AT262" s="166" t="s">
        <v>77</v>
      </c>
      <c r="AU262" s="166" t="s">
        <v>84</v>
      </c>
      <c r="AY262" s="165" t="s">
        <v>167</v>
      </c>
      <c r="BK262" s="167">
        <f>SUM(BK263:BK264)</f>
        <v>0</v>
      </c>
    </row>
    <row r="263" spans="2:65" s="1" customFormat="1" ht="25.5" customHeight="1">
      <c r="B263" s="37"/>
      <c r="C263" s="169" t="s">
        <v>486</v>
      </c>
      <c r="D263" s="169" t="s">
        <v>168</v>
      </c>
      <c r="E263" s="170" t="s">
        <v>487</v>
      </c>
      <c r="F263" s="276" t="s">
        <v>488</v>
      </c>
      <c r="G263" s="276"/>
      <c r="H263" s="276"/>
      <c r="I263" s="276"/>
      <c r="J263" s="171" t="s">
        <v>210</v>
      </c>
      <c r="K263" s="172">
        <v>2</v>
      </c>
      <c r="L263" s="277">
        <v>0</v>
      </c>
      <c r="M263" s="278"/>
      <c r="N263" s="279">
        <f>ROUND(L263*K263,2)</f>
        <v>0</v>
      </c>
      <c r="O263" s="279"/>
      <c r="P263" s="279"/>
      <c r="Q263" s="279"/>
      <c r="R263" s="39"/>
      <c r="T263" s="173" t="s">
        <v>22</v>
      </c>
      <c r="U263" s="46" t="s">
        <v>45</v>
      </c>
      <c r="V263" s="38"/>
      <c r="W263" s="174">
        <f>V263*K263</f>
        <v>0</v>
      </c>
      <c r="X263" s="174">
        <v>0</v>
      </c>
      <c r="Y263" s="174">
        <f>X263*K263</f>
        <v>0</v>
      </c>
      <c r="Z263" s="174">
        <v>0</v>
      </c>
      <c r="AA263" s="175">
        <f>Z263*K263</f>
        <v>0</v>
      </c>
      <c r="AR263" s="21" t="s">
        <v>194</v>
      </c>
      <c r="AT263" s="21" t="s">
        <v>168</v>
      </c>
      <c r="AU263" s="21" t="s">
        <v>87</v>
      </c>
      <c r="AY263" s="21" t="s">
        <v>167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1" t="s">
        <v>87</v>
      </c>
      <c r="BK263" s="112">
        <f>ROUND(L263*K263,2)</f>
        <v>0</v>
      </c>
      <c r="BL263" s="21" t="s">
        <v>194</v>
      </c>
      <c r="BM263" s="21" t="s">
        <v>489</v>
      </c>
    </row>
    <row r="264" spans="2:65" s="1" customFormat="1" ht="25.5" customHeight="1">
      <c r="B264" s="37"/>
      <c r="C264" s="169" t="s">
        <v>490</v>
      </c>
      <c r="D264" s="169" t="s">
        <v>168</v>
      </c>
      <c r="E264" s="170" t="s">
        <v>491</v>
      </c>
      <c r="F264" s="276" t="s">
        <v>492</v>
      </c>
      <c r="G264" s="276"/>
      <c r="H264" s="276"/>
      <c r="I264" s="276"/>
      <c r="J264" s="171" t="s">
        <v>210</v>
      </c>
      <c r="K264" s="172">
        <v>1</v>
      </c>
      <c r="L264" s="277">
        <v>0</v>
      </c>
      <c r="M264" s="278"/>
      <c r="N264" s="279">
        <f>ROUND(L264*K264,2)</f>
        <v>0</v>
      </c>
      <c r="O264" s="279"/>
      <c r="P264" s="279"/>
      <c r="Q264" s="279"/>
      <c r="R264" s="39"/>
      <c r="T264" s="173" t="s">
        <v>22</v>
      </c>
      <c r="U264" s="46" t="s">
        <v>45</v>
      </c>
      <c r="V264" s="38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21" t="s">
        <v>194</v>
      </c>
      <c r="AT264" s="21" t="s">
        <v>168</v>
      </c>
      <c r="AU264" s="21" t="s">
        <v>87</v>
      </c>
      <c r="AY264" s="21" t="s">
        <v>167</v>
      </c>
      <c r="BE264" s="112">
        <f>IF(U264="základní",N264,0)</f>
        <v>0</v>
      </c>
      <c r="BF264" s="112">
        <f>IF(U264="snížená",N264,0)</f>
        <v>0</v>
      </c>
      <c r="BG264" s="112">
        <f>IF(U264="zákl. přenesená",N264,0)</f>
        <v>0</v>
      </c>
      <c r="BH264" s="112">
        <f>IF(U264="sníž. přenesená",N264,0)</f>
        <v>0</v>
      </c>
      <c r="BI264" s="112">
        <f>IF(U264="nulová",N264,0)</f>
        <v>0</v>
      </c>
      <c r="BJ264" s="21" t="s">
        <v>87</v>
      </c>
      <c r="BK264" s="112">
        <f>ROUND(L264*K264,2)</f>
        <v>0</v>
      </c>
      <c r="BL264" s="21" t="s">
        <v>194</v>
      </c>
      <c r="BM264" s="21" t="s">
        <v>493</v>
      </c>
    </row>
    <row r="265" spans="2:63" s="9" customFormat="1" ht="29.25" customHeight="1">
      <c r="B265" s="158"/>
      <c r="C265" s="159"/>
      <c r="D265" s="168" t="s">
        <v>134</v>
      </c>
      <c r="E265" s="168"/>
      <c r="F265" s="168"/>
      <c r="G265" s="168"/>
      <c r="H265" s="168"/>
      <c r="I265" s="168"/>
      <c r="J265" s="168"/>
      <c r="K265" s="168"/>
      <c r="L265" s="168"/>
      <c r="M265" s="168"/>
      <c r="N265" s="301">
        <f>BK265</f>
        <v>0</v>
      </c>
      <c r="O265" s="302"/>
      <c r="P265" s="302"/>
      <c r="Q265" s="302"/>
      <c r="R265" s="161"/>
      <c r="T265" s="162"/>
      <c r="U265" s="159"/>
      <c r="V265" s="159"/>
      <c r="W265" s="163">
        <f>W266</f>
        <v>0</v>
      </c>
      <c r="X265" s="159"/>
      <c r="Y265" s="163">
        <f>Y266</f>
        <v>0</v>
      </c>
      <c r="Z265" s="159"/>
      <c r="AA265" s="164">
        <f>AA266</f>
        <v>0</v>
      </c>
      <c r="AR265" s="165" t="s">
        <v>87</v>
      </c>
      <c r="AT265" s="166" t="s">
        <v>77</v>
      </c>
      <c r="AU265" s="166" t="s">
        <v>84</v>
      </c>
      <c r="AY265" s="165" t="s">
        <v>167</v>
      </c>
      <c r="BK265" s="167">
        <f>BK266</f>
        <v>0</v>
      </c>
    </row>
    <row r="266" spans="2:65" s="1" customFormat="1" ht="16.5" customHeight="1">
      <c r="B266" s="37"/>
      <c r="C266" s="169" t="s">
        <v>494</v>
      </c>
      <c r="D266" s="169" t="s">
        <v>168</v>
      </c>
      <c r="E266" s="170" t="s">
        <v>495</v>
      </c>
      <c r="F266" s="276" t="s">
        <v>496</v>
      </c>
      <c r="G266" s="276"/>
      <c r="H266" s="276"/>
      <c r="I266" s="276"/>
      <c r="J266" s="171" t="s">
        <v>210</v>
      </c>
      <c r="K266" s="172">
        <v>2</v>
      </c>
      <c r="L266" s="277">
        <v>0</v>
      </c>
      <c r="M266" s="278"/>
      <c r="N266" s="279">
        <f>ROUND(L266*K266,2)</f>
        <v>0</v>
      </c>
      <c r="O266" s="279"/>
      <c r="P266" s="279"/>
      <c r="Q266" s="279"/>
      <c r="R266" s="39"/>
      <c r="T266" s="173" t="s">
        <v>22</v>
      </c>
      <c r="U266" s="46" t="s">
        <v>45</v>
      </c>
      <c r="V266" s="38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21" t="s">
        <v>194</v>
      </c>
      <c r="AT266" s="21" t="s">
        <v>168</v>
      </c>
      <c r="AU266" s="21" t="s">
        <v>87</v>
      </c>
      <c r="AY266" s="21" t="s">
        <v>167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1" t="s">
        <v>87</v>
      </c>
      <c r="BK266" s="112">
        <f>ROUND(L266*K266,2)</f>
        <v>0</v>
      </c>
      <c r="BL266" s="21" t="s">
        <v>194</v>
      </c>
      <c r="BM266" s="21" t="s">
        <v>497</v>
      </c>
    </row>
    <row r="267" spans="2:63" s="9" customFormat="1" ht="29.25" customHeight="1">
      <c r="B267" s="158"/>
      <c r="C267" s="159"/>
      <c r="D267" s="168" t="s">
        <v>135</v>
      </c>
      <c r="E267" s="168"/>
      <c r="F267" s="168"/>
      <c r="G267" s="168"/>
      <c r="H267" s="168"/>
      <c r="I267" s="168"/>
      <c r="J267" s="168"/>
      <c r="K267" s="168"/>
      <c r="L267" s="168"/>
      <c r="M267" s="168"/>
      <c r="N267" s="301">
        <f>BK267</f>
        <v>0</v>
      </c>
      <c r="O267" s="302"/>
      <c r="P267" s="302"/>
      <c r="Q267" s="302"/>
      <c r="R267" s="161"/>
      <c r="T267" s="162"/>
      <c r="U267" s="159"/>
      <c r="V267" s="159"/>
      <c r="W267" s="163">
        <f>SUM(W268:W270)</f>
        <v>0</v>
      </c>
      <c r="X267" s="159"/>
      <c r="Y267" s="163">
        <f>SUM(Y268:Y270)</f>
        <v>0.0004</v>
      </c>
      <c r="Z267" s="159"/>
      <c r="AA267" s="164">
        <f>SUM(AA268:AA270)</f>
        <v>0.0224</v>
      </c>
      <c r="AR267" s="165" t="s">
        <v>87</v>
      </c>
      <c r="AT267" s="166" t="s">
        <v>77</v>
      </c>
      <c r="AU267" s="166" t="s">
        <v>84</v>
      </c>
      <c r="AY267" s="165" t="s">
        <v>167</v>
      </c>
      <c r="BK267" s="167">
        <f>SUM(BK268:BK270)</f>
        <v>0</v>
      </c>
    </row>
    <row r="268" spans="2:65" s="1" customFormat="1" ht="16.5" customHeight="1">
      <c r="B268" s="37"/>
      <c r="C268" s="169" t="s">
        <v>498</v>
      </c>
      <c r="D268" s="169" t="s">
        <v>168</v>
      </c>
      <c r="E268" s="170" t="s">
        <v>499</v>
      </c>
      <c r="F268" s="276" t="s">
        <v>500</v>
      </c>
      <c r="G268" s="276"/>
      <c r="H268" s="276"/>
      <c r="I268" s="276"/>
      <c r="J268" s="171" t="s">
        <v>210</v>
      </c>
      <c r="K268" s="172">
        <v>1</v>
      </c>
      <c r="L268" s="277">
        <v>0</v>
      </c>
      <c r="M268" s="278"/>
      <c r="N268" s="279">
        <f>ROUND(L268*K268,2)</f>
        <v>0</v>
      </c>
      <c r="O268" s="279"/>
      <c r="P268" s="279"/>
      <c r="Q268" s="279"/>
      <c r="R268" s="39"/>
      <c r="T268" s="173" t="s">
        <v>22</v>
      </c>
      <c r="U268" s="46" t="s">
        <v>45</v>
      </c>
      <c r="V268" s="38"/>
      <c r="W268" s="174">
        <f>V268*K268</f>
        <v>0</v>
      </c>
      <c r="X268" s="174">
        <v>0</v>
      </c>
      <c r="Y268" s="174">
        <f>X268*K268</f>
        <v>0</v>
      </c>
      <c r="Z268" s="174">
        <v>0.0112</v>
      </c>
      <c r="AA268" s="175">
        <f>Z268*K268</f>
        <v>0.0112</v>
      </c>
      <c r="AR268" s="21" t="s">
        <v>194</v>
      </c>
      <c r="AT268" s="21" t="s">
        <v>168</v>
      </c>
      <c r="AU268" s="21" t="s">
        <v>87</v>
      </c>
      <c r="AY268" s="21" t="s">
        <v>167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1" t="s">
        <v>87</v>
      </c>
      <c r="BK268" s="112">
        <f>ROUND(L268*K268,2)</f>
        <v>0</v>
      </c>
      <c r="BL268" s="21" t="s">
        <v>194</v>
      </c>
      <c r="BM268" s="21" t="s">
        <v>501</v>
      </c>
    </row>
    <row r="269" spans="2:65" s="1" customFormat="1" ht="16.5" customHeight="1">
      <c r="B269" s="37"/>
      <c r="C269" s="169" t="s">
        <v>502</v>
      </c>
      <c r="D269" s="169" t="s">
        <v>168</v>
      </c>
      <c r="E269" s="170" t="s">
        <v>503</v>
      </c>
      <c r="F269" s="276" t="s">
        <v>504</v>
      </c>
      <c r="G269" s="276"/>
      <c r="H269" s="276"/>
      <c r="I269" s="276"/>
      <c r="J269" s="171" t="s">
        <v>210</v>
      </c>
      <c r="K269" s="172">
        <v>1</v>
      </c>
      <c r="L269" s="277">
        <v>0</v>
      </c>
      <c r="M269" s="278"/>
      <c r="N269" s="279">
        <f>ROUND(L269*K269,2)</f>
        <v>0</v>
      </c>
      <c r="O269" s="279"/>
      <c r="P269" s="279"/>
      <c r="Q269" s="279"/>
      <c r="R269" s="39"/>
      <c r="T269" s="173" t="s">
        <v>22</v>
      </c>
      <c r="U269" s="46" t="s">
        <v>45</v>
      </c>
      <c r="V269" s="38"/>
      <c r="W269" s="174">
        <f>V269*K269</f>
        <v>0</v>
      </c>
      <c r="X269" s="174">
        <v>0</v>
      </c>
      <c r="Y269" s="174">
        <f>X269*K269</f>
        <v>0</v>
      </c>
      <c r="Z269" s="174">
        <v>0.0112</v>
      </c>
      <c r="AA269" s="175">
        <f>Z269*K269</f>
        <v>0.0112</v>
      </c>
      <c r="AR269" s="21" t="s">
        <v>194</v>
      </c>
      <c r="AT269" s="21" t="s">
        <v>168</v>
      </c>
      <c r="AU269" s="21" t="s">
        <v>87</v>
      </c>
      <c r="AY269" s="21" t="s">
        <v>167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1" t="s">
        <v>87</v>
      </c>
      <c r="BK269" s="112">
        <f>ROUND(L269*K269,2)</f>
        <v>0</v>
      </c>
      <c r="BL269" s="21" t="s">
        <v>194</v>
      </c>
      <c r="BM269" s="21" t="s">
        <v>505</v>
      </c>
    </row>
    <row r="270" spans="2:65" s="1" customFormat="1" ht="16.5" customHeight="1">
      <c r="B270" s="37"/>
      <c r="C270" s="199" t="s">
        <v>506</v>
      </c>
      <c r="D270" s="199" t="s">
        <v>213</v>
      </c>
      <c r="E270" s="200" t="s">
        <v>507</v>
      </c>
      <c r="F270" s="288" t="s">
        <v>508</v>
      </c>
      <c r="G270" s="288"/>
      <c r="H270" s="288"/>
      <c r="I270" s="288"/>
      <c r="J270" s="201" t="s">
        <v>210</v>
      </c>
      <c r="K270" s="202">
        <v>1</v>
      </c>
      <c r="L270" s="289">
        <v>0</v>
      </c>
      <c r="M270" s="290"/>
      <c r="N270" s="291">
        <f>ROUND(L270*K270,2)</f>
        <v>0</v>
      </c>
      <c r="O270" s="279"/>
      <c r="P270" s="279"/>
      <c r="Q270" s="279"/>
      <c r="R270" s="39"/>
      <c r="T270" s="173" t="s">
        <v>22</v>
      </c>
      <c r="U270" s="46" t="s">
        <v>45</v>
      </c>
      <c r="V270" s="38"/>
      <c r="W270" s="174">
        <f>V270*K270</f>
        <v>0</v>
      </c>
      <c r="X270" s="174">
        <v>0.0004</v>
      </c>
      <c r="Y270" s="174">
        <f>X270*K270</f>
        <v>0.0004</v>
      </c>
      <c r="Z270" s="174">
        <v>0</v>
      </c>
      <c r="AA270" s="175">
        <f>Z270*K270</f>
        <v>0</v>
      </c>
      <c r="AR270" s="21" t="s">
        <v>293</v>
      </c>
      <c r="AT270" s="21" t="s">
        <v>213</v>
      </c>
      <c r="AU270" s="21" t="s">
        <v>87</v>
      </c>
      <c r="AY270" s="21" t="s">
        <v>167</v>
      </c>
      <c r="BE270" s="112">
        <f>IF(U270="základní",N270,0)</f>
        <v>0</v>
      </c>
      <c r="BF270" s="112">
        <f>IF(U270="snížená",N270,0)</f>
        <v>0</v>
      </c>
      <c r="BG270" s="112">
        <f>IF(U270="zákl. přenesená",N270,0)</f>
        <v>0</v>
      </c>
      <c r="BH270" s="112">
        <f>IF(U270="sníž. přenesená",N270,0)</f>
        <v>0</v>
      </c>
      <c r="BI270" s="112">
        <f>IF(U270="nulová",N270,0)</f>
        <v>0</v>
      </c>
      <c r="BJ270" s="21" t="s">
        <v>87</v>
      </c>
      <c r="BK270" s="112">
        <f>ROUND(L270*K270,2)</f>
        <v>0</v>
      </c>
      <c r="BL270" s="21" t="s">
        <v>194</v>
      </c>
      <c r="BM270" s="21" t="s">
        <v>509</v>
      </c>
    </row>
    <row r="271" spans="2:63" s="9" customFormat="1" ht="29.25" customHeight="1">
      <c r="B271" s="158"/>
      <c r="C271" s="159"/>
      <c r="D271" s="168" t="s">
        <v>136</v>
      </c>
      <c r="E271" s="168"/>
      <c r="F271" s="168"/>
      <c r="G271" s="168"/>
      <c r="H271" s="168"/>
      <c r="I271" s="168"/>
      <c r="J271" s="168"/>
      <c r="K271" s="168"/>
      <c r="L271" s="168"/>
      <c r="M271" s="168"/>
      <c r="N271" s="301">
        <f>BK271</f>
        <v>0</v>
      </c>
      <c r="O271" s="302"/>
      <c r="P271" s="302"/>
      <c r="Q271" s="302"/>
      <c r="R271" s="161"/>
      <c r="T271" s="162"/>
      <c r="U271" s="159"/>
      <c r="V271" s="159"/>
      <c r="W271" s="163">
        <f>SUM(W272:W278)</f>
        <v>0</v>
      </c>
      <c r="X271" s="159"/>
      <c r="Y271" s="163">
        <f>SUM(Y272:Y278)</f>
        <v>0.0187</v>
      </c>
      <c r="Z271" s="159"/>
      <c r="AA271" s="164">
        <f>SUM(AA272:AA278)</f>
        <v>0</v>
      </c>
      <c r="AR271" s="165" t="s">
        <v>87</v>
      </c>
      <c r="AT271" s="166" t="s">
        <v>77</v>
      </c>
      <c r="AU271" s="166" t="s">
        <v>84</v>
      </c>
      <c r="AY271" s="165" t="s">
        <v>167</v>
      </c>
      <c r="BK271" s="167">
        <f>SUM(BK272:BK278)</f>
        <v>0</v>
      </c>
    </row>
    <row r="272" spans="2:65" s="1" customFormat="1" ht="38.25" customHeight="1">
      <c r="B272" s="37"/>
      <c r="C272" s="169" t="s">
        <v>510</v>
      </c>
      <c r="D272" s="169" t="s">
        <v>168</v>
      </c>
      <c r="E272" s="170" t="s">
        <v>511</v>
      </c>
      <c r="F272" s="276" t="s">
        <v>512</v>
      </c>
      <c r="G272" s="276"/>
      <c r="H272" s="276"/>
      <c r="I272" s="276"/>
      <c r="J272" s="171" t="s">
        <v>210</v>
      </c>
      <c r="K272" s="172">
        <v>1</v>
      </c>
      <c r="L272" s="277">
        <v>0</v>
      </c>
      <c r="M272" s="278"/>
      <c r="N272" s="279">
        <f>ROUND(L272*K272,2)</f>
        <v>0</v>
      </c>
      <c r="O272" s="279"/>
      <c r="P272" s="279"/>
      <c r="Q272" s="279"/>
      <c r="R272" s="39"/>
      <c r="T272" s="173" t="s">
        <v>22</v>
      </c>
      <c r="U272" s="46" t="s">
        <v>45</v>
      </c>
      <c r="V272" s="38"/>
      <c r="W272" s="174">
        <f>V272*K272</f>
        <v>0</v>
      </c>
      <c r="X272" s="174">
        <v>0</v>
      </c>
      <c r="Y272" s="174">
        <f>X272*K272</f>
        <v>0</v>
      </c>
      <c r="Z272" s="174">
        <v>0</v>
      </c>
      <c r="AA272" s="175">
        <f>Z272*K272</f>
        <v>0</v>
      </c>
      <c r="AR272" s="21" t="s">
        <v>194</v>
      </c>
      <c r="AT272" s="21" t="s">
        <v>168</v>
      </c>
      <c r="AU272" s="21" t="s">
        <v>87</v>
      </c>
      <c r="AY272" s="21" t="s">
        <v>167</v>
      </c>
      <c r="BE272" s="112">
        <f>IF(U272="základní",N272,0)</f>
        <v>0</v>
      </c>
      <c r="BF272" s="112">
        <f>IF(U272="snížená",N272,0)</f>
        <v>0</v>
      </c>
      <c r="BG272" s="112">
        <f>IF(U272="zákl. přenesená",N272,0)</f>
        <v>0</v>
      </c>
      <c r="BH272" s="112">
        <f>IF(U272="sníž. přenesená",N272,0)</f>
        <v>0</v>
      </c>
      <c r="BI272" s="112">
        <f>IF(U272="nulová",N272,0)</f>
        <v>0</v>
      </c>
      <c r="BJ272" s="21" t="s">
        <v>87</v>
      </c>
      <c r="BK272" s="112">
        <f>ROUND(L272*K272,2)</f>
        <v>0</v>
      </c>
      <c r="BL272" s="21" t="s">
        <v>194</v>
      </c>
      <c r="BM272" s="21" t="s">
        <v>513</v>
      </c>
    </row>
    <row r="273" spans="2:65" s="1" customFormat="1" ht="25.5" customHeight="1">
      <c r="B273" s="37"/>
      <c r="C273" s="199" t="s">
        <v>514</v>
      </c>
      <c r="D273" s="199" t="s">
        <v>213</v>
      </c>
      <c r="E273" s="200" t="s">
        <v>515</v>
      </c>
      <c r="F273" s="288" t="s">
        <v>516</v>
      </c>
      <c r="G273" s="288"/>
      <c r="H273" s="288"/>
      <c r="I273" s="288"/>
      <c r="J273" s="201" t="s">
        <v>210</v>
      </c>
      <c r="K273" s="202">
        <v>1</v>
      </c>
      <c r="L273" s="289">
        <v>0</v>
      </c>
      <c r="M273" s="290"/>
      <c r="N273" s="291">
        <f>ROUND(L273*K273,2)</f>
        <v>0</v>
      </c>
      <c r="O273" s="279"/>
      <c r="P273" s="279"/>
      <c r="Q273" s="279"/>
      <c r="R273" s="39"/>
      <c r="T273" s="173" t="s">
        <v>22</v>
      </c>
      <c r="U273" s="46" t="s">
        <v>45</v>
      </c>
      <c r="V273" s="38"/>
      <c r="W273" s="174">
        <f>V273*K273</f>
        <v>0</v>
      </c>
      <c r="X273" s="174">
        <v>0.0175</v>
      </c>
      <c r="Y273" s="174">
        <f>X273*K273</f>
        <v>0.0175</v>
      </c>
      <c r="Z273" s="174">
        <v>0</v>
      </c>
      <c r="AA273" s="175">
        <f>Z273*K273</f>
        <v>0</v>
      </c>
      <c r="AR273" s="21" t="s">
        <v>293</v>
      </c>
      <c r="AT273" s="21" t="s">
        <v>213</v>
      </c>
      <c r="AU273" s="21" t="s">
        <v>87</v>
      </c>
      <c r="AY273" s="21" t="s">
        <v>167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1" t="s">
        <v>87</v>
      </c>
      <c r="BK273" s="112">
        <f>ROUND(L273*K273,2)</f>
        <v>0</v>
      </c>
      <c r="BL273" s="21" t="s">
        <v>194</v>
      </c>
      <c r="BM273" s="21" t="s">
        <v>517</v>
      </c>
    </row>
    <row r="274" spans="2:65" s="1" customFormat="1" ht="16.5" customHeight="1">
      <c r="B274" s="37"/>
      <c r="C274" s="169" t="s">
        <v>518</v>
      </c>
      <c r="D274" s="169" t="s">
        <v>168</v>
      </c>
      <c r="E274" s="170" t="s">
        <v>519</v>
      </c>
      <c r="F274" s="276" t="s">
        <v>520</v>
      </c>
      <c r="G274" s="276"/>
      <c r="H274" s="276"/>
      <c r="I274" s="276"/>
      <c r="J274" s="171" t="s">
        <v>210</v>
      </c>
      <c r="K274" s="172">
        <v>1</v>
      </c>
      <c r="L274" s="277">
        <v>0</v>
      </c>
      <c r="M274" s="278"/>
      <c r="N274" s="279">
        <f>ROUND(L274*K274,2)</f>
        <v>0</v>
      </c>
      <c r="O274" s="279"/>
      <c r="P274" s="279"/>
      <c r="Q274" s="279"/>
      <c r="R274" s="39"/>
      <c r="T274" s="173" t="s">
        <v>22</v>
      </c>
      <c r="U274" s="46" t="s">
        <v>45</v>
      </c>
      <c r="V274" s="38"/>
      <c r="W274" s="174">
        <f>V274*K274</f>
        <v>0</v>
      </c>
      <c r="X274" s="174">
        <v>0</v>
      </c>
      <c r="Y274" s="174">
        <f>X274*K274</f>
        <v>0</v>
      </c>
      <c r="Z274" s="174">
        <v>0</v>
      </c>
      <c r="AA274" s="175">
        <f>Z274*K274</f>
        <v>0</v>
      </c>
      <c r="AR274" s="21" t="s">
        <v>194</v>
      </c>
      <c r="AT274" s="21" t="s">
        <v>168</v>
      </c>
      <c r="AU274" s="21" t="s">
        <v>87</v>
      </c>
      <c r="AY274" s="21" t="s">
        <v>167</v>
      </c>
      <c r="BE274" s="112">
        <f>IF(U274="základní",N274,0)</f>
        <v>0</v>
      </c>
      <c r="BF274" s="112">
        <f>IF(U274="snížená",N274,0)</f>
        <v>0</v>
      </c>
      <c r="BG274" s="112">
        <f>IF(U274="zákl. přenesená",N274,0)</f>
        <v>0</v>
      </c>
      <c r="BH274" s="112">
        <f>IF(U274="sníž. přenesená",N274,0)</f>
        <v>0</v>
      </c>
      <c r="BI274" s="112">
        <f>IF(U274="nulová",N274,0)</f>
        <v>0</v>
      </c>
      <c r="BJ274" s="21" t="s">
        <v>87</v>
      </c>
      <c r="BK274" s="112">
        <f>ROUND(L274*K274,2)</f>
        <v>0</v>
      </c>
      <c r="BL274" s="21" t="s">
        <v>194</v>
      </c>
      <c r="BM274" s="21" t="s">
        <v>521</v>
      </c>
    </row>
    <row r="275" spans="2:65" s="1" customFormat="1" ht="16.5" customHeight="1">
      <c r="B275" s="37"/>
      <c r="C275" s="199" t="s">
        <v>522</v>
      </c>
      <c r="D275" s="199" t="s">
        <v>213</v>
      </c>
      <c r="E275" s="200" t="s">
        <v>523</v>
      </c>
      <c r="F275" s="288" t="s">
        <v>524</v>
      </c>
      <c r="G275" s="288"/>
      <c r="H275" s="288"/>
      <c r="I275" s="288"/>
      <c r="J275" s="201" t="s">
        <v>210</v>
      </c>
      <c r="K275" s="202">
        <v>1</v>
      </c>
      <c r="L275" s="289">
        <v>0</v>
      </c>
      <c r="M275" s="290"/>
      <c r="N275" s="291">
        <f>ROUND(L275*K275,2)</f>
        <v>0</v>
      </c>
      <c r="O275" s="279"/>
      <c r="P275" s="279"/>
      <c r="Q275" s="279"/>
      <c r="R275" s="39"/>
      <c r="T275" s="173" t="s">
        <v>22</v>
      </c>
      <c r="U275" s="46" t="s">
        <v>45</v>
      </c>
      <c r="V275" s="38"/>
      <c r="W275" s="174">
        <f>V275*K275</f>
        <v>0</v>
      </c>
      <c r="X275" s="174">
        <v>0.0012</v>
      </c>
      <c r="Y275" s="174">
        <f>X275*K275</f>
        <v>0.0012</v>
      </c>
      <c r="Z275" s="174">
        <v>0</v>
      </c>
      <c r="AA275" s="175">
        <f>Z275*K275</f>
        <v>0</v>
      </c>
      <c r="AR275" s="21" t="s">
        <v>293</v>
      </c>
      <c r="AT275" s="21" t="s">
        <v>213</v>
      </c>
      <c r="AU275" s="21" t="s">
        <v>87</v>
      </c>
      <c r="AY275" s="21" t="s">
        <v>167</v>
      </c>
      <c r="BE275" s="112">
        <f>IF(U275="základní",N275,0)</f>
        <v>0</v>
      </c>
      <c r="BF275" s="112">
        <f>IF(U275="snížená",N275,0)</f>
        <v>0</v>
      </c>
      <c r="BG275" s="112">
        <f>IF(U275="zákl. přenesená",N275,0)</f>
        <v>0</v>
      </c>
      <c r="BH275" s="112">
        <f>IF(U275="sníž. přenesená",N275,0)</f>
        <v>0</v>
      </c>
      <c r="BI275" s="112">
        <f>IF(U275="nulová",N275,0)</f>
        <v>0</v>
      </c>
      <c r="BJ275" s="21" t="s">
        <v>87</v>
      </c>
      <c r="BK275" s="112">
        <f>ROUND(L275*K275,2)</f>
        <v>0</v>
      </c>
      <c r="BL275" s="21" t="s">
        <v>194</v>
      </c>
      <c r="BM275" s="21" t="s">
        <v>525</v>
      </c>
    </row>
    <row r="276" spans="2:47" s="1" customFormat="1" ht="24" customHeight="1">
      <c r="B276" s="37"/>
      <c r="C276" s="38"/>
      <c r="D276" s="38"/>
      <c r="E276" s="38"/>
      <c r="F276" s="292" t="s">
        <v>526</v>
      </c>
      <c r="G276" s="293"/>
      <c r="H276" s="293"/>
      <c r="I276" s="293"/>
      <c r="J276" s="38"/>
      <c r="K276" s="38"/>
      <c r="L276" s="38"/>
      <c r="M276" s="38"/>
      <c r="N276" s="38"/>
      <c r="O276" s="38"/>
      <c r="P276" s="38"/>
      <c r="Q276" s="38"/>
      <c r="R276" s="39"/>
      <c r="T276" s="145"/>
      <c r="U276" s="38"/>
      <c r="V276" s="38"/>
      <c r="W276" s="38"/>
      <c r="X276" s="38"/>
      <c r="Y276" s="38"/>
      <c r="Z276" s="38"/>
      <c r="AA276" s="80"/>
      <c r="AT276" s="21" t="s">
        <v>296</v>
      </c>
      <c r="AU276" s="21" t="s">
        <v>87</v>
      </c>
    </row>
    <row r="277" spans="2:65" s="1" customFormat="1" ht="25.5" customHeight="1">
      <c r="B277" s="37"/>
      <c r="C277" s="169" t="s">
        <v>527</v>
      </c>
      <c r="D277" s="169" t="s">
        <v>168</v>
      </c>
      <c r="E277" s="170" t="s">
        <v>528</v>
      </c>
      <c r="F277" s="276" t="s">
        <v>529</v>
      </c>
      <c r="G277" s="276"/>
      <c r="H277" s="276"/>
      <c r="I277" s="276"/>
      <c r="J277" s="171" t="s">
        <v>256</v>
      </c>
      <c r="K277" s="172">
        <v>0.019</v>
      </c>
      <c r="L277" s="277">
        <v>0</v>
      </c>
      <c r="M277" s="278"/>
      <c r="N277" s="279">
        <f>ROUND(L277*K277,2)</f>
        <v>0</v>
      </c>
      <c r="O277" s="279"/>
      <c r="P277" s="279"/>
      <c r="Q277" s="279"/>
      <c r="R277" s="39"/>
      <c r="T277" s="173" t="s">
        <v>22</v>
      </c>
      <c r="U277" s="46" t="s">
        <v>45</v>
      </c>
      <c r="V277" s="38"/>
      <c r="W277" s="174">
        <f>V277*K277</f>
        <v>0</v>
      </c>
      <c r="X277" s="174">
        <v>0</v>
      </c>
      <c r="Y277" s="174">
        <f>X277*K277</f>
        <v>0</v>
      </c>
      <c r="Z277" s="174">
        <v>0</v>
      </c>
      <c r="AA277" s="175">
        <f>Z277*K277</f>
        <v>0</v>
      </c>
      <c r="AR277" s="21" t="s">
        <v>194</v>
      </c>
      <c r="AT277" s="21" t="s">
        <v>168</v>
      </c>
      <c r="AU277" s="21" t="s">
        <v>87</v>
      </c>
      <c r="AY277" s="21" t="s">
        <v>167</v>
      </c>
      <c r="BE277" s="112">
        <f>IF(U277="základní",N277,0)</f>
        <v>0</v>
      </c>
      <c r="BF277" s="112">
        <f>IF(U277="snížená",N277,0)</f>
        <v>0</v>
      </c>
      <c r="BG277" s="112">
        <f>IF(U277="zákl. přenesená",N277,0)</f>
        <v>0</v>
      </c>
      <c r="BH277" s="112">
        <f>IF(U277="sníž. přenesená",N277,0)</f>
        <v>0</v>
      </c>
      <c r="BI277" s="112">
        <f>IF(U277="nulová",N277,0)</f>
        <v>0</v>
      </c>
      <c r="BJ277" s="21" t="s">
        <v>87</v>
      </c>
      <c r="BK277" s="112">
        <f>ROUND(L277*K277,2)</f>
        <v>0</v>
      </c>
      <c r="BL277" s="21" t="s">
        <v>194</v>
      </c>
      <c r="BM277" s="21" t="s">
        <v>530</v>
      </c>
    </row>
    <row r="278" spans="2:65" s="1" customFormat="1" ht="25.5" customHeight="1">
      <c r="B278" s="37"/>
      <c r="C278" s="169" t="s">
        <v>531</v>
      </c>
      <c r="D278" s="169" t="s">
        <v>168</v>
      </c>
      <c r="E278" s="170" t="s">
        <v>532</v>
      </c>
      <c r="F278" s="276" t="s">
        <v>533</v>
      </c>
      <c r="G278" s="276"/>
      <c r="H278" s="276"/>
      <c r="I278" s="276"/>
      <c r="J278" s="171" t="s">
        <v>256</v>
      </c>
      <c r="K278" s="172">
        <v>0.019</v>
      </c>
      <c r="L278" s="277">
        <v>0</v>
      </c>
      <c r="M278" s="278"/>
      <c r="N278" s="279">
        <f>ROUND(L278*K278,2)</f>
        <v>0</v>
      </c>
      <c r="O278" s="279"/>
      <c r="P278" s="279"/>
      <c r="Q278" s="279"/>
      <c r="R278" s="39"/>
      <c r="T278" s="173" t="s">
        <v>22</v>
      </c>
      <c r="U278" s="46" t="s">
        <v>45</v>
      </c>
      <c r="V278" s="38"/>
      <c r="W278" s="174">
        <f>V278*K278</f>
        <v>0</v>
      </c>
      <c r="X278" s="174">
        <v>0</v>
      </c>
      <c r="Y278" s="174">
        <f>X278*K278</f>
        <v>0</v>
      </c>
      <c r="Z278" s="174">
        <v>0</v>
      </c>
      <c r="AA278" s="175">
        <f>Z278*K278</f>
        <v>0</v>
      </c>
      <c r="AR278" s="21" t="s">
        <v>194</v>
      </c>
      <c r="AT278" s="21" t="s">
        <v>168</v>
      </c>
      <c r="AU278" s="21" t="s">
        <v>87</v>
      </c>
      <c r="AY278" s="21" t="s">
        <v>167</v>
      </c>
      <c r="BE278" s="112">
        <f>IF(U278="základní",N278,0)</f>
        <v>0</v>
      </c>
      <c r="BF278" s="112">
        <f>IF(U278="snížená",N278,0)</f>
        <v>0</v>
      </c>
      <c r="BG278" s="112">
        <f>IF(U278="zákl. přenesená",N278,0)</f>
        <v>0</v>
      </c>
      <c r="BH278" s="112">
        <f>IF(U278="sníž. přenesená",N278,0)</f>
        <v>0</v>
      </c>
      <c r="BI278" s="112">
        <f>IF(U278="nulová",N278,0)</f>
        <v>0</v>
      </c>
      <c r="BJ278" s="21" t="s">
        <v>87</v>
      </c>
      <c r="BK278" s="112">
        <f>ROUND(L278*K278,2)</f>
        <v>0</v>
      </c>
      <c r="BL278" s="21" t="s">
        <v>194</v>
      </c>
      <c r="BM278" s="21" t="s">
        <v>534</v>
      </c>
    </row>
    <row r="279" spans="2:63" s="9" customFormat="1" ht="29.25" customHeight="1">
      <c r="B279" s="158"/>
      <c r="C279" s="159"/>
      <c r="D279" s="168" t="s">
        <v>137</v>
      </c>
      <c r="E279" s="168"/>
      <c r="F279" s="168"/>
      <c r="G279" s="168"/>
      <c r="H279" s="168"/>
      <c r="I279" s="168"/>
      <c r="J279" s="168"/>
      <c r="K279" s="168"/>
      <c r="L279" s="168"/>
      <c r="M279" s="168"/>
      <c r="N279" s="301">
        <f>BK279</f>
        <v>0</v>
      </c>
      <c r="O279" s="302"/>
      <c r="P279" s="302"/>
      <c r="Q279" s="302"/>
      <c r="R279" s="161"/>
      <c r="T279" s="162"/>
      <c r="U279" s="159"/>
      <c r="V279" s="159"/>
      <c r="W279" s="163">
        <f>SUM(W280:W290)</f>
        <v>0</v>
      </c>
      <c r="X279" s="159"/>
      <c r="Y279" s="163">
        <f>SUM(Y280:Y290)</f>
        <v>0.13100828999999997</v>
      </c>
      <c r="Z279" s="159"/>
      <c r="AA279" s="164">
        <f>SUM(AA280:AA290)</f>
        <v>0</v>
      </c>
      <c r="AR279" s="165" t="s">
        <v>87</v>
      </c>
      <c r="AT279" s="166" t="s">
        <v>77</v>
      </c>
      <c r="AU279" s="166" t="s">
        <v>84</v>
      </c>
      <c r="AY279" s="165" t="s">
        <v>167</v>
      </c>
      <c r="BK279" s="167">
        <f>SUM(BK280:BK290)</f>
        <v>0</v>
      </c>
    </row>
    <row r="280" spans="2:65" s="1" customFormat="1" ht="38.25" customHeight="1">
      <c r="B280" s="37"/>
      <c r="C280" s="169" t="s">
        <v>535</v>
      </c>
      <c r="D280" s="169" t="s">
        <v>168</v>
      </c>
      <c r="E280" s="170" t="s">
        <v>536</v>
      </c>
      <c r="F280" s="276" t="s">
        <v>537</v>
      </c>
      <c r="G280" s="276"/>
      <c r="H280" s="276"/>
      <c r="I280" s="276"/>
      <c r="J280" s="171" t="s">
        <v>171</v>
      </c>
      <c r="K280" s="172">
        <v>5.217</v>
      </c>
      <c r="L280" s="277">
        <v>0</v>
      </c>
      <c r="M280" s="278"/>
      <c r="N280" s="279">
        <f>ROUND(L280*K280,2)</f>
        <v>0</v>
      </c>
      <c r="O280" s="279"/>
      <c r="P280" s="279"/>
      <c r="Q280" s="279"/>
      <c r="R280" s="39"/>
      <c r="T280" s="173" t="s">
        <v>22</v>
      </c>
      <c r="U280" s="46" t="s">
        <v>45</v>
      </c>
      <c r="V280" s="38"/>
      <c r="W280" s="174">
        <f>V280*K280</f>
        <v>0</v>
      </c>
      <c r="X280" s="174">
        <v>0.00367</v>
      </c>
      <c r="Y280" s="174">
        <f>X280*K280</f>
        <v>0.01914639</v>
      </c>
      <c r="Z280" s="174">
        <v>0</v>
      </c>
      <c r="AA280" s="175">
        <f>Z280*K280</f>
        <v>0</v>
      </c>
      <c r="AR280" s="21" t="s">
        <v>194</v>
      </c>
      <c r="AT280" s="21" t="s">
        <v>168</v>
      </c>
      <c r="AU280" s="21" t="s">
        <v>87</v>
      </c>
      <c r="AY280" s="21" t="s">
        <v>167</v>
      </c>
      <c r="BE280" s="112">
        <f>IF(U280="základní",N280,0)</f>
        <v>0</v>
      </c>
      <c r="BF280" s="112">
        <f>IF(U280="snížená",N280,0)</f>
        <v>0</v>
      </c>
      <c r="BG280" s="112">
        <f>IF(U280="zákl. přenesená",N280,0)</f>
        <v>0</v>
      </c>
      <c r="BH280" s="112">
        <f>IF(U280="sníž. přenesená",N280,0)</f>
        <v>0</v>
      </c>
      <c r="BI280" s="112">
        <f>IF(U280="nulová",N280,0)</f>
        <v>0</v>
      </c>
      <c r="BJ280" s="21" t="s">
        <v>87</v>
      </c>
      <c r="BK280" s="112">
        <f>ROUND(L280*K280,2)</f>
        <v>0</v>
      </c>
      <c r="BL280" s="21" t="s">
        <v>194</v>
      </c>
      <c r="BM280" s="21" t="s">
        <v>538</v>
      </c>
    </row>
    <row r="281" spans="2:51" s="11" customFormat="1" ht="16.5" customHeight="1">
      <c r="B281" s="183"/>
      <c r="C281" s="184"/>
      <c r="D281" s="184"/>
      <c r="E281" s="185" t="s">
        <v>22</v>
      </c>
      <c r="F281" s="284" t="s">
        <v>676</v>
      </c>
      <c r="G281" s="285"/>
      <c r="H281" s="285"/>
      <c r="I281" s="285"/>
      <c r="J281" s="184"/>
      <c r="K281" s="186">
        <v>5.217</v>
      </c>
      <c r="L281" s="184"/>
      <c r="M281" s="184"/>
      <c r="N281" s="184"/>
      <c r="O281" s="184"/>
      <c r="P281" s="184"/>
      <c r="Q281" s="184"/>
      <c r="R281" s="187"/>
      <c r="T281" s="188"/>
      <c r="U281" s="184"/>
      <c r="V281" s="184"/>
      <c r="W281" s="184"/>
      <c r="X281" s="184"/>
      <c r="Y281" s="184"/>
      <c r="Z281" s="184"/>
      <c r="AA281" s="189"/>
      <c r="AT281" s="190" t="s">
        <v>174</v>
      </c>
      <c r="AU281" s="190" t="s">
        <v>87</v>
      </c>
      <c r="AV281" s="11" t="s">
        <v>87</v>
      </c>
      <c r="AW281" s="11" t="s">
        <v>35</v>
      </c>
      <c r="AX281" s="11" t="s">
        <v>84</v>
      </c>
      <c r="AY281" s="190" t="s">
        <v>167</v>
      </c>
    </row>
    <row r="282" spans="2:65" s="1" customFormat="1" ht="16.5" customHeight="1">
      <c r="B282" s="37"/>
      <c r="C282" s="199" t="s">
        <v>539</v>
      </c>
      <c r="D282" s="199" t="s">
        <v>213</v>
      </c>
      <c r="E282" s="200" t="s">
        <v>540</v>
      </c>
      <c r="F282" s="288" t="s">
        <v>541</v>
      </c>
      <c r="G282" s="288"/>
      <c r="H282" s="288"/>
      <c r="I282" s="288"/>
      <c r="J282" s="201" t="s">
        <v>171</v>
      </c>
      <c r="K282" s="202">
        <v>5.739</v>
      </c>
      <c r="L282" s="289">
        <v>0</v>
      </c>
      <c r="M282" s="290"/>
      <c r="N282" s="291">
        <f>ROUND(L282*K282,2)</f>
        <v>0</v>
      </c>
      <c r="O282" s="279"/>
      <c r="P282" s="279"/>
      <c r="Q282" s="279"/>
      <c r="R282" s="39"/>
      <c r="T282" s="173" t="s">
        <v>22</v>
      </c>
      <c r="U282" s="46" t="s">
        <v>45</v>
      </c>
      <c r="V282" s="38"/>
      <c r="W282" s="174">
        <f>V282*K282</f>
        <v>0</v>
      </c>
      <c r="X282" s="174">
        <v>0.0192</v>
      </c>
      <c r="Y282" s="174">
        <f>X282*K282</f>
        <v>0.11018879999999999</v>
      </c>
      <c r="Z282" s="174">
        <v>0</v>
      </c>
      <c r="AA282" s="175">
        <f>Z282*K282</f>
        <v>0</v>
      </c>
      <c r="AR282" s="21" t="s">
        <v>293</v>
      </c>
      <c r="AT282" s="21" t="s">
        <v>213</v>
      </c>
      <c r="AU282" s="21" t="s">
        <v>87</v>
      </c>
      <c r="AY282" s="21" t="s">
        <v>167</v>
      </c>
      <c r="BE282" s="112">
        <f>IF(U282="základní",N282,0)</f>
        <v>0</v>
      </c>
      <c r="BF282" s="112">
        <f>IF(U282="snížená",N282,0)</f>
        <v>0</v>
      </c>
      <c r="BG282" s="112">
        <f>IF(U282="zákl. přenesená",N282,0)</f>
        <v>0</v>
      </c>
      <c r="BH282" s="112">
        <f>IF(U282="sníž. přenesená",N282,0)</f>
        <v>0</v>
      </c>
      <c r="BI282" s="112">
        <f>IF(U282="nulová",N282,0)</f>
        <v>0</v>
      </c>
      <c r="BJ282" s="21" t="s">
        <v>87</v>
      </c>
      <c r="BK282" s="112">
        <f>ROUND(L282*K282,2)</f>
        <v>0</v>
      </c>
      <c r="BL282" s="21" t="s">
        <v>194</v>
      </c>
      <c r="BM282" s="21" t="s">
        <v>542</v>
      </c>
    </row>
    <row r="283" spans="2:65" s="1" customFormat="1" ht="25.5" customHeight="1">
      <c r="B283" s="37"/>
      <c r="C283" s="169" t="s">
        <v>543</v>
      </c>
      <c r="D283" s="169" t="s">
        <v>168</v>
      </c>
      <c r="E283" s="170" t="s">
        <v>544</v>
      </c>
      <c r="F283" s="276" t="s">
        <v>545</v>
      </c>
      <c r="G283" s="276"/>
      <c r="H283" s="276"/>
      <c r="I283" s="276"/>
      <c r="J283" s="171" t="s">
        <v>171</v>
      </c>
      <c r="K283" s="172">
        <v>5.217</v>
      </c>
      <c r="L283" s="277">
        <v>0</v>
      </c>
      <c r="M283" s="278"/>
      <c r="N283" s="279">
        <f>ROUND(L283*K283,2)</f>
        <v>0</v>
      </c>
      <c r="O283" s="279"/>
      <c r="P283" s="279"/>
      <c r="Q283" s="279"/>
      <c r="R283" s="39"/>
      <c r="T283" s="173" t="s">
        <v>22</v>
      </c>
      <c r="U283" s="46" t="s">
        <v>45</v>
      </c>
      <c r="V283" s="38"/>
      <c r="W283" s="174">
        <f>V283*K283</f>
        <v>0</v>
      </c>
      <c r="X283" s="174">
        <v>0</v>
      </c>
      <c r="Y283" s="174">
        <f>X283*K283</f>
        <v>0</v>
      </c>
      <c r="Z283" s="174">
        <v>0</v>
      </c>
      <c r="AA283" s="175">
        <f>Z283*K283</f>
        <v>0</v>
      </c>
      <c r="AR283" s="21" t="s">
        <v>194</v>
      </c>
      <c r="AT283" s="21" t="s">
        <v>168</v>
      </c>
      <c r="AU283" s="21" t="s">
        <v>87</v>
      </c>
      <c r="AY283" s="21" t="s">
        <v>167</v>
      </c>
      <c r="BE283" s="112">
        <f>IF(U283="základní",N283,0)</f>
        <v>0</v>
      </c>
      <c r="BF283" s="112">
        <f>IF(U283="snížená",N283,0)</f>
        <v>0</v>
      </c>
      <c r="BG283" s="112">
        <f>IF(U283="zákl. přenesená",N283,0)</f>
        <v>0</v>
      </c>
      <c r="BH283" s="112">
        <f>IF(U283="sníž. přenesená",N283,0)</f>
        <v>0</v>
      </c>
      <c r="BI283" s="112">
        <f>IF(U283="nulová",N283,0)</f>
        <v>0</v>
      </c>
      <c r="BJ283" s="21" t="s">
        <v>87</v>
      </c>
      <c r="BK283" s="112">
        <f>ROUND(L283*K283,2)</f>
        <v>0</v>
      </c>
      <c r="BL283" s="21" t="s">
        <v>194</v>
      </c>
      <c r="BM283" s="21" t="s">
        <v>546</v>
      </c>
    </row>
    <row r="284" spans="2:65" s="1" customFormat="1" ht="16.5" customHeight="1">
      <c r="B284" s="37"/>
      <c r="C284" s="169" t="s">
        <v>547</v>
      </c>
      <c r="D284" s="169" t="s">
        <v>168</v>
      </c>
      <c r="E284" s="170" t="s">
        <v>548</v>
      </c>
      <c r="F284" s="276" t="s">
        <v>549</v>
      </c>
      <c r="G284" s="276"/>
      <c r="H284" s="276"/>
      <c r="I284" s="276"/>
      <c r="J284" s="171" t="s">
        <v>171</v>
      </c>
      <c r="K284" s="172">
        <v>5.217</v>
      </c>
      <c r="L284" s="277">
        <v>0</v>
      </c>
      <c r="M284" s="278"/>
      <c r="N284" s="279">
        <f>ROUND(L284*K284,2)</f>
        <v>0</v>
      </c>
      <c r="O284" s="279"/>
      <c r="P284" s="279"/>
      <c r="Q284" s="279"/>
      <c r="R284" s="39"/>
      <c r="T284" s="173" t="s">
        <v>22</v>
      </c>
      <c r="U284" s="46" t="s">
        <v>45</v>
      </c>
      <c r="V284" s="38"/>
      <c r="W284" s="174">
        <f>V284*K284</f>
        <v>0</v>
      </c>
      <c r="X284" s="174">
        <v>0.0003</v>
      </c>
      <c r="Y284" s="174">
        <f>X284*K284</f>
        <v>0.0015650999999999998</v>
      </c>
      <c r="Z284" s="174">
        <v>0</v>
      </c>
      <c r="AA284" s="175">
        <f>Z284*K284</f>
        <v>0</v>
      </c>
      <c r="AR284" s="21" t="s">
        <v>194</v>
      </c>
      <c r="AT284" s="21" t="s">
        <v>168</v>
      </c>
      <c r="AU284" s="21" t="s">
        <v>87</v>
      </c>
      <c r="AY284" s="21" t="s">
        <v>167</v>
      </c>
      <c r="BE284" s="112">
        <f>IF(U284="základní",N284,0)</f>
        <v>0</v>
      </c>
      <c r="BF284" s="112">
        <f>IF(U284="snížená",N284,0)</f>
        <v>0</v>
      </c>
      <c r="BG284" s="112">
        <f>IF(U284="zákl. přenesená",N284,0)</f>
        <v>0</v>
      </c>
      <c r="BH284" s="112">
        <f>IF(U284="sníž. přenesená",N284,0)</f>
        <v>0</v>
      </c>
      <c r="BI284" s="112">
        <f>IF(U284="nulová",N284,0)</f>
        <v>0</v>
      </c>
      <c r="BJ284" s="21" t="s">
        <v>87</v>
      </c>
      <c r="BK284" s="112">
        <f>ROUND(L284*K284,2)</f>
        <v>0</v>
      </c>
      <c r="BL284" s="21" t="s">
        <v>194</v>
      </c>
      <c r="BM284" s="21" t="s">
        <v>550</v>
      </c>
    </row>
    <row r="285" spans="2:65" s="1" customFormat="1" ht="25.5" customHeight="1">
      <c r="B285" s="37"/>
      <c r="C285" s="169" t="s">
        <v>551</v>
      </c>
      <c r="D285" s="169" t="s">
        <v>168</v>
      </c>
      <c r="E285" s="170" t="s">
        <v>552</v>
      </c>
      <c r="F285" s="276" t="s">
        <v>553</v>
      </c>
      <c r="G285" s="276"/>
      <c r="H285" s="276"/>
      <c r="I285" s="276"/>
      <c r="J285" s="171" t="s">
        <v>193</v>
      </c>
      <c r="K285" s="172">
        <v>2.7</v>
      </c>
      <c r="L285" s="277">
        <v>0</v>
      </c>
      <c r="M285" s="278"/>
      <c r="N285" s="279">
        <f>ROUND(L285*K285,2)</f>
        <v>0</v>
      </c>
      <c r="O285" s="279"/>
      <c r="P285" s="279"/>
      <c r="Q285" s="279"/>
      <c r="R285" s="39"/>
      <c r="T285" s="173" t="s">
        <v>22</v>
      </c>
      <c r="U285" s="46" t="s">
        <v>45</v>
      </c>
      <c r="V285" s="38"/>
      <c r="W285" s="174">
        <f>V285*K285</f>
        <v>0</v>
      </c>
      <c r="X285" s="174">
        <v>0</v>
      </c>
      <c r="Y285" s="174">
        <f>X285*K285</f>
        <v>0</v>
      </c>
      <c r="Z285" s="174">
        <v>0</v>
      </c>
      <c r="AA285" s="175">
        <f>Z285*K285</f>
        <v>0</v>
      </c>
      <c r="AR285" s="21" t="s">
        <v>194</v>
      </c>
      <c r="AT285" s="21" t="s">
        <v>168</v>
      </c>
      <c r="AU285" s="21" t="s">
        <v>87</v>
      </c>
      <c r="AY285" s="21" t="s">
        <v>167</v>
      </c>
      <c r="BE285" s="112">
        <f>IF(U285="základní",N285,0)</f>
        <v>0</v>
      </c>
      <c r="BF285" s="112">
        <f>IF(U285="snížená",N285,0)</f>
        <v>0</v>
      </c>
      <c r="BG285" s="112">
        <f>IF(U285="zákl. přenesená",N285,0)</f>
        <v>0</v>
      </c>
      <c r="BH285" s="112">
        <f>IF(U285="sníž. přenesená",N285,0)</f>
        <v>0</v>
      </c>
      <c r="BI285" s="112">
        <f>IF(U285="nulová",N285,0)</f>
        <v>0</v>
      </c>
      <c r="BJ285" s="21" t="s">
        <v>87</v>
      </c>
      <c r="BK285" s="112">
        <f>ROUND(L285*K285,2)</f>
        <v>0</v>
      </c>
      <c r="BL285" s="21" t="s">
        <v>194</v>
      </c>
      <c r="BM285" s="21" t="s">
        <v>554</v>
      </c>
    </row>
    <row r="286" spans="2:51" s="10" customFormat="1" ht="16.5" customHeight="1">
      <c r="B286" s="176"/>
      <c r="C286" s="177"/>
      <c r="D286" s="177"/>
      <c r="E286" s="178" t="s">
        <v>22</v>
      </c>
      <c r="F286" s="280" t="s">
        <v>282</v>
      </c>
      <c r="G286" s="281"/>
      <c r="H286" s="281"/>
      <c r="I286" s="281"/>
      <c r="J286" s="177"/>
      <c r="K286" s="178" t="s">
        <v>22</v>
      </c>
      <c r="L286" s="177"/>
      <c r="M286" s="177"/>
      <c r="N286" s="177"/>
      <c r="O286" s="177"/>
      <c r="P286" s="177"/>
      <c r="Q286" s="177"/>
      <c r="R286" s="179"/>
      <c r="T286" s="180"/>
      <c r="U286" s="177"/>
      <c r="V286" s="177"/>
      <c r="W286" s="177"/>
      <c r="X286" s="177"/>
      <c r="Y286" s="177"/>
      <c r="Z286" s="177"/>
      <c r="AA286" s="181"/>
      <c r="AT286" s="182" t="s">
        <v>174</v>
      </c>
      <c r="AU286" s="182" t="s">
        <v>87</v>
      </c>
      <c r="AV286" s="10" t="s">
        <v>84</v>
      </c>
      <c r="AW286" s="10" t="s">
        <v>35</v>
      </c>
      <c r="AX286" s="10" t="s">
        <v>78</v>
      </c>
      <c r="AY286" s="182" t="s">
        <v>167</v>
      </c>
    </row>
    <row r="287" spans="2:51" s="11" customFormat="1" ht="16.5" customHeight="1">
      <c r="B287" s="183"/>
      <c r="C287" s="184"/>
      <c r="D287" s="184"/>
      <c r="E287" s="185" t="s">
        <v>22</v>
      </c>
      <c r="F287" s="282" t="s">
        <v>555</v>
      </c>
      <c r="G287" s="283"/>
      <c r="H287" s="283"/>
      <c r="I287" s="283"/>
      <c r="J287" s="184"/>
      <c r="K287" s="186">
        <v>2.7</v>
      </c>
      <c r="L287" s="184"/>
      <c r="M287" s="184"/>
      <c r="N287" s="184"/>
      <c r="O287" s="184"/>
      <c r="P287" s="184"/>
      <c r="Q287" s="184"/>
      <c r="R287" s="187"/>
      <c r="T287" s="188"/>
      <c r="U287" s="184"/>
      <c r="V287" s="184"/>
      <c r="W287" s="184"/>
      <c r="X287" s="184"/>
      <c r="Y287" s="184"/>
      <c r="Z287" s="184"/>
      <c r="AA287" s="189"/>
      <c r="AT287" s="190" t="s">
        <v>174</v>
      </c>
      <c r="AU287" s="190" t="s">
        <v>87</v>
      </c>
      <c r="AV287" s="11" t="s">
        <v>87</v>
      </c>
      <c r="AW287" s="11" t="s">
        <v>35</v>
      </c>
      <c r="AX287" s="11" t="s">
        <v>84</v>
      </c>
      <c r="AY287" s="190" t="s">
        <v>167</v>
      </c>
    </row>
    <row r="288" spans="2:65" s="1" customFormat="1" ht="38.25" customHeight="1">
      <c r="B288" s="37"/>
      <c r="C288" s="199" t="s">
        <v>556</v>
      </c>
      <c r="D288" s="199" t="s">
        <v>213</v>
      </c>
      <c r="E288" s="200" t="s">
        <v>557</v>
      </c>
      <c r="F288" s="288" t="s">
        <v>558</v>
      </c>
      <c r="G288" s="288"/>
      <c r="H288" s="288"/>
      <c r="I288" s="288"/>
      <c r="J288" s="201" t="s">
        <v>193</v>
      </c>
      <c r="K288" s="202">
        <v>2.7</v>
      </c>
      <c r="L288" s="289">
        <v>0</v>
      </c>
      <c r="M288" s="290"/>
      <c r="N288" s="291">
        <f>ROUND(L288*K288,2)</f>
        <v>0</v>
      </c>
      <c r="O288" s="279"/>
      <c r="P288" s="279"/>
      <c r="Q288" s="279"/>
      <c r="R288" s="39"/>
      <c r="T288" s="173" t="s">
        <v>22</v>
      </c>
      <c r="U288" s="46" t="s">
        <v>45</v>
      </c>
      <c r="V288" s="38"/>
      <c r="W288" s="174">
        <f>V288*K288</f>
        <v>0</v>
      </c>
      <c r="X288" s="174">
        <v>4E-05</v>
      </c>
      <c r="Y288" s="174">
        <f>X288*K288</f>
        <v>0.00010800000000000001</v>
      </c>
      <c r="Z288" s="174">
        <v>0</v>
      </c>
      <c r="AA288" s="175">
        <f>Z288*K288</f>
        <v>0</v>
      </c>
      <c r="AR288" s="21" t="s">
        <v>293</v>
      </c>
      <c r="AT288" s="21" t="s">
        <v>213</v>
      </c>
      <c r="AU288" s="21" t="s">
        <v>87</v>
      </c>
      <c r="AY288" s="21" t="s">
        <v>167</v>
      </c>
      <c r="BE288" s="112">
        <f>IF(U288="základní",N288,0)</f>
        <v>0</v>
      </c>
      <c r="BF288" s="112">
        <f>IF(U288="snížená",N288,0)</f>
        <v>0</v>
      </c>
      <c r="BG288" s="112">
        <f>IF(U288="zákl. přenesená",N288,0)</f>
        <v>0</v>
      </c>
      <c r="BH288" s="112">
        <f>IF(U288="sníž. přenesená",N288,0)</f>
        <v>0</v>
      </c>
      <c r="BI288" s="112">
        <f>IF(U288="nulová",N288,0)</f>
        <v>0</v>
      </c>
      <c r="BJ288" s="21" t="s">
        <v>87</v>
      </c>
      <c r="BK288" s="112">
        <f>ROUND(L288*K288,2)</f>
        <v>0</v>
      </c>
      <c r="BL288" s="21" t="s">
        <v>194</v>
      </c>
      <c r="BM288" s="21" t="s">
        <v>559</v>
      </c>
    </row>
    <row r="289" spans="2:65" s="1" customFormat="1" ht="25.5" customHeight="1">
      <c r="B289" s="37"/>
      <c r="C289" s="169" t="s">
        <v>560</v>
      </c>
      <c r="D289" s="169" t="s">
        <v>168</v>
      </c>
      <c r="E289" s="170" t="s">
        <v>561</v>
      </c>
      <c r="F289" s="276" t="s">
        <v>562</v>
      </c>
      <c r="G289" s="276"/>
      <c r="H289" s="276"/>
      <c r="I289" s="276"/>
      <c r="J289" s="171" t="s">
        <v>256</v>
      </c>
      <c r="K289" s="172">
        <v>0.131</v>
      </c>
      <c r="L289" s="277">
        <v>0</v>
      </c>
      <c r="M289" s="278"/>
      <c r="N289" s="279">
        <f>ROUND(L289*K289,2)</f>
        <v>0</v>
      </c>
      <c r="O289" s="279"/>
      <c r="P289" s="279"/>
      <c r="Q289" s="279"/>
      <c r="R289" s="39"/>
      <c r="T289" s="173" t="s">
        <v>22</v>
      </c>
      <c r="U289" s="46" t="s">
        <v>45</v>
      </c>
      <c r="V289" s="38"/>
      <c r="W289" s="174">
        <f>V289*K289</f>
        <v>0</v>
      </c>
      <c r="X289" s="174">
        <v>0</v>
      </c>
      <c r="Y289" s="174">
        <f>X289*K289</f>
        <v>0</v>
      </c>
      <c r="Z289" s="174">
        <v>0</v>
      </c>
      <c r="AA289" s="175">
        <f>Z289*K289</f>
        <v>0</v>
      </c>
      <c r="AR289" s="21" t="s">
        <v>194</v>
      </c>
      <c r="AT289" s="21" t="s">
        <v>168</v>
      </c>
      <c r="AU289" s="21" t="s">
        <v>87</v>
      </c>
      <c r="AY289" s="21" t="s">
        <v>167</v>
      </c>
      <c r="BE289" s="112">
        <f>IF(U289="základní",N289,0)</f>
        <v>0</v>
      </c>
      <c r="BF289" s="112">
        <f>IF(U289="snížená",N289,0)</f>
        <v>0</v>
      </c>
      <c r="BG289" s="112">
        <f>IF(U289="zákl. přenesená",N289,0)</f>
        <v>0</v>
      </c>
      <c r="BH289" s="112">
        <f>IF(U289="sníž. přenesená",N289,0)</f>
        <v>0</v>
      </c>
      <c r="BI289" s="112">
        <f>IF(U289="nulová",N289,0)</f>
        <v>0</v>
      </c>
      <c r="BJ289" s="21" t="s">
        <v>87</v>
      </c>
      <c r="BK289" s="112">
        <f>ROUND(L289*K289,2)</f>
        <v>0</v>
      </c>
      <c r="BL289" s="21" t="s">
        <v>194</v>
      </c>
      <c r="BM289" s="21" t="s">
        <v>563</v>
      </c>
    </row>
    <row r="290" spans="2:65" s="1" customFormat="1" ht="25.5" customHeight="1">
      <c r="B290" s="37"/>
      <c r="C290" s="169" t="s">
        <v>564</v>
      </c>
      <c r="D290" s="169" t="s">
        <v>168</v>
      </c>
      <c r="E290" s="170" t="s">
        <v>565</v>
      </c>
      <c r="F290" s="276" t="s">
        <v>566</v>
      </c>
      <c r="G290" s="276"/>
      <c r="H290" s="276"/>
      <c r="I290" s="276"/>
      <c r="J290" s="171" t="s">
        <v>256</v>
      </c>
      <c r="K290" s="172">
        <v>0.131</v>
      </c>
      <c r="L290" s="277">
        <v>0</v>
      </c>
      <c r="M290" s="278"/>
      <c r="N290" s="279">
        <f>ROUND(L290*K290,2)</f>
        <v>0</v>
      </c>
      <c r="O290" s="279"/>
      <c r="P290" s="279"/>
      <c r="Q290" s="279"/>
      <c r="R290" s="39"/>
      <c r="T290" s="173" t="s">
        <v>22</v>
      </c>
      <c r="U290" s="46" t="s">
        <v>45</v>
      </c>
      <c r="V290" s="38"/>
      <c r="W290" s="174">
        <f>V290*K290</f>
        <v>0</v>
      </c>
      <c r="X290" s="174">
        <v>0</v>
      </c>
      <c r="Y290" s="174">
        <f>X290*K290</f>
        <v>0</v>
      </c>
      <c r="Z290" s="174">
        <v>0</v>
      </c>
      <c r="AA290" s="175">
        <f>Z290*K290</f>
        <v>0</v>
      </c>
      <c r="AR290" s="21" t="s">
        <v>194</v>
      </c>
      <c r="AT290" s="21" t="s">
        <v>168</v>
      </c>
      <c r="AU290" s="21" t="s">
        <v>87</v>
      </c>
      <c r="AY290" s="21" t="s">
        <v>167</v>
      </c>
      <c r="BE290" s="112">
        <f>IF(U290="základní",N290,0)</f>
        <v>0</v>
      </c>
      <c r="BF290" s="112">
        <f>IF(U290="snížená",N290,0)</f>
        <v>0</v>
      </c>
      <c r="BG290" s="112">
        <f>IF(U290="zákl. přenesená",N290,0)</f>
        <v>0</v>
      </c>
      <c r="BH290" s="112">
        <f>IF(U290="sníž. přenesená",N290,0)</f>
        <v>0</v>
      </c>
      <c r="BI290" s="112">
        <f>IF(U290="nulová",N290,0)</f>
        <v>0</v>
      </c>
      <c r="BJ290" s="21" t="s">
        <v>87</v>
      </c>
      <c r="BK290" s="112">
        <f>ROUND(L290*K290,2)</f>
        <v>0</v>
      </c>
      <c r="BL290" s="21" t="s">
        <v>194</v>
      </c>
      <c r="BM290" s="21" t="s">
        <v>567</v>
      </c>
    </row>
    <row r="291" spans="2:63" s="9" customFormat="1" ht="29.25" customHeight="1">
      <c r="B291" s="158"/>
      <c r="C291" s="159"/>
      <c r="D291" s="168" t="s">
        <v>138</v>
      </c>
      <c r="E291" s="168"/>
      <c r="F291" s="168"/>
      <c r="G291" s="168"/>
      <c r="H291" s="168"/>
      <c r="I291" s="168"/>
      <c r="J291" s="168"/>
      <c r="K291" s="168"/>
      <c r="L291" s="168"/>
      <c r="M291" s="168"/>
      <c r="N291" s="301">
        <f>BK291</f>
        <v>0</v>
      </c>
      <c r="O291" s="302"/>
      <c r="P291" s="302"/>
      <c r="Q291" s="302"/>
      <c r="R291" s="161"/>
      <c r="T291" s="162"/>
      <c r="U291" s="159"/>
      <c r="V291" s="159"/>
      <c r="W291" s="163">
        <f>SUM(W292:W294)</f>
        <v>0</v>
      </c>
      <c r="X291" s="159"/>
      <c r="Y291" s="163">
        <f>SUM(Y292:Y294)</f>
        <v>0.0001908</v>
      </c>
      <c r="Z291" s="159"/>
      <c r="AA291" s="164">
        <f>SUM(AA292:AA294)</f>
        <v>0</v>
      </c>
      <c r="AR291" s="165" t="s">
        <v>87</v>
      </c>
      <c r="AT291" s="166" t="s">
        <v>77</v>
      </c>
      <c r="AU291" s="166" t="s">
        <v>84</v>
      </c>
      <c r="AY291" s="165" t="s">
        <v>167</v>
      </c>
      <c r="BK291" s="167">
        <f>SUM(BK292:BK294)</f>
        <v>0</v>
      </c>
    </row>
    <row r="292" spans="2:65" s="1" customFormat="1" ht="25.5" customHeight="1">
      <c r="B292" s="37"/>
      <c r="C292" s="169" t="s">
        <v>568</v>
      </c>
      <c r="D292" s="169" t="s">
        <v>168</v>
      </c>
      <c r="E292" s="170" t="s">
        <v>569</v>
      </c>
      <c r="F292" s="276" t="s">
        <v>570</v>
      </c>
      <c r="G292" s="276"/>
      <c r="H292" s="276"/>
      <c r="I292" s="276"/>
      <c r="J292" s="171" t="s">
        <v>193</v>
      </c>
      <c r="K292" s="172">
        <v>0.9</v>
      </c>
      <c r="L292" s="277">
        <v>0</v>
      </c>
      <c r="M292" s="278"/>
      <c r="N292" s="279">
        <f>ROUND(L292*K292,2)</f>
        <v>0</v>
      </c>
      <c r="O292" s="279"/>
      <c r="P292" s="279"/>
      <c r="Q292" s="279"/>
      <c r="R292" s="39"/>
      <c r="T292" s="173" t="s">
        <v>22</v>
      </c>
      <c r="U292" s="46" t="s">
        <v>45</v>
      </c>
      <c r="V292" s="38"/>
      <c r="W292" s="174">
        <f>V292*K292</f>
        <v>0</v>
      </c>
      <c r="X292" s="174">
        <v>4.2E-05</v>
      </c>
      <c r="Y292" s="174">
        <f>X292*K292</f>
        <v>3.78E-05</v>
      </c>
      <c r="Z292" s="174">
        <v>0</v>
      </c>
      <c r="AA292" s="175">
        <f>Z292*K292</f>
        <v>0</v>
      </c>
      <c r="AR292" s="21" t="s">
        <v>194</v>
      </c>
      <c r="AT292" s="21" t="s">
        <v>168</v>
      </c>
      <c r="AU292" s="21" t="s">
        <v>87</v>
      </c>
      <c r="AY292" s="21" t="s">
        <v>167</v>
      </c>
      <c r="BE292" s="112">
        <f>IF(U292="základní",N292,0)</f>
        <v>0</v>
      </c>
      <c r="BF292" s="112">
        <f>IF(U292="snížená",N292,0)</f>
        <v>0</v>
      </c>
      <c r="BG292" s="112">
        <f>IF(U292="zákl. přenesená",N292,0)</f>
        <v>0</v>
      </c>
      <c r="BH292" s="112">
        <f>IF(U292="sníž. přenesená",N292,0)</f>
        <v>0</v>
      </c>
      <c r="BI292" s="112">
        <f>IF(U292="nulová",N292,0)</f>
        <v>0</v>
      </c>
      <c r="BJ292" s="21" t="s">
        <v>87</v>
      </c>
      <c r="BK292" s="112">
        <f>ROUND(L292*K292,2)</f>
        <v>0</v>
      </c>
      <c r="BL292" s="21" t="s">
        <v>194</v>
      </c>
      <c r="BM292" s="21" t="s">
        <v>571</v>
      </c>
    </row>
    <row r="293" spans="2:65" s="1" customFormat="1" ht="25.5" customHeight="1">
      <c r="B293" s="37"/>
      <c r="C293" s="199" t="s">
        <v>572</v>
      </c>
      <c r="D293" s="199" t="s">
        <v>213</v>
      </c>
      <c r="E293" s="200" t="s">
        <v>573</v>
      </c>
      <c r="F293" s="288" t="s">
        <v>574</v>
      </c>
      <c r="G293" s="288"/>
      <c r="H293" s="288"/>
      <c r="I293" s="288"/>
      <c r="J293" s="201" t="s">
        <v>193</v>
      </c>
      <c r="K293" s="202">
        <v>0.9</v>
      </c>
      <c r="L293" s="289">
        <v>0</v>
      </c>
      <c r="M293" s="290"/>
      <c r="N293" s="291">
        <f>ROUND(L293*K293,2)</f>
        <v>0</v>
      </c>
      <c r="O293" s="279"/>
      <c r="P293" s="279"/>
      <c r="Q293" s="279"/>
      <c r="R293" s="39"/>
      <c r="T293" s="173" t="s">
        <v>22</v>
      </c>
      <c r="U293" s="46" t="s">
        <v>45</v>
      </c>
      <c r="V293" s="38"/>
      <c r="W293" s="174">
        <f>V293*K293</f>
        <v>0</v>
      </c>
      <c r="X293" s="174">
        <v>0.00017</v>
      </c>
      <c r="Y293" s="174">
        <f>X293*K293</f>
        <v>0.000153</v>
      </c>
      <c r="Z293" s="174">
        <v>0</v>
      </c>
      <c r="AA293" s="175">
        <f>Z293*K293</f>
        <v>0</v>
      </c>
      <c r="AR293" s="21" t="s">
        <v>293</v>
      </c>
      <c r="AT293" s="21" t="s">
        <v>213</v>
      </c>
      <c r="AU293" s="21" t="s">
        <v>87</v>
      </c>
      <c r="AY293" s="21" t="s">
        <v>167</v>
      </c>
      <c r="BE293" s="112">
        <f>IF(U293="základní",N293,0)</f>
        <v>0</v>
      </c>
      <c r="BF293" s="112">
        <f>IF(U293="snížená",N293,0)</f>
        <v>0</v>
      </c>
      <c r="BG293" s="112">
        <f>IF(U293="zákl. přenesená",N293,0)</f>
        <v>0</v>
      </c>
      <c r="BH293" s="112">
        <f>IF(U293="sníž. přenesená",N293,0)</f>
        <v>0</v>
      </c>
      <c r="BI293" s="112">
        <f>IF(U293="nulová",N293,0)</f>
        <v>0</v>
      </c>
      <c r="BJ293" s="21" t="s">
        <v>87</v>
      </c>
      <c r="BK293" s="112">
        <f>ROUND(L293*K293,2)</f>
        <v>0</v>
      </c>
      <c r="BL293" s="21" t="s">
        <v>194</v>
      </c>
      <c r="BM293" s="21" t="s">
        <v>575</v>
      </c>
    </row>
    <row r="294" spans="2:65" s="1" customFormat="1" ht="25.5" customHeight="1">
      <c r="B294" s="37"/>
      <c r="C294" s="169" t="s">
        <v>576</v>
      </c>
      <c r="D294" s="169" t="s">
        <v>168</v>
      </c>
      <c r="E294" s="170" t="s">
        <v>577</v>
      </c>
      <c r="F294" s="276" t="s">
        <v>578</v>
      </c>
      <c r="G294" s="276"/>
      <c r="H294" s="276"/>
      <c r="I294" s="276"/>
      <c r="J294" s="171" t="s">
        <v>484</v>
      </c>
      <c r="K294" s="203">
        <v>0</v>
      </c>
      <c r="L294" s="277">
        <v>0</v>
      </c>
      <c r="M294" s="278"/>
      <c r="N294" s="279">
        <f>ROUND(L294*K294,2)</f>
        <v>0</v>
      </c>
      <c r="O294" s="279"/>
      <c r="P294" s="279"/>
      <c r="Q294" s="279"/>
      <c r="R294" s="39"/>
      <c r="T294" s="173" t="s">
        <v>22</v>
      </c>
      <c r="U294" s="46" t="s">
        <v>45</v>
      </c>
      <c r="V294" s="38"/>
      <c r="W294" s="174">
        <f>V294*K294</f>
        <v>0</v>
      </c>
      <c r="X294" s="174">
        <v>0</v>
      </c>
      <c r="Y294" s="174">
        <f>X294*K294</f>
        <v>0</v>
      </c>
      <c r="Z294" s="174">
        <v>0</v>
      </c>
      <c r="AA294" s="175">
        <f>Z294*K294</f>
        <v>0</v>
      </c>
      <c r="AR294" s="21" t="s">
        <v>194</v>
      </c>
      <c r="AT294" s="21" t="s">
        <v>168</v>
      </c>
      <c r="AU294" s="21" t="s">
        <v>87</v>
      </c>
      <c r="AY294" s="21" t="s">
        <v>167</v>
      </c>
      <c r="BE294" s="112">
        <f>IF(U294="základní",N294,0)</f>
        <v>0</v>
      </c>
      <c r="BF294" s="112">
        <f>IF(U294="snížená",N294,0)</f>
        <v>0</v>
      </c>
      <c r="BG294" s="112">
        <f>IF(U294="zákl. přenesená",N294,0)</f>
        <v>0</v>
      </c>
      <c r="BH294" s="112">
        <f>IF(U294="sníž. přenesená",N294,0)</f>
        <v>0</v>
      </c>
      <c r="BI294" s="112">
        <f>IF(U294="nulová",N294,0)</f>
        <v>0</v>
      </c>
      <c r="BJ294" s="21" t="s">
        <v>87</v>
      </c>
      <c r="BK294" s="112">
        <f>ROUND(L294*K294,2)</f>
        <v>0</v>
      </c>
      <c r="BL294" s="21" t="s">
        <v>194</v>
      </c>
      <c r="BM294" s="21" t="s">
        <v>654</v>
      </c>
    </row>
    <row r="295" spans="2:63" s="9" customFormat="1" ht="29.25" customHeight="1">
      <c r="B295" s="158"/>
      <c r="C295" s="159"/>
      <c r="D295" s="168" t="s">
        <v>139</v>
      </c>
      <c r="E295" s="168"/>
      <c r="F295" s="168"/>
      <c r="G295" s="168"/>
      <c r="H295" s="168"/>
      <c r="I295" s="168"/>
      <c r="J295" s="168"/>
      <c r="K295" s="168"/>
      <c r="L295" s="168"/>
      <c r="M295" s="168"/>
      <c r="N295" s="301">
        <f>BK295</f>
        <v>0</v>
      </c>
      <c r="O295" s="302"/>
      <c r="P295" s="302"/>
      <c r="Q295" s="302"/>
      <c r="R295" s="161"/>
      <c r="T295" s="162"/>
      <c r="U295" s="159"/>
      <c r="V295" s="159"/>
      <c r="W295" s="163">
        <f>SUM(W296:W299)</f>
        <v>0</v>
      </c>
      <c r="X295" s="159"/>
      <c r="Y295" s="163">
        <f>SUM(Y296:Y299)</f>
        <v>0</v>
      </c>
      <c r="Z295" s="159"/>
      <c r="AA295" s="164">
        <f>SUM(AA296:AA299)</f>
        <v>0.015778499999999997</v>
      </c>
      <c r="AR295" s="165" t="s">
        <v>87</v>
      </c>
      <c r="AT295" s="166" t="s">
        <v>77</v>
      </c>
      <c r="AU295" s="166" t="s">
        <v>84</v>
      </c>
      <c r="AY295" s="165" t="s">
        <v>167</v>
      </c>
      <c r="BK295" s="167">
        <f>SUM(BK296:BK299)</f>
        <v>0</v>
      </c>
    </row>
    <row r="296" spans="2:65" s="1" customFormat="1" ht="25.5" customHeight="1">
      <c r="B296" s="37"/>
      <c r="C296" s="169" t="s">
        <v>580</v>
      </c>
      <c r="D296" s="169" t="s">
        <v>168</v>
      </c>
      <c r="E296" s="170" t="s">
        <v>581</v>
      </c>
      <c r="F296" s="276" t="s">
        <v>582</v>
      </c>
      <c r="G296" s="276"/>
      <c r="H296" s="276"/>
      <c r="I296" s="276"/>
      <c r="J296" s="171" t="s">
        <v>171</v>
      </c>
      <c r="K296" s="172">
        <v>5.217</v>
      </c>
      <c r="L296" s="277">
        <v>0</v>
      </c>
      <c r="M296" s="278"/>
      <c r="N296" s="279">
        <f>ROUND(L296*K296,2)</f>
        <v>0</v>
      </c>
      <c r="O296" s="279"/>
      <c r="P296" s="279"/>
      <c r="Q296" s="279"/>
      <c r="R296" s="39"/>
      <c r="T296" s="173" t="s">
        <v>22</v>
      </c>
      <c r="U296" s="46" t="s">
        <v>45</v>
      </c>
      <c r="V296" s="38"/>
      <c r="W296" s="174">
        <f>V296*K296</f>
        <v>0</v>
      </c>
      <c r="X296" s="174">
        <v>0</v>
      </c>
      <c r="Y296" s="174">
        <f>X296*K296</f>
        <v>0</v>
      </c>
      <c r="Z296" s="174">
        <v>0.0025</v>
      </c>
      <c r="AA296" s="175">
        <f>Z296*K296</f>
        <v>0.013042499999999999</v>
      </c>
      <c r="AR296" s="21" t="s">
        <v>194</v>
      </c>
      <c r="AT296" s="21" t="s">
        <v>168</v>
      </c>
      <c r="AU296" s="21" t="s">
        <v>87</v>
      </c>
      <c r="AY296" s="21" t="s">
        <v>167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1" t="s">
        <v>87</v>
      </c>
      <c r="BK296" s="112">
        <f>ROUND(L296*K296,2)</f>
        <v>0</v>
      </c>
      <c r="BL296" s="21" t="s">
        <v>194</v>
      </c>
      <c r="BM296" s="21" t="s">
        <v>583</v>
      </c>
    </row>
    <row r="297" spans="2:51" s="11" customFormat="1" ht="16.5" customHeight="1">
      <c r="B297" s="183"/>
      <c r="C297" s="184"/>
      <c r="D297" s="184"/>
      <c r="E297" s="185" t="s">
        <v>22</v>
      </c>
      <c r="F297" s="284" t="s">
        <v>676</v>
      </c>
      <c r="G297" s="285"/>
      <c r="H297" s="285"/>
      <c r="I297" s="285"/>
      <c r="J297" s="184"/>
      <c r="K297" s="186">
        <v>5.217</v>
      </c>
      <c r="L297" s="184"/>
      <c r="M297" s="184"/>
      <c r="N297" s="184"/>
      <c r="O297" s="184"/>
      <c r="P297" s="184"/>
      <c r="Q297" s="184"/>
      <c r="R297" s="187"/>
      <c r="T297" s="188"/>
      <c r="U297" s="184"/>
      <c r="V297" s="184"/>
      <c r="W297" s="184"/>
      <c r="X297" s="184"/>
      <c r="Y297" s="184"/>
      <c r="Z297" s="184"/>
      <c r="AA297" s="189"/>
      <c r="AT297" s="190" t="s">
        <v>174</v>
      </c>
      <c r="AU297" s="190" t="s">
        <v>87</v>
      </c>
      <c r="AV297" s="11" t="s">
        <v>87</v>
      </c>
      <c r="AW297" s="11" t="s">
        <v>35</v>
      </c>
      <c r="AX297" s="11" t="s">
        <v>84</v>
      </c>
      <c r="AY297" s="190" t="s">
        <v>167</v>
      </c>
    </row>
    <row r="298" spans="2:65" s="1" customFormat="1" ht="25.5" customHeight="1">
      <c r="B298" s="37"/>
      <c r="C298" s="169" t="s">
        <v>584</v>
      </c>
      <c r="D298" s="169" t="s">
        <v>168</v>
      </c>
      <c r="E298" s="170" t="s">
        <v>585</v>
      </c>
      <c r="F298" s="276" t="s">
        <v>586</v>
      </c>
      <c r="G298" s="276"/>
      <c r="H298" s="276"/>
      <c r="I298" s="276"/>
      <c r="J298" s="171" t="s">
        <v>193</v>
      </c>
      <c r="K298" s="172">
        <v>9.12</v>
      </c>
      <c r="L298" s="277">
        <v>0</v>
      </c>
      <c r="M298" s="278"/>
      <c r="N298" s="279">
        <f>ROUND(L298*K298,2)</f>
        <v>0</v>
      </c>
      <c r="O298" s="279"/>
      <c r="P298" s="279"/>
      <c r="Q298" s="279"/>
      <c r="R298" s="39"/>
      <c r="T298" s="173" t="s">
        <v>22</v>
      </c>
      <c r="U298" s="46" t="s">
        <v>45</v>
      </c>
      <c r="V298" s="38"/>
      <c r="W298" s="174">
        <f>V298*K298</f>
        <v>0</v>
      </c>
      <c r="X298" s="174">
        <v>0</v>
      </c>
      <c r="Y298" s="174">
        <f>X298*K298</f>
        <v>0</v>
      </c>
      <c r="Z298" s="174">
        <v>0.0003</v>
      </c>
      <c r="AA298" s="175">
        <f>Z298*K298</f>
        <v>0.0027359999999999997</v>
      </c>
      <c r="AR298" s="21" t="s">
        <v>194</v>
      </c>
      <c r="AT298" s="21" t="s">
        <v>168</v>
      </c>
      <c r="AU298" s="21" t="s">
        <v>87</v>
      </c>
      <c r="AY298" s="21" t="s">
        <v>167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1" t="s">
        <v>87</v>
      </c>
      <c r="BK298" s="112">
        <f>ROUND(L298*K298,2)</f>
        <v>0</v>
      </c>
      <c r="BL298" s="21" t="s">
        <v>194</v>
      </c>
      <c r="BM298" s="21" t="s">
        <v>587</v>
      </c>
    </row>
    <row r="299" spans="2:51" s="11" customFormat="1" ht="25.5" customHeight="1">
      <c r="B299" s="183"/>
      <c r="C299" s="184"/>
      <c r="D299" s="184"/>
      <c r="E299" s="185" t="s">
        <v>22</v>
      </c>
      <c r="F299" s="284" t="s">
        <v>677</v>
      </c>
      <c r="G299" s="285"/>
      <c r="H299" s="285"/>
      <c r="I299" s="285"/>
      <c r="J299" s="184"/>
      <c r="K299" s="186">
        <v>9.12</v>
      </c>
      <c r="L299" s="184"/>
      <c r="M299" s="184"/>
      <c r="N299" s="184"/>
      <c r="O299" s="184"/>
      <c r="P299" s="184"/>
      <c r="Q299" s="184"/>
      <c r="R299" s="187"/>
      <c r="T299" s="188"/>
      <c r="U299" s="184"/>
      <c r="V299" s="184"/>
      <c r="W299" s="184"/>
      <c r="X299" s="184"/>
      <c r="Y299" s="184"/>
      <c r="Z299" s="184"/>
      <c r="AA299" s="189"/>
      <c r="AT299" s="190" t="s">
        <v>174</v>
      </c>
      <c r="AU299" s="190" t="s">
        <v>87</v>
      </c>
      <c r="AV299" s="11" t="s">
        <v>87</v>
      </c>
      <c r="AW299" s="11" t="s">
        <v>35</v>
      </c>
      <c r="AX299" s="11" t="s">
        <v>84</v>
      </c>
      <c r="AY299" s="190" t="s">
        <v>167</v>
      </c>
    </row>
    <row r="300" spans="2:63" s="9" customFormat="1" ht="29.25" customHeight="1">
      <c r="B300" s="158"/>
      <c r="C300" s="159"/>
      <c r="D300" s="168" t="s">
        <v>140</v>
      </c>
      <c r="E300" s="168"/>
      <c r="F300" s="168"/>
      <c r="G300" s="168"/>
      <c r="H300" s="168"/>
      <c r="I300" s="168"/>
      <c r="J300" s="168"/>
      <c r="K300" s="168"/>
      <c r="L300" s="168"/>
      <c r="M300" s="168"/>
      <c r="N300" s="299">
        <f>BK300</f>
        <v>0</v>
      </c>
      <c r="O300" s="300"/>
      <c r="P300" s="300"/>
      <c r="Q300" s="300"/>
      <c r="R300" s="161"/>
      <c r="T300" s="162"/>
      <c r="U300" s="159"/>
      <c r="V300" s="159"/>
      <c r="W300" s="163">
        <f>SUM(W301:W311)</f>
        <v>0</v>
      </c>
      <c r="X300" s="159"/>
      <c r="Y300" s="163">
        <f>SUM(Y301:Y311)</f>
        <v>0.2759712</v>
      </c>
      <c r="Z300" s="159"/>
      <c r="AA300" s="164">
        <f>SUM(AA301:AA311)</f>
        <v>0</v>
      </c>
      <c r="AR300" s="165" t="s">
        <v>87</v>
      </c>
      <c r="AT300" s="166" t="s">
        <v>77</v>
      </c>
      <c r="AU300" s="166" t="s">
        <v>84</v>
      </c>
      <c r="AY300" s="165" t="s">
        <v>167</v>
      </c>
      <c r="BK300" s="167">
        <f>SUM(BK301:BK311)</f>
        <v>0</v>
      </c>
    </row>
    <row r="301" spans="2:65" s="1" customFormat="1" ht="38.25" customHeight="1">
      <c r="B301" s="37"/>
      <c r="C301" s="169" t="s">
        <v>589</v>
      </c>
      <c r="D301" s="169" t="s">
        <v>168</v>
      </c>
      <c r="E301" s="170" t="s">
        <v>590</v>
      </c>
      <c r="F301" s="276" t="s">
        <v>591</v>
      </c>
      <c r="G301" s="276"/>
      <c r="H301" s="276"/>
      <c r="I301" s="276"/>
      <c r="J301" s="171" t="s">
        <v>171</v>
      </c>
      <c r="K301" s="172">
        <v>16.44</v>
      </c>
      <c r="L301" s="277">
        <v>0</v>
      </c>
      <c r="M301" s="278"/>
      <c r="N301" s="279">
        <f>ROUND(L301*K301,2)</f>
        <v>0</v>
      </c>
      <c r="O301" s="279"/>
      <c r="P301" s="279"/>
      <c r="Q301" s="279"/>
      <c r="R301" s="39"/>
      <c r="T301" s="173" t="s">
        <v>22</v>
      </c>
      <c r="U301" s="46" t="s">
        <v>45</v>
      </c>
      <c r="V301" s="38"/>
      <c r="W301" s="174">
        <f>V301*K301</f>
        <v>0</v>
      </c>
      <c r="X301" s="174">
        <v>0.003</v>
      </c>
      <c r="Y301" s="174">
        <f>X301*K301</f>
        <v>0.04932</v>
      </c>
      <c r="Z301" s="174">
        <v>0</v>
      </c>
      <c r="AA301" s="175">
        <f>Z301*K301</f>
        <v>0</v>
      </c>
      <c r="AR301" s="21" t="s">
        <v>194</v>
      </c>
      <c r="AT301" s="21" t="s">
        <v>168</v>
      </c>
      <c r="AU301" s="21" t="s">
        <v>87</v>
      </c>
      <c r="AY301" s="21" t="s">
        <v>167</v>
      </c>
      <c r="BE301" s="112">
        <f>IF(U301="základní",N301,0)</f>
        <v>0</v>
      </c>
      <c r="BF301" s="112">
        <f>IF(U301="snížená",N301,0)</f>
        <v>0</v>
      </c>
      <c r="BG301" s="112">
        <f>IF(U301="zákl. přenesená",N301,0)</f>
        <v>0</v>
      </c>
      <c r="BH301" s="112">
        <f>IF(U301="sníž. přenesená",N301,0)</f>
        <v>0</v>
      </c>
      <c r="BI301" s="112">
        <f>IF(U301="nulová",N301,0)</f>
        <v>0</v>
      </c>
      <c r="BJ301" s="21" t="s">
        <v>87</v>
      </c>
      <c r="BK301" s="112">
        <f>ROUND(L301*K301,2)</f>
        <v>0</v>
      </c>
      <c r="BL301" s="21" t="s">
        <v>194</v>
      </c>
      <c r="BM301" s="21" t="s">
        <v>592</v>
      </c>
    </row>
    <row r="302" spans="2:51" s="11" customFormat="1" ht="25.5" customHeight="1">
      <c r="B302" s="183"/>
      <c r="C302" s="184"/>
      <c r="D302" s="184"/>
      <c r="E302" s="185" t="s">
        <v>22</v>
      </c>
      <c r="F302" s="284" t="s">
        <v>678</v>
      </c>
      <c r="G302" s="285"/>
      <c r="H302" s="285"/>
      <c r="I302" s="285"/>
      <c r="J302" s="184"/>
      <c r="K302" s="186">
        <v>18.24</v>
      </c>
      <c r="L302" s="184"/>
      <c r="M302" s="184"/>
      <c r="N302" s="184"/>
      <c r="O302" s="184"/>
      <c r="P302" s="184"/>
      <c r="Q302" s="184"/>
      <c r="R302" s="187"/>
      <c r="T302" s="188"/>
      <c r="U302" s="184"/>
      <c r="V302" s="184"/>
      <c r="W302" s="184"/>
      <c r="X302" s="184"/>
      <c r="Y302" s="184"/>
      <c r="Z302" s="184"/>
      <c r="AA302" s="189"/>
      <c r="AT302" s="190" t="s">
        <v>174</v>
      </c>
      <c r="AU302" s="190" t="s">
        <v>87</v>
      </c>
      <c r="AV302" s="11" t="s">
        <v>87</v>
      </c>
      <c r="AW302" s="11" t="s">
        <v>35</v>
      </c>
      <c r="AX302" s="11" t="s">
        <v>78</v>
      </c>
      <c r="AY302" s="190" t="s">
        <v>167</v>
      </c>
    </row>
    <row r="303" spans="2:51" s="11" customFormat="1" ht="16.5" customHeight="1">
      <c r="B303" s="183"/>
      <c r="C303" s="184"/>
      <c r="D303" s="184"/>
      <c r="E303" s="185" t="s">
        <v>22</v>
      </c>
      <c r="F303" s="282" t="s">
        <v>594</v>
      </c>
      <c r="G303" s="283"/>
      <c r="H303" s="283"/>
      <c r="I303" s="283"/>
      <c r="J303" s="184"/>
      <c r="K303" s="186">
        <v>-1.8</v>
      </c>
      <c r="L303" s="184"/>
      <c r="M303" s="184"/>
      <c r="N303" s="184"/>
      <c r="O303" s="184"/>
      <c r="P303" s="184"/>
      <c r="Q303" s="184"/>
      <c r="R303" s="187"/>
      <c r="T303" s="188"/>
      <c r="U303" s="184"/>
      <c r="V303" s="184"/>
      <c r="W303" s="184"/>
      <c r="X303" s="184"/>
      <c r="Y303" s="184"/>
      <c r="Z303" s="184"/>
      <c r="AA303" s="189"/>
      <c r="AT303" s="190" t="s">
        <v>174</v>
      </c>
      <c r="AU303" s="190" t="s">
        <v>87</v>
      </c>
      <c r="AV303" s="11" t="s">
        <v>87</v>
      </c>
      <c r="AW303" s="11" t="s">
        <v>35</v>
      </c>
      <c r="AX303" s="11" t="s">
        <v>78</v>
      </c>
      <c r="AY303" s="190" t="s">
        <v>167</v>
      </c>
    </row>
    <row r="304" spans="2:51" s="12" customFormat="1" ht="16.5" customHeight="1">
      <c r="B304" s="191"/>
      <c r="C304" s="192"/>
      <c r="D304" s="192"/>
      <c r="E304" s="193" t="s">
        <v>22</v>
      </c>
      <c r="F304" s="286" t="s">
        <v>186</v>
      </c>
      <c r="G304" s="287"/>
      <c r="H304" s="287"/>
      <c r="I304" s="287"/>
      <c r="J304" s="192"/>
      <c r="K304" s="194">
        <v>16.44</v>
      </c>
      <c r="L304" s="192"/>
      <c r="M304" s="192"/>
      <c r="N304" s="192"/>
      <c r="O304" s="192"/>
      <c r="P304" s="192"/>
      <c r="Q304" s="192"/>
      <c r="R304" s="195"/>
      <c r="T304" s="196"/>
      <c r="U304" s="192"/>
      <c r="V304" s="192"/>
      <c r="W304" s="192"/>
      <c r="X304" s="192"/>
      <c r="Y304" s="192"/>
      <c r="Z304" s="192"/>
      <c r="AA304" s="197"/>
      <c r="AT304" s="198" t="s">
        <v>174</v>
      </c>
      <c r="AU304" s="198" t="s">
        <v>87</v>
      </c>
      <c r="AV304" s="12" t="s">
        <v>93</v>
      </c>
      <c r="AW304" s="12" t="s">
        <v>35</v>
      </c>
      <c r="AX304" s="12" t="s">
        <v>84</v>
      </c>
      <c r="AY304" s="198" t="s">
        <v>167</v>
      </c>
    </row>
    <row r="305" spans="2:65" s="1" customFormat="1" ht="16.5" customHeight="1">
      <c r="B305" s="37"/>
      <c r="C305" s="199" t="s">
        <v>595</v>
      </c>
      <c r="D305" s="199" t="s">
        <v>213</v>
      </c>
      <c r="E305" s="200" t="s">
        <v>596</v>
      </c>
      <c r="F305" s="288" t="s">
        <v>597</v>
      </c>
      <c r="G305" s="288"/>
      <c r="H305" s="288"/>
      <c r="I305" s="288"/>
      <c r="J305" s="201" t="s">
        <v>171</v>
      </c>
      <c r="K305" s="202">
        <v>18.084</v>
      </c>
      <c r="L305" s="289">
        <v>0</v>
      </c>
      <c r="M305" s="290"/>
      <c r="N305" s="291">
        <f aca="true" t="shared" si="15" ref="N305:N311">ROUND(L305*K305,2)</f>
        <v>0</v>
      </c>
      <c r="O305" s="279"/>
      <c r="P305" s="279"/>
      <c r="Q305" s="279"/>
      <c r="R305" s="39"/>
      <c r="T305" s="173" t="s">
        <v>22</v>
      </c>
      <c r="U305" s="46" t="s">
        <v>45</v>
      </c>
      <c r="V305" s="38"/>
      <c r="W305" s="174">
        <f aca="true" t="shared" si="16" ref="W305:W311">V305*K305</f>
        <v>0</v>
      </c>
      <c r="X305" s="174">
        <v>0.0118</v>
      </c>
      <c r="Y305" s="174">
        <f aca="true" t="shared" si="17" ref="Y305:Y311">X305*K305</f>
        <v>0.2133912</v>
      </c>
      <c r="Z305" s="174">
        <v>0</v>
      </c>
      <c r="AA305" s="175">
        <f aca="true" t="shared" si="18" ref="AA305:AA311">Z305*K305</f>
        <v>0</v>
      </c>
      <c r="AR305" s="21" t="s">
        <v>293</v>
      </c>
      <c r="AT305" s="21" t="s">
        <v>213</v>
      </c>
      <c r="AU305" s="21" t="s">
        <v>87</v>
      </c>
      <c r="AY305" s="21" t="s">
        <v>167</v>
      </c>
      <c r="BE305" s="112">
        <f aca="true" t="shared" si="19" ref="BE305:BE311">IF(U305="základní",N305,0)</f>
        <v>0</v>
      </c>
      <c r="BF305" s="112">
        <f aca="true" t="shared" si="20" ref="BF305:BF311">IF(U305="snížená",N305,0)</f>
        <v>0</v>
      </c>
      <c r="BG305" s="112">
        <f aca="true" t="shared" si="21" ref="BG305:BG311">IF(U305="zákl. přenesená",N305,0)</f>
        <v>0</v>
      </c>
      <c r="BH305" s="112">
        <f aca="true" t="shared" si="22" ref="BH305:BH311">IF(U305="sníž. přenesená",N305,0)</f>
        <v>0</v>
      </c>
      <c r="BI305" s="112">
        <f aca="true" t="shared" si="23" ref="BI305:BI311">IF(U305="nulová",N305,0)</f>
        <v>0</v>
      </c>
      <c r="BJ305" s="21" t="s">
        <v>87</v>
      </c>
      <c r="BK305" s="112">
        <f aca="true" t="shared" si="24" ref="BK305:BK311">ROUND(L305*K305,2)</f>
        <v>0</v>
      </c>
      <c r="BL305" s="21" t="s">
        <v>194</v>
      </c>
      <c r="BM305" s="21" t="s">
        <v>598</v>
      </c>
    </row>
    <row r="306" spans="2:65" s="1" customFormat="1" ht="38.25" customHeight="1">
      <c r="B306" s="37"/>
      <c r="C306" s="169" t="s">
        <v>599</v>
      </c>
      <c r="D306" s="169" t="s">
        <v>168</v>
      </c>
      <c r="E306" s="170" t="s">
        <v>600</v>
      </c>
      <c r="F306" s="276" t="s">
        <v>601</v>
      </c>
      <c r="G306" s="276"/>
      <c r="H306" s="276"/>
      <c r="I306" s="276"/>
      <c r="J306" s="171" t="s">
        <v>171</v>
      </c>
      <c r="K306" s="172">
        <v>16.44</v>
      </c>
      <c r="L306" s="277">
        <v>0</v>
      </c>
      <c r="M306" s="278"/>
      <c r="N306" s="279">
        <f t="shared" si="15"/>
        <v>0</v>
      </c>
      <c r="O306" s="279"/>
      <c r="P306" s="279"/>
      <c r="Q306" s="279"/>
      <c r="R306" s="39"/>
      <c r="T306" s="173" t="s">
        <v>22</v>
      </c>
      <c r="U306" s="46" t="s">
        <v>45</v>
      </c>
      <c r="V306" s="38"/>
      <c r="W306" s="174">
        <f t="shared" si="16"/>
        <v>0</v>
      </c>
      <c r="X306" s="174">
        <v>0</v>
      </c>
      <c r="Y306" s="174">
        <f t="shared" si="17"/>
        <v>0</v>
      </c>
      <c r="Z306" s="174">
        <v>0</v>
      </c>
      <c r="AA306" s="175">
        <f t="shared" si="18"/>
        <v>0</v>
      </c>
      <c r="AR306" s="21" t="s">
        <v>194</v>
      </c>
      <c r="AT306" s="21" t="s">
        <v>168</v>
      </c>
      <c r="AU306" s="21" t="s">
        <v>87</v>
      </c>
      <c r="AY306" s="21" t="s">
        <v>167</v>
      </c>
      <c r="BE306" s="112">
        <f t="shared" si="19"/>
        <v>0</v>
      </c>
      <c r="BF306" s="112">
        <f t="shared" si="20"/>
        <v>0</v>
      </c>
      <c r="BG306" s="112">
        <f t="shared" si="21"/>
        <v>0</v>
      </c>
      <c r="BH306" s="112">
        <f t="shared" si="22"/>
        <v>0</v>
      </c>
      <c r="BI306" s="112">
        <f t="shared" si="23"/>
        <v>0</v>
      </c>
      <c r="BJ306" s="21" t="s">
        <v>87</v>
      </c>
      <c r="BK306" s="112">
        <f t="shared" si="24"/>
        <v>0</v>
      </c>
      <c r="BL306" s="21" t="s">
        <v>194</v>
      </c>
      <c r="BM306" s="21" t="s">
        <v>602</v>
      </c>
    </row>
    <row r="307" spans="2:65" s="1" customFormat="1" ht="25.5" customHeight="1">
      <c r="B307" s="37"/>
      <c r="C307" s="169" t="s">
        <v>603</v>
      </c>
      <c r="D307" s="169" t="s">
        <v>168</v>
      </c>
      <c r="E307" s="170" t="s">
        <v>604</v>
      </c>
      <c r="F307" s="276" t="s">
        <v>605</v>
      </c>
      <c r="G307" s="276"/>
      <c r="H307" s="276"/>
      <c r="I307" s="276"/>
      <c r="J307" s="171" t="s">
        <v>171</v>
      </c>
      <c r="K307" s="172">
        <v>1</v>
      </c>
      <c r="L307" s="277">
        <v>0</v>
      </c>
      <c r="M307" s="278"/>
      <c r="N307" s="279">
        <f t="shared" si="15"/>
        <v>0</v>
      </c>
      <c r="O307" s="279"/>
      <c r="P307" s="279"/>
      <c r="Q307" s="279"/>
      <c r="R307" s="39"/>
      <c r="T307" s="173" t="s">
        <v>22</v>
      </c>
      <c r="U307" s="46" t="s">
        <v>45</v>
      </c>
      <c r="V307" s="38"/>
      <c r="W307" s="174">
        <f t="shared" si="16"/>
        <v>0</v>
      </c>
      <c r="X307" s="174">
        <v>0.00063</v>
      </c>
      <c r="Y307" s="174">
        <f t="shared" si="17"/>
        <v>0.00063</v>
      </c>
      <c r="Z307" s="174">
        <v>0</v>
      </c>
      <c r="AA307" s="175">
        <f t="shared" si="18"/>
        <v>0</v>
      </c>
      <c r="AR307" s="21" t="s">
        <v>194</v>
      </c>
      <c r="AT307" s="21" t="s">
        <v>168</v>
      </c>
      <c r="AU307" s="21" t="s">
        <v>87</v>
      </c>
      <c r="AY307" s="21" t="s">
        <v>167</v>
      </c>
      <c r="BE307" s="112">
        <f t="shared" si="19"/>
        <v>0</v>
      </c>
      <c r="BF307" s="112">
        <f t="shared" si="20"/>
        <v>0</v>
      </c>
      <c r="BG307" s="112">
        <f t="shared" si="21"/>
        <v>0</v>
      </c>
      <c r="BH307" s="112">
        <f t="shared" si="22"/>
        <v>0</v>
      </c>
      <c r="BI307" s="112">
        <f t="shared" si="23"/>
        <v>0</v>
      </c>
      <c r="BJ307" s="21" t="s">
        <v>87</v>
      </c>
      <c r="BK307" s="112">
        <f t="shared" si="24"/>
        <v>0</v>
      </c>
      <c r="BL307" s="21" t="s">
        <v>194</v>
      </c>
      <c r="BM307" s="21" t="s">
        <v>606</v>
      </c>
    </row>
    <row r="308" spans="2:65" s="1" customFormat="1" ht="16.5" customHeight="1">
      <c r="B308" s="37"/>
      <c r="C308" s="199" t="s">
        <v>607</v>
      </c>
      <c r="D308" s="199" t="s">
        <v>213</v>
      </c>
      <c r="E308" s="200" t="s">
        <v>608</v>
      </c>
      <c r="F308" s="288" t="s">
        <v>609</v>
      </c>
      <c r="G308" s="288"/>
      <c r="H308" s="288"/>
      <c r="I308" s="288"/>
      <c r="J308" s="201" t="s">
        <v>171</v>
      </c>
      <c r="K308" s="202">
        <v>1.1</v>
      </c>
      <c r="L308" s="289">
        <v>0</v>
      </c>
      <c r="M308" s="290"/>
      <c r="N308" s="291">
        <f t="shared" si="15"/>
        <v>0</v>
      </c>
      <c r="O308" s="279"/>
      <c r="P308" s="279"/>
      <c r="Q308" s="279"/>
      <c r="R308" s="39"/>
      <c r="T308" s="173" t="s">
        <v>22</v>
      </c>
      <c r="U308" s="46" t="s">
        <v>45</v>
      </c>
      <c r="V308" s="38"/>
      <c r="W308" s="174">
        <f t="shared" si="16"/>
        <v>0</v>
      </c>
      <c r="X308" s="174">
        <v>0.0075</v>
      </c>
      <c r="Y308" s="174">
        <f t="shared" si="17"/>
        <v>0.00825</v>
      </c>
      <c r="Z308" s="174">
        <v>0</v>
      </c>
      <c r="AA308" s="175">
        <f t="shared" si="18"/>
        <v>0</v>
      </c>
      <c r="AR308" s="21" t="s">
        <v>293</v>
      </c>
      <c r="AT308" s="21" t="s">
        <v>213</v>
      </c>
      <c r="AU308" s="21" t="s">
        <v>87</v>
      </c>
      <c r="AY308" s="21" t="s">
        <v>167</v>
      </c>
      <c r="BE308" s="112">
        <f t="shared" si="19"/>
        <v>0</v>
      </c>
      <c r="BF308" s="112">
        <f t="shared" si="20"/>
        <v>0</v>
      </c>
      <c r="BG308" s="112">
        <f t="shared" si="21"/>
        <v>0</v>
      </c>
      <c r="BH308" s="112">
        <f t="shared" si="22"/>
        <v>0</v>
      </c>
      <c r="BI308" s="112">
        <f t="shared" si="23"/>
        <v>0</v>
      </c>
      <c r="BJ308" s="21" t="s">
        <v>87</v>
      </c>
      <c r="BK308" s="112">
        <f t="shared" si="24"/>
        <v>0</v>
      </c>
      <c r="BL308" s="21" t="s">
        <v>194</v>
      </c>
      <c r="BM308" s="21" t="s">
        <v>610</v>
      </c>
    </row>
    <row r="309" spans="2:65" s="1" customFormat="1" ht="16.5" customHeight="1">
      <c r="B309" s="37"/>
      <c r="C309" s="169" t="s">
        <v>611</v>
      </c>
      <c r="D309" s="169" t="s">
        <v>168</v>
      </c>
      <c r="E309" s="170" t="s">
        <v>612</v>
      </c>
      <c r="F309" s="276" t="s">
        <v>613</v>
      </c>
      <c r="G309" s="276"/>
      <c r="H309" s="276"/>
      <c r="I309" s="276"/>
      <c r="J309" s="171" t="s">
        <v>171</v>
      </c>
      <c r="K309" s="172">
        <v>14.6</v>
      </c>
      <c r="L309" s="277">
        <v>0</v>
      </c>
      <c r="M309" s="278"/>
      <c r="N309" s="279">
        <f t="shared" si="15"/>
        <v>0</v>
      </c>
      <c r="O309" s="279"/>
      <c r="P309" s="279"/>
      <c r="Q309" s="279"/>
      <c r="R309" s="39"/>
      <c r="T309" s="173" t="s">
        <v>22</v>
      </c>
      <c r="U309" s="46" t="s">
        <v>45</v>
      </c>
      <c r="V309" s="38"/>
      <c r="W309" s="174">
        <f t="shared" si="16"/>
        <v>0</v>
      </c>
      <c r="X309" s="174">
        <v>0.0003</v>
      </c>
      <c r="Y309" s="174">
        <f t="shared" si="17"/>
        <v>0.004379999999999999</v>
      </c>
      <c r="Z309" s="174">
        <v>0</v>
      </c>
      <c r="AA309" s="175">
        <f t="shared" si="18"/>
        <v>0</v>
      </c>
      <c r="AR309" s="21" t="s">
        <v>194</v>
      </c>
      <c r="AT309" s="21" t="s">
        <v>168</v>
      </c>
      <c r="AU309" s="21" t="s">
        <v>87</v>
      </c>
      <c r="AY309" s="21" t="s">
        <v>167</v>
      </c>
      <c r="BE309" s="112">
        <f t="shared" si="19"/>
        <v>0</v>
      </c>
      <c r="BF309" s="112">
        <f t="shared" si="20"/>
        <v>0</v>
      </c>
      <c r="BG309" s="112">
        <f t="shared" si="21"/>
        <v>0</v>
      </c>
      <c r="BH309" s="112">
        <f t="shared" si="22"/>
        <v>0</v>
      </c>
      <c r="BI309" s="112">
        <f t="shared" si="23"/>
        <v>0</v>
      </c>
      <c r="BJ309" s="21" t="s">
        <v>87</v>
      </c>
      <c r="BK309" s="112">
        <f t="shared" si="24"/>
        <v>0</v>
      </c>
      <c r="BL309" s="21" t="s">
        <v>194</v>
      </c>
      <c r="BM309" s="21" t="s">
        <v>614</v>
      </c>
    </row>
    <row r="310" spans="2:65" s="1" customFormat="1" ht="25.5" customHeight="1">
      <c r="B310" s="37"/>
      <c r="C310" s="169" t="s">
        <v>615</v>
      </c>
      <c r="D310" s="169" t="s">
        <v>168</v>
      </c>
      <c r="E310" s="170" t="s">
        <v>616</v>
      </c>
      <c r="F310" s="276" t="s">
        <v>617</v>
      </c>
      <c r="G310" s="276"/>
      <c r="H310" s="276"/>
      <c r="I310" s="276"/>
      <c r="J310" s="171" t="s">
        <v>256</v>
      </c>
      <c r="K310" s="172">
        <v>0.276</v>
      </c>
      <c r="L310" s="277">
        <v>0</v>
      </c>
      <c r="M310" s="278"/>
      <c r="N310" s="279">
        <f t="shared" si="15"/>
        <v>0</v>
      </c>
      <c r="O310" s="279"/>
      <c r="P310" s="279"/>
      <c r="Q310" s="279"/>
      <c r="R310" s="39"/>
      <c r="T310" s="173" t="s">
        <v>22</v>
      </c>
      <c r="U310" s="46" t="s">
        <v>45</v>
      </c>
      <c r="V310" s="38"/>
      <c r="W310" s="174">
        <f t="shared" si="16"/>
        <v>0</v>
      </c>
      <c r="X310" s="174">
        <v>0</v>
      </c>
      <c r="Y310" s="174">
        <f t="shared" si="17"/>
        <v>0</v>
      </c>
      <c r="Z310" s="174">
        <v>0</v>
      </c>
      <c r="AA310" s="175">
        <f t="shared" si="18"/>
        <v>0</v>
      </c>
      <c r="AR310" s="21" t="s">
        <v>194</v>
      </c>
      <c r="AT310" s="21" t="s">
        <v>168</v>
      </c>
      <c r="AU310" s="21" t="s">
        <v>87</v>
      </c>
      <c r="AY310" s="21" t="s">
        <v>167</v>
      </c>
      <c r="BE310" s="112">
        <f t="shared" si="19"/>
        <v>0</v>
      </c>
      <c r="BF310" s="112">
        <f t="shared" si="20"/>
        <v>0</v>
      </c>
      <c r="BG310" s="112">
        <f t="shared" si="21"/>
        <v>0</v>
      </c>
      <c r="BH310" s="112">
        <f t="shared" si="22"/>
        <v>0</v>
      </c>
      <c r="BI310" s="112">
        <f t="shared" si="23"/>
        <v>0</v>
      </c>
      <c r="BJ310" s="21" t="s">
        <v>87</v>
      </c>
      <c r="BK310" s="112">
        <f t="shared" si="24"/>
        <v>0</v>
      </c>
      <c r="BL310" s="21" t="s">
        <v>194</v>
      </c>
      <c r="BM310" s="21" t="s">
        <v>618</v>
      </c>
    </row>
    <row r="311" spans="2:65" s="1" customFormat="1" ht="25.5" customHeight="1">
      <c r="B311" s="37"/>
      <c r="C311" s="169" t="s">
        <v>619</v>
      </c>
      <c r="D311" s="169" t="s">
        <v>168</v>
      </c>
      <c r="E311" s="170" t="s">
        <v>620</v>
      </c>
      <c r="F311" s="276" t="s">
        <v>621</v>
      </c>
      <c r="G311" s="276"/>
      <c r="H311" s="276"/>
      <c r="I311" s="276"/>
      <c r="J311" s="171" t="s">
        <v>256</v>
      </c>
      <c r="K311" s="172">
        <v>0.276</v>
      </c>
      <c r="L311" s="277">
        <v>0</v>
      </c>
      <c r="M311" s="278"/>
      <c r="N311" s="279">
        <f t="shared" si="15"/>
        <v>0</v>
      </c>
      <c r="O311" s="279"/>
      <c r="P311" s="279"/>
      <c r="Q311" s="279"/>
      <c r="R311" s="39"/>
      <c r="T311" s="173" t="s">
        <v>22</v>
      </c>
      <c r="U311" s="46" t="s">
        <v>45</v>
      </c>
      <c r="V311" s="38"/>
      <c r="W311" s="174">
        <f t="shared" si="16"/>
        <v>0</v>
      </c>
      <c r="X311" s="174">
        <v>0</v>
      </c>
      <c r="Y311" s="174">
        <f t="shared" si="17"/>
        <v>0</v>
      </c>
      <c r="Z311" s="174">
        <v>0</v>
      </c>
      <c r="AA311" s="175">
        <f t="shared" si="18"/>
        <v>0</v>
      </c>
      <c r="AR311" s="21" t="s">
        <v>194</v>
      </c>
      <c r="AT311" s="21" t="s">
        <v>168</v>
      </c>
      <c r="AU311" s="21" t="s">
        <v>87</v>
      </c>
      <c r="AY311" s="21" t="s">
        <v>167</v>
      </c>
      <c r="BE311" s="112">
        <f t="shared" si="19"/>
        <v>0</v>
      </c>
      <c r="BF311" s="112">
        <f t="shared" si="20"/>
        <v>0</v>
      </c>
      <c r="BG311" s="112">
        <f t="shared" si="21"/>
        <v>0</v>
      </c>
      <c r="BH311" s="112">
        <f t="shared" si="22"/>
        <v>0</v>
      </c>
      <c r="BI311" s="112">
        <f t="shared" si="23"/>
        <v>0</v>
      </c>
      <c r="BJ311" s="21" t="s">
        <v>87</v>
      </c>
      <c r="BK311" s="112">
        <f t="shared" si="24"/>
        <v>0</v>
      </c>
      <c r="BL311" s="21" t="s">
        <v>194</v>
      </c>
      <c r="BM311" s="21" t="s">
        <v>622</v>
      </c>
    </row>
    <row r="312" spans="2:63" s="9" customFormat="1" ht="29.25" customHeight="1">
      <c r="B312" s="158"/>
      <c r="C312" s="159"/>
      <c r="D312" s="168" t="s">
        <v>141</v>
      </c>
      <c r="E312" s="168"/>
      <c r="F312" s="168"/>
      <c r="G312" s="168"/>
      <c r="H312" s="168"/>
      <c r="I312" s="168"/>
      <c r="J312" s="168"/>
      <c r="K312" s="168"/>
      <c r="L312" s="168"/>
      <c r="M312" s="168"/>
      <c r="N312" s="301">
        <f>BK312</f>
        <v>0</v>
      </c>
      <c r="O312" s="302"/>
      <c r="P312" s="302"/>
      <c r="Q312" s="302"/>
      <c r="R312" s="161"/>
      <c r="T312" s="162"/>
      <c r="U312" s="159"/>
      <c r="V312" s="159"/>
      <c r="W312" s="163">
        <f>SUM(W313:W316)</f>
        <v>0</v>
      </c>
      <c r="X312" s="159"/>
      <c r="Y312" s="163">
        <f>SUM(Y313:Y316)</f>
        <v>0.00023822480000000002</v>
      </c>
      <c r="Z312" s="159"/>
      <c r="AA312" s="164">
        <f>SUM(AA313:AA316)</f>
        <v>0</v>
      </c>
      <c r="AR312" s="165" t="s">
        <v>87</v>
      </c>
      <c r="AT312" s="166" t="s">
        <v>77</v>
      </c>
      <c r="AU312" s="166" t="s">
        <v>84</v>
      </c>
      <c r="AY312" s="165" t="s">
        <v>167</v>
      </c>
      <c r="BK312" s="167">
        <f>SUM(BK313:BK316)</f>
        <v>0</v>
      </c>
    </row>
    <row r="313" spans="2:65" s="1" customFormat="1" ht="25.5" customHeight="1">
      <c r="B313" s="37"/>
      <c r="C313" s="169" t="s">
        <v>623</v>
      </c>
      <c r="D313" s="169" t="s">
        <v>168</v>
      </c>
      <c r="E313" s="170" t="s">
        <v>624</v>
      </c>
      <c r="F313" s="276" t="s">
        <v>625</v>
      </c>
      <c r="G313" s="276"/>
      <c r="H313" s="276"/>
      <c r="I313" s="276"/>
      <c r="J313" s="171" t="s">
        <v>171</v>
      </c>
      <c r="K313" s="172">
        <v>0.968</v>
      </c>
      <c r="L313" s="277">
        <v>0</v>
      </c>
      <c r="M313" s="278"/>
      <c r="N313" s="279">
        <f>ROUND(L313*K313,2)</f>
        <v>0</v>
      </c>
      <c r="O313" s="279"/>
      <c r="P313" s="279"/>
      <c r="Q313" s="279"/>
      <c r="R313" s="39"/>
      <c r="T313" s="173" t="s">
        <v>22</v>
      </c>
      <c r="U313" s="46" t="s">
        <v>45</v>
      </c>
      <c r="V313" s="38"/>
      <c r="W313" s="174">
        <f>V313*K313</f>
        <v>0</v>
      </c>
      <c r="X313" s="174">
        <v>0.00012305</v>
      </c>
      <c r="Y313" s="174">
        <f>X313*K313</f>
        <v>0.00011911240000000001</v>
      </c>
      <c r="Z313" s="174">
        <v>0</v>
      </c>
      <c r="AA313" s="175">
        <f>Z313*K313</f>
        <v>0</v>
      </c>
      <c r="AR313" s="21" t="s">
        <v>194</v>
      </c>
      <c r="AT313" s="21" t="s">
        <v>168</v>
      </c>
      <c r="AU313" s="21" t="s">
        <v>87</v>
      </c>
      <c r="AY313" s="21" t="s">
        <v>167</v>
      </c>
      <c r="BE313" s="112">
        <f>IF(U313="základní",N313,0)</f>
        <v>0</v>
      </c>
      <c r="BF313" s="112">
        <f>IF(U313="snížená",N313,0)</f>
        <v>0</v>
      </c>
      <c r="BG313" s="112">
        <f>IF(U313="zákl. přenesená",N313,0)</f>
        <v>0</v>
      </c>
      <c r="BH313" s="112">
        <f>IF(U313="sníž. přenesená",N313,0)</f>
        <v>0</v>
      </c>
      <c r="BI313" s="112">
        <f>IF(U313="nulová",N313,0)</f>
        <v>0</v>
      </c>
      <c r="BJ313" s="21" t="s">
        <v>87</v>
      </c>
      <c r="BK313" s="112">
        <f>ROUND(L313*K313,2)</f>
        <v>0</v>
      </c>
      <c r="BL313" s="21" t="s">
        <v>194</v>
      </c>
      <c r="BM313" s="21" t="s">
        <v>626</v>
      </c>
    </row>
    <row r="314" spans="2:51" s="10" customFormat="1" ht="16.5" customHeight="1">
      <c r="B314" s="176"/>
      <c r="C314" s="177"/>
      <c r="D314" s="177"/>
      <c r="E314" s="178" t="s">
        <v>22</v>
      </c>
      <c r="F314" s="280" t="s">
        <v>627</v>
      </c>
      <c r="G314" s="281"/>
      <c r="H314" s="281"/>
      <c r="I314" s="281"/>
      <c r="J314" s="177"/>
      <c r="K314" s="178" t="s">
        <v>22</v>
      </c>
      <c r="L314" s="177"/>
      <c r="M314" s="177"/>
      <c r="N314" s="177"/>
      <c r="O314" s="177"/>
      <c r="P314" s="177"/>
      <c r="Q314" s="177"/>
      <c r="R314" s="179"/>
      <c r="T314" s="180"/>
      <c r="U314" s="177"/>
      <c r="V314" s="177"/>
      <c r="W314" s="177"/>
      <c r="X314" s="177"/>
      <c r="Y314" s="177"/>
      <c r="Z314" s="177"/>
      <c r="AA314" s="181"/>
      <c r="AT314" s="182" t="s">
        <v>174</v>
      </c>
      <c r="AU314" s="182" t="s">
        <v>87</v>
      </c>
      <c r="AV314" s="10" t="s">
        <v>84</v>
      </c>
      <c r="AW314" s="10" t="s">
        <v>35</v>
      </c>
      <c r="AX314" s="10" t="s">
        <v>78</v>
      </c>
      <c r="AY314" s="182" t="s">
        <v>167</v>
      </c>
    </row>
    <row r="315" spans="2:51" s="11" customFormat="1" ht="16.5" customHeight="1">
      <c r="B315" s="183"/>
      <c r="C315" s="184"/>
      <c r="D315" s="184"/>
      <c r="E315" s="185" t="s">
        <v>22</v>
      </c>
      <c r="F315" s="282" t="s">
        <v>628</v>
      </c>
      <c r="G315" s="283"/>
      <c r="H315" s="283"/>
      <c r="I315" s="283"/>
      <c r="J315" s="184"/>
      <c r="K315" s="186">
        <v>0.968</v>
      </c>
      <c r="L315" s="184"/>
      <c r="M315" s="184"/>
      <c r="N315" s="184"/>
      <c r="O315" s="184"/>
      <c r="P315" s="184"/>
      <c r="Q315" s="184"/>
      <c r="R315" s="187"/>
      <c r="T315" s="188"/>
      <c r="U315" s="184"/>
      <c r="V315" s="184"/>
      <c r="W315" s="184"/>
      <c r="X315" s="184"/>
      <c r="Y315" s="184"/>
      <c r="Z315" s="184"/>
      <c r="AA315" s="189"/>
      <c r="AT315" s="190" t="s">
        <v>174</v>
      </c>
      <c r="AU315" s="190" t="s">
        <v>87</v>
      </c>
      <c r="AV315" s="11" t="s">
        <v>87</v>
      </c>
      <c r="AW315" s="11" t="s">
        <v>35</v>
      </c>
      <c r="AX315" s="11" t="s">
        <v>84</v>
      </c>
      <c r="AY315" s="190" t="s">
        <v>167</v>
      </c>
    </row>
    <row r="316" spans="2:65" s="1" customFormat="1" ht="25.5" customHeight="1">
      <c r="B316" s="37"/>
      <c r="C316" s="169" t="s">
        <v>629</v>
      </c>
      <c r="D316" s="169" t="s">
        <v>168</v>
      </c>
      <c r="E316" s="170" t="s">
        <v>630</v>
      </c>
      <c r="F316" s="276" t="s">
        <v>631</v>
      </c>
      <c r="G316" s="276"/>
      <c r="H316" s="276"/>
      <c r="I316" s="276"/>
      <c r="J316" s="171" t="s">
        <v>171</v>
      </c>
      <c r="K316" s="172">
        <v>0.968</v>
      </c>
      <c r="L316" s="277">
        <v>0</v>
      </c>
      <c r="M316" s="278"/>
      <c r="N316" s="279">
        <f>ROUND(L316*K316,2)</f>
        <v>0</v>
      </c>
      <c r="O316" s="279"/>
      <c r="P316" s="279"/>
      <c r="Q316" s="279"/>
      <c r="R316" s="39"/>
      <c r="T316" s="173" t="s">
        <v>22</v>
      </c>
      <c r="U316" s="46" t="s">
        <v>45</v>
      </c>
      <c r="V316" s="38"/>
      <c r="W316" s="174">
        <f>V316*K316</f>
        <v>0</v>
      </c>
      <c r="X316" s="174">
        <v>0.00012305</v>
      </c>
      <c r="Y316" s="174">
        <f>X316*K316</f>
        <v>0.00011911240000000001</v>
      </c>
      <c r="Z316" s="174">
        <v>0</v>
      </c>
      <c r="AA316" s="175">
        <f>Z316*K316</f>
        <v>0</v>
      </c>
      <c r="AR316" s="21" t="s">
        <v>194</v>
      </c>
      <c r="AT316" s="21" t="s">
        <v>168</v>
      </c>
      <c r="AU316" s="21" t="s">
        <v>87</v>
      </c>
      <c r="AY316" s="21" t="s">
        <v>167</v>
      </c>
      <c r="BE316" s="112">
        <f>IF(U316="základní",N316,0)</f>
        <v>0</v>
      </c>
      <c r="BF316" s="112">
        <f>IF(U316="snížená",N316,0)</f>
        <v>0</v>
      </c>
      <c r="BG316" s="112">
        <f>IF(U316="zákl. přenesená",N316,0)</f>
        <v>0</v>
      </c>
      <c r="BH316" s="112">
        <f>IF(U316="sníž. přenesená",N316,0)</f>
        <v>0</v>
      </c>
      <c r="BI316" s="112">
        <f>IF(U316="nulová",N316,0)</f>
        <v>0</v>
      </c>
      <c r="BJ316" s="21" t="s">
        <v>87</v>
      </c>
      <c r="BK316" s="112">
        <f>ROUND(L316*K316,2)</f>
        <v>0</v>
      </c>
      <c r="BL316" s="21" t="s">
        <v>194</v>
      </c>
      <c r="BM316" s="21" t="s">
        <v>632</v>
      </c>
    </row>
    <row r="317" spans="2:63" s="9" customFormat="1" ht="29.25" customHeight="1">
      <c r="B317" s="158"/>
      <c r="C317" s="159"/>
      <c r="D317" s="168" t="s">
        <v>142</v>
      </c>
      <c r="E317" s="168"/>
      <c r="F317" s="168"/>
      <c r="G317" s="168"/>
      <c r="H317" s="168"/>
      <c r="I317" s="168"/>
      <c r="J317" s="168"/>
      <c r="K317" s="168"/>
      <c r="L317" s="168"/>
      <c r="M317" s="168"/>
      <c r="N317" s="301">
        <f>BK317</f>
        <v>0</v>
      </c>
      <c r="O317" s="302"/>
      <c r="P317" s="302"/>
      <c r="Q317" s="302"/>
      <c r="R317" s="161"/>
      <c r="T317" s="162"/>
      <c r="U317" s="159"/>
      <c r="V317" s="159"/>
      <c r="W317" s="163">
        <f>SUM(W318:W325)</f>
        <v>0</v>
      </c>
      <c r="X317" s="159"/>
      <c r="Y317" s="163">
        <f>SUM(Y318:Y325)</f>
        <v>0.0180110376</v>
      </c>
      <c r="Z317" s="159"/>
      <c r="AA317" s="164">
        <f>SUM(AA318:AA325)</f>
        <v>0.00472719</v>
      </c>
      <c r="AR317" s="165" t="s">
        <v>87</v>
      </c>
      <c r="AT317" s="166" t="s">
        <v>77</v>
      </c>
      <c r="AU317" s="166" t="s">
        <v>84</v>
      </c>
      <c r="AY317" s="165" t="s">
        <v>167</v>
      </c>
      <c r="BK317" s="167">
        <f>SUM(BK318:BK325)</f>
        <v>0</v>
      </c>
    </row>
    <row r="318" spans="2:65" s="1" customFormat="1" ht="25.5" customHeight="1">
      <c r="B318" s="37"/>
      <c r="C318" s="169" t="s">
        <v>633</v>
      </c>
      <c r="D318" s="169" t="s">
        <v>168</v>
      </c>
      <c r="E318" s="170" t="s">
        <v>634</v>
      </c>
      <c r="F318" s="276" t="s">
        <v>635</v>
      </c>
      <c r="G318" s="276"/>
      <c r="H318" s="276"/>
      <c r="I318" s="276"/>
      <c r="J318" s="171" t="s">
        <v>171</v>
      </c>
      <c r="K318" s="172">
        <v>15.249</v>
      </c>
      <c r="L318" s="277">
        <v>0</v>
      </c>
      <c r="M318" s="278"/>
      <c r="N318" s="279">
        <f>ROUND(L318*K318,2)</f>
        <v>0</v>
      </c>
      <c r="O318" s="279"/>
      <c r="P318" s="279"/>
      <c r="Q318" s="279"/>
      <c r="R318" s="39"/>
      <c r="T318" s="173" t="s">
        <v>22</v>
      </c>
      <c r="U318" s="46" t="s">
        <v>45</v>
      </c>
      <c r="V318" s="38"/>
      <c r="W318" s="174">
        <f>V318*K318</f>
        <v>0</v>
      </c>
      <c r="X318" s="174">
        <v>0.001</v>
      </c>
      <c r="Y318" s="174">
        <f>X318*K318</f>
        <v>0.015249</v>
      </c>
      <c r="Z318" s="174">
        <v>0.00031</v>
      </c>
      <c r="AA318" s="175">
        <f>Z318*K318</f>
        <v>0.00472719</v>
      </c>
      <c r="AR318" s="21" t="s">
        <v>194</v>
      </c>
      <c r="AT318" s="21" t="s">
        <v>168</v>
      </c>
      <c r="AU318" s="21" t="s">
        <v>87</v>
      </c>
      <c r="AY318" s="21" t="s">
        <v>167</v>
      </c>
      <c r="BE318" s="112">
        <f>IF(U318="základní",N318,0)</f>
        <v>0</v>
      </c>
      <c r="BF318" s="112">
        <f>IF(U318="snížená",N318,0)</f>
        <v>0</v>
      </c>
      <c r="BG318" s="112">
        <f>IF(U318="zákl. přenesená",N318,0)</f>
        <v>0</v>
      </c>
      <c r="BH318" s="112">
        <f>IF(U318="sníž. přenesená",N318,0)</f>
        <v>0</v>
      </c>
      <c r="BI318" s="112">
        <f>IF(U318="nulová",N318,0)</f>
        <v>0</v>
      </c>
      <c r="BJ318" s="21" t="s">
        <v>87</v>
      </c>
      <c r="BK318" s="112">
        <f>ROUND(L318*K318,2)</f>
        <v>0</v>
      </c>
      <c r="BL318" s="21" t="s">
        <v>194</v>
      </c>
      <c r="BM318" s="21" t="s">
        <v>636</v>
      </c>
    </row>
    <row r="319" spans="2:51" s="11" customFormat="1" ht="16.5" customHeight="1">
      <c r="B319" s="183"/>
      <c r="C319" s="184"/>
      <c r="D319" s="184"/>
      <c r="E319" s="185" t="s">
        <v>22</v>
      </c>
      <c r="F319" s="284" t="s">
        <v>676</v>
      </c>
      <c r="G319" s="285"/>
      <c r="H319" s="285"/>
      <c r="I319" s="285"/>
      <c r="J319" s="184"/>
      <c r="K319" s="186">
        <v>5.217</v>
      </c>
      <c r="L319" s="184"/>
      <c r="M319" s="184"/>
      <c r="N319" s="184"/>
      <c r="O319" s="184"/>
      <c r="P319" s="184"/>
      <c r="Q319" s="184"/>
      <c r="R319" s="187"/>
      <c r="T319" s="188"/>
      <c r="U319" s="184"/>
      <c r="V319" s="184"/>
      <c r="W319" s="184"/>
      <c r="X319" s="184"/>
      <c r="Y319" s="184"/>
      <c r="Z319" s="184"/>
      <c r="AA319" s="189"/>
      <c r="AT319" s="190" t="s">
        <v>174</v>
      </c>
      <c r="AU319" s="190" t="s">
        <v>87</v>
      </c>
      <c r="AV319" s="11" t="s">
        <v>87</v>
      </c>
      <c r="AW319" s="11" t="s">
        <v>35</v>
      </c>
      <c r="AX319" s="11" t="s">
        <v>78</v>
      </c>
      <c r="AY319" s="190" t="s">
        <v>167</v>
      </c>
    </row>
    <row r="320" spans="2:51" s="11" customFormat="1" ht="25.5" customHeight="1">
      <c r="B320" s="183"/>
      <c r="C320" s="184"/>
      <c r="D320" s="184"/>
      <c r="E320" s="185" t="s">
        <v>22</v>
      </c>
      <c r="F320" s="282" t="s">
        <v>679</v>
      </c>
      <c r="G320" s="283"/>
      <c r="H320" s="283"/>
      <c r="I320" s="283"/>
      <c r="J320" s="184"/>
      <c r="K320" s="186">
        <v>10.032</v>
      </c>
      <c r="L320" s="184"/>
      <c r="M320" s="184"/>
      <c r="N320" s="184"/>
      <c r="O320" s="184"/>
      <c r="P320" s="184"/>
      <c r="Q320" s="184"/>
      <c r="R320" s="187"/>
      <c r="T320" s="188"/>
      <c r="U320" s="184"/>
      <c r="V320" s="184"/>
      <c r="W320" s="184"/>
      <c r="X320" s="184"/>
      <c r="Y320" s="184"/>
      <c r="Z320" s="184"/>
      <c r="AA320" s="189"/>
      <c r="AT320" s="190" t="s">
        <v>174</v>
      </c>
      <c r="AU320" s="190" t="s">
        <v>87</v>
      </c>
      <c r="AV320" s="11" t="s">
        <v>87</v>
      </c>
      <c r="AW320" s="11" t="s">
        <v>35</v>
      </c>
      <c r="AX320" s="11" t="s">
        <v>78</v>
      </c>
      <c r="AY320" s="190" t="s">
        <v>167</v>
      </c>
    </row>
    <row r="321" spans="2:51" s="12" customFormat="1" ht="16.5" customHeight="1">
      <c r="B321" s="191"/>
      <c r="C321" s="192"/>
      <c r="D321" s="192"/>
      <c r="E321" s="193" t="s">
        <v>22</v>
      </c>
      <c r="F321" s="286" t="s">
        <v>186</v>
      </c>
      <c r="G321" s="287"/>
      <c r="H321" s="287"/>
      <c r="I321" s="287"/>
      <c r="J321" s="192"/>
      <c r="K321" s="194">
        <v>15.249</v>
      </c>
      <c r="L321" s="192"/>
      <c r="M321" s="192"/>
      <c r="N321" s="192"/>
      <c r="O321" s="192"/>
      <c r="P321" s="192"/>
      <c r="Q321" s="192"/>
      <c r="R321" s="195"/>
      <c r="T321" s="196"/>
      <c r="U321" s="192"/>
      <c r="V321" s="192"/>
      <c r="W321" s="192"/>
      <c r="X321" s="192"/>
      <c r="Y321" s="192"/>
      <c r="Z321" s="192"/>
      <c r="AA321" s="197"/>
      <c r="AT321" s="198" t="s">
        <v>174</v>
      </c>
      <c r="AU321" s="198" t="s">
        <v>87</v>
      </c>
      <c r="AV321" s="12" t="s">
        <v>93</v>
      </c>
      <c r="AW321" s="12" t="s">
        <v>35</v>
      </c>
      <c r="AX321" s="12" t="s">
        <v>84</v>
      </c>
      <c r="AY321" s="198" t="s">
        <v>167</v>
      </c>
    </row>
    <row r="322" spans="2:65" s="1" customFormat="1" ht="38.25" customHeight="1">
      <c r="B322" s="37"/>
      <c r="C322" s="169" t="s">
        <v>638</v>
      </c>
      <c r="D322" s="169" t="s">
        <v>168</v>
      </c>
      <c r="E322" s="170" t="s">
        <v>639</v>
      </c>
      <c r="F322" s="276" t="s">
        <v>640</v>
      </c>
      <c r="G322" s="276"/>
      <c r="H322" s="276"/>
      <c r="I322" s="276"/>
      <c r="J322" s="171" t="s">
        <v>171</v>
      </c>
      <c r="K322" s="172">
        <v>10.689</v>
      </c>
      <c r="L322" s="277">
        <v>0</v>
      </c>
      <c r="M322" s="278"/>
      <c r="N322" s="279">
        <f>ROUND(L322*K322,2)</f>
        <v>0</v>
      </c>
      <c r="O322" s="279"/>
      <c r="P322" s="279"/>
      <c r="Q322" s="279"/>
      <c r="R322" s="39"/>
      <c r="T322" s="173" t="s">
        <v>22</v>
      </c>
      <c r="U322" s="46" t="s">
        <v>45</v>
      </c>
      <c r="V322" s="38"/>
      <c r="W322" s="174">
        <f>V322*K322</f>
        <v>0</v>
      </c>
      <c r="X322" s="174">
        <v>0.0002584</v>
      </c>
      <c r="Y322" s="174">
        <f>X322*K322</f>
        <v>0.0027620376</v>
      </c>
      <c r="Z322" s="174">
        <v>0</v>
      </c>
      <c r="AA322" s="175">
        <f>Z322*K322</f>
        <v>0</v>
      </c>
      <c r="AR322" s="21" t="s">
        <v>194</v>
      </c>
      <c r="AT322" s="21" t="s">
        <v>168</v>
      </c>
      <c r="AU322" s="21" t="s">
        <v>87</v>
      </c>
      <c r="AY322" s="21" t="s">
        <v>167</v>
      </c>
      <c r="BE322" s="112">
        <f>IF(U322="základní",N322,0)</f>
        <v>0</v>
      </c>
      <c r="BF322" s="112">
        <f>IF(U322="snížená",N322,0)</f>
        <v>0</v>
      </c>
      <c r="BG322" s="112">
        <f>IF(U322="zákl. přenesená",N322,0)</f>
        <v>0</v>
      </c>
      <c r="BH322" s="112">
        <f>IF(U322="sníž. přenesená",N322,0)</f>
        <v>0</v>
      </c>
      <c r="BI322" s="112">
        <f>IF(U322="nulová",N322,0)</f>
        <v>0</v>
      </c>
      <c r="BJ322" s="21" t="s">
        <v>87</v>
      </c>
      <c r="BK322" s="112">
        <f>ROUND(L322*K322,2)</f>
        <v>0</v>
      </c>
      <c r="BL322" s="21" t="s">
        <v>194</v>
      </c>
      <c r="BM322" s="21" t="s">
        <v>641</v>
      </c>
    </row>
    <row r="323" spans="2:51" s="11" customFormat="1" ht="16.5" customHeight="1">
      <c r="B323" s="183"/>
      <c r="C323" s="184"/>
      <c r="D323" s="184"/>
      <c r="E323" s="185" t="s">
        <v>22</v>
      </c>
      <c r="F323" s="284" t="s">
        <v>676</v>
      </c>
      <c r="G323" s="285"/>
      <c r="H323" s="285"/>
      <c r="I323" s="285"/>
      <c r="J323" s="184"/>
      <c r="K323" s="186">
        <v>5.217</v>
      </c>
      <c r="L323" s="184"/>
      <c r="M323" s="184"/>
      <c r="N323" s="184"/>
      <c r="O323" s="184"/>
      <c r="P323" s="184"/>
      <c r="Q323" s="184"/>
      <c r="R323" s="187"/>
      <c r="T323" s="188"/>
      <c r="U323" s="184"/>
      <c r="V323" s="184"/>
      <c r="W323" s="184"/>
      <c r="X323" s="184"/>
      <c r="Y323" s="184"/>
      <c r="Z323" s="184"/>
      <c r="AA323" s="189"/>
      <c r="AT323" s="190" t="s">
        <v>174</v>
      </c>
      <c r="AU323" s="190" t="s">
        <v>87</v>
      </c>
      <c r="AV323" s="11" t="s">
        <v>87</v>
      </c>
      <c r="AW323" s="11" t="s">
        <v>35</v>
      </c>
      <c r="AX323" s="11" t="s">
        <v>78</v>
      </c>
      <c r="AY323" s="190" t="s">
        <v>167</v>
      </c>
    </row>
    <row r="324" spans="2:51" s="11" customFormat="1" ht="25.5" customHeight="1">
      <c r="B324" s="183"/>
      <c r="C324" s="184"/>
      <c r="D324" s="184"/>
      <c r="E324" s="185" t="s">
        <v>22</v>
      </c>
      <c r="F324" s="282" t="s">
        <v>680</v>
      </c>
      <c r="G324" s="283"/>
      <c r="H324" s="283"/>
      <c r="I324" s="283"/>
      <c r="J324" s="184"/>
      <c r="K324" s="186">
        <v>5.472</v>
      </c>
      <c r="L324" s="184"/>
      <c r="M324" s="184"/>
      <c r="N324" s="184"/>
      <c r="O324" s="184"/>
      <c r="P324" s="184"/>
      <c r="Q324" s="184"/>
      <c r="R324" s="187"/>
      <c r="T324" s="188"/>
      <c r="U324" s="184"/>
      <c r="V324" s="184"/>
      <c r="W324" s="184"/>
      <c r="X324" s="184"/>
      <c r="Y324" s="184"/>
      <c r="Z324" s="184"/>
      <c r="AA324" s="189"/>
      <c r="AT324" s="190" t="s">
        <v>174</v>
      </c>
      <c r="AU324" s="190" t="s">
        <v>87</v>
      </c>
      <c r="AV324" s="11" t="s">
        <v>87</v>
      </c>
      <c r="AW324" s="11" t="s">
        <v>35</v>
      </c>
      <c r="AX324" s="11" t="s">
        <v>78</v>
      </c>
      <c r="AY324" s="190" t="s">
        <v>167</v>
      </c>
    </row>
    <row r="325" spans="2:51" s="12" customFormat="1" ht="16.5" customHeight="1">
      <c r="B325" s="191"/>
      <c r="C325" s="192"/>
      <c r="D325" s="192"/>
      <c r="E325" s="193" t="s">
        <v>22</v>
      </c>
      <c r="F325" s="286" t="s">
        <v>186</v>
      </c>
      <c r="G325" s="287"/>
      <c r="H325" s="287"/>
      <c r="I325" s="287"/>
      <c r="J325" s="192"/>
      <c r="K325" s="194">
        <v>10.689</v>
      </c>
      <c r="L325" s="192"/>
      <c r="M325" s="192"/>
      <c r="N325" s="192"/>
      <c r="O325" s="192"/>
      <c r="P325" s="192"/>
      <c r="Q325" s="192"/>
      <c r="R325" s="195"/>
      <c r="T325" s="196"/>
      <c r="U325" s="192"/>
      <c r="V325" s="192"/>
      <c r="W325" s="192"/>
      <c r="X325" s="192"/>
      <c r="Y325" s="192"/>
      <c r="Z325" s="192"/>
      <c r="AA325" s="197"/>
      <c r="AT325" s="198" t="s">
        <v>174</v>
      </c>
      <c r="AU325" s="198" t="s">
        <v>87</v>
      </c>
      <c r="AV325" s="12" t="s">
        <v>93</v>
      </c>
      <c r="AW325" s="12" t="s">
        <v>35</v>
      </c>
      <c r="AX325" s="12" t="s">
        <v>84</v>
      </c>
      <c r="AY325" s="198" t="s">
        <v>167</v>
      </c>
    </row>
    <row r="326" spans="2:63" s="1" customFormat="1" ht="49.5" customHeight="1">
      <c r="B326" s="37"/>
      <c r="C326" s="38"/>
      <c r="D326" s="160" t="s">
        <v>643</v>
      </c>
      <c r="E326" s="38"/>
      <c r="F326" s="38"/>
      <c r="G326" s="38"/>
      <c r="H326" s="38"/>
      <c r="I326" s="38"/>
      <c r="J326" s="38"/>
      <c r="K326" s="38"/>
      <c r="L326" s="38"/>
      <c r="M326" s="38"/>
      <c r="N326" s="305">
        <f aca="true" t="shared" si="25" ref="N326:N331">BK326</f>
        <v>0</v>
      </c>
      <c r="O326" s="306"/>
      <c r="P326" s="306"/>
      <c r="Q326" s="306"/>
      <c r="R326" s="39"/>
      <c r="T326" s="145"/>
      <c r="U326" s="38"/>
      <c r="V326" s="38"/>
      <c r="W326" s="38"/>
      <c r="X326" s="38"/>
      <c r="Y326" s="38"/>
      <c r="Z326" s="38"/>
      <c r="AA326" s="80"/>
      <c r="AT326" s="21" t="s">
        <v>77</v>
      </c>
      <c r="AU326" s="21" t="s">
        <v>78</v>
      </c>
      <c r="AY326" s="21" t="s">
        <v>644</v>
      </c>
      <c r="BK326" s="112">
        <f>SUM(BK327:BK331)</f>
        <v>0</v>
      </c>
    </row>
    <row r="327" spans="2:63" s="1" customFormat="1" ht="21.75" customHeight="1">
      <c r="B327" s="37"/>
      <c r="C327" s="204" t="s">
        <v>22</v>
      </c>
      <c r="D327" s="204" t="s">
        <v>168</v>
      </c>
      <c r="E327" s="205" t="s">
        <v>22</v>
      </c>
      <c r="F327" s="296" t="s">
        <v>22</v>
      </c>
      <c r="G327" s="296"/>
      <c r="H327" s="296"/>
      <c r="I327" s="296"/>
      <c r="J327" s="206" t="s">
        <v>22</v>
      </c>
      <c r="K327" s="203"/>
      <c r="L327" s="277"/>
      <c r="M327" s="279"/>
      <c r="N327" s="279">
        <f t="shared" si="25"/>
        <v>0</v>
      </c>
      <c r="O327" s="279"/>
      <c r="P327" s="279"/>
      <c r="Q327" s="279"/>
      <c r="R327" s="39"/>
      <c r="T327" s="173" t="s">
        <v>22</v>
      </c>
      <c r="U327" s="207" t="s">
        <v>45</v>
      </c>
      <c r="V327" s="38"/>
      <c r="W327" s="38"/>
      <c r="X327" s="38"/>
      <c r="Y327" s="38"/>
      <c r="Z327" s="38"/>
      <c r="AA327" s="80"/>
      <c r="AT327" s="21" t="s">
        <v>644</v>
      </c>
      <c r="AU327" s="21" t="s">
        <v>84</v>
      </c>
      <c r="AY327" s="21" t="s">
        <v>644</v>
      </c>
      <c r="BE327" s="112">
        <f>IF(U327="základní",N327,0)</f>
        <v>0</v>
      </c>
      <c r="BF327" s="112">
        <f>IF(U327="snížená",N327,0)</f>
        <v>0</v>
      </c>
      <c r="BG327" s="112">
        <f>IF(U327="zákl. přenesená",N327,0)</f>
        <v>0</v>
      </c>
      <c r="BH327" s="112">
        <f>IF(U327="sníž. přenesená",N327,0)</f>
        <v>0</v>
      </c>
      <c r="BI327" s="112">
        <f>IF(U327="nulová",N327,0)</f>
        <v>0</v>
      </c>
      <c r="BJ327" s="21" t="s">
        <v>87</v>
      </c>
      <c r="BK327" s="112">
        <f>L327*K327</f>
        <v>0</v>
      </c>
    </row>
    <row r="328" spans="2:63" s="1" customFormat="1" ht="21.75" customHeight="1">
      <c r="B328" s="37"/>
      <c r="C328" s="204" t="s">
        <v>22</v>
      </c>
      <c r="D328" s="204" t="s">
        <v>168</v>
      </c>
      <c r="E328" s="205" t="s">
        <v>22</v>
      </c>
      <c r="F328" s="296" t="s">
        <v>22</v>
      </c>
      <c r="G328" s="296"/>
      <c r="H328" s="296"/>
      <c r="I328" s="296"/>
      <c r="J328" s="206" t="s">
        <v>22</v>
      </c>
      <c r="K328" s="203"/>
      <c r="L328" s="277"/>
      <c r="M328" s="279"/>
      <c r="N328" s="279">
        <f t="shared" si="25"/>
        <v>0</v>
      </c>
      <c r="O328" s="279"/>
      <c r="P328" s="279"/>
      <c r="Q328" s="279"/>
      <c r="R328" s="39"/>
      <c r="T328" s="173" t="s">
        <v>22</v>
      </c>
      <c r="U328" s="207" t="s">
        <v>45</v>
      </c>
      <c r="V328" s="38"/>
      <c r="W328" s="38"/>
      <c r="X328" s="38"/>
      <c r="Y328" s="38"/>
      <c r="Z328" s="38"/>
      <c r="AA328" s="80"/>
      <c r="AT328" s="21" t="s">
        <v>644</v>
      </c>
      <c r="AU328" s="21" t="s">
        <v>84</v>
      </c>
      <c r="AY328" s="21" t="s">
        <v>644</v>
      </c>
      <c r="BE328" s="112">
        <f>IF(U328="základní",N328,0)</f>
        <v>0</v>
      </c>
      <c r="BF328" s="112">
        <f>IF(U328="snížená",N328,0)</f>
        <v>0</v>
      </c>
      <c r="BG328" s="112">
        <f>IF(U328="zákl. přenesená",N328,0)</f>
        <v>0</v>
      </c>
      <c r="BH328" s="112">
        <f>IF(U328="sníž. přenesená",N328,0)</f>
        <v>0</v>
      </c>
      <c r="BI328" s="112">
        <f>IF(U328="nulová",N328,0)</f>
        <v>0</v>
      </c>
      <c r="BJ328" s="21" t="s">
        <v>87</v>
      </c>
      <c r="BK328" s="112">
        <f>L328*K328</f>
        <v>0</v>
      </c>
    </row>
    <row r="329" spans="2:63" s="1" customFormat="1" ht="21.75" customHeight="1">
      <c r="B329" s="37"/>
      <c r="C329" s="204" t="s">
        <v>22</v>
      </c>
      <c r="D329" s="204" t="s">
        <v>168</v>
      </c>
      <c r="E329" s="205" t="s">
        <v>22</v>
      </c>
      <c r="F329" s="296" t="s">
        <v>22</v>
      </c>
      <c r="G329" s="296"/>
      <c r="H329" s="296"/>
      <c r="I329" s="296"/>
      <c r="J329" s="206" t="s">
        <v>22</v>
      </c>
      <c r="K329" s="203"/>
      <c r="L329" s="277"/>
      <c r="M329" s="279"/>
      <c r="N329" s="279">
        <f t="shared" si="25"/>
        <v>0</v>
      </c>
      <c r="O329" s="279"/>
      <c r="P329" s="279"/>
      <c r="Q329" s="279"/>
      <c r="R329" s="39"/>
      <c r="T329" s="173" t="s">
        <v>22</v>
      </c>
      <c r="U329" s="207" t="s">
        <v>45</v>
      </c>
      <c r="V329" s="38"/>
      <c r="W329" s="38"/>
      <c r="X329" s="38"/>
      <c r="Y329" s="38"/>
      <c r="Z329" s="38"/>
      <c r="AA329" s="80"/>
      <c r="AT329" s="21" t="s">
        <v>644</v>
      </c>
      <c r="AU329" s="21" t="s">
        <v>84</v>
      </c>
      <c r="AY329" s="21" t="s">
        <v>644</v>
      </c>
      <c r="BE329" s="112">
        <f>IF(U329="základní",N329,0)</f>
        <v>0</v>
      </c>
      <c r="BF329" s="112">
        <f>IF(U329="snížená",N329,0)</f>
        <v>0</v>
      </c>
      <c r="BG329" s="112">
        <f>IF(U329="zákl. přenesená",N329,0)</f>
        <v>0</v>
      </c>
      <c r="BH329" s="112">
        <f>IF(U329="sníž. přenesená",N329,0)</f>
        <v>0</v>
      </c>
      <c r="BI329" s="112">
        <f>IF(U329="nulová",N329,0)</f>
        <v>0</v>
      </c>
      <c r="BJ329" s="21" t="s">
        <v>87</v>
      </c>
      <c r="BK329" s="112">
        <f>L329*K329</f>
        <v>0</v>
      </c>
    </row>
    <row r="330" spans="2:63" s="1" customFormat="1" ht="21.75" customHeight="1">
      <c r="B330" s="37"/>
      <c r="C330" s="204" t="s">
        <v>22</v>
      </c>
      <c r="D330" s="204" t="s">
        <v>168</v>
      </c>
      <c r="E330" s="205" t="s">
        <v>22</v>
      </c>
      <c r="F330" s="296" t="s">
        <v>22</v>
      </c>
      <c r="G330" s="296"/>
      <c r="H330" s="296"/>
      <c r="I330" s="296"/>
      <c r="J330" s="206" t="s">
        <v>22</v>
      </c>
      <c r="K330" s="203"/>
      <c r="L330" s="277"/>
      <c r="M330" s="279"/>
      <c r="N330" s="279">
        <f t="shared" si="25"/>
        <v>0</v>
      </c>
      <c r="O330" s="279"/>
      <c r="P330" s="279"/>
      <c r="Q330" s="279"/>
      <c r="R330" s="39"/>
      <c r="T330" s="173" t="s">
        <v>22</v>
      </c>
      <c r="U330" s="207" t="s">
        <v>45</v>
      </c>
      <c r="V330" s="38"/>
      <c r="W330" s="38"/>
      <c r="X330" s="38"/>
      <c r="Y330" s="38"/>
      <c r="Z330" s="38"/>
      <c r="AA330" s="80"/>
      <c r="AT330" s="21" t="s">
        <v>644</v>
      </c>
      <c r="AU330" s="21" t="s">
        <v>84</v>
      </c>
      <c r="AY330" s="21" t="s">
        <v>644</v>
      </c>
      <c r="BE330" s="112">
        <f>IF(U330="základní",N330,0)</f>
        <v>0</v>
      </c>
      <c r="BF330" s="112">
        <f>IF(U330="snížená",N330,0)</f>
        <v>0</v>
      </c>
      <c r="BG330" s="112">
        <f>IF(U330="zákl. přenesená",N330,0)</f>
        <v>0</v>
      </c>
      <c r="BH330" s="112">
        <f>IF(U330="sníž. přenesená",N330,0)</f>
        <v>0</v>
      </c>
      <c r="BI330" s="112">
        <f>IF(U330="nulová",N330,0)</f>
        <v>0</v>
      </c>
      <c r="BJ330" s="21" t="s">
        <v>87</v>
      </c>
      <c r="BK330" s="112">
        <f>L330*K330</f>
        <v>0</v>
      </c>
    </row>
    <row r="331" spans="2:63" s="1" customFormat="1" ht="21.75" customHeight="1">
      <c r="B331" s="37"/>
      <c r="C331" s="204" t="s">
        <v>22</v>
      </c>
      <c r="D331" s="204" t="s">
        <v>168</v>
      </c>
      <c r="E331" s="205" t="s">
        <v>22</v>
      </c>
      <c r="F331" s="296" t="s">
        <v>22</v>
      </c>
      <c r="G331" s="296"/>
      <c r="H331" s="296"/>
      <c r="I331" s="296"/>
      <c r="J331" s="206" t="s">
        <v>22</v>
      </c>
      <c r="K331" s="203"/>
      <c r="L331" s="277"/>
      <c r="M331" s="279"/>
      <c r="N331" s="279">
        <f t="shared" si="25"/>
        <v>0</v>
      </c>
      <c r="O331" s="279"/>
      <c r="P331" s="279"/>
      <c r="Q331" s="279"/>
      <c r="R331" s="39"/>
      <c r="T331" s="173" t="s">
        <v>22</v>
      </c>
      <c r="U331" s="207" t="s">
        <v>45</v>
      </c>
      <c r="V331" s="58"/>
      <c r="W331" s="58"/>
      <c r="X331" s="58"/>
      <c r="Y331" s="58"/>
      <c r="Z331" s="58"/>
      <c r="AA331" s="60"/>
      <c r="AT331" s="21" t="s">
        <v>644</v>
      </c>
      <c r="AU331" s="21" t="s">
        <v>84</v>
      </c>
      <c r="AY331" s="21" t="s">
        <v>644</v>
      </c>
      <c r="BE331" s="112">
        <f>IF(U331="základní",N331,0)</f>
        <v>0</v>
      </c>
      <c r="BF331" s="112">
        <f>IF(U331="snížená",N331,0)</f>
        <v>0</v>
      </c>
      <c r="BG331" s="112">
        <f>IF(U331="zákl. přenesená",N331,0)</f>
        <v>0</v>
      </c>
      <c r="BH331" s="112">
        <f>IF(U331="sníž. přenesená",N331,0)</f>
        <v>0</v>
      </c>
      <c r="BI331" s="112">
        <f>IF(U331="nulová",N331,0)</f>
        <v>0</v>
      </c>
      <c r="BJ331" s="21" t="s">
        <v>87</v>
      </c>
      <c r="BK331" s="112">
        <f>L331*K331</f>
        <v>0</v>
      </c>
    </row>
    <row r="332" spans="2:18" s="1" customFormat="1" ht="6.75" customHeight="1">
      <c r="B332" s="61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3"/>
    </row>
  </sheetData>
  <sheetProtection sheet="1" objects="1" scenarios="1" formatColumns="0" formatRows="0"/>
  <mergeCells count="503">
    <mergeCell ref="S2:AC2"/>
    <mergeCell ref="N271:Q271"/>
    <mergeCell ref="N279:Q279"/>
    <mergeCell ref="N291:Q291"/>
    <mergeCell ref="N295:Q295"/>
    <mergeCell ref="N300:Q300"/>
    <mergeCell ref="N312:Q312"/>
    <mergeCell ref="N317:Q317"/>
    <mergeCell ref="N326:Q326"/>
    <mergeCell ref="H1:K1"/>
    <mergeCell ref="N188:Q188"/>
    <mergeCell ref="N189:Q189"/>
    <mergeCell ref="N202:Q202"/>
    <mergeCell ref="N212:Q212"/>
    <mergeCell ref="N218:Q218"/>
    <mergeCell ref="N258:Q258"/>
    <mergeCell ref="N262:Q262"/>
    <mergeCell ref="N265:Q265"/>
    <mergeCell ref="N267:Q26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23:I323"/>
    <mergeCell ref="F324:I324"/>
    <mergeCell ref="F325:I325"/>
    <mergeCell ref="F327:I327"/>
    <mergeCell ref="L327:M327"/>
    <mergeCell ref="N327:Q327"/>
    <mergeCell ref="F328:I328"/>
    <mergeCell ref="L328:M328"/>
    <mergeCell ref="N328:Q328"/>
    <mergeCell ref="F318:I318"/>
    <mergeCell ref="L318:M318"/>
    <mergeCell ref="N318:Q318"/>
    <mergeCell ref="F319:I319"/>
    <mergeCell ref="F320:I320"/>
    <mergeCell ref="F321:I321"/>
    <mergeCell ref="F322:I322"/>
    <mergeCell ref="L322:M322"/>
    <mergeCell ref="N322:Q322"/>
    <mergeCell ref="F311:I311"/>
    <mergeCell ref="L311:M311"/>
    <mergeCell ref="N311:Q311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297:I297"/>
    <mergeCell ref="F298:I298"/>
    <mergeCell ref="L298:M298"/>
    <mergeCell ref="N298:Q298"/>
    <mergeCell ref="F299:I299"/>
    <mergeCell ref="F301:I301"/>
    <mergeCell ref="L301:M301"/>
    <mergeCell ref="N301:Q301"/>
    <mergeCell ref="F302:I302"/>
    <mergeCell ref="F293:I293"/>
    <mergeCell ref="L293:M293"/>
    <mergeCell ref="N293:Q293"/>
    <mergeCell ref="F294:I294"/>
    <mergeCell ref="L294:M294"/>
    <mergeCell ref="N294:Q294"/>
    <mergeCell ref="F296:I296"/>
    <mergeCell ref="L296:M296"/>
    <mergeCell ref="N296:Q296"/>
    <mergeCell ref="F289:I289"/>
    <mergeCell ref="L289:M289"/>
    <mergeCell ref="N289:Q289"/>
    <mergeCell ref="F290:I290"/>
    <mergeCell ref="L290:M290"/>
    <mergeCell ref="N290:Q290"/>
    <mergeCell ref="F292:I292"/>
    <mergeCell ref="L292:M292"/>
    <mergeCell ref="N292:Q292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L278:M278"/>
    <mergeCell ref="N278:Q278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3:I25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F252:I25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N186:Q186"/>
    <mergeCell ref="F177:I177"/>
    <mergeCell ref="F178:I178"/>
    <mergeCell ref="F179:I179"/>
    <mergeCell ref="F180:I180"/>
    <mergeCell ref="F182:I182"/>
    <mergeCell ref="L182:M182"/>
    <mergeCell ref="N182:Q182"/>
    <mergeCell ref="F183:I183"/>
    <mergeCell ref="L183:M183"/>
    <mergeCell ref="N183:Q183"/>
    <mergeCell ref="N181:Q18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N160:Q160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41:I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N139:Q139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327:D332">
      <formula1>"K, M"</formula1>
    </dataValidation>
    <dataValidation type="list" allowBlank="1" showInputMessage="1" showErrorMessage="1" error="Povoleny jsou hodnoty základní, snížená, zákl. přenesená, sníž. přenesená, nulová." sqref="U327:U33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Ucetni</cp:lastModifiedBy>
  <dcterms:created xsi:type="dcterms:W3CDTF">2017-08-30T15:43:25Z</dcterms:created>
  <dcterms:modified xsi:type="dcterms:W3CDTF">2017-11-03T09:50:44Z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