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 activeTab="1"/>
  </bookViews>
  <sheets>
    <sheet name="Rekapitulace stavby" sheetId="1" r:id="rId1"/>
    <sheet name="DPSKRASNEBREZNO - Oprava ..." sheetId="2" r:id="rId2"/>
  </sheets>
  <definedNames>
    <definedName name="_xlnm.Print_Titles" localSheetId="1">'DPSKRASNEBREZNO - Oprava ...'!$123:$123</definedName>
    <definedName name="_xlnm.Print_Titles" localSheetId="0">'Rekapitulace stavby'!$85:$85</definedName>
    <definedName name="_xlnm.Print_Area" localSheetId="1">'DPSKRASNEBREZNO - Oprava ...'!$C$4:$Q$70,'DPSKRASNEBREZNO - Oprava ...'!$C$76:$Q$108,'DPSKRASNEBREZNO - Oprava ...'!$C$114:$Q$196</definedName>
    <definedName name="_xlnm.Print_Area" localSheetId="0">'Rekapitulace stavby'!$C$4:$AP$70,'Rekapitulace stavby'!$C$76:$AP$96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196" i="2"/>
  <c r="BH196" i="2"/>
  <c r="BG196" i="2"/>
  <c r="BF196" i="2"/>
  <c r="BK196" i="2"/>
  <c r="N196" i="2" s="1"/>
  <c r="BE196" i="2" s="1"/>
  <c r="BI195" i="2"/>
  <c r="BH195" i="2"/>
  <c r="BG195" i="2"/>
  <c r="BF195" i="2"/>
  <c r="BK195" i="2"/>
  <c r="N195" i="2"/>
  <c r="BE195" i="2" s="1"/>
  <c r="BI194" i="2"/>
  <c r="BH194" i="2"/>
  <c r="BG194" i="2"/>
  <c r="BF194" i="2"/>
  <c r="BK194" i="2"/>
  <c r="N194" i="2" s="1"/>
  <c r="BE194" i="2" s="1"/>
  <c r="BI193" i="2"/>
  <c r="BH193" i="2"/>
  <c r="BG193" i="2"/>
  <c r="BF193" i="2"/>
  <c r="BK193" i="2"/>
  <c r="N193" i="2"/>
  <c r="BE193" i="2" s="1"/>
  <c r="BI192" i="2"/>
  <c r="BH192" i="2"/>
  <c r="BG192" i="2"/>
  <c r="BF192" i="2"/>
  <c r="BK192" i="2"/>
  <c r="BK191" i="2" s="1"/>
  <c r="N191" i="2" s="1"/>
  <c r="N98" i="2" s="1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AA188" i="2" s="1"/>
  <c r="AA187" i="2" s="1"/>
  <c r="Y189" i="2"/>
  <c r="Y188" i="2"/>
  <c r="Y187" i="2" s="1"/>
  <c r="W189" i="2"/>
  <c r="W188" i="2" s="1"/>
  <c r="W187" i="2" s="1"/>
  <c r="BK189" i="2"/>
  <c r="BK188" i="2"/>
  <c r="N188" i="2" s="1"/>
  <c r="N97" i="2" s="1"/>
  <c r="BK187" i="2"/>
  <c r="N187" i="2" s="1"/>
  <c r="N96" i="2" s="1"/>
  <c r="N189" i="2"/>
  <c r="BE189" i="2" s="1"/>
  <c r="BI186" i="2"/>
  <c r="BH186" i="2"/>
  <c r="BG186" i="2"/>
  <c r="BF186" i="2"/>
  <c r="AA186" i="2"/>
  <c r="AA185" i="2" s="1"/>
  <c r="Y186" i="2"/>
  <c r="Y185" i="2" s="1"/>
  <c r="W186" i="2"/>
  <c r="W185" i="2" s="1"/>
  <c r="BK186" i="2"/>
  <c r="BK185" i="2" s="1"/>
  <c r="N185" i="2" s="1"/>
  <c r="N95" i="2" s="1"/>
  <c r="N186" i="2"/>
  <c r="BE186" i="2"/>
  <c r="BI184" i="2"/>
  <c r="BH184" i="2"/>
  <c r="BG184" i="2"/>
  <c r="BF184" i="2"/>
  <c r="AA184" i="2"/>
  <c r="Y184" i="2"/>
  <c r="W184" i="2"/>
  <c r="BK184" i="2"/>
  <c r="N184" i="2"/>
  <c r="BE184" i="2" s="1"/>
  <c r="BI182" i="2"/>
  <c r="BH182" i="2"/>
  <c r="BG182" i="2"/>
  <c r="BF182" i="2"/>
  <c r="AA182" i="2"/>
  <c r="Y182" i="2"/>
  <c r="W182" i="2"/>
  <c r="BK182" i="2"/>
  <c r="N182" i="2"/>
  <c r="BE182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AA177" i="2" s="1"/>
  <c r="Y178" i="2"/>
  <c r="Y177" i="2" s="1"/>
  <c r="W178" i="2"/>
  <c r="W177" i="2" s="1"/>
  <c r="BK178" i="2"/>
  <c r="BK177" i="2" s="1"/>
  <c r="N177" i="2" s="1"/>
  <c r="N94" i="2" s="1"/>
  <c r="N178" i="2"/>
  <c r="BE178" i="2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AA174" i="2" s="1"/>
  <c r="Y175" i="2"/>
  <c r="Y174" i="2" s="1"/>
  <c r="W175" i="2"/>
  <c r="W174" i="2" s="1"/>
  <c r="BK175" i="2"/>
  <c r="BK174" i="2" s="1"/>
  <c r="N174" i="2" s="1"/>
  <c r="N93" i="2" s="1"/>
  <c r="N175" i="2"/>
  <c r="BE175" i="2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/>
  <c r="BI167" i="2"/>
  <c r="BH167" i="2"/>
  <c r="BG167" i="2"/>
  <c r="BF167" i="2"/>
  <c r="AA167" i="2"/>
  <c r="Y167" i="2"/>
  <c r="W167" i="2"/>
  <c r="BK167" i="2"/>
  <c r="N167" i="2"/>
  <c r="BE167" i="2"/>
  <c r="BI166" i="2"/>
  <c r="BH166" i="2"/>
  <c r="BG166" i="2"/>
  <c r="BF166" i="2"/>
  <c r="AA166" i="2"/>
  <c r="Y166" i="2"/>
  <c r="W166" i="2"/>
  <c r="BK166" i="2"/>
  <c r="N166" i="2"/>
  <c r="BE166" i="2"/>
  <c r="BI165" i="2"/>
  <c r="BH165" i="2"/>
  <c r="BG165" i="2"/>
  <c r="BF165" i="2"/>
  <c r="AA165" i="2"/>
  <c r="Y165" i="2"/>
  <c r="W165" i="2"/>
  <c r="BK165" i="2"/>
  <c r="N165" i="2"/>
  <c r="BE165" i="2"/>
  <c r="BI164" i="2"/>
  <c r="BH164" i="2"/>
  <c r="BG164" i="2"/>
  <c r="BF164" i="2"/>
  <c r="AA164" i="2"/>
  <c r="Y164" i="2"/>
  <c r="W164" i="2"/>
  <c r="BK164" i="2"/>
  <c r="N164" i="2"/>
  <c r="BE164" i="2"/>
  <c r="BI163" i="2"/>
  <c r="BH163" i="2"/>
  <c r="BG163" i="2"/>
  <c r="BF163" i="2"/>
  <c r="AA163" i="2"/>
  <c r="Y163" i="2"/>
  <c r="W163" i="2"/>
  <c r="BK163" i="2"/>
  <c r="N163" i="2"/>
  <c r="BE163" i="2"/>
  <c r="BI162" i="2"/>
  <c r="BH162" i="2"/>
  <c r="BG162" i="2"/>
  <c r="BF162" i="2"/>
  <c r="AA162" i="2"/>
  <c r="Y162" i="2"/>
  <c r="W162" i="2"/>
  <c r="BK162" i="2"/>
  <c r="N162" i="2"/>
  <c r="BE162" i="2"/>
  <c r="BI161" i="2"/>
  <c r="BH161" i="2"/>
  <c r="BG161" i="2"/>
  <c r="BF161" i="2"/>
  <c r="AA161" i="2"/>
  <c r="Y161" i="2"/>
  <c r="W161" i="2"/>
  <c r="BK161" i="2"/>
  <c r="N161" i="2"/>
  <c r="BE161" i="2"/>
  <c r="BI160" i="2"/>
  <c r="BH160" i="2"/>
  <c r="BG160" i="2"/>
  <c r="BF160" i="2"/>
  <c r="AA160" i="2"/>
  <c r="Y160" i="2"/>
  <c r="W160" i="2"/>
  <c r="BK160" i="2"/>
  <c r="N160" i="2"/>
  <c r="BE160" i="2"/>
  <c r="BI159" i="2"/>
  <c r="BH159" i="2"/>
  <c r="BG159" i="2"/>
  <c r="BF159" i="2"/>
  <c r="AA159" i="2"/>
  <c r="Y159" i="2"/>
  <c r="W159" i="2"/>
  <c r="BK159" i="2"/>
  <c r="N159" i="2"/>
  <c r="BE159" i="2"/>
  <c r="BI158" i="2"/>
  <c r="BH158" i="2"/>
  <c r="BG158" i="2"/>
  <c r="BF158" i="2"/>
  <c r="AA158" i="2"/>
  <c r="Y158" i="2"/>
  <c r="W158" i="2"/>
  <c r="BK158" i="2"/>
  <c r="N158" i="2"/>
  <c r="BE158" i="2"/>
  <c r="BI157" i="2"/>
  <c r="BH157" i="2"/>
  <c r="BG157" i="2"/>
  <c r="BF157" i="2"/>
  <c r="AA157" i="2"/>
  <c r="Y157" i="2"/>
  <c r="W157" i="2"/>
  <c r="BK157" i="2"/>
  <c r="N157" i="2"/>
  <c r="BE157" i="2"/>
  <c r="BI156" i="2"/>
  <c r="BH156" i="2"/>
  <c r="BG156" i="2"/>
  <c r="BF156" i="2"/>
  <c r="AA156" i="2"/>
  <c r="Y156" i="2"/>
  <c r="W156" i="2"/>
  <c r="BK156" i="2"/>
  <c r="N156" i="2"/>
  <c r="BE156" i="2"/>
  <c r="BI155" i="2"/>
  <c r="BH155" i="2"/>
  <c r="BG155" i="2"/>
  <c r="BF155" i="2"/>
  <c r="AA155" i="2"/>
  <c r="Y155" i="2"/>
  <c r="W155" i="2"/>
  <c r="BK155" i="2"/>
  <c r="N155" i="2"/>
  <c r="BE155" i="2"/>
  <c r="BI154" i="2"/>
  <c r="BH154" i="2"/>
  <c r="BG154" i="2"/>
  <c r="BF154" i="2"/>
  <c r="AA154" i="2"/>
  <c r="AA153" i="2"/>
  <c r="Y154" i="2"/>
  <c r="Y153" i="2"/>
  <c r="W154" i="2"/>
  <c r="W153" i="2"/>
  <c r="BK154" i="2"/>
  <c r="BK153" i="2"/>
  <c r="N153" i="2" s="1"/>
  <c r="N92" i="2" s="1"/>
  <c r="N154" i="2"/>
  <c r="BE154" i="2" s="1"/>
  <c r="BI152" i="2"/>
  <c r="BH152" i="2"/>
  <c r="BG152" i="2"/>
  <c r="BF152" i="2"/>
  <c r="AA152" i="2"/>
  <c r="Y152" i="2"/>
  <c r="W152" i="2"/>
  <c r="BK152" i="2"/>
  <c r="N152" i="2"/>
  <c r="BE152" i="2"/>
  <c r="BI151" i="2"/>
  <c r="BH151" i="2"/>
  <c r="BG151" i="2"/>
  <c r="BF151" i="2"/>
  <c r="AA151" i="2"/>
  <c r="AA150" i="2"/>
  <c r="Y151" i="2"/>
  <c r="Y150" i="2"/>
  <c r="W151" i="2"/>
  <c r="W150" i="2"/>
  <c r="BK151" i="2"/>
  <c r="BK150" i="2"/>
  <c r="N150" i="2" s="1"/>
  <c r="N91" i="2" s="1"/>
  <c r="N151" i="2"/>
  <c r="BE151" i="2" s="1"/>
  <c r="BI149" i="2"/>
  <c r="BH149" i="2"/>
  <c r="BG149" i="2"/>
  <c r="BF149" i="2"/>
  <c r="AA149" i="2"/>
  <c r="AA148" i="2"/>
  <c r="Y149" i="2"/>
  <c r="Y148" i="2"/>
  <c r="W149" i="2"/>
  <c r="W148" i="2"/>
  <c r="BK149" i="2"/>
  <c r="BK148" i="2"/>
  <c r="N148" i="2" s="1"/>
  <c r="N90" i="2" s="1"/>
  <c r="N149" i="2"/>
  <c r="BE149" i="2" s="1"/>
  <c r="BI147" i="2"/>
  <c r="BH147" i="2"/>
  <c r="BG147" i="2"/>
  <c r="BF147" i="2"/>
  <c r="AA147" i="2"/>
  <c r="Y147" i="2"/>
  <c r="W147" i="2"/>
  <c r="BK147" i="2"/>
  <c r="N147" i="2"/>
  <c r="BE147" i="2"/>
  <c r="BI145" i="2"/>
  <c r="BH145" i="2"/>
  <c r="BG145" i="2"/>
  <c r="BF145" i="2"/>
  <c r="AA145" i="2"/>
  <c r="Y145" i="2"/>
  <c r="W145" i="2"/>
  <c r="BK145" i="2"/>
  <c r="N145" i="2"/>
  <c r="BE145" i="2"/>
  <c r="BI144" i="2"/>
  <c r="BH144" i="2"/>
  <c r="BG144" i="2"/>
  <c r="BF144" i="2"/>
  <c r="AA144" i="2"/>
  <c r="Y144" i="2"/>
  <c r="W144" i="2"/>
  <c r="BK144" i="2"/>
  <c r="N144" i="2"/>
  <c r="BE144" i="2"/>
  <c r="BI143" i="2"/>
  <c r="BH143" i="2"/>
  <c r="BG143" i="2"/>
  <c r="BF143" i="2"/>
  <c r="AA143" i="2"/>
  <c r="Y143" i="2"/>
  <c r="W143" i="2"/>
  <c r="BK143" i="2"/>
  <c r="N143" i="2"/>
  <c r="BE143" i="2"/>
  <c r="BI141" i="2"/>
  <c r="BH141" i="2"/>
  <c r="BG141" i="2"/>
  <c r="BF141" i="2"/>
  <c r="AA141" i="2"/>
  <c r="Y141" i="2"/>
  <c r="W141" i="2"/>
  <c r="BK141" i="2"/>
  <c r="N141" i="2"/>
  <c r="BE141" i="2"/>
  <c r="BI140" i="2"/>
  <c r="BH140" i="2"/>
  <c r="BG140" i="2"/>
  <c r="BF140" i="2"/>
  <c r="AA140" i="2"/>
  <c r="Y140" i="2"/>
  <c r="W140" i="2"/>
  <c r="BK140" i="2"/>
  <c r="N140" i="2"/>
  <c r="BE140" i="2"/>
  <c r="BI138" i="2"/>
  <c r="BH138" i="2"/>
  <c r="BG138" i="2"/>
  <c r="BF138" i="2"/>
  <c r="AA138" i="2"/>
  <c r="Y138" i="2"/>
  <c r="W138" i="2"/>
  <c r="BK138" i="2"/>
  <c r="N138" i="2"/>
  <c r="BE138" i="2"/>
  <c r="BI137" i="2"/>
  <c r="BH137" i="2"/>
  <c r="BG137" i="2"/>
  <c r="BF137" i="2"/>
  <c r="AA137" i="2"/>
  <c r="Y137" i="2"/>
  <c r="W137" i="2"/>
  <c r="BK137" i="2"/>
  <c r="N137" i="2"/>
  <c r="BE137" i="2"/>
  <c r="BI135" i="2"/>
  <c r="BH135" i="2"/>
  <c r="BG135" i="2"/>
  <c r="BF135" i="2"/>
  <c r="AA135" i="2"/>
  <c r="Y135" i="2"/>
  <c r="W135" i="2"/>
  <c r="BK135" i="2"/>
  <c r="N135" i="2"/>
  <c r="BE135" i="2"/>
  <c r="BI134" i="2"/>
  <c r="BH134" i="2"/>
  <c r="BG134" i="2"/>
  <c r="BF134" i="2"/>
  <c r="AA134" i="2"/>
  <c r="Y134" i="2"/>
  <c r="W134" i="2"/>
  <c r="BK134" i="2"/>
  <c r="N134" i="2"/>
  <c r="BE134" i="2"/>
  <c r="BI133" i="2"/>
  <c r="BH133" i="2"/>
  <c r="BG133" i="2"/>
  <c r="BF133" i="2"/>
  <c r="AA133" i="2"/>
  <c r="Y133" i="2"/>
  <c r="W133" i="2"/>
  <c r="BK133" i="2"/>
  <c r="N133" i="2"/>
  <c r="BE133" i="2"/>
  <c r="BI132" i="2"/>
  <c r="BH132" i="2"/>
  <c r="BG132" i="2"/>
  <c r="BF132" i="2"/>
  <c r="AA132" i="2"/>
  <c r="Y132" i="2"/>
  <c r="W132" i="2"/>
  <c r="BK132" i="2"/>
  <c r="N132" i="2"/>
  <c r="BE132" i="2"/>
  <c r="BI131" i="2"/>
  <c r="BH131" i="2"/>
  <c r="BG131" i="2"/>
  <c r="BF131" i="2"/>
  <c r="AA131" i="2"/>
  <c r="Y131" i="2"/>
  <c r="W131" i="2"/>
  <c r="BK131" i="2"/>
  <c r="N131" i="2"/>
  <c r="BE131" i="2"/>
  <c r="BI130" i="2"/>
  <c r="BH130" i="2"/>
  <c r="BG130" i="2"/>
  <c r="BF130" i="2"/>
  <c r="AA130" i="2"/>
  <c r="Y130" i="2"/>
  <c r="W130" i="2"/>
  <c r="BK130" i="2"/>
  <c r="N130" i="2"/>
  <c r="BE130" i="2"/>
  <c r="BI129" i="2"/>
  <c r="BH129" i="2"/>
  <c r="BG129" i="2"/>
  <c r="BF129" i="2"/>
  <c r="AA129" i="2"/>
  <c r="Y129" i="2"/>
  <c r="W129" i="2"/>
  <c r="BK129" i="2"/>
  <c r="N129" i="2"/>
  <c r="BE129" i="2"/>
  <c r="BI128" i="2"/>
  <c r="BH128" i="2"/>
  <c r="BG128" i="2"/>
  <c r="BF128" i="2"/>
  <c r="AA128" i="2"/>
  <c r="Y128" i="2"/>
  <c r="W128" i="2"/>
  <c r="BK128" i="2"/>
  <c r="N128" i="2"/>
  <c r="BE128" i="2"/>
  <c r="BI127" i="2"/>
  <c r="BH127" i="2"/>
  <c r="BG127" i="2"/>
  <c r="BF127" i="2"/>
  <c r="AA127" i="2"/>
  <c r="AA126" i="2"/>
  <c r="Y127" i="2"/>
  <c r="Y126" i="2"/>
  <c r="W127" i="2"/>
  <c r="W126" i="2"/>
  <c r="BK127" i="2"/>
  <c r="BK126" i="2" s="1"/>
  <c r="N127" i="2"/>
  <c r="BE127" i="2" s="1"/>
  <c r="M121" i="2"/>
  <c r="F118" i="2"/>
  <c r="F116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H35" i="2"/>
  <c r="BD88" i="1" s="1"/>
  <c r="BD87" i="1" s="1"/>
  <c r="W35" i="1" s="1"/>
  <c r="BH101" i="2"/>
  <c r="H34" i="2" s="1"/>
  <c r="BC88" i="1" s="1"/>
  <c r="BC87" i="1" s="1"/>
  <c r="BG101" i="2"/>
  <c r="H33" i="2"/>
  <c r="BB88" i="1" s="1"/>
  <c r="BB87" i="1" s="1"/>
  <c r="BF101" i="2"/>
  <c r="M32" i="2" s="1"/>
  <c r="AW88" i="1" s="1"/>
  <c r="M83" i="2"/>
  <c r="F80" i="2"/>
  <c r="F78" i="2"/>
  <c r="O17" i="2"/>
  <c r="E17" i="2"/>
  <c r="M120" i="2"/>
  <c r="M82" i="2"/>
  <c r="O16" i="2"/>
  <c r="O14" i="2"/>
  <c r="E14" i="2"/>
  <c r="F121" i="2" s="1"/>
  <c r="F83" i="2"/>
  <c r="O13" i="2"/>
  <c r="O11" i="2"/>
  <c r="E11" i="2"/>
  <c r="F120" i="2"/>
  <c r="F82" i="2"/>
  <c r="O10" i="2"/>
  <c r="O8" i="2"/>
  <c r="M118" i="2"/>
  <c r="M80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BK125" i="2" l="1"/>
  <c r="N126" i="2"/>
  <c r="N89" i="2" s="1"/>
  <c r="AX87" i="1"/>
  <c r="W33" i="1"/>
  <c r="W34" i="1"/>
  <c r="AY87" i="1"/>
  <c r="W125" i="2"/>
  <c r="W124" i="2" s="1"/>
  <c r="AU88" i="1" s="1"/>
  <c r="AU87" i="1" s="1"/>
  <c r="Y125" i="2"/>
  <c r="Y124" i="2" s="1"/>
  <c r="AA125" i="2"/>
  <c r="AA124" i="2" s="1"/>
  <c r="N192" i="2"/>
  <c r="BE192" i="2" s="1"/>
  <c r="H32" i="2"/>
  <c r="BA88" i="1" s="1"/>
  <c r="BA87" i="1" s="1"/>
  <c r="W32" i="1" l="1"/>
  <c r="AW87" i="1"/>
  <c r="AK32" i="1" s="1"/>
  <c r="BK124" i="2"/>
  <c r="N124" i="2" s="1"/>
  <c r="N87" i="2" s="1"/>
  <c r="N125" i="2"/>
  <c r="N88" i="2" s="1"/>
  <c r="N106" i="2" l="1"/>
  <c r="BE106" i="2" s="1"/>
  <c r="N105" i="2"/>
  <c r="BE105" i="2" s="1"/>
  <c r="N104" i="2"/>
  <c r="BE104" i="2" s="1"/>
  <c r="N103" i="2"/>
  <c r="BE103" i="2" s="1"/>
  <c r="N102" i="2"/>
  <c r="BE102" i="2" s="1"/>
  <c r="N101" i="2"/>
  <c r="M26" i="2"/>
  <c r="N100" i="2" l="1"/>
  <c r="BE101" i="2"/>
  <c r="M27" i="2" l="1"/>
  <c r="L108" i="2"/>
  <c r="M31" i="2"/>
  <c r="AV88" i="1" s="1"/>
  <c r="AT88" i="1" s="1"/>
  <c r="H31" i="2"/>
  <c r="AZ88" i="1" s="1"/>
  <c r="AZ87" i="1" s="1"/>
  <c r="AV87" i="1" l="1"/>
  <c r="AS88" i="1"/>
  <c r="AS87" i="1" s="1"/>
  <c r="M29" i="2"/>
  <c r="L37" i="2" l="1"/>
  <c r="AG88" i="1"/>
  <c r="AT87" i="1"/>
  <c r="AN88" i="1" l="1"/>
  <c r="AG87" i="1"/>
  <c r="AK26" i="1" l="1"/>
  <c r="AG93" i="1"/>
  <c r="AG91" i="1"/>
  <c r="AG94" i="1"/>
  <c r="AG92" i="1"/>
  <c r="AN87" i="1"/>
  <c r="CD91" i="1" l="1"/>
  <c r="AV91" i="1"/>
  <c r="BY91" i="1" s="1"/>
  <c r="AG90" i="1"/>
  <c r="AN91" i="1"/>
  <c r="CD92" i="1"/>
  <c r="AV92" i="1"/>
  <c r="BY92" i="1" s="1"/>
  <c r="CD94" i="1"/>
  <c r="AV94" i="1"/>
  <c r="BY94" i="1" s="1"/>
  <c r="AV93" i="1"/>
  <c r="BY93" i="1" s="1"/>
  <c r="CD93" i="1"/>
  <c r="AK27" i="1" l="1"/>
  <c r="AK29" i="1" s="1"/>
  <c r="AG96" i="1"/>
  <c r="W31" i="1"/>
  <c r="AN93" i="1"/>
  <c r="AN94" i="1"/>
  <c r="AN92" i="1"/>
  <c r="AN90" i="1"/>
  <c r="AN96" i="1" s="1"/>
  <c r="AK31" i="1"/>
  <c r="AK37" i="1" l="1"/>
</calcChain>
</file>

<file path=xl/sharedStrings.xml><?xml version="1.0" encoding="utf-8"?>
<sst xmlns="http://schemas.openxmlformats.org/spreadsheetml/2006/main" count="1165" uniqueCount="354">
  <si>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</si>
  <si>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</si>
  <si>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</si>
  <si>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</si>
  <si>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</si>
  <si>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</si>
  <si>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</si>
  <si>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</si>
  <si>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</si>
  <si>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</si>
  <si>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</si>
  <si>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</si>
  <si>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</si>
  <si>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</si>
  <si>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</si>
  <si>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</si>
  <si>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</si>
  <si>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DPSKRASNEBREZNO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</si>
  <si>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</si>
  <si>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</si>
  <si>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vodovodní přípojky</t>
  </si>
  <si>
    <t>JKSO:</t>
  </si>
  <si>
    <t/>
  </si>
  <si>
    <t>CC-CZ:</t>
  </si>
  <si>
    <t>Místo:</t>
  </si>
  <si>
    <t>DPD Krásné Březno</t>
  </si>
  <si>
    <t>Datum:</t>
  </si>
  <si>
    <t>10. 3. 2018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</si>
  <si>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</si>
  <si>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</si>
  <si>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</si>
  <si>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</si>
  <si>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</si>
  <si>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</si>
  <si>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</si>
  <si>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</si>
  <si>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</si>
  <si>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D.Prombergerová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</si>
  <si>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</si>
  <si>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</si>
  <si>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</si>
  <si>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</si>
  <si>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</si>
  <si>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</si>
  <si>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</si>
  <si>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</si>
  <si>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</si>
  <si>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</si>
  <si>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</si>
  <si>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</si>
  <si>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</si>
  <si>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</si>
  <si>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</si>
  <si>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</si>
  <si>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</si>
  <si>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</si>
  <si>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</si>
  <si>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</si>
  <si>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</si>
  <si>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</si>
  <si>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</si>
  <si>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</si>
  <si>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</si>
  <si>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</si>
  <si>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</si>
  <si>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</si>
  <si>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</si>
  <si>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</si>
  <si>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</si>
  <si>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</si>
  <si>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</si>
  <si>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</si>
  <si>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</si>
  <si>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</si>
  <si>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</si>
  <si>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</si>
  <si>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</si>
  <si>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</si>
  <si>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</si>
  <si>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</si>
  <si>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{3055ce17-c070-461c-aaec-814af0cc7c75}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</si>
  <si>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</si>
  <si>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</si>
  <si>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</si>
  <si>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</si>
  <si>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</si>
  <si>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</si>
  <si>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</si>
  <si>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</si>
  <si>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</si>
  <si>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</si>
  <si>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</si>
  <si>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</si>
  <si>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</si>
  <si>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</si>
  <si>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</si>
  <si>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</si>
  <si>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</si>
  <si>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</si>
  <si>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</si>
  <si>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</si>
  <si>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</si>
  <si>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</si>
  <si>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</si>
  <si>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</si>
  <si>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</si>
  <si>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</si>
  <si>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</si>
  <si>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</si>
  <si>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</si>
  <si>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</si>
  <si>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</si>
  <si>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</si>
  <si>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</si>
  <si>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</si>
  <si>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</si>
  <si>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</si>
  <si>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</si>
  <si>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</si>
  <si>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</si>
  <si>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</si>
  <si>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</si>
  <si>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</si>
  <si>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</si>
  <si>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</si>
  <si>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</si>
  <si>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</si>
  <si>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</si>
  <si>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</si>
  <si>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</si>
  <si>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</si>
  <si>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</si>
  <si>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</si>
  <si>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</si>
  <si>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</si>
  <si>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</si>
  <si>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</si>
  <si>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</si>
  <si>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</si>
  <si>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</si>
  <si>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</si>
  <si>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</si>
  <si>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</si>
  <si>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113106023</t>
  </si>
  <si>
    <t>Rozebrání dlažeb při překopech komunikací pro pěší ze zámkové dlažby ručně</t>
  </si>
  <si>
    <t>m2</t>
  </si>
  <si>
    <t>4</t>
  </si>
  <si>
    <t>-537520034</t>
  </si>
  <si>
    <t>113107130</t>
  </si>
  <si>
    <t>Odstranění podkladu z betonu prostého tl 100 mm ručně</t>
  </si>
  <si>
    <t>1787170177</t>
  </si>
  <si>
    <t>3</t>
  </si>
  <si>
    <t>113107142</t>
  </si>
  <si>
    <t>Odstranění podkladu živičného tl 100 mm ručně</t>
  </si>
  <si>
    <t>-2008428553</t>
  </si>
  <si>
    <t>115001101</t>
  </si>
  <si>
    <t>Převedení vody potrubím DN do 100</t>
  </si>
  <si>
    <t>m</t>
  </si>
  <si>
    <t>2074448322</t>
  </si>
  <si>
    <t>5</t>
  </si>
  <si>
    <t>119002311</t>
  </si>
  <si>
    <t>Pochozí dřevěné desky do tl 30 mm pro zabezpečení výkopu zřízení</t>
  </si>
  <si>
    <t>-1404920894</t>
  </si>
  <si>
    <t>6</t>
  </si>
  <si>
    <t>119002312</t>
  </si>
  <si>
    <t>Pochozí dřevěné desky do tl 30 mm pro zabezpečení výkopu odstranění</t>
  </si>
  <si>
    <t>-1091848504</t>
  </si>
  <si>
    <t>7</t>
  </si>
  <si>
    <t>132201201</t>
  </si>
  <si>
    <t>Hloubení rýh š do 2000 mm v hornině tř. 3 objemu do 100 m3</t>
  </si>
  <si>
    <t>m3</t>
  </si>
  <si>
    <t>1792838103</t>
  </si>
  <si>
    <t>8</t>
  </si>
  <si>
    <t>132201209</t>
  </si>
  <si>
    <t>Příplatek za lepivost k hloubení rýh š do 2000 mm v hornině tř. 3</t>
  </si>
  <si>
    <t>-1454996673</t>
  </si>
  <si>
    <t>9</t>
  </si>
  <si>
    <t>151101101</t>
  </si>
  <si>
    <t>Zřízení příložného pažení a rozepření stěn rýh hl do 2 m</t>
  </si>
  <si>
    <t>-639037612</t>
  </si>
  <si>
    <t>36*2*2</t>
  </si>
  <si>
    <t>VV</t>
  </si>
  <si>
    <t>10</t>
  </si>
  <si>
    <t>151101111</t>
  </si>
  <si>
    <t>Odstranění příložného pažení a rozepření stěn rýh hl do 2 m</t>
  </si>
  <si>
    <t>970061367</t>
  </si>
  <si>
    <t>11</t>
  </si>
  <si>
    <t>162701105</t>
  </si>
  <si>
    <t>Vodorovné přemístění do 10000 m výkopku/sypaniny z horniny tř. 1 až 4</t>
  </si>
  <si>
    <t>693991329</t>
  </si>
  <si>
    <t>74-60</t>
  </si>
  <si>
    <t>12</t>
  </si>
  <si>
    <t>167101101</t>
  </si>
  <si>
    <t>Nakládání výkopku z hornin tř. 1 až 4 do 100 m3</t>
  </si>
  <si>
    <t>-2015872743</t>
  </si>
  <si>
    <t>13</t>
  </si>
  <si>
    <t>171201211</t>
  </si>
  <si>
    <t>Poplatek za uložení stavebního odpadu - zeminy a kameniva na skládce</t>
  </si>
  <si>
    <t>t</t>
  </si>
  <si>
    <t>-1097955181</t>
  </si>
  <si>
    <t>14*1,7</t>
  </si>
  <si>
    <t>14</t>
  </si>
  <si>
    <t>174101101</t>
  </si>
  <si>
    <t>Zásyp jam, šachet rýh nebo kolem objektů sypaninou se zhutněním</t>
  </si>
  <si>
    <t>-528968446</t>
  </si>
  <si>
    <t>175111101</t>
  </si>
  <si>
    <t>Obsypání potrubí ručně sypaninou bez prohození sítem, uloženou do 3 m</t>
  </si>
  <si>
    <t>147533027</t>
  </si>
  <si>
    <t>16</t>
  </si>
  <si>
    <t>M</t>
  </si>
  <si>
    <t>58331200</t>
  </si>
  <si>
    <t>štěrkopísek netříděný zásypový materiál</t>
  </si>
  <si>
    <t>-1037231834</t>
  </si>
  <si>
    <t>5*1,6</t>
  </si>
  <si>
    <t>17</t>
  </si>
  <si>
    <t>181111111</t>
  </si>
  <si>
    <t>Plošná úprava terénu do 500 m2 zemina tř 1 až 4 nerovnosti do 100 mm v rovinně a svahu do 1:5</t>
  </si>
  <si>
    <t>1483948169</t>
  </si>
  <si>
    <t>18</t>
  </si>
  <si>
    <t>451573111</t>
  </si>
  <si>
    <t>Lože pod potrubí otevřený výkop ze štěrkopísku</t>
  </si>
  <si>
    <t>-1669300192</t>
  </si>
  <si>
    <t>19</t>
  </si>
  <si>
    <t>565175111</t>
  </si>
  <si>
    <t>Asfaltový beton vrstva podkladní ACP 16 (obalované kamenivo OKS) tl 100 mm š do 3 m</t>
  </si>
  <si>
    <t>-263243760</t>
  </si>
  <si>
    <t>20</t>
  </si>
  <si>
    <t>566901161</t>
  </si>
  <si>
    <t>Vyspravení podkladu po překopech ing sítí plochy do 15 m2 obalovaným kamenivem ACP (OK) tl. 100 mm</t>
  </si>
  <si>
    <t>946192685</t>
  </si>
  <si>
    <t>852241122</t>
  </si>
  <si>
    <t>Montáž potrubí z trub litinových tlakových přírubových normálních délek otevřený výkop DN 80</t>
  </si>
  <si>
    <t>kus</t>
  </si>
  <si>
    <t>-341051854</t>
  </si>
  <si>
    <t>22</t>
  </si>
  <si>
    <t>55253098</t>
  </si>
  <si>
    <t>trouba přírubová litinová vodovodní  PN 10/16 DN 80 dl 1000mm</t>
  </si>
  <si>
    <t>1070399897</t>
  </si>
  <si>
    <t>23</t>
  </si>
  <si>
    <t>857241131</t>
  </si>
  <si>
    <t>Montáž litinových tvarovek jednoosých hrdlových otevřený výkop s integrovaným těsněním DN 80</t>
  </si>
  <si>
    <t>-1514355049</t>
  </si>
  <si>
    <t>24</t>
  </si>
  <si>
    <t>55251310.1</t>
  </si>
  <si>
    <t>tvarovky vodovodní vrtaná příruba DN 80</t>
  </si>
  <si>
    <t>-54049203</t>
  </si>
  <si>
    <t>25</t>
  </si>
  <si>
    <t>55254026.1</t>
  </si>
  <si>
    <t>koleno 90° přírubové litinové vodovodní  DN 80</t>
  </si>
  <si>
    <t>-1289570850</t>
  </si>
  <si>
    <t>26</t>
  </si>
  <si>
    <t>857244122</t>
  </si>
  <si>
    <t>Montáž litinových tvarovek odbočných přírubových otevřený výkop DN 80</t>
  </si>
  <si>
    <t>1101205260</t>
  </si>
  <si>
    <t>27</t>
  </si>
  <si>
    <t>55253510.1</t>
  </si>
  <si>
    <t>tvarovka přírubová litinová vodovodní s přírubovou odbočkou PN 10/40 T-kus DN 80/80</t>
  </si>
  <si>
    <t>1336017029</t>
  </si>
  <si>
    <t>28</t>
  </si>
  <si>
    <t>871241211</t>
  </si>
  <si>
    <t>Montáž potrubí z PE100 SDR 11 otevřený výkop svařovaných elektrotvarovkou D 90 x 8,2 mm</t>
  </si>
  <si>
    <t>1869023177</t>
  </si>
  <si>
    <t>29</t>
  </si>
  <si>
    <t>28613600</t>
  </si>
  <si>
    <t>potrubí dvouvrstvé PE100 s 10% signalizační vrstvou SDR 11 90x8,2 dl 12m</t>
  </si>
  <si>
    <t>-1926715558</t>
  </si>
  <si>
    <t>30</t>
  </si>
  <si>
    <t>877241101</t>
  </si>
  <si>
    <t>Montáž elektrospojek na vodovodním potrubí z PE trub d 90</t>
  </si>
  <si>
    <t>809434260</t>
  </si>
  <si>
    <t>31</t>
  </si>
  <si>
    <t>28615974.1</t>
  </si>
  <si>
    <t>elektrospojka SDR 11 PE 100 PN 16 d 90</t>
  </si>
  <si>
    <t>-2119352827</t>
  </si>
  <si>
    <t>32</t>
  </si>
  <si>
    <t>877241112</t>
  </si>
  <si>
    <t>Montáž elektrokolen 90° na vodovodním potrubí z PE trub d 90</t>
  </si>
  <si>
    <t>-885674193</t>
  </si>
  <si>
    <t>33</t>
  </si>
  <si>
    <t>28614936</t>
  </si>
  <si>
    <t>elektrokoleno 90° PE 100 PN 16 d 90</t>
  </si>
  <si>
    <t>-876310584</t>
  </si>
  <si>
    <t>34</t>
  </si>
  <si>
    <t>28654368.1</t>
  </si>
  <si>
    <t>příruba přechodová</t>
  </si>
  <si>
    <t>-236945393</t>
  </si>
  <si>
    <t>35</t>
  </si>
  <si>
    <t>28654368.2</t>
  </si>
  <si>
    <t>lemovací nákružek</t>
  </si>
  <si>
    <t>827921712</t>
  </si>
  <si>
    <t>36</t>
  </si>
  <si>
    <t>28654368.3</t>
  </si>
  <si>
    <t>příruba otočná</t>
  </si>
  <si>
    <t>1676775132</t>
  </si>
  <si>
    <t>37</t>
  </si>
  <si>
    <t>891241112</t>
  </si>
  <si>
    <t>Montáž vodovodních šoupátek otevřený výkop DN 80</t>
  </si>
  <si>
    <t>1043472398</t>
  </si>
  <si>
    <t>38</t>
  </si>
  <si>
    <t>42221303</t>
  </si>
  <si>
    <t>šoupátko pitná voda, litina GGG 50, krátká stavební délka, PN10/16 DN 80 x 180 mm</t>
  </si>
  <si>
    <t>-1367490476</t>
  </si>
  <si>
    <t>39</t>
  </si>
  <si>
    <t>899721111</t>
  </si>
  <si>
    <t>Signalizační vodič DN do 150 mm na potrubí PVC</t>
  </si>
  <si>
    <t>43016433</t>
  </si>
  <si>
    <t>40</t>
  </si>
  <si>
    <t>899722111</t>
  </si>
  <si>
    <t>Krytí potrubí z plastů výstražnou fólií z PVC 20 cm</t>
  </si>
  <si>
    <t>-1118385702</t>
  </si>
  <si>
    <t>41</t>
  </si>
  <si>
    <t>919735112</t>
  </si>
  <si>
    <t>Řezání stávajícího živičného krytu hl do 100 mm</t>
  </si>
  <si>
    <t>-1939439840</t>
  </si>
  <si>
    <t>42</t>
  </si>
  <si>
    <t>971042261</t>
  </si>
  <si>
    <t>Vybourání otvorů v betonových příčkách a zdech pl do 0,0225 m2 tl do 600 mm</t>
  </si>
  <si>
    <t>-1920316018</t>
  </si>
  <si>
    <t>43</t>
  </si>
  <si>
    <t>997013509</t>
  </si>
  <si>
    <t>Příplatek k odvozu suti a vybouraných hmot na skládku ZKD 1 km přes 1 km</t>
  </si>
  <si>
    <t>1208150849</t>
  </si>
  <si>
    <t>44</t>
  </si>
  <si>
    <t>997013511</t>
  </si>
  <si>
    <t>Odvoz suti a vybouraných hmot z meziskládky na skládku do 1 km s naložením a se složením</t>
  </si>
  <si>
    <t>752570929</t>
  </si>
  <si>
    <t>45</t>
  </si>
  <si>
    <t>997013801</t>
  </si>
  <si>
    <t>Poplatek za uložení na skládce (skládkovné) stavebního odpadu betonového kód odpadu 170 101</t>
  </si>
  <si>
    <t>-918319887</t>
  </si>
  <si>
    <t>3,60+0,26+0,12</t>
  </si>
  <si>
    <t>46</t>
  </si>
  <si>
    <t>997013831</t>
  </si>
  <si>
    <t>Poplatek za uložení na skládce (skládkovné) stavebního odpadu směsného kód odpadu 170 904</t>
  </si>
  <si>
    <t>1615674864</t>
  </si>
  <si>
    <t>0,101+0,261</t>
  </si>
  <si>
    <t>47</t>
  </si>
  <si>
    <t>997223845</t>
  </si>
  <si>
    <t>Poplatek za uložení na skládce (skládkovné) odpadu asfaltového bez dehtu kód odpadu 170 302</t>
  </si>
  <si>
    <t>-712943217</t>
  </si>
  <si>
    <t>48</t>
  </si>
  <si>
    <t>998276101</t>
  </si>
  <si>
    <t>Přesun hmot pro trubní vedení z trub z plastických hmot otevřený výkop</t>
  </si>
  <si>
    <t>-830710998</t>
  </si>
  <si>
    <t>49</t>
  </si>
  <si>
    <t>722110821</t>
  </si>
  <si>
    <t>Demontáž potrubí litinového hrdlového do DN 80</t>
  </si>
  <si>
    <t>1471488035</t>
  </si>
  <si>
    <t>50</t>
  </si>
  <si>
    <t>733120826</t>
  </si>
  <si>
    <t>Demontáž potrubí ocelového hladkého do D 89</t>
  </si>
  <si>
    <t>268628072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</si>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</sst>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5" fillId="0" borderId="0" xfId="0" applyFont="1" applyAlignment="1">
      <alignment horizontal="left" vertical="center"/>
    </xf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1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1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0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1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1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0" fillId="0" borderId="0" xfId="0" applyNumberFormat="1" applyFont="1" applyBorder="1" applyAlignment="1" applyProtection="1">
      <alignment vertical="center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horizontal="right" vertical="center"/>
    </xf>
    <xf numFmtId="4" fontId="24" fillId="0" borderId="0" xfId="0" applyNumberFormat="1" applyFont="1" applyBorder="1" applyAlignment="1" applyProtection="1">
      <alignment vertical="center"/>
    </xf>
    <xf numFmtId="4" fontId="24" fillId="6" borderId="0" xfId="0" applyNumberFormat="1" applyFont="1" applyFill="1" applyBorder="1" applyAlignment="1" applyProtection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9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30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left" vertical="center" wrapText="1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24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0" fontId="12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31" t="s">
        <v>8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4"/>
      <c r="AS4" s="18" t="s">
        <v>13</v>
      </c>
      <c r="BE4" s="25" t="s">
        <v>14</v>
      </c>
      <c r="BS4" s="19" t="s">
        <v>15</v>
      </c>
    </row>
    <row r="5" spans="1:73" ht="14.45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2" t="s">
        <v>17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26"/>
      <c r="AQ5" s="24"/>
      <c r="BE5" s="190" t="s">
        <v>18</v>
      </c>
      <c r="BS5" s="19" t="s">
        <v>9</v>
      </c>
    </row>
    <row r="6" spans="1:73" ht="36.950000000000003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194" t="s">
        <v>20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26"/>
      <c r="AQ6" s="24"/>
      <c r="BE6" s="191"/>
      <c r="BS6" s="19" t="s">
        <v>9</v>
      </c>
    </row>
    <row r="7" spans="1:73" ht="14.45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4"/>
      <c r="BE7" s="191"/>
      <c r="BS7" s="19" t="s">
        <v>9</v>
      </c>
    </row>
    <row r="8" spans="1:73" ht="14.45" customHeight="1">
      <c r="B8" s="23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4"/>
      <c r="BE8" s="191"/>
      <c r="BS8" s="19" t="s">
        <v>9</v>
      </c>
    </row>
    <row r="9" spans="1:73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91"/>
      <c r="BS9" s="19" t="s">
        <v>9</v>
      </c>
    </row>
    <row r="10" spans="1:73" ht="14.45" customHeight="1">
      <c r="B10" s="23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22</v>
      </c>
      <c r="AO10" s="26"/>
      <c r="AP10" s="26"/>
      <c r="AQ10" s="24"/>
      <c r="BE10" s="191"/>
      <c r="BS10" s="19" t="s">
        <v>9</v>
      </c>
    </row>
    <row r="11" spans="1:73" ht="18.399999999999999" customHeight="1">
      <c r="B11" s="23"/>
      <c r="C11" s="26"/>
      <c r="D11" s="26"/>
      <c r="E11" s="28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31</v>
      </c>
      <c r="AL11" s="26"/>
      <c r="AM11" s="26"/>
      <c r="AN11" s="28" t="s">
        <v>22</v>
      </c>
      <c r="AO11" s="26"/>
      <c r="AP11" s="26"/>
      <c r="AQ11" s="24"/>
      <c r="BE11" s="191"/>
      <c r="BS11" s="19" t="s">
        <v>9</v>
      </c>
    </row>
    <row r="12" spans="1:73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91"/>
      <c r="BS12" s="19" t="s">
        <v>9</v>
      </c>
    </row>
    <row r="13" spans="1:73" ht="14.45" customHeight="1">
      <c r="B13" s="23"/>
      <c r="C13" s="26"/>
      <c r="D13" s="30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33</v>
      </c>
      <c r="AO13" s="26"/>
      <c r="AP13" s="26"/>
      <c r="AQ13" s="24"/>
      <c r="BE13" s="191"/>
      <c r="BS13" s="19" t="s">
        <v>9</v>
      </c>
    </row>
    <row r="14" spans="1:73">
      <c r="B14" s="23"/>
      <c r="C14" s="26"/>
      <c r="D14" s="26"/>
      <c r="E14" s="195" t="s">
        <v>33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30" t="s">
        <v>31</v>
      </c>
      <c r="AL14" s="26"/>
      <c r="AM14" s="26"/>
      <c r="AN14" s="32" t="s">
        <v>33</v>
      </c>
      <c r="AO14" s="26"/>
      <c r="AP14" s="26"/>
      <c r="AQ14" s="24"/>
      <c r="BE14" s="191"/>
      <c r="BS14" s="19" t="s">
        <v>9</v>
      </c>
    </row>
    <row r="15" spans="1:73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91"/>
      <c r="BS15" s="19" t="s">
        <v>6</v>
      </c>
    </row>
    <row r="16" spans="1:73" ht="14.45" customHeight="1">
      <c r="B16" s="23"/>
      <c r="C16" s="26"/>
      <c r="D16" s="30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22</v>
      </c>
      <c r="AO16" s="26"/>
      <c r="AP16" s="26"/>
      <c r="AQ16" s="24"/>
      <c r="BE16" s="191"/>
      <c r="BS16" s="19" t="s">
        <v>6</v>
      </c>
    </row>
    <row r="17" spans="2:71" ht="18.399999999999999" customHeight="1">
      <c r="B17" s="23"/>
      <c r="C17" s="26"/>
      <c r="D17" s="26"/>
      <c r="E17" s="28" t="s">
        <v>30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31</v>
      </c>
      <c r="AL17" s="26"/>
      <c r="AM17" s="26"/>
      <c r="AN17" s="28" t="s">
        <v>22</v>
      </c>
      <c r="AO17" s="26"/>
      <c r="AP17" s="26"/>
      <c r="AQ17" s="24"/>
      <c r="BE17" s="191"/>
      <c r="BS17" s="19" t="s">
        <v>35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91"/>
      <c r="BS18" s="19" t="s">
        <v>9</v>
      </c>
    </row>
    <row r="19" spans="2:71" ht="14.45" customHeight="1">
      <c r="B19" s="23"/>
      <c r="C19" s="26"/>
      <c r="D19" s="30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22</v>
      </c>
      <c r="AO19" s="26"/>
      <c r="AP19" s="26"/>
      <c r="AQ19" s="24"/>
      <c r="BE19" s="191"/>
      <c r="BS19" s="19" t="s">
        <v>9</v>
      </c>
    </row>
    <row r="20" spans="2:71" ht="18.399999999999999" customHeight="1">
      <c r="B20" s="23"/>
      <c r="C20" s="26"/>
      <c r="D20" s="26"/>
      <c r="E20" s="28" t="s">
        <v>37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31</v>
      </c>
      <c r="AL20" s="26"/>
      <c r="AM20" s="26"/>
      <c r="AN20" s="28" t="s">
        <v>22</v>
      </c>
      <c r="AO20" s="26"/>
      <c r="AP20" s="26"/>
      <c r="AQ20" s="24"/>
      <c r="BE20" s="191"/>
    </row>
    <row r="21" spans="2:71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91"/>
    </row>
    <row r="22" spans="2:71">
      <c r="B22" s="23"/>
      <c r="C22" s="26"/>
      <c r="D22" s="30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91"/>
    </row>
    <row r="23" spans="2:71" ht="16.5" customHeight="1">
      <c r="B23" s="23"/>
      <c r="C23" s="26"/>
      <c r="D23" s="26"/>
      <c r="E23" s="197" t="s">
        <v>22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6"/>
      <c r="AP23" s="26"/>
      <c r="AQ23" s="24"/>
      <c r="BE23" s="191"/>
    </row>
    <row r="24" spans="2:71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91"/>
    </row>
    <row r="25" spans="2:71" ht="6.95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191"/>
    </row>
    <row r="26" spans="2:71" ht="14.45" customHeight="1">
      <c r="B26" s="23"/>
      <c r="C26" s="26"/>
      <c r="D26" s="34" t="s">
        <v>39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8">
        <f>ROUND(AG87,2)</f>
        <v>0</v>
      </c>
      <c r="AL26" s="193"/>
      <c r="AM26" s="193"/>
      <c r="AN26" s="193"/>
      <c r="AO26" s="193"/>
      <c r="AP26" s="26"/>
      <c r="AQ26" s="24"/>
      <c r="BE26" s="191"/>
    </row>
    <row r="27" spans="2:71" ht="14.45" customHeight="1">
      <c r="B27" s="23"/>
      <c r="C27" s="26"/>
      <c r="D27" s="34" t="s">
        <v>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8">
        <f>ROUND(AG90,2)</f>
        <v>0</v>
      </c>
      <c r="AL27" s="198"/>
      <c r="AM27" s="198"/>
      <c r="AN27" s="198"/>
      <c r="AO27" s="198"/>
      <c r="AP27" s="26"/>
      <c r="AQ27" s="24"/>
      <c r="BE27" s="191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91"/>
    </row>
    <row r="29" spans="2:71" s="1" customFormat="1" ht="25.9" customHeight="1">
      <c r="B29" s="35"/>
      <c r="C29" s="36"/>
      <c r="D29" s="38" t="s">
        <v>41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9">
        <f>ROUND(AK26+AK27,2)</f>
        <v>0</v>
      </c>
      <c r="AL29" s="200"/>
      <c r="AM29" s="200"/>
      <c r="AN29" s="200"/>
      <c r="AO29" s="200"/>
      <c r="AP29" s="36"/>
      <c r="AQ29" s="37"/>
      <c r="BE29" s="191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91"/>
    </row>
    <row r="31" spans="2:71" s="2" customFormat="1" ht="14.45" customHeight="1">
      <c r="B31" s="40"/>
      <c r="C31" s="41"/>
      <c r="D31" s="42" t="s">
        <v>42</v>
      </c>
      <c r="E31" s="41"/>
      <c r="F31" s="42" t="s">
        <v>43</v>
      </c>
      <c r="G31" s="41"/>
      <c r="H31" s="41"/>
      <c r="I31" s="41"/>
      <c r="J31" s="41"/>
      <c r="K31" s="41"/>
      <c r="L31" s="201">
        <v>0.21</v>
      </c>
      <c r="M31" s="202"/>
      <c r="N31" s="202"/>
      <c r="O31" s="202"/>
      <c r="P31" s="41"/>
      <c r="Q31" s="41"/>
      <c r="R31" s="41"/>
      <c r="S31" s="41"/>
      <c r="T31" s="44" t="s">
        <v>44</v>
      </c>
      <c r="U31" s="41"/>
      <c r="V31" s="41"/>
      <c r="W31" s="203">
        <f>ROUND(AZ87+SUM(CD91:CD95),2)</f>
        <v>0</v>
      </c>
      <c r="X31" s="202"/>
      <c r="Y31" s="202"/>
      <c r="Z31" s="202"/>
      <c r="AA31" s="202"/>
      <c r="AB31" s="202"/>
      <c r="AC31" s="202"/>
      <c r="AD31" s="202"/>
      <c r="AE31" s="202"/>
      <c r="AF31" s="41"/>
      <c r="AG31" s="41"/>
      <c r="AH31" s="41"/>
      <c r="AI31" s="41"/>
      <c r="AJ31" s="41"/>
      <c r="AK31" s="203">
        <f>ROUND(AV87+SUM(BY91:BY95),2)</f>
        <v>0</v>
      </c>
      <c r="AL31" s="202"/>
      <c r="AM31" s="202"/>
      <c r="AN31" s="202"/>
      <c r="AO31" s="202"/>
      <c r="AP31" s="41"/>
      <c r="AQ31" s="45"/>
      <c r="BE31" s="191"/>
    </row>
    <row r="32" spans="2:71" s="2" customFormat="1" ht="14.45" customHeight="1">
      <c r="B32" s="40"/>
      <c r="C32" s="41"/>
      <c r="D32" s="41"/>
      <c r="E32" s="41"/>
      <c r="F32" s="42" t="s">
        <v>45</v>
      </c>
      <c r="G32" s="41"/>
      <c r="H32" s="41"/>
      <c r="I32" s="41"/>
      <c r="J32" s="41"/>
      <c r="K32" s="41"/>
      <c r="L32" s="201">
        <v>0.15</v>
      </c>
      <c r="M32" s="202"/>
      <c r="N32" s="202"/>
      <c r="O32" s="202"/>
      <c r="P32" s="41"/>
      <c r="Q32" s="41"/>
      <c r="R32" s="41"/>
      <c r="S32" s="41"/>
      <c r="T32" s="44" t="s">
        <v>44</v>
      </c>
      <c r="U32" s="41"/>
      <c r="V32" s="41"/>
      <c r="W32" s="203">
        <f>ROUND(BA87+SUM(CE91:CE95),2)</f>
        <v>0</v>
      </c>
      <c r="X32" s="202"/>
      <c r="Y32" s="202"/>
      <c r="Z32" s="202"/>
      <c r="AA32" s="202"/>
      <c r="AB32" s="202"/>
      <c r="AC32" s="202"/>
      <c r="AD32" s="202"/>
      <c r="AE32" s="202"/>
      <c r="AF32" s="41"/>
      <c r="AG32" s="41"/>
      <c r="AH32" s="41"/>
      <c r="AI32" s="41"/>
      <c r="AJ32" s="41"/>
      <c r="AK32" s="203">
        <f>ROUND(AW87+SUM(BZ91:BZ95),2)</f>
        <v>0</v>
      </c>
      <c r="AL32" s="202"/>
      <c r="AM32" s="202"/>
      <c r="AN32" s="202"/>
      <c r="AO32" s="202"/>
      <c r="AP32" s="41"/>
      <c r="AQ32" s="45"/>
      <c r="BE32" s="191"/>
    </row>
    <row r="33" spans="2:57" s="2" customFormat="1" ht="14.45" hidden="1" customHeight="1">
      <c r="B33" s="40"/>
      <c r="C33" s="41"/>
      <c r="D33" s="41"/>
      <c r="E33" s="41"/>
      <c r="F33" s="42" t="s">
        <v>46</v>
      </c>
      <c r="G33" s="41"/>
      <c r="H33" s="41"/>
      <c r="I33" s="41"/>
      <c r="J33" s="41"/>
      <c r="K33" s="41"/>
      <c r="L33" s="201">
        <v>0.21</v>
      </c>
      <c r="M33" s="202"/>
      <c r="N33" s="202"/>
      <c r="O33" s="202"/>
      <c r="P33" s="41"/>
      <c r="Q33" s="41"/>
      <c r="R33" s="41"/>
      <c r="S33" s="41"/>
      <c r="T33" s="44" t="s">
        <v>44</v>
      </c>
      <c r="U33" s="41"/>
      <c r="V33" s="41"/>
      <c r="W33" s="203">
        <f>ROUND(BB87+SUM(CF91:CF95),2)</f>
        <v>0</v>
      </c>
      <c r="X33" s="202"/>
      <c r="Y33" s="202"/>
      <c r="Z33" s="202"/>
      <c r="AA33" s="202"/>
      <c r="AB33" s="202"/>
      <c r="AC33" s="202"/>
      <c r="AD33" s="202"/>
      <c r="AE33" s="202"/>
      <c r="AF33" s="41"/>
      <c r="AG33" s="41"/>
      <c r="AH33" s="41"/>
      <c r="AI33" s="41"/>
      <c r="AJ33" s="41"/>
      <c r="AK33" s="203">
        <v>0</v>
      </c>
      <c r="AL33" s="202"/>
      <c r="AM33" s="202"/>
      <c r="AN33" s="202"/>
      <c r="AO33" s="202"/>
      <c r="AP33" s="41"/>
      <c r="AQ33" s="45"/>
      <c r="BE33" s="191"/>
    </row>
    <row r="34" spans="2:57" s="2" customFormat="1" ht="14.45" hidden="1" customHeight="1">
      <c r="B34" s="40"/>
      <c r="C34" s="41"/>
      <c r="D34" s="41"/>
      <c r="E34" s="41"/>
      <c r="F34" s="42" t="s">
        <v>47</v>
      </c>
      <c r="G34" s="41"/>
      <c r="H34" s="41"/>
      <c r="I34" s="41"/>
      <c r="J34" s="41"/>
      <c r="K34" s="41"/>
      <c r="L34" s="201">
        <v>0.15</v>
      </c>
      <c r="M34" s="202"/>
      <c r="N34" s="202"/>
      <c r="O34" s="202"/>
      <c r="P34" s="41"/>
      <c r="Q34" s="41"/>
      <c r="R34" s="41"/>
      <c r="S34" s="41"/>
      <c r="T34" s="44" t="s">
        <v>44</v>
      </c>
      <c r="U34" s="41"/>
      <c r="V34" s="41"/>
      <c r="W34" s="203">
        <f>ROUND(BC87+SUM(CG91:CG95),2)</f>
        <v>0</v>
      </c>
      <c r="X34" s="202"/>
      <c r="Y34" s="202"/>
      <c r="Z34" s="202"/>
      <c r="AA34" s="202"/>
      <c r="AB34" s="202"/>
      <c r="AC34" s="202"/>
      <c r="AD34" s="202"/>
      <c r="AE34" s="202"/>
      <c r="AF34" s="41"/>
      <c r="AG34" s="41"/>
      <c r="AH34" s="41"/>
      <c r="AI34" s="41"/>
      <c r="AJ34" s="41"/>
      <c r="AK34" s="203">
        <v>0</v>
      </c>
      <c r="AL34" s="202"/>
      <c r="AM34" s="202"/>
      <c r="AN34" s="202"/>
      <c r="AO34" s="202"/>
      <c r="AP34" s="41"/>
      <c r="AQ34" s="45"/>
      <c r="BE34" s="191"/>
    </row>
    <row r="35" spans="2:57" s="2" customFormat="1" ht="14.45" hidden="1" customHeight="1">
      <c r="B35" s="40"/>
      <c r="C35" s="41"/>
      <c r="D35" s="41"/>
      <c r="E35" s="41"/>
      <c r="F35" s="42" t="s">
        <v>48</v>
      </c>
      <c r="G35" s="41"/>
      <c r="H35" s="41"/>
      <c r="I35" s="41"/>
      <c r="J35" s="41"/>
      <c r="K35" s="41"/>
      <c r="L35" s="201">
        <v>0</v>
      </c>
      <c r="M35" s="202"/>
      <c r="N35" s="202"/>
      <c r="O35" s="202"/>
      <c r="P35" s="41"/>
      <c r="Q35" s="41"/>
      <c r="R35" s="41"/>
      <c r="S35" s="41"/>
      <c r="T35" s="44" t="s">
        <v>44</v>
      </c>
      <c r="U35" s="41"/>
      <c r="V35" s="41"/>
      <c r="W35" s="203">
        <f>ROUND(BD87+SUM(CH91:CH95),2)</f>
        <v>0</v>
      </c>
      <c r="X35" s="202"/>
      <c r="Y35" s="202"/>
      <c r="Z35" s="202"/>
      <c r="AA35" s="202"/>
      <c r="AB35" s="202"/>
      <c r="AC35" s="202"/>
      <c r="AD35" s="202"/>
      <c r="AE35" s="202"/>
      <c r="AF35" s="41"/>
      <c r="AG35" s="41"/>
      <c r="AH35" s="41"/>
      <c r="AI35" s="41"/>
      <c r="AJ35" s="41"/>
      <c r="AK35" s="203">
        <v>0</v>
      </c>
      <c r="AL35" s="202"/>
      <c r="AM35" s="202"/>
      <c r="AN35" s="202"/>
      <c r="AO35" s="202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50</v>
      </c>
      <c r="U37" s="48"/>
      <c r="V37" s="48"/>
      <c r="W37" s="48"/>
      <c r="X37" s="204" t="s">
        <v>51</v>
      </c>
      <c r="Y37" s="205"/>
      <c r="Z37" s="205"/>
      <c r="AA37" s="205"/>
      <c r="AB37" s="205"/>
      <c r="AC37" s="48"/>
      <c r="AD37" s="48"/>
      <c r="AE37" s="48"/>
      <c r="AF37" s="48"/>
      <c r="AG37" s="48"/>
      <c r="AH37" s="48"/>
      <c r="AI37" s="48"/>
      <c r="AJ37" s="48"/>
      <c r="AK37" s="206">
        <f>SUM(AK29:AK35)</f>
        <v>0</v>
      </c>
      <c r="AL37" s="205"/>
      <c r="AM37" s="205"/>
      <c r="AN37" s="205"/>
      <c r="AO37" s="207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57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57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57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57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57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57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57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57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57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>
      <c r="B49" s="35"/>
      <c r="C49" s="36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53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 ht="13.5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 ht="13.5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 ht="13.5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 ht="13.5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 ht="13.5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 ht="13.5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 ht="13.5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>
      <c r="B58" s="35"/>
      <c r="C58" s="36"/>
      <c r="D58" s="55" t="s">
        <v>54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55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54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55</v>
      </c>
      <c r="AN58" s="56"/>
      <c r="AO58" s="58"/>
      <c r="AP58" s="36"/>
      <c r="AQ58" s="37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>
      <c r="B60" s="35"/>
      <c r="C60" s="36"/>
      <c r="D60" s="50" t="s">
        <v>56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57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 ht="13.5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 ht="13.5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 ht="13.5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 ht="13.5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 ht="13.5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 ht="13.5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 ht="13.5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>
      <c r="B69" s="35"/>
      <c r="C69" s="36"/>
      <c r="D69" s="55" t="s">
        <v>54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55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54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55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88" t="s">
        <v>58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DPSKRASNEBREZNO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08" t="str">
        <f>K6</f>
        <v>Oprava vodovodní přípojky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DPD Krásné Březno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 "","",AN8)</f>
        <v>10. 3. 2018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34</v>
      </c>
      <c r="AJ82" s="36"/>
      <c r="AK82" s="36"/>
      <c r="AL82" s="36"/>
      <c r="AM82" s="210" t="str">
        <f>IF(E17="","",E17)</f>
        <v xml:space="preserve"> </v>
      </c>
      <c r="AN82" s="210"/>
      <c r="AO82" s="210"/>
      <c r="AP82" s="210"/>
      <c r="AQ82" s="37"/>
      <c r="AS82" s="211" t="s">
        <v>59</v>
      </c>
      <c r="AT82" s="212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1:89" s="1" customFormat="1">
      <c r="B83" s="35"/>
      <c r="C83" s="30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36</v>
      </c>
      <c r="AJ83" s="36"/>
      <c r="AK83" s="36"/>
      <c r="AL83" s="36"/>
      <c r="AM83" s="210" t="str">
        <f>IF(E20="","",E20)</f>
        <v>D.Prombergerová</v>
      </c>
      <c r="AN83" s="210"/>
      <c r="AO83" s="210"/>
      <c r="AP83" s="210"/>
      <c r="AQ83" s="37"/>
      <c r="AS83" s="213"/>
      <c r="AT83" s="214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5"/>
      <c r="AT84" s="216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1:89" s="1" customFormat="1" ht="29.25" customHeight="1">
      <c r="B85" s="35"/>
      <c r="C85" s="217" t="s">
        <v>60</v>
      </c>
      <c r="D85" s="218"/>
      <c r="E85" s="218"/>
      <c r="F85" s="218"/>
      <c r="G85" s="218"/>
      <c r="H85" s="79"/>
      <c r="I85" s="219" t="s">
        <v>61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62</v>
      </c>
      <c r="AH85" s="218"/>
      <c r="AI85" s="218"/>
      <c r="AJ85" s="218"/>
      <c r="AK85" s="218"/>
      <c r="AL85" s="218"/>
      <c r="AM85" s="218"/>
      <c r="AN85" s="219" t="s">
        <v>63</v>
      </c>
      <c r="AO85" s="218"/>
      <c r="AP85" s="220"/>
      <c r="AQ85" s="37"/>
      <c r="AS85" s="80" t="s">
        <v>64</v>
      </c>
      <c r="AT85" s="81" t="s">
        <v>65</v>
      </c>
      <c r="AU85" s="81" t="s">
        <v>66</v>
      </c>
      <c r="AV85" s="81" t="s">
        <v>67</v>
      </c>
      <c r="AW85" s="81" t="s">
        <v>68</v>
      </c>
      <c r="AX85" s="81" t="s">
        <v>69</v>
      </c>
      <c r="AY85" s="81" t="s">
        <v>70</v>
      </c>
      <c r="AZ85" s="81" t="s">
        <v>71</v>
      </c>
      <c r="BA85" s="81" t="s">
        <v>72</v>
      </c>
      <c r="BB85" s="81" t="s">
        <v>73</v>
      </c>
      <c r="BC85" s="81" t="s">
        <v>74</v>
      </c>
      <c r="BD85" s="82" t="s">
        <v>75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4" t="s">
        <v>76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28">
        <f>ROUND(AG88,2)</f>
        <v>0</v>
      </c>
      <c r="AH87" s="228"/>
      <c r="AI87" s="228"/>
      <c r="AJ87" s="228"/>
      <c r="AK87" s="228"/>
      <c r="AL87" s="228"/>
      <c r="AM87" s="228"/>
      <c r="AN87" s="229">
        <f>SUM(AG87,AT87)</f>
        <v>0</v>
      </c>
      <c r="AO87" s="229"/>
      <c r="AP87" s="229"/>
      <c r="AQ87" s="71"/>
      <c r="AS87" s="86">
        <f>ROUND(AS88,2)</f>
        <v>0</v>
      </c>
      <c r="AT87" s="87">
        <f>ROUND(SUM(AV87:AW87),2)</f>
        <v>0</v>
      </c>
      <c r="AU87" s="88">
        <f>ROUND(AU88,5)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ROUND(AZ88,2)</f>
        <v>0</v>
      </c>
      <c r="BA87" s="87">
        <f>ROUND(BA88,2)</f>
        <v>0</v>
      </c>
      <c r="BB87" s="87">
        <f>ROUND(BB88,2)</f>
        <v>0</v>
      </c>
      <c r="BC87" s="87">
        <f>ROUND(BC88,2)</f>
        <v>0</v>
      </c>
      <c r="BD87" s="89">
        <f>ROUND(BD88,2)</f>
        <v>0</v>
      </c>
      <c r="BS87" s="90" t="s">
        <v>77</v>
      </c>
      <c r="BT87" s="90" t="s">
        <v>78</v>
      </c>
      <c r="BV87" s="90" t="s">
        <v>79</v>
      </c>
      <c r="BW87" s="90" t="s">
        <v>80</v>
      </c>
      <c r="BX87" s="90" t="s">
        <v>81</v>
      </c>
    </row>
    <row r="88" spans="1:89" s="5" customFormat="1" ht="47.25" customHeight="1">
      <c r="A88" s="91" t="s">
        <v>82</v>
      </c>
      <c r="B88" s="92"/>
      <c r="C88" s="93"/>
      <c r="D88" s="223" t="s">
        <v>17</v>
      </c>
      <c r="E88" s="223"/>
      <c r="F88" s="223"/>
      <c r="G88" s="223"/>
      <c r="H88" s="223"/>
      <c r="I88" s="94"/>
      <c r="J88" s="223" t="s">
        <v>20</v>
      </c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1">
        <f>'DPSKRASNEBREZNO - Oprava ...'!M29</f>
        <v>0</v>
      </c>
      <c r="AH88" s="222"/>
      <c r="AI88" s="222"/>
      <c r="AJ88" s="222"/>
      <c r="AK88" s="222"/>
      <c r="AL88" s="222"/>
      <c r="AM88" s="222"/>
      <c r="AN88" s="221">
        <f>SUM(AG88,AT88)</f>
        <v>0</v>
      </c>
      <c r="AO88" s="222"/>
      <c r="AP88" s="222"/>
      <c r="AQ88" s="95"/>
      <c r="AS88" s="96">
        <f>'DPSKRASNEBREZNO - Oprava ...'!M27</f>
        <v>0</v>
      </c>
      <c r="AT88" s="97">
        <f>ROUND(SUM(AV88:AW88),2)</f>
        <v>0</v>
      </c>
      <c r="AU88" s="98">
        <f>'DPSKRASNEBREZNO - Oprava ...'!W124</f>
        <v>0</v>
      </c>
      <c r="AV88" s="97">
        <f>'DPSKRASNEBREZNO - Oprava ...'!M31</f>
        <v>0</v>
      </c>
      <c r="AW88" s="97">
        <f>'DPSKRASNEBREZNO - Oprava ...'!M32</f>
        <v>0</v>
      </c>
      <c r="AX88" s="97">
        <f>'DPSKRASNEBREZNO - Oprava ...'!M33</f>
        <v>0</v>
      </c>
      <c r="AY88" s="97">
        <f>'DPSKRASNEBREZNO - Oprava ...'!M34</f>
        <v>0</v>
      </c>
      <c r="AZ88" s="97">
        <f>'DPSKRASNEBREZNO - Oprava ...'!H31</f>
        <v>0</v>
      </c>
      <c r="BA88" s="97">
        <f>'DPSKRASNEBREZNO - Oprava ...'!H32</f>
        <v>0</v>
      </c>
      <c r="BB88" s="97">
        <f>'DPSKRASNEBREZNO - Oprava ...'!H33</f>
        <v>0</v>
      </c>
      <c r="BC88" s="97">
        <f>'DPSKRASNEBREZNO - Oprava ...'!H34</f>
        <v>0</v>
      </c>
      <c r="BD88" s="99">
        <f>'DPSKRASNEBREZNO - Oprava ...'!H35</f>
        <v>0</v>
      </c>
      <c r="BT88" s="100" t="s">
        <v>83</v>
      </c>
      <c r="BU88" s="100" t="s">
        <v>84</v>
      </c>
      <c r="BV88" s="100" t="s">
        <v>79</v>
      </c>
      <c r="BW88" s="100" t="s">
        <v>80</v>
      </c>
      <c r="BX88" s="100" t="s">
        <v>81</v>
      </c>
    </row>
    <row r="89" spans="1:89" ht="13.5">
      <c r="B89" s="2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4"/>
    </row>
    <row r="90" spans="1:89" s="1" customFormat="1" ht="30" customHeight="1">
      <c r="B90" s="35"/>
      <c r="C90" s="84" t="s">
        <v>85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29">
        <f>ROUND(SUM(AG91:AG94),2)</f>
        <v>0</v>
      </c>
      <c r="AH90" s="229"/>
      <c r="AI90" s="229"/>
      <c r="AJ90" s="229"/>
      <c r="AK90" s="229"/>
      <c r="AL90" s="229"/>
      <c r="AM90" s="229"/>
      <c r="AN90" s="229">
        <f>ROUND(SUM(AN91:AN94),2)</f>
        <v>0</v>
      </c>
      <c r="AO90" s="229"/>
      <c r="AP90" s="229"/>
      <c r="AQ90" s="37"/>
      <c r="AS90" s="80" t="s">
        <v>86</v>
      </c>
      <c r="AT90" s="81" t="s">
        <v>87</v>
      </c>
      <c r="AU90" s="81" t="s">
        <v>42</v>
      </c>
      <c r="AV90" s="82" t="s">
        <v>65</v>
      </c>
    </row>
    <row r="91" spans="1:89" s="1" customFormat="1" ht="19.899999999999999" customHeight="1">
      <c r="B91" s="35"/>
      <c r="C91" s="36"/>
      <c r="D91" s="101" t="s">
        <v>88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24">
        <f>ROUND(AG87*AS91,2)</f>
        <v>0</v>
      </c>
      <c r="AH91" s="225"/>
      <c r="AI91" s="225"/>
      <c r="AJ91" s="225"/>
      <c r="AK91" s="225"/>
      <c r="AL91" s="225"/>
      <c r="AM91" s="225"/>
      <c r="AN91" s="225">
        <f>ROUND(AG91+AV91,2)</f>
        <v>0</v>
      </c>
      <c r="AO91" s="225"/>
      <c r="AP91" s="225"/>
      <c r="AQ91" s="37"/>
      <c r="AS91" s="102">
        <v>0</v>
      </c>
      <c r="AT91" s="103" t="s">
        <v>89</v>
      </c>
      <c r="AU91" s="103" t="s">
        <v>43</v>
      </c>
      <c r="AV91" s="104">
        <f>ROUND(IF(AU91="základní",AG91*L31,IF(AU91="snížená",AG91*L32,0)),2)</f>
        <v>0</v>
      </c>
      <c r="BV91" s="19" t="s">
        <v>90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19">
        <f>IF(AU91="základní",1,IF(AU91="snížená",2,IF(AU91="zákl. přenesená",4,IF(AU91="sníž. přenesená",5,3))))</f>
        <v>1</v>
      </c>
      <c r="CJ91" s="19">
        <f>IF(AT91="stavební čast",1,IF(8891="investiční čast",2,3))</f>
        <v>1</v>
      </c>
      <c r="CK91" s="19" t="str">
        <f>IF(D91="Vyplň vlastní","","x")</f>
        <v>x</v>
      </c>
    </row>
    <row r="92" spans="1:89" s="1" customFormat="1" ht="19.899999999999999" customHeight="1">
      <c r="B92" s="35"/>
      <c r="C92" s="36"/>
      <c r="D92" s="226" t="s">
        <v>91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36"/>
      <c r="AD92" s="36"/>
      <c r="AE92" s="36"/>
      <c r="AF92" s="36"/>
      <c r="AG92" s="224">
        <f>AG87*AS92</f>
        <v>0</v>
      </c>
      <c r="AH92" s="225"/>
      <c r="AI92" s="225"/>
      <c r="AJ92" s="225"/>
      <c r="AK92" s="225"/>
      <c r="AL92" s="225"/>
      <c r="AM92" s="225"/>
      <c r="AN92" s="225">
        <f>AG92+AV92</f>
        <v>0</v>
      </c>
      <c r="AO92" s="225"/>
      <c r="AP92" s="225"/>
      <c r="AQ92" s="37"/>
      <c r="AS92" s="106">
        <v>0</v>
      </c>
      <c r="AT92" s="107" t="s">
        <v>89</v>
      </c>
      <c r="AU92" s="107" t="s">
        <v>43</v>
      </c>
      <c r="AV92" s="108">
        <f>ROUND(IF(AU92="nulová",0,IF(OR(AU92="základní",AU92="zákl. přenesená"),AG92*L31,AG92*L32)),2)</f>
        <v>0</v>
      </c>
      <c r="BV92" s="19" t="s">
        <v>92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/>
      </c>
    </row>
    <row r="93" spans="1:89" s="1" customFormat="1" ht="19.899999999999999" customHeight="1">
      <c r="B93" s="35"/>
      <c r="C93" s="36"/>
      <c r="D93" s="226" t="s">
        <v>91</v>
      </c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36"/>
      <c r="AD93" s="36"/>
      <c r="AE93" s="36"/>
      <c r="AF93" s="36"/>
      <c r="AG93" s="224">
        <f>AG87*AS93</f>
        <v>0</v>
      </c>
      <c r="AH93" s="225"/>
      <c r="AI93" s="225"/>
      <c r="AJ93" s="225"/>
      <c r="AK93" s="225"/>
      <c r="AL93" s="225"/>
      <c r="AM93" s="225"/>
      <c r="AN93" s="225">
        <f>AG93+AV93</f>
        <v>0</v>
      </c>
      <c r="AO93" s="225"/>
      <c r="AP93" s="225"/>
      <c r="AQ93" s="37"/>
      <c r="AS93" s="106">
        <v>0</v>
      </c>
      <c r="AT93" s="107" t="s">
        <v>89</v>
      </c>
      <c r="AU93" s="107" t="s">
        <v>43</v>
      </c>
      <c r="AV93" s="108">
        <f>ROUND(IF(AU93="nulová",0,IF(OR(AU93="základní",AU93="zákl. přenesená"),AG93*L31,AG93*L32)),2)</f>
        <v>0</v>
      </c>
      <c r="BV93" s="19" t="s">
        <v>92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1:89" s="1" customFormat="1" ht="19.899999999999999" customHeight="1">
      <c r="B94" s="35"/>
      <c r="C94" s="36"/>
      <c r="D94" s="226" t="s">
        <v>91</v>
      </c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36"/>
      <c r="AD94" s="36"/>
      <c r="AE94" s="36"/>
      <c r="AF94" s="36"/>
      <c r="AG94" s="224">
        <f>AG87*AS94</f>
        <v>0</v>
      </c>
      <c r="AH94" s="225"/>
      <c r="AI94" s="225"/>
      <c r="AJ94" s="225"/>
      <c r="AK94" s="225"/>
      <c r="AL94" s="225"/>
      <c r="AM94" s="225"/>
      <c r="AN94" s="225">
        <f>AG94+AV94</f>
        <v>0</v>
      </c>
      <c r="AO94" s="225"/>
      <c r="AP94" s="225"/>
      <c r="AQ94" s="37"/>
      <c r="AS94" s="109">
        <v>0</v>
      </c>
      <c r="AT94" s="110" t="s">
        <v>89</v>
      </c>
      <c r="AU94" s="110" t="s">
        <v>43</v>
      </c>
      <c r="AV94" s="111">
        <f>ROUND(IF(AU94="nulová",0,IF(OR(AU94="základní",AU94="zákl. přenesená"),AG94*L31,AG94*L32)),2)</f>
        <v>0</v>
      </c>
      <c r="BV94" s="19" t="s">
        <v>92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1:89" s="1" customFormat="1" ht="10.9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</row>
    <row r="96" spans="1:89" s="1" customFormat="1" ht="30" customHeight="1">
      <c r="B96" s="35"/>
      <c r="C96" s="112" t="s">
        <v>93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30">
        <f>ROUND(AG87+AG90,2)</f>
        <v>0</v>
      </c>
      <c r="AH96" s="230"/>
      <c r="AI96" s="230"/>
      <c r="AJ96" s="230"/>
      <c r="AK96" s="230"/>
      <c r="AL96" s="230"/>
      <c r="AM96" s="230"/>
      <c r="AN96" s="230">
        <f>AN87+AN90</f>
        <v>0</v>
      </c>
      <c r="AO96" s="230"/>
      <c r="AP96" s="230"/>
      <c r="AQ96" s="37"/>
    </row>
    <row r="97" spans="2:43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sheetProtection algorithmName="SHA-512" hashValue="mYJqahB8Aw2LrV40YcfDLE8n3+VP7y7sziX3p727jsxve24rno1Fb8R+bClrOxYhfBSLu4CtsBDYol8s8rL8+w==" saltValue="F6xrdr7EWUMxWWp14weK4l9xNN///8gb7OZGMs+50I/5wj/HE5VY2dvnobLl0PosBNUkVblROwJECbao0sn2T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DPSKRASNEBREZNO - Oprava 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2"/>
      <c r="C1" s="12"/>
      <c r="D1" s="13" t="s">
        <v>1</v>
      </c>
      <c r="E1" s="12"/>
      <c r="F1" s="14" t="s">
        <v>94</v>
      </c>
      <c r="G1" s="14"/>
      <c r="H1" s="273" t="s">
        <v>95</v>
      </c>
      <c r="I1" s="273"/>
      <c r="J1" s="273"/>
      <c r="K1" s="273"/>
      <c r="L1" s="14" t="s">
        <v>96</v>
      </c>
      <c r="M1" s="12"/>
      <c r="N1" s="12"/>
      <c r="O1" s="13" t="s">
        <v>97</v>
      </c>
      <c r="P1" s="12"/>
      <c r="Q1" s="12"/>
      <c r="R1" s="12"/>
      <c r="S1" s="14" t="s">
        <v>98</v>
      </c>
      <c r="T1" s="14"/>
      <c r="U1" s="114"/>
      <c r="V1" s="1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80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99</v>
      </c>
    </row>
    <row r="4" spans="1:66" ht="36.950000000000003" customHeight="1">
      <c r="B4" s="23"/>
      <c r="C4" s="188" t="s">
        <v>100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s="1" customFormat="1" ht="32.85" customHeight="1">
      <c r="B6" s="35"/>
      <c r="C6" s="36"/>
      <c r="D6" s="29" t="s">
        <v>19</v>
      </c>
      <c r="E6" s="36"/>
      <c r="F6" s="194" t="s">
        <v>20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36"/>
      <c r="R6" s="37"/>
    </row>
    <row r="7" spans="1:66" s="1" customFormat="1" ht="14.45" customHeight="1">
      <c r="B7" s="35"/>
      <c r="C7" s="36"/>
      <c r="D7" s="30" t="s">
        <v>21</v>
      </c>
      <c r="E7" s="36"/>
      <c r="F7" s="28" t="s">
        <v>22</v>
      </c>
      <c r="G7" s="36"/>
      <c r="H7" s="36"/>
      <c r="I7" s="36"/>
      <c r="J7" s="36"/>
      <c r="K7" s="36"/>
      <c r="L7" s="36"/>
      <c r="M7" s="30" t="s">
        <v>23</v>
      </c>
      <c r="N7" s="36"/>
      <c r="O7" s="28" t="s">
        <v>22</v>
      </c>
      <c r="P7" s="36"/>
      <c r="Q7" s="36"/>
      <c r="R7" s="37"/>
    </row>
    <row r="8" spans="1:66" s="1" customFormat="1" ht="14.45" customHeight="1">
      <c r="B8" s="35"/>
      <c r="C8" s="36"/>
      <c r="D8" s="30" t="s">
        <v>24</v>
      </c>
      <c r="E8" s="36"/>
      <c r="F8" s="28" t="s">
        <v>25</v>
      </c>
      <c r="G8" s="36"/>
      <c r="H8" s="36"/>
      <c r="I8" s="36"/>
      <c r="J8" s="36"/>
      <c r="K8" s="36"/>
      <c r="L8" s="36"/>
      <c r="M8" s="30" t="s">
        <v>26</v>
      </c>
      <c r="N8" s="36"/>
      <c r="O8" s="234" t="str">
        <f>'Rekapitulace stavby'!AN8</f>
        <v>10. 3. 2018</v>
      </c>
      <c r="P8" s="235"/>
      <c r="Q8" s="36"/>
      <c r="R8" s="37"/>
    </row>
    <row r="9" spans="1:66" s="1" customFormat="1" ht="10.9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1:66" s="1" customFormat="1" ht="14.45" customHeight="1">
      <c r="B10" s="35"/>
      <c r="C10" s="36"/>
      <c r="D10" s="30" t="s">
        <v>28</v>
      </c>
      <c r="E10" s="36"/>
      <c r="F10" s="36"/>
      <c r="G10" s="36"/>
      <c r="H10" s="36"/>
      <c r="I10" s="36"/>
      <c r="J10" s="36"/>
      <c r="K10" s="36"/>
      <c r="L10" s="36"/>
      <c r="M10" s="30" t="s">
        <v>29</v>
      </c>
      <c r="N10" s="36"/>
      <c r="O10" s="192" t="str">
        <f>IF('Rekapitulace stavby'!AN10="","",'Rekapitulace stavby'!AN10)</f>
        <v/>
      </c>
      <c r="P10" s="192"/>
      <c r="Q10" s="36"/>
      <c r="R10" s="37"/>
    </row>
    <row r="11" spans="1:66" s="1" customFormat="1" ht="18" customHeight="1">
      <c r="B11" s="35"/>
      <c r="C11" s="36"/>
      <c r="D11" s="36"/>
      <c r="E11" s="28" t="str">
        <f>IF('Rekapitulace stavby'!E11="","",'Rekapitulace stavby'!E11)</f>
        <v xml:space="preserve"> </v>
      </c>
      <c r="F11" s="36"/>
      <c r="G11" s="36"/>
      <c r="H11" s="36"/>
      <c r="I11" s="36"/>
      <c r="J11" s="36"/>
      <c r="K11" s="36"/>
      <c r="L11" s="36"/>
      <c r="M11" s="30" t="s">
        <v>31</v>
      </c>
      <c r="N11" s="36"/>
      <c r="O11" s="192" t="str">
        <f>IF('Rekapitulace stavby'!AN11="","",'Rekapitulace stavby'!AN11)</f>
        <v/>
      </c>
      <c r="P11" s="192"/>
      <c r="Q11" s="36"/>
      <c r="R11" s="37"/>
    </row>
    <row r="12" spans="1:66" s="1" customFormat="1" ht="6.9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32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36" t="str">
        <f>IF('Rekapitulace stavby'!AN13="","",'Rekapitulace stavby'!AN13)</f>
        <v>Vyplň údaj</v>
      </c>
      <c r="P13" s="192"/>
      <c r="Q13" s="36"/>
      <c r="R13" s="37"/>
    </row>
    <row r="14" spans="1:66" s="1" customFormat="1" ht="18" customHeight="1">
      <c r="B14" s="35"/>
      <c r="C14" s="36"/>
      <c r="D14" s="36"/>
      <c r="E14" s="236" t="str">
        <f>IF('Rekapitulace stavby'!E14="","",'Rekapitulace stavby'!E14)</f>
        <v>Vyplň údaj</v>
      </c>
      <c r="F14" s="237"/>
      <c r="G14" s="237"/>
      <c r="H14" s="237"/>
      <c r="I14" s="237"/>
      <c r="J14" s="237"/>
      <c r="K14" s="237"/>
      <c r="L14" s="237"/>
      <c r="M14" s="30" t="s">
        <v>31</v>
      </c>
      <c r="N14" s="36"/>
      <c r="O14" s="236" t="str">
        <f>IF('Rekapitulace stavby'!AN14="","",'Rekapitulace stavby'!AN14)</f>
        <v>Vyplň údaj</v>
      </c>
      <c r="P14" s="192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34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192" t="str">
        <f>IF('Rekapitulace stavby'!AN16="","",'Rekapitulace stavby'!AN16)</f>
        <v/>
      </c>
      <c r="P16" s="192"/>
      <c r="Q16" s="36"/>
      <c r="R16" s="37"/>
    </row>
    <row r="17" spans="2:18" s="1" customFormat="1" ht="18" customHeight="1">
      <c r="B17" s="35"/>
      <c r="C17" s="36"/>
      <c r="D17" s="36"/>
      <c r="E17" s="28" t="str">
        <f>IF('Rekapitulace stavby'!E17="","",'Rekapitulace stavby'!E17)</f>
        <v xml:space="preserve"> </v>
      </c>
      <c r="F17" s="36"/>
      <c r="G17" s="36"/>
      <c r="H17" s="36"/>
      <c r="I17" s="36"/>
      <c r="J17" s="36"/>
      <c r="K17" s="36"/>
      <c r="L17" s="36"/>
      <c r="M17" s="30" t="s">
        <v>31</v>
      </c>
      <c r="N17" s="36"/>
      <c r="O17" s="192" t="str">
        <f>IF('Rekapitulace stavby'!AN17="","",'Rekapitulace stavby'!AN17)</f>
        <v/>
      </c>
      <c r="P17" s="192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36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192" t="s">
        <v>22</v>
      </c>
      <c r="P19" s="192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31</v>
      </c>
      <c r="N20" s="36"/>
      <c r="O20" s="192" t="s">
        <v>22</v>
      </c>
      <c r="P20" s="192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38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6.5" customHeight="1">
      <c r="B23" s="35"/>
      <c r="C23" s="36"/>
      <c r="D23" s="36"/>
      <c r="E23" s="197" t="s">
        <v>22</v>
      </c>
      <c r="F23" s="197"/>
      <c r="G23" s="197"/>
      <c r="H23" s="197"/>
      <c r="I23" s="197"/>
      <c r="J23" s="197"/>
      <c r="K23" s="197"/>
      <c r="L23" s="197"/>
      <c r="M23" s="36"/>
      <c r="N23" s="36"/>
      <c r="O23" s="36"/>
      <c r="P23" s="36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6"/>
      <c r="R25" s="37"/>
    </row>
    <row r="26" spans="2:18" s="1" customFormat="1" ht="14.45" customHeight="1">
      <c r="B26" s="35"/>
      <c r="C26" s="36"/>
      <c r="D26" s="115" t="s">
        <v>101</v>
      </c>
      <c r="E26" s="36"/>
      <c r="F26" s="36"/>
      <c r="G26" s="36"/>
      <c r="H26" s="36"/>
      <c r="I26" s="36"/>
      <c r="J26" s="36"/>
      <c r="K26" s="36"/>
      <c r="L26" s="36"/>
      <c r="M26" s="198">
        <f>N87</f>
        <v>0</v>
      </c>
      <c r="N26" s="198"/>
      <c r="O26" s="198"/>
      <c r="P26" s="198"/>
      <c r="Q26" s="36"/>
      <c r="R26" s="37"/>
    </row>
    <row r="27" spans="2:18" s="1" customFormat="1" ht="14.45" customHeight="1">
      <c r="B27" s="35"/>
      <c r="C27" s="36"/>
      <c r="D27" s="34" t="s">
        <v>88</v>
      </c>
      <c r="E27" s="36"/>
      <c r="F27" s="36"/>
      <c r="G27" s="36"/>
      <c r="H27" s="36"/>
      <c r="I27" s="36"/>
      <c r="J27" s="36"/>
      <c r="K27" s="36"/>
      <c r="L27" s="36"/>
      <c r="M27" s="198">
        <f>N100</f>
        <v>0</v>
      </c>
      <c r="N27" s="198"/>
      <c r="O27" s="198"/>
      <c r="P27" s="198"/>
      <c r="Q27" s="36"/>
      <c r="R27" s="37"/>
    </row>
    <row r="28" spans="2:18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2:18" s="1" customFormat="1" ht="25.35" customHeight="1">
      <c r="B29" s="35"/>
      <c r="C29" s="36"/>
      <c r="D29" s="116" t="s">
        <v>41</v>
      </c>
      <c r="E29" s="36"/>
      <c r="F29" s="36"/>
      <c r="G29" s="36"/>
      <c r="H29" s="36"/>
      <c r="I29" s="36"/>
      <c r="J29" s="36"/>
      <c r="K29" s="36"/>
      <c r="L29" s="36"/>
      <c r="M29" s="238">
        <f>ROUND(M26+M27,2)</f>
        <v>0</v>
      </c>
      <c r="N29" s="233"/>
      <c r="O29" s="233"/>
      <c r="P29" s="233"/>
      <c r="Q29" s="36"/>
      <c r="R29" s="37"/>
    </row>
    <row r="30" spans="2:18" s="1" customFormat="1" ht="6.95" customHeight="1">
      <c r="B30" s="35"/>
      <c r="C30" s="3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6"/>
      <c r="R30" s="37"/>
    </row>
    <row r="31" spans="2:18" s="1" customFormat="1" ht="14.45" customHeight="1">
      <c r="B31" s="35"/>
      <c r="C31" s="36"/>
      <c r="D31" s="42" t="s">
        <v>42</v>
      </c>
      <c r="E31" s="42" t="s">
        <v>43</v>
      </c>
      <c r="F31" s="43">
        <v>0.21</v>
      </c>
      <c r="G31" s="117" t="s">
        <v>44</v>
      </c>
      <c r="H31" s="239">
        <f>ROUND((((SUM(BE100:BE107)+SUM(BE124:BE190))+SUM(BE192:BE196))),2)</f>
        <v>0</v>
      </c>
      <c r="I31" s="233"/>
      <c r="J31" s="233"/>
      <c r="K31" s="36"/>
      <c r="L31" s="36"/>
      <c r="M31" s="239">
        <f>ROUND(((ROUND((SUM(BE100:BE107)+SUM(BE124:BE190)), 2)*F31)+SUM(BE192:BE196)*F31),2)</f>
        <v>0</v>
      </c>
      <c r="N31" s="233"/>
      <c r="O31" s="233"/>
      <c r="P31" s="233"/>
      <c r="Q31" s="36"/>
      <c r="R31" s="37"/>
    </row>
    <row r="32" spans="2:18" s="1" customFormat="1" ht="14.45" customHeight="1">
      <c r="B32" s="35"/>
      <c r="C32" s="36"/>
      <c r="D32" s="36"/>
      <c r="E32" s="42" t="s">
        <v>45</v>
      </c>
      <c r="F32" s="43">
        <v>0.15</v>
      </c>
      <c r="G32" s="117" t="s">
        <v>44</v>
      </c>
      <c r="H32" s="239">
        <f>ROUND((((SUM(BF100:BF107)+SUM(BF124:BF190))+SUM(BF192:BF196))),2)</f>
        <v>0</v>
      </c>
      <c r="I32" s="233"/>
      <c r="J32" s="233"/>
      <c r="K32" s="36"/>
      <c r="L32" s="36"/>
      <c r="M32" s="239">
        <f>ROUND(((ROUND((SUM(BF100:BF107)+SUM(BF124:BF190)), 2)*F32)+SUM(BF192:BF196)*F32),2)</f>
        <v>0</v>
      </c>
      <c r="N32" s="233"/>
      <c r="O32" s="233"/>
      <c r="P32" s="233"/>
      <c r="Q32" s="36"/>
      <c r="R32" s="37"/>
    </row>
    <row r="33" spans="2:18" s="1" customFormat="1" ht="14.45" hidden="1" customHeight="1">
      <c r="B33" s="35"/>
      <c r="C33" s="36"/>
      <c r="D33" s="36"/>
      <c r="E33" s="42" t="s">
        <v>46</v>
      </c>
      <c r="F33" s="43">
        <v>0.21</v>
      </c>
      <c r="G33" s="117" t="s">
        <v>44</v>
      </c>
      <c r="H33" s="239">
        <f>ROUND((((SUM(BG100:BG107)+SUM(BG124:BG190))+SUM(BG192:BG196))),2)</f>
        <v>0</v>
      </c>
      <c r="I33" s="233"/>
      <c r="J33" s="233"/>
      <c r="K33" s="36"/>
      <c r="L33" s="36"/>
      <c r="M33" s="239">
        <v>0</v>
      </c>
      <c r="N33" s="233"/>
      <c r="O33" s="233"/>
      <c r="P33" s="233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47</v>
      </c>
      <c r="F34" s="43">
        <v>0.15</v>
      </c>
      <c r="G34" s="117" t="s">
        <v>44</v>
      </c>
      <c r="H34" s="239">
        <f>ROUND((((SUM(BH100:BH107)+SUM(BH124:BH190))+SUM(BH192:BH196))),2)</f>
        <v>0</v>
      </c>
      <c r="I34" s="233"/>
      <c r="J34" s="233"/>
      <c r="K34" s="36"/>
      <c r="L34" s="36"/>
      <c r="M34" s="239">
        <v>0</v>
      </c>
      <c r="N34" s="233"/>
      <c r="O34" s="233"/>
      <c r="P34" s="23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48</v>
      </c>
      <c r="F35" s="43">
        <v>0</v>
      </c>
      <c r="G35" s="117" t="s">
        <v>44</v>
      </c>
      <c r="H35" s="239">
        <f>ROUND((((SUM(BI100:BI107)+SUM(BI124:BI190))+SUM(BI192:BI196))),2)</f>
        <v>0</v>
      </c>
      <c r="I35" s="233"/>
      <c r="J35" s="233"/>
      <c r="K35" s="36"/>
      <c r="L35" s="36"/>
      <c r="M35" s="239">
        <v>0</v>
      </c>
      <c r="N35" s="233"/>
      <c r="O35" s="233"/>
      <c r="P35" s="233"/>
      <c r="Q35" s="36"/>
      <c r="R35" s="37"/>
    </row>
    <row r="36" spans="2:18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2:18" s="1" customFormat="1" ht="25.35" customHeight="1">
      <c r="B37" s="35"/>
      <c r="C37" s="113"/>
      <c r="D37" s="118" t="s">
        <v>49</v>
      </c>
      <c r="E37" s="79"/>
      <c r="F37" s="79"/>
      <c r="G37" s="119" t="s">
        <v>50</v>
      </c>
      <c r="H37" s="120" t="s">
        <v>51</v>
      </c>
      <c r="I37" s="79"/>
      <c r="J37" s="79"/>
      <c r="K37" s="79"/>
      <c r="L37" s="240">
        <f>SUM(M29:M35)</f>
        <v>0</v>
      </c>
      <c r="M37" s="240"/>
      <c r="N37" s="240"/>
      <c r="O37" s="240"/>
      <c r="P37" s="241"/>
      <c r="Q37" s="113"/>
      <c r="R37" s="37"/>
    </row>
    <row r="38" spans="2:18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4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0000000000003" customHeight="1">
      <c r="B76" s="35"/>
      <c r="C76" s="188" t="s">
        <v>102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24"/>
      <c r="U76" s="124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24"/>
      <c r="U77" s="124"/>
    </row>
    <row r="78" spans="2:21" s="1" customFormat="1" ht="36.950000000000003" customHeight="1">
      <c r="B78" s="35"/>
      <c r="C78" s="69" t="s">
        <v>19</v>
      </c>
      <c r="D78" s="36"/>
      <c r="E78" s="36"/>
      <c r="F78" s="208" t="str">
        <f>F6</f>
        <v>Oprava vodovodní přípojky</v>
      </c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36"/>
      <c r="R78" s="37"/>
      <c r="T78" s="124"/>
      <c r="U78" s="124"/>
    </row>
    <row r="79" spans="2:21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T79" s="124"/>
      <c r="U79" s="124"/>
    </row>
    <row r="80" spans="2:21" s="1" customFormat="1" ht="18" customHeight="1">
      <c r="B80" s="35"/>
      <c r="C80" s="30" t="s">
        <v>24</v>
      </c>
      <c r="D80" s="36"/>
      <c r="E80" s="36"/>
      <c r="F80" s="28" t="str">
        <f>F8</f>
        <v>DPD Krásné Březno</v>
      </c>
      <c r="G80" s="36"/>
      <c r="H80" s="36"/>
      <c r="I80" s="36"/>
      <c r="J80" s="36"/>
      <c r="K80" s="30" t="s">
        <v>26</v>
      </c>
      <c r="L80" s="36"/>
      <c r="M80" s="235" t="str">
        <f>IF(O8="","",O8)</f>
        <v>10. 3. 2018</v>
      </c>
      <c r="N80" s="235"/>
      <c r="O80" s="235"/>
      <c r="P80" s="235"/>
      <c r="Q80" s="36"/>
      <c r="R80" s="37"/>
      <c r="T80" s="124"/>
      <c r="U80" s="124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24"/>
      <c r="U81" s="124"/>
    </row>
    <row r="82" spans="2:47" s="1" customFormat="1">
      <c r="B82" s="35"/>
      <c r="C82" s="30" t="s">
        <v>28</v>
      </c>
      <c r="D82" s="36"/>
      <c r="E82" s="36"/>
      <c r="F82" s="28" t="str">
        <f>E11</f>
        <v xml:space="preserve"> </v>
      </c>
      <c r="G82" s="36"/>
      <c r="H82" s="36"/>
      <c r="I82" s="36"/>
      <c r="J82" s="36"/>
      <c r="K82" s="30" t="s">
        <v>34</v>
      </c>
      <c r="L82" s="36"/>
      <c r="M82" s="192" t="str">
        <f>E17</f>
        <v xml:space="preserve"> </v>
      </c>
      <c r="N82" s="192"/>
      <c r="O82" s="192"/>
      <c r="P82" s="192"/>
      <c r="Q82" s="192"/>
      <c r="R82" s="37"/>
      <c r="T82" s="124"/>
      <c r="U82" s="124"/>
    </row>
    <row r="83" spans="2:47" s="1" customFormat="1" ht="14.45" customHeight="1">
      <c r="B83" s="35"/>
      <c r="C83" s="30" t="s">
        <v>32</v>
      </c>
      <c r="D83" s="36"/>
      <c r="E83" s="36"/>
      <c r="F83" s="28" t="str">
        <f>IF(E14="","",E14)</f>
        <v>Vyplň údaj</v>
      </c>
      <c r="G83" s="36"/>
      <c r="H83" s="36"/>
      <c r="I83" s="36"/>
      <c r="J83" s="36"/>
      <c r="K83" s="30" t="s">
        <v>36</v>
      </c>
      <c r="L83" s="36"/>
      <c r="M83" s="192" t="str">
        <f>E20</f>
        <v>D.Prombergerová</v>
      </c>
      <c r="N83" s="192"/>
      <c r="O83" s="192"/>
      <c r="P83" s="192"/>
      <c r="Q83" s="192"/>
      <c r="R83" s="37"/>
      <c r="T83" s="124"/>
      <c r="U83" s="124"/>
    </row>
    <row r="84" spans="2:47" s="1" customFormat="1" ht="10.3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24"/>
      <c r="U84" s="124"/>
    </row>
    <row r="85" spans="2:47" s="1" customFormat="1" ht="29.25" customHeight="1">
      <c r="B85" s="35"/>
      <c r="C85" s="242" t="s">
        <v>103</v>
      </c>
      <c r="D85" s="243"/>
      <c r="E85" s="243"/>
      <c r="F85" s="243"/>
      <c r="G85" s="243"/>
      <c r="H85" s="113"/>
      <c r="I85" s="113"/>
      <c r="J85" s="113"/>
      <c r="K85" s="113"/>
      <c r="L85" s="113"/>
      <c r="M85" s="113"/>
      <c r="N85" s="242" t="s">
        <v>104</v>
      </c>
      <c r="O85" s="243"/>
      <c r="P85" s="243"/>
      <c r="Q85" s="243"/>
      <c r="R85" s="37"/>
      <c r="T85" s="124"/>
      <c r="U85" s="124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24"/>
      <c r="U86" s="124"/>
    </row>
    <row r="87" spans="2:47" s="1" customFormat="1" ht="29.25" customHeight="1">
      <c r="B87" s="35"/>
      <c r="C87" s="125" t="s">
        <v>105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229">
        <f>N124</f>
        <v>0</v>
      </c>
      <c r="O87" s="244"/>
      <c r="P87" s="244"/>
      <c r="Q87" s="244"/>
      <c r="R87" s="37"/>
      <c r="T87" s="124"/>
      <c r="U87" s="124"/>
      <c r="AU87" s="19" t="s">
        <v>106</v>
      </c>
    </row>
    <row r="88" spans="2:47" s="6" customFormat="1" ht="24.95" customHeight="1">
      <c r="B88" s="126"/>
      <c r="C88" s="127"/>
      <c r="D88" s="128" t="s">
        <v>107</v>
      </c>
      <c r="E88" s="127"/>
      <c r="F88" s="127"/>
      <c r="G88" s="127"/>
      <c r="H88" s="127"/>
      <c r="I88" s="127"/>
      <c r="J88" s="127"/>
      <c r="K88" s="127"/>
      <c r="L88" s="127"/>
      <c r="M88" s="127"/>
      <c r="N88" s="245">
        <f>N125</f>
        <v>0</v>
      </c>
      <c r="O88" s="246"/>
      <c r="P88" s="246"/>
      <c r="Q88" s="246"/>
      <c r="R88" s="129"/>
      <c r="T88" s="130"/>
      <c r="U88" s="130"/>
    </row>
    <row r="89" spans="2:47" s="7" customFormat="1" ht="19.899999999999999" customHeight="1">
      <c r="B89" s="131"/>
      <c r="C89" s="132"/>
      <c r="D89" s="101" t="s">
        <v>108</v>
      </c>
      <c r="E89" s="132"/>
      <c r="F89" s="132"/>
      <c r="G89" s="132"/>
      <c r="H89" s="132"/>
      <c r="I89" s="132"/>
      <c r="J89" s="132"/>
      <c r="K89" s="132"/>
      <c r="L89" s="132"/>
      <c r="M89" s="132"/>
      <c r="N89" s="225">
        <f>N126</f>
        <v>0</v>
      </c>
      <c r="O89" s="247"/>
      <c r="P89" s="247"/>
      <c r="Q89" s="247"/>
      <c r="R89" s="133"/>
      <c r="T89" s="134"/>
      <c r="U89" s="134"/>
    </row>
    <row r="90" spans="2:47" s="7" customFormat="1" ht="19.899999999999999" customHeight="1">
      <c r="B90" s="131"/>
      <c r="C90" s="132"/>
      <c r="D90" s="101" t="s">
        <v>109</v>
      </c>
      <c r="E90" s="132"/>
      <c r="F90" s="132"/>
      <c r="G90" s="132"/>
      <c r="H90" s="132"/>
      <c r="I90" s="132"/>
      <c r="J90" s="132"/>
      <c r="K90" s="132"/>
      <c r="L90" s="132"/>
      <c r="M90" s="132"/>
      <c r="N90" s="225">
        <f>N148</f>
        <v>0</v>
      </c>
      <c r="O90" s="247"/>
      <c r="P90" s="247"/>
      <c r="Q90" s="247"/>
      <c r="R90" s="133"/>
      <c r="T90" s="134"/>
      <c r="U90" s="134"/>
    </row>
    <row r="91" spans="2:47" s="7" customFormat="1" ht="19.899999999999999" customHeight="1">
      <c r="B91" s="131"/>
      <c r="C91" s="132"/>
      <c r="D91" s="101" t="s">
        <v>110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25">
        <f>N150</f>
        <v>0</v>
      </c>
      <c r="O91" s="247"/>
      <c r="P91" s="247"/>
      <c r="Q91" s="247"/>
      <c r="R91" s="133"/>
      <c r="T91" s="134"/>
      <c r="U91" s="134"/>
    </row>
    <row r="92" spans="2:47" s="7" customFormat="1" ht="19.899999999999999" customHeight="1">
      <c r="B92" s="131"/>
      <c r="C92" s="132"/>
      <c r="D92" s="101" t="s">
        <v>111</v>
      </c>
      <c r="E92" s="132"/>
      <c r="F92" s="132"/>
      <c r="G92" s="132"/>
      <c r="H92" s="132"/>
      <c r="I92" s="132"/>
      <c r="J92" s="132"/>
      <c r="K92" s="132"/>
      <c r="L92" s="132"/>
      <c r="M92" s="132"/>
      <c r="N92" s="225">
        <f>N153</f>
        <v>0</v>
      </c>
      <c r="O92" s="247"/>
      <c r="P92" s="247"/>
      <c r="Q92" s="247"/>
      <c r="R92" s="133"/>
      <c r="T92" s="134"/>
      <c r="U92" s="134"/>
    </row>
    <row r="93" spans="2:47" s="7" customFormat="1" ht="19.899999999999999" customHeight="1">
      <c r="B93" s="131"/>
      <c r="C93" s="132"/>
      <c r="D93" s="101" t="s">
        <v>112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25">
        <f>N174</f>
        <v>0</v>
      </c>
      <c r="O93" s="247"/>
      <c r="P93" s="247"/>
      <c r="Q93" s="247"/>
      <c r="R93" s="133"/>
      <c r="T93" s="134"/>
      <c r="U93" s="134"/>
    </row>
    <row r="94" spans="2:47" s="7" customFormat="1" ht="19.899999999999999" customHeight="1">
      <c r="B94" s="131"/>
      <c r="C94" s="132"/>
      <c r="D94" s="101" t="s">
        <v>113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25">
        <f>N177</f>
        <v>0</v>
      </c>
      <c r="O94" s="247"/>
      <c r="P94" s="247"/>
      <c r="Q94" s="247"/>
      <c r="R94" s="133"/>
      <c r="T94" s="134"/>
      <c r="U94" s="134"/>
    </row>
    <row r="95" spans="2:47" s="7" customFormat="1" ht="19.899999999999999" customHeight="1">
      <c r="B95" s="131"/>
      <c r="C95" s="132"/>
      <c r="D95" s="101" t="s">
        <v>114</v>
      </c>
      <c r="E95" s="132"/>
      <c r="F95" s="132"/>
      <c r="G95" s="132"/>
      <c r="H95" s="132"/>
      <c r="I95" s="132"/>
      <c r="J95" s="132"/>
      <c r="K95" s="132"/>
      <c r="L95" s="132"/>
      <c r="M95" s="132"/>
      <c r="N95" s="225">
        <f>N185</f>
        <v>0</v>
      </c>
      <c r="O95" s="247"/>
      <c r="P95" s="247"/>
      <c r="Q95" s="247"/>
      <c r="R95" s="133"/>
      <c r="T95" s="134"/>
      <c r="U95" s="134"/>
    </row>
    <row r="96" spans="2:47" s="6" customFormat="1" ht="24.95" customHeight="1">
      <c r="B96" s="126"/>
      <c r="C96" s="127"/>
      <c r="D96" s="128" t="s">
        <v>115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45">
        <f>N187</f>
        <v>0</v>
      </c>
      <c r="O96" s="246"/>
      <c r="P96" s="246"/>
      <c r="Q96" s="246"/>
      <c r="R96" s="129"/>
      <c r="T96" s="130"/>
      <c r="U96" s="130"/>
    </row>
    <row r="97" spans="2:65" s="7" customFormat="1" ht="19.899999999999999" customHeight="1">
      <c r="B97" s="131"/>
      <c r="C97" s="132"/>
      <c r="D97" s="101" t="s">
        <v>116</v>
      </c>
      <c r="E97" s="132"/>
      <c r="F97" s="132"/>
      <c r="G97" s="132"/>
      <c r="H97" s="132"/>
      <c r="I97" s="132"/>
      <c r="J97" s="132"/>
      <c r="K97" s="132"/>
      <c r="L97" s="132"/>
      <c r="M97" s="132"/>
      <c r="N97" s="225">
        <f>N188</f>
        <v>0</v>
      </c>
      <c r="O97" s="247"/>
      <c r="P97" s="247"/>
      <c r="Q97" s="247"/>
      <c r="R97" s="133"/>
      <c r="T97" s="134"/>
      <c r="U97" s="134"/>
    </row>
    <row r="98" spans="2:65" s="6" customFormat="1" ht="21.75" customHeight="1">
      <c r="B98" s="126"/>
      <c r="C98" s="127"/>
      <c r="D98" s="128" t="s">
        <v>117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48">
        <f>N191</f>
        <v>0</v>
      </c>
      <c r="O98" s="246"/>
      <c r="P98" s="246"/>
      <c r="Q98" s="246"/>
      <c r="R98" s="129"/>
      <c r="T98" s="130"/>
      <c r="U98" s="130"/>
    </row>
    <row r="99" spans="2:65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24"/>
      <c r="U99" s="124"/>
    </row>
    <row r="100" spans="2:65" s="1" customFormat="1" ht="29.25" customHeight="1">
      <c r="B100" s="35"/>
      <c r="C100" s="125" t="s">
        <v>118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44">
        <f>ROUND(N101+N102+N103+N104+N105+N106,2)</f>
        <v>0</v>
      </c>
      <c r="O100" s="249"/>
      <c r="P100" s="249"/>
      <c r="Q100" s="249"/>
      <c r="R100" s="37"/>
      <c r="T100" s="135"/>
      <c r="U100" s="136" t="s">
        <v>42</v>
      </c>
    </row>
    <row r="101" spans="2:65" s="1" customFormat="1" ht="18" customHeight="1">
      <c r="B101" s="35"/>
      <c r="C101" s="36"/>
      <c r="D101" s="226" t="s">
        <v>119</v>
      </c>
      <c r="E101" s="227"/>
      <c r="F101" s="227"/>
      <c r="G101" s="227"/>
      <c r="H101" s="227"/>
      <c r="I101" s="36"/>
      <c r="J101" s="36"/>
      <c r="K101" s="36"/>
      <c r="L101" s="36"/>
      <c r="M101" s="36"/>
      <c r="N101" s="224">
        <f>ROUND(N87*T101,2)</f>
        <v>0</v>
      </c>
      <c r="O101" s="225"/>
      <c r="P101" s="225"/>
      <c r="Q101" s="225"/>
      <c r="R101" s="37"/>
      <c r="S101" s="137"/>
      <c r="T101" s="138"/>
      <c r="U101" s="139" t="s">
        <v>43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40" t="s">
        <v>120</v>
      </c>
      <c r="AZ101" s="137"/>
      <c r="BA101" s="137"/>
      <c r="BB101" s="137"/>
      <c r="BC101" s="137"/>
      <c r="BD101" s="137"/>
      <c r="BE101" s="141">
        <f t="shared" ref="BE101:BE106" si="0">IF(U101="základní",N101,0)</f>
        <v>0</v>
      </c>
      <c r="BF101" s="141">
        <f t="shared" ref="BF101:BF106" si="1">IF(U101="snížená",N101,0)</f>
        <v>0</v>
      </c>
      <c r="BG101" s="141">
        <f t="shared" ref="BG101:BG106" si="2">IF(U101="zákl. přenesená",N101,0)</f>
        <v>0</v>
      </c>
      <c r="BH101" s="141">
        <f t="shared" ref="BH101:BH106" si="3">IF(U101="sníž. přenesená",N101,0)</f>
        <v>0</v>
      </c>
      <c r="BI101" s="141">
        <f t="shared" ref="BI101:BI106" si="4">IF(U101="nulová",N101,0)</f>
        <v>0</v>
      </c>
      <c r="BJ101" s="140" t="s">
        <v>83</v>
      </c>
      <c r="BK101" s="137"/>
      <c r="BL101" s="137"/>
      <c r="BM101" s="137"/>
    </row>
    <row r="102" spans="2:65" s="1" customFormat="1" ht="18" customHeight="1">
      <c r="B102" s="35"/>
      <c r="C102" s="36"/>
      <c r="D102" s="226" t="s">
        <v>121</v>
      </c>
      <c r="E102" s="227"/>
      <c r="F102" s="227"/>
      <c r="G102" s="227"/>
      <c r="H102" s="227"/>
      <c r="I102" s="36"/>
      <c r="J102" s="36"/>
      <c r="K102" s="36"/>
      <c r="L102" s="36"/>
      <c r="M102" s="36"/>
      <c r="N102" s="224">
        <f>ROUND(N87*T102,2)</f>
        <v>0</v>
      </c>
      <c r="O102" s="225"/>
      <c r="P102" s="225"/>
      <c r="Q102" s="225"/>
      <c r="R102" s="37"/>
      <c r="S102" s="137"/>
      <c r="T102" s="138"/>
      <c r="U102" s="139" t="s">
        <v>43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40" t="s">
        <v>120</v>
      </c>
      <c r="AZ102" s="137"/>
      <c r="BA102" s="137"/>
      <c r="BB102" s="137"/>
      <c r="BC102" s="137"/>
      <c r="BD102" s="137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83</v>
      </c>
      <c r="BK102" s="137"/>
      <c r="BL102" s="137"/>
      <c r="BM102" s="137"/>
    </row>
    <row r="103" spans="2:65" s="1" customFormat="1" ht="18" customHeight="1">
      <c r="B103" s="35"/>
      <c r="C103" s="36"/>
      <c r="D103" s="226" t="s">
        <v>122</v>
      </c>
      <c r="E103" s="227"/>
      <c r="F103" s="227"/>
      <c r="G103" s="227"/>
      <c r="H103" s="227"/>
      <c r="I103" s="36"/>
      <c r="J103" s="36"/>
      <c r="K103" s="36"/>
      <c r="L103" s="36"/>
      <c r="M103" s="36"/>
      <c r="N103" s="224">
        <f>ROUND(N87*T103,2)</f>
        <v>0</v>
      </c>
      <c r="O103" s="225"/>
      <c r="P103" s="225"/>
      <c r="Q103" s="225"/>
      <c r="R103" s="37"/>
      <c r="S103" s="137"/>
      <c r="T103" s="138"/>
      <c r="U103" s="139" t="s">
        <v>43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40" t="s">
        <v>120</v>
      </c>
      <c r="AZ103" s="137"/>
      <c r="BA103" s="137"/>
      <c r="BB103" s="137"/>
      <c r="BC103" s="137"/>
      <c r="BD103" s="137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83</v>
      </c>
      <c r="BK103" s="137"/>
      <c r="BL103" s="137"/>
      <c r="BM103" s="137"/>
    </row>
    <row r="104" spans="2:65" s="1" customFormat="1" ht="18" customHeight="1">
      <c r="B104" s="35"/>
      <c r="C104" s="36"/>
      <c r="D104" s="226" t="s">
        <v>123</v>
      </c>
      <c r="E104" s="227"/>
      <c r="F104" s="227"/>
      <c r="G104" s="227"/>
      <c r="H104" s="227"/>
      <c r="I104" s="36"/>
      <c r="J104" s="36"/>
      <c r="K104" s="36"/>
      <c r="L104" s="36"/>
      <c r="M104" s="36"/>
      <c r="N104" s="224">
        <f>ROUND(N87*T104,2)</f>
        <v>0</v>
      </c>
      <c r="O104" s="225"/>
      <c r="P104" s="225"/>
      <c r="Q104" s="225"/>
      <c r="R104" s="37"/>
      <c r="S104" s="137"/>
      <c r="T104" s="138"/>
      <c r="U104" s="139" t="s">
        <v>43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40" t="s">
        <v>120</v>
      </c>
      <c r="AZ104" s="137"/>
      <c r="BA104" s="137"/>
      <c r="BB104" s="137"/>
      <c r="BC104" s="137"/>
      <c r="BD104" s="137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83</v>
      </c>
      <c r="BK104" s="137"/>
      <c r="BL104" s="137"/>
      <c r="BM104" s="137"/>
    </row>
    <row r="105" spans="2:65" s="1" customFormat="1" ht="18" customHeight="1">
      <c r="B105" s="35"/>
      <c r="C105" s="36"/>
      <c r="D105" s="226" t="s">
        <v>124</v>
      </c>
      <c r="E105" s="227"/>
      <c r="F105" s="227"/>
      <c r="G105" s="227"/>
      <c r="H105" s="227"/>
      <c r="I105" s="36"/>
      <c r="J105" s="36"/>
      <c r="K105" s="36"/>
      <c r="L105" s="36"/>
      <c r="M105" s="36"/>
      <c r="N105" s="224">
        <f>ROUND(N87*T105,2)</f>
        <v>0</v>
      </c>
      <c r="O105" s="225"/>
      <c r="P105" s="225"/>
      <c r="Q105" s="225"/>
      <c r="R105" s="37"/>
      <c r="S105" s="137"/>
      <c r="T105" s="138"/>
      <c r="U105" s="139" t="s">
        <v>43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40" t="s">
        <v>120</v>
      </c>
      <c r="AZ105" s="137"/>
      <c r="BA105" s="137"/>
      <c r="BB105" s="137"/>
      <c r="BC105" s="137"/>
      <c r="BD105" s="137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83</v>
      </c>
      <c r="BK105" s="137"/>
      <c r="BL105" s="137"/>
      <c r="BM105" s="137"/>
    </row>
    <row r="106" spans="2:65" s="1" customFormat="1" ht="18" customHeight="1">
      <c r="B106" s="35"/>
      <c r="C106" s="36"/>
      <c r="D106" s="101" t="s">
        <v>125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224">
        <f>ROUND(N87*T106,2)</f>
        <v>0</v>
      </c>
      <c r="O106" s="225"/>
      <c r="P106" s="225"/>
      <c r="Q106" s="225"/>
      <c r="R106" s="37"/>
      <c r="S106" s="137"/>
      <c r="T106" s="142"/>
      <c r="U106" s="143" t="s">
        <v>43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40" t="s">
        <v>126</v>
      </c>
      <c r="AZ106" s="137"/>
      <c r="BA106" s="137"/>
      <c r="BB106" s="137"/>
      <c r="BC106" s="137"/>
      <c r="BD106" s="137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83</v>
      </c>
      <c r="BK106" s="137"/>
      <c r="BL106" s="137"/>
      <c r="BM106" s="137"/>
    </row>
    <row r="107" spans="2:65" s="1" customFormat="1" ht="13.5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  <c r="T107" s="124"/>
      <c r="U107" s="124"/>
    </row>
    <row r="108" spans="2:65" s="1" customFormat="1" ht="29.25" customHeight="1">
      <c r="B108" s="35"/>
      <c r="C108" s="112" t="s">
        <v>93</v>
      </c>
      <c r="D108" s="113"/>
      <c r="E108" s="113"/>
      <c r="F108" s="113"/>
      <c r="G108" s="113"/>
      <c r="H108" s="113"/>
      <c r="I108" s="113"/>
      <c r="J108" s="113"/>
      <c r="K108" s="113"/>
      <c r="L108" s="230">
        <f>ROUND(SUM(N87+N100),2)</f>
        <v>0</v>
      </c>
      <c r="M108" s="230"/>
      <c r="N108" s="230"/>
      <c r="O108" s="230"/>
      <c r="P108" s="230"/>
      <c r="Q108" s="230"/>
      <c r="R108" s="37"/>
      <c r="T108" s="124"/>
      <c r="U108" s="124"/>
    </row>
    <row r="109" spans="2:65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  <c r="T109" s="124"/>
      <c r="U109" s="124"/>
    </row>
    <row r="113" spans="2:65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4" spans="2:65" s="1" customFormat="1" ht="36.950000000000003" customHeight="1">
      <c r="B114" s="35"/>
      <c r="C114" s="188" t="s">
        <v>127</v>
      </c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36.950000000000003" customHeight="1">
      <c r="B116" s="35"/>
      <c r="C116" s="69" t="s">
        <v>19</v>
      </c>
      <c r="D116" s="36"/>
      <c r="E116" s="36"/>
      <c r="F116" s="208" t="str">
        <f>F6</f>
        <v>Oprava vodovodní přípojky</v>
      </c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24</v>
      </c>
      <c r="D118" s="36"/>
      <c r="E118" s="36"/>
      <c r="F118" s="28" t="str">
        <f>F8</f>
        <v>DPD Krásné Březno</v>
      </c>
      <c r="G118" s="36"/>
      <c r="H118" s="36"/>
      <c r="I118" s="36"/>
      <c r="J118" s="36"/>
      <c r="K118" s="30" t="s">
        <v>26</v>
      </c>
      <c r="L118" s="36"/>
      <c r="M118" s="235" t="str">
        <f>IF(O8="","",O8)</f>
        <v>10. 3. 2018</v>
      </c>
      <c r="N118" s="235"/>
      <c r="O118" s="235"/>
      <c r="P118" s="235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>
      <c r="B120" s="35"/>
      <c r="C120" s="30" t="s">
        <v>28</v>
      </c>
      <c r="D120" s="36"/>
      <c r="E120" s="36"/>
      <c r="F120" s="28" t="str">
        <f>E11</f>
        <v xml:space="preserve"> </v>
      </c>
      <c r="G120" s="36"/>
      <c r="H120" s="36"/>
      <c r="I120" s="36"/>
      <c r="J120" s="36"/>
      <c r="K120" s="30" t="s">
        <v>34</v>
      </c>
      <c r="L120" s="36"/>
      <c r="M120" s="192" t="str">
        <f>E17</f>
        <v xml:space="preserve"> </v>
      </c>
      <c r="N120" s="192"/>
      <c r="O120" s="192"/>
      <c r="P120" s="192"/>
      <c r="Q120" s="192"/>
      <c r="R120" s="37"/>
    </row>
    <row r="121" spans="2:65" s="1" customFormat="1" ht="14.45" customHeight="1">
      <c r="B121" s="35"/>
      <c r="C121" s="30" t="s">
        <v>32</v>
      </c>
      <c r="D121" s="36"/>
      <c r="E121" s="36"/>
      <c r="F121" s="28" t="str">
        <f>IF(E14="","",E14)</f>
        <v>Vyplň údaj</v>
      </c>
      <c r="G121" s="36"/>
      <c r="H121" s="36"/>
      <c r="I121" s="36"/>
      <c r="J121" s="36"/>
      <c r="K121" s="30" t="s">
        <v>36</v>
      </c>
      <c r="L121" s="36"/>
      <c r="M121" s="192" t="str">
        <f>E20</f>
        <v>D.Prombergerová</v>
      </c>
      <c r="N121" s="192"/>
      <c r="O121" s="192"/>
      <c r="P121" s="192"/>
      <c r="Q121" s="192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8" customFormat="1" ht="29.25" customHeight="1">
      <c r="B123" s="144"/>
      <c r="C123" s="145" t="s">
        <v>128</v>
      </c>
      <c r="D123" s="146" t="s">
        <v>129</v>
      </c>
      <c r="E123" s="146" t="s">
        <v>60</v>
      </c>
      <c r="F123" s="250" t="s">
        <v>130</v>
      </c>
      <c r="G123" s="250"/>
      <c r="H123" s="250"/>
      <c r="I123" s="250"/>
      <c r="J123" s="146" t="s">
        <v>131</v>
      </c>
      <c r="K123" s="146" t="s">
        <v>132</v>
      </c>
      <c r="L123" s="250" t="s">
        <v>133</v>
      </c>
      <c r="M123" s="250"/>
      <c r="N123" s="250" t="s">
        <v>104</v>
      </c>
      <c r="O123" s="250"/>
      <c r="P123" s="250"/>
      <c r="Q123" s="251"/>
      <c r="R123" s="147"/>
      <c r="T123" s="80" t="s">
        <v>134</v>
      </c>
      <c r="U123" s="81" t="s">
        <v>42</v>
      </c>
      <c r="V123" s="81" t="s">
        <v>135</v>
      </c>
      <c r="W123" s="81" t="s">
        <v>136</v>
      </c>
      <c r="X123" s="81" t="s">
        <v>137</v>
      </c>
      <c r="Y123" s="81" t="s">
        <v>138</v>
      </c>
      <c r="Z123" s="81" t="s">
        <v>139</v>
      </c>
      <c r="AA123" s="82" t="s">
        <v>140</v>
      </c>
    </row>
    <row r="124" spans="2:65" s="1" customFormat="1" ht="29.25" customHeight="1">
      <c r="B124" s="35"/>
      <c r="C124" s="84" t="s">
        <v>101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63">
        <f>BK124</f>
        <v>0</v>
      </c>
      <c r="O124" s="264"/>
      <c r="P124" s="264"/>
      <c r="Q124" s="264"/>
      <c r="R124" s="37"/>
      <c r="T124" s="83"/>
      <c r="U124" s="51"/>
      <c r="V124" s="51"/>
      <c r="W124" s="148">
        <f>W125+W187+W191</f>
        <v>0</v>
      </c>
      <c r="X124" s="51"/>
      <c r="Y124" s="148">
        <f>Y125+Y187+Y191</f>
        <v>26.279060000000005</v>
      </c>
      <c r="Z124" s="51"/>
      <c r="AA124" s="149">
        <f>AA125+AA187+AA191</f>
        <v>7.6415999999999995</v>
      </c>
      <c r="AT124" s="19" t="s">
        <v>77</v>
      </c>
      <c r="AU124" s="19" t="s">
        <v>106</v>
      </c>
      <c r="BK124" s="150">
        <f>BK125+BK187+BK191</f>
        <v>0</v>
      </c>
    </row>
    <row r="125" spans="2:65" s="9" customFormat="1" ht="37.35" customHeight="1">
      <c r="B125" s="151"/>
      <c r="C125" s="152"/>
      <c r="D125" s="153" t="s">
        <v>107</v>
      </c>
      <c r="E125" s="153"/>
      <c r="F125" s="153"/>
      <c r="G125" s="153"/>
      <c r="H125" s="153"/>
      <c r="I125" s="153"/>
      <c r="J125" s="153"/>
      <c r="K125" s="153"/>
      <c r="L125" s="153"/>
      <c r="M125" s="153"/>
      <c r="N125" s="248">
        <f>BK125</f>
        <v>0</v>
      </c>
      <c r="O125" s="245"/>
      <c r="P125" s="245"/>
      <c r="Q125" s="245"/>
      <c r="R125" s="154"/>
      <c r="T125" s="155"/>
      <c r="U125" s="152"/>
      <c r="V125" s="152"/>
      <c r="W125" s="156">
        <f>W126+W148+W150+W153+W174+W177+W185</f>
        <v>0</v>
      </c>
      <c r="X125" s="152"/>
      <c r="Y125" s="156">
        <f>Y126+Y148+Y150+Y153+Y174+Y177+Y185</f>
        <v>26.277200000000004</v>
      </c>
      <c r="Z125" s="152"/>
      <c r="AA125" s="157">
        <f>AA126+AA148+AA150+AA153+AA174+AA177+AA185</f>
        <v>7.2799999999999994</v>
      </c>
      <c r="AR125" s="158" t="s">
        <v>83</v>
      </c>
      <c r="AT125" s="159" t="s">
        <v>77</v>
      </c>
      <c r="AU125" s="159" t="s">
        <v>78</v>
      </c>
      <c r="AY125" s="158" t="s">
        <v>141</v>
      </c>
      <c r="BK125" s="160">
        <f>BK126+BK148+BK150+BK153+BK174+BK177+BK185</f>
        <v>0</v>
      </c>
    </row>
    <row r="126" spans="2:65" s="9" customFormat="1" ht="19.899999999999999" customHeight="1">
      <c r="B126" s="151"/>
      <c r="C126" s="152"/>
      <c r="D126" s="161" t="s">
        <v>108</v>
      </c>
      <c r="E126" s="161"/>
      <c r="F126" s="161"/>
      <c r="G126" s="161"/>
      <c r="H126" s="161"/>
      <c r="I126" s="161"/>
      <c r="J126" s="161"/>
      <c r="K126" s="161"/>
      <c r="L126" s="161"/>
      <c r="M126" s="161"/>
      <c r="N126" s="265">
        <f>BK126</f>
        <v>0</v>
      </c>
      <c r="O126" s="266"/>
      <c r="P126" s="266"/>
      <c r="Q126" s="266"/>
      <c r="R126" s="154"/>
      <c r="T126" s="155"/>
      <c r="U126" s="152"/>
      <c r="V126" s="152"/>
      <c r="W126" s="156">
        <f>SUM(W127:W147)</f>
        <v>0</v>
      </c>
      <c r="X126" s="152"/>
      <c r="Y126" s="156">
        <f>SUM(Y127:Y147)</f>
        <v>8.6250900000000001</v>
      </c>
      <c r="Z126" s="152"/>
      <c r="AA126" s="157">
        <f>SUM(AA127:AA147)</f>
        <v>7.1599999999999993</v>
      </c>
      <c r="AR126" s="158" t="s">
        <v>83</v>
      </c>
      <c r="AT126" s="159" t="s">
        <v>77</v>
      </c>
      <c r="AU126" s="159" t="s">
        <v>83</v>
      </c>
      <c r="AY126" s="158" t="s">
        <v>141</v>
      </c>
      <c r="BK126" s="160">
        <f>SUM(BK127:BK147)</f>
        <v>0</v>
      </c>
    </row>
    <row r="127" spans="2:65" s="1" customFormat="1" ht="25.5" customHeight="1">
      <c r="B127" s="35"/>
      <c r="C127" s="162" t="s">
        <v>83</v>
      </c>
      <c r="D127" s="162" t="s">
        <v>142</v>
      </c>
      <c r="E127" s="163" t="s">
        <v>143</v>
      </c>
      <c r="F127" s="252" t="s">
        <v>144</v>
      </c>
      <c r="G127" s="252"/>
      <c r="H127" s="252"/>
      <c r="I127" s="252"/>
      <c r="J127" s="164" t="s">
        <v>145</v>
      </c>
      <c r="K127" s="165">
        <v>1</v>
      </c>
      <c r="L127" s="253">
        <v>0</v>
      </c>
      <c r="M127" s="254"/>
      <c r="N127" s="255">
        <f t="shared" ref="N127:N135" si="5">ROUND(L127*K127,2)</f>
        <v>0</v>
      </c>
      <c r="O127" s="255"/>
      <c r="P127" s="255"/>
      <c r="Q127" s="255"/>
      <c r="R127" s="37"/>
      <c r="T127" s="166" t="s">
        <v>22</v>
      </c>
      <c r="U127" s="44" t="s">
        <v>43</v>
      </c>
      <c r="V127" s="36"/>
      <c r="W127" s="167">
        <f t="shared" ref="W127:W135" si="6">V127*K127</f>
        <v>0</v>
      </c>
      <c r="X127" s="167">
        <v>0</v>
      </c>
      <c r="Y127" s="167">
        <f t="shared" ref="Y127:Y135" si="7">X127*K127</f>
        <v>0</v>
      </c>
      <c r="Z127" s="167">
        <v>0.26</v>
      </c>
      <c r="AA127" s="168">
        <f t="shared" ref="AA127:AA135" si="8">Z127*K127</f>
        <v>0.26</v>
      </c>
      <c r="AR127" s="19" t="s">
        <v>146</v>
      </c>
      <c r="AT127" s="19" t="s">
        <v>142</v>
      </c>
      <c r="AU127" s="19" t="s">
        <v>99</v>
      </c>
      <c r="AY127" s="19" t="s">
        <v>141</v>
      </c>
      <c r="BE127" s="105">
        <f t="shared" ref="BE127:BE135" si="9">IF(U127="základní",N127,0)</f>
        <v>0</v>
      </c>
      <c r="BF127" s="105">
        <f t="shared" ref="BF127:BF135" si="10">IF(U127="snížená",N127,0)</f>
        <v>0</v>
      </c>
      <c r="BG127" s="105">
        <f t="shared" ref="BG127:BG135" si="11">IF(U127="zákl. přenesená",N127,0)</f>
        <v>0</v>
      </c>
      <c r="BH127" s="105">
        <f t="shared" ref="BH127:BH135" si="12">IF(U127="sníž. přenesená",N127,0)</f>
        <v>0</v>
      </c>
      <c r="BI127" s="105">
        <f t="shared" ref="BI127:BI135" si="13">IF(U127="nulová",N127,0)</f>
        <v>0</v>
      </c>
      <c r="BJ127" s="19" t="s">
        <v>83</v>
      </c>
      <c r="BK127" s="105">
        <f t="shared" ref="BK127:BK135" si="14">ROUND(L127*K127,2)</f>
        <v>0</v>
      </c>
      <c r="BL127" s="19" t="s">
        <v>146</v>
      </c>
      <c r="BM127" s="19" t="s">
        <v>147</v>
      </c>
    </row>
    <row r="128" spans="2:65" s="1" customFormat="1" ht="25.5" customHeight="1">
      <c r="B128" s="35"/>
      <c r="C128" s="162" t="s">
        <v>99</v>
      </c>
      <c r="D128" s="162" t="s">
        <v>142</v>
      </c>
      <c r="E128" s="163" t="s">
        <v>148</v>
      </c>
      <c r="F128" s="252" t="s">
        <v>149</v>
      </c>
      <c r="G128" s="252"/>
      <c r="H128" s="252"/>
      <c r="I128" s="252"/>
      <c r="J128" s="164" t="s">
        <v>145</v>
      </c>
      <c r="K128" s="165">
        <v>15</v>
      </c>
      <c r="L128" s="253">
        <v>0</v>
      </c>
      <c r="M128" s="254"/>
      <c r="N128" s="255">
        <f t="shared" si="5"/>
        <v>0</v>
      </c>
      <c r="O128" s="255"/>
      <c r="P128" s="255"/>
      <c r="Q128" s="255"/>
      <c r="R128" s="37"/>
      <c r="T128" s="166" t="s">
        <v>22</v>
      </c>
      <c r="U128" s="44" t="s">
        <v>43</v>
      </c>
      <c r="V128" s="36"/>
      <c r="W128" s="167">
        <f t="shared" si="6"/>
        <v>0</v>
      </c>
      <c r="X128" s="167">
        <v>0</v>
      </c>
      <c r="Y128" s="167">
        <f t="shared" si="7"/>
        <v>0</v>
      </c>
      <c r="Z128" s="167">
        <v>0.24</v>
      </c>
      <c r="AA128" s="168">
        <f t="shared" si="8"/>
        <v>3.5999999999999996</v>
      </c>
      <c r="AR128" s="19" t="s">
        <v>146</v>
      </c>
      <c r="AT128" s="19" t="s">
        <v>142</v>
      </c>
      <c r="AU128" s="19" t="s">
        <v>99</v>
      </c>
      <c r="AY128" s="19" t="s">
        <v>141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9" t="s">
        <v>83</v>
      </c>
      <c r="BK128" s="105">
        <f t="shared" si="14"/>
        <v>0</v>
      </c>
      <c r="BL128" s="19" t="s">
        <v>146</v>
      </c>
      <c r="BM128" s="19" t="s">
        <v>150</v>
      </c>
    </row>
    <row r="129" spans="2:65" s="1" customFormat="1" ht="25.5" customHeight="1">
      <c r="B129" s="35"/>
      <c r="C129" s="162" t="s">
        <v>151</v>
      </c>
      <c r="D129" s="162" t="s">
        <v>142</v>
      </c>
      <c r="E129" s="163" t="s">
        <v>152</v>
      </c>
      <c r="F129" s="252" t="s">
        <v>153</v>
      </c>
      <c r="G129" s="252"/>
      <c r="H129" s="252"/>
      <c r="I129" s="252"/>
      <c r="J129" s="164" t="s">
        <v>145</v>
      </c>
      <c r="K129" s="165">
        <v>15</v>
      </c>
      <c r="L129" s="253">
        <v>0</v>
      </c>
      <c r="M129" s="254"/>
      <c r="N129" s="255">
        <f t="shared" si="5"/>
        <v>0</v>
      </c>
      <c r="O129" s="255"/>
      <c r="P129" s="255"/>
      <c r="Q129" s="255"/>
      <c r="R129" s="37"/>
      <c r="T129" s="166" t="s">
        <v>22</v>
      </c>
      <c r="U129" s="44" t="s">
        <v>43</v>
      </c>
      <c r="V129" s="36"/>
      <c r="W129" s="167">
        <f t="shared" si="6"/>
        <v>0</v>
      </c>
      <c r="X129" s="167">
        <v>0</v>
      </c>
      <c r="Y129" s="167">
        <f t="shared" si="7"/>
        <v>0</v>
      </c>
      <c r="Z129" s="167">
        <v>0.22</v>
      </c>
      <c r="AA129" s="168">
        <f t="shared" si="8"/>
        <v>3.3</v>
      </c>
      <c r="AR129" s="19" t="s">
        <v>146</v>
      </c>
      <c r="AT129" s="19" t="s">
        <v>142</v>
      </c>
      <c r="AU129" s="19" t="s">
        <v>99</v>
      </c>
      <c r="AY129" s="19" t="s">
        <v>141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9" t="s">
        <v>83</v>
      </c>
      <c r="BK129" s="105">
        <f t="shared" si="14"/>
        <v>0</v>
      </c>
      <c r="BL129" s="19" t="s">
        <v>146</v>
      </c>
      <c r="BM129" s="19" t="s">
        <v>154</v>
      </c>
    </row>
    <row r="130" spans="2:65" s="1" customFormat="1" ht="16.5" customHeight="1">
      <c r="B130" s="35"/>
      <c r="C130" s="162" t="s">
        <v>146</v>
      </c>
      <c r="D130" s="162" t="s">
        <v>142</v>
      </c>
      <c r="E130" s="163" t="s">
        <v>155</v>
      </c>
      <c r="F130" s="252" t="s">
        <v>156</v>
      </c>
      <c r="G130" s="252"/>
      <c r="H130" s="252"/>
      <c r="I130" s="252"/>
      <c r="J130" s="164" t="s">
        <v>157</v>
      </c>
      <c r="K130" s="165">
        <v>34</v>
      </c>
      <c r="L130" s="253">
        <v>0</v>
      </c>
      <c r="M130" s="254"/>
      <c r="N130" s="255">
        <f t="shared" si="5"/>
        <v>0</v>
      </c>
      <c r="O130" s="255"/>
      <c r="P130" s="255"/>
      <c r="Q130" s="255"/>
      <c r="R130" s="37"/>
      <c r="T130" s="166" t="s">
        <v>22</v>
      </c>
      <c r="U130" s="44" t="s">
        <v>43</v>
      </c>
      <c r="V130" s="36"/>
      <c r="W130" s="167">
        <f t="shared" si="6"/>
        <v>0</v>
      </c>
      <c r="X130" s="167">
        <v>7.2700000000000004E-3</v>
      </c>
      <c r="Y130" s="167">
        <f t="shared" si="7"/>
        <v>0.24718000000000001</v>
      </c>
      <c r="Z130" s="167">
        <v>0</v>
      </c>
      <c r="AA130" s="168">
        <f t="shared" si="8"/>
        <v>0</v>
      </c>
      <c r="AR130" s="19" t="s">
        <v>146</v>
      </c>
      <c r="AT130" s="19" t="s">
        <v>142</v>
      </c>
      <c r="AU130" s="19" t="s">
        <v>99</v>
      </c>
      <c r="AY130" s="19" t="s">
        <v>141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9" t="s">
        <v>83</v>
      </c>
      <c r="BK130" s="105">
        <f t="shared" si="14"/>
        <v>0</v>
      </c>
      <c r="BL130" s="19" t="s">
        <v>146</v>
      </c>
      <c r="BM130" s="19" t="s">
        <v>158</v>
      </c>
    </row>
    <row r="131" spans="2:65" s="1" customFormat="1" ht="25.5" customHeight="1">
      <c r="B131" s="35"/>
      <c r="C131" s="162" t="s">
        <v>159</v>
      </c>
      <c r="D131" s="162" t="s">
        <v>142</v>
      </c>
      <c r="E131" s="163" t="s">
        <v>160</v>
      </c>
      <c r="F131" s="252" t="s">
        <v>161</v>
      </c>
      <c r="G131" s="252"/>
      <c r="H131" s="252"/>
      <c r="I131" s="252"/>
      <c r="J131" s="164" t="s">
        <v>145</v>
      </c>
      <c r="K131" s="165">
        <v>15</v>
      </c>
      <c r="L131" s="253">
        <v>0</v>
      </c>
      <c r="M131" s="254"/>
      <c r="N131" s="255">
        <f t="shared" si="5"/>
        <v>0</v>
      </c>
      <c r="O131" s="255"/>
      <c r="P131" s="255"/>
      <c r="Q131" s="255"/>
      <c r="R131" s="37"/>
      <c r="T131" s="166" t="s">
        <v>22</v>
      </c>
      <c r="U131" s="44" t="s">
        <v>43</v>
      </c>
      <c r="V131" s="36"/>
      <c r="W131" s="167">
        <f t="shared" si="6"/>
        <v>0</v>
      </c>
      <c r="X131" s="167">
        <v>1.7129999999999999E-2</v>
      </c>
      <c r="Y131" s="167">
        <f t="shared" si="7"/>
        <v>0.25695000000000001</v>
      </c>
      <c r="Z131" s="167">
        <v>0</v>
      </c>
      <c r="AA131" s="168">
        <f t="shared" si="8"/>
        <v>0</v>
      </c>
      <c r="AR131" s="19" t="s">
        <v>146</v>
      </c>
      <c r="AT131" s="19" t="s">
        <v>142</v>
      </c>
      <c r="AU131" s="19" t="s">
        <v>99</v>
      </c>
      <c r="AY131" s="19" t="s">
        <v>141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9" t="s">
        <v>83</v>
      </c>
      <c r="BK131" s="105">
        <f t="shared" si="14"/>
        <v>0</v>
      </c>
      <c r="BL131" s="19" t="s">
        <v>146</v>
      </c>
      <c r="BM131" s="19" t="s">
        <v>162</v>
      </c>
    </row>
    <row r="132" spans="2:65" s="1" customFormat="1" ht="25.5" customHeight="1">
      <c r="B132" s="35"/>
      <c r="C132" s="162" t="s">
        <v>163</v>
      </c>
      <c r="D132" s="162" t="s">
        <v>142</v>
      </c>
      <c r="E132" s="163" t="s">
        <v>164</v>
      </c>
      <c r="F132" s="252" t="s">
        <v>165</v>
      </c>
      <c r="G132" s="252"/>
      <c r="H132" s="252"/>
      <c r="I132" s="252"/>
      <c r="J132" s="164" t="s">
        <v>145</v>
      </c>
      <c r="K132" s="165">
        <v>15</v>
      </c>
      <c r="L132" s="253">
        <v>0</v>
      </c>
      <c r="M132" s="254"/>
      <c r="N132" s="255">
        <f t="shared" si="5"/>
        <v>0</v>
      </c>
      <c r="O132" s="255"/>
      <c r="P132" s="255"/>
      <c r="Q132" s="255"/>
      <c r="R132" s="37"/>
      <c r="T132" s="166" t="s">
        <v>22</v>
      </c>
      <c r="U132" s="44" t="s">
        <v>43</v>
      </c>
      <c r="V132" s="36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9" t="s">
        <v>146</v>
      </c>
      <c r="AT132" s="19" t="s">
        <v>142</v>
      </c>
      <c r="AU132" s="19" t="s">
        <v>99</v>
      </c>
      <c r="AY132" s="19" t="s">
        <v>141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9" t="s">
        <v>83</v>
      </c>
      <c r="BK132" s="105">
        <f t="shared" si="14"/>
        <v>0</v>
      </c>
      <c r="BL132" s="19" t="s">
        <v>146</v>
      </c>
      <c r="BM132" s="19" t="s">
        <v>166</v>
      </c>
    </row>
    <row r="133" spans="2:65" s="1" customFormat="1" ht="25.5" customHeight="1">
      <c r="B133" s="35"/>
      <c r="C133" s="162" t="s">
        <v>167</v>
      </c>
      <c r="D133" s="162" t="s">
        <v>142</v>
      </c>
      <c r="E133" s="163" t="s">
        <v>168</v>
      </c>
      <c r="F133" s="252" t="s">
        <v>169</v>
      </c>
      <c r="G133" s="252"/>
      <c r="H133" s="252"/>
      <c r="I133" s="252"/>
      <c r="J133" s="164" t="s">
        <v>170</v>
      </c>
      <c r="K133" s="165">
        <v>74</v>
      </c>
      <c r="L133" s="253">
        <v>0</v>
      </c>
      <c r="M133" s="254"/>
      <c r="N133" s="255">
        <f t="shared" si="5"/>
        <v>0</v>
      </c>
      <c r="O133" s="255"/>
      <c r="P133" s="255"/>
      <c r="Q133" s="255"/>
      <c r="R133" s="37"/>
      <c r="T133" s="166" t="s">
        <v>22</v>
      </c>
      <c r="U133" s="44" t="s">
        <v>43</v>
      </c>
      <c r="V133" s="36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9" t="s">
        <v>146</v>
      </c>
      <c r="AT133" s="19" t="s">
        <v>142</v>
      </c>
      <c r="AU133" s="19" t="s">
        <v>99</v>
      </c>
      <c r="AY133" s="19" t="s">
        <v>141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9" t="s">
        <v>83</v>
      </c>
      <c r="BK133" s="105">
        <f t="shared" si="14"/>
        <v>0</v>
      </c>
      <c r="BL133" s="19" t="s">
        <v>146</v>
      </c>
      <c r="BM133" s="19" t="s">
        <v>171</v>
      </c>
    </row>
    <row r="134" spans="2:65" s="1" customFormat="1" ht="25.5" customHeight="1">
      <c r="B134" s="35"/>
      <c r="C134" s="162" t="s">
        <v>172</v>
      </c>
      <c r="D134" s="162" t="s">
        <v>142</v>
      </c>
      <c r="E134" s="163" t="s">
        <v>173</v>
      </c>
      <c r="F134" s="252" t="s">
        <v>174</v>
      </c>
      <c r="G134" s="252"/>
      <c r="H134" s="252"/>
      <c r="I134" s="252"/>
      <c r="J134" s="164" t="s">
        <v>170</v>
      </c>
      <c r="K134" s="165">
        <v>74</v>
      </c>
      <c r="L134" s="253">
        <v>0</v>
      </c>
      <c r="M134" s="254"/>
      <c r="N134" s="255">
        <f t="shared" si="5"/>
        <v>0</v>
      </c>
      <c r="O134" s="255"/>
      <c r="P134" s="255"/>
      <c r="Q134" s="255"/>
      <c r="R134" s="37"/>
      <c r="T134" s="166" t="s">
        <v>22</v>
      </c>
      <c r="U134" s="44" t="s">
        <v>43</v>
      </c>
      <c r="V134" s="36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9" t="s">
        <v>146</v>
      </c>
      <c r="AT134" s="19" t="s">
        <v>142</v>
      </c>
      <c r="AU134" s="19" t="s">
        <v>99</v>
      </c>
      <c r="AY134" s="19" t="s">
        <v>141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9" t="s">
        <v>83</v>
      </c>
      <c r="BK134" s="105">
        <f t="shared" si="14"/>
        <v>0</v>
      </c>
      <c r="BL134" s="19" t="s">
        <v>146</v>
      </c>
      <c r="BM134" s="19" t="s">
        <v>175</v>
      </c>
    </row>
    <row r="135" spans="2:65" s="1" customFormat="1" ht="25.5" customHeight="1">
      <c r="B135" s="35"/>
      <c r="C135" s="162" t="s">
        <v>176</v>
      </c>
      <c r="D135" s="162" t="s">
        <v>142</v>
      </c>
      <c r="E135" s="163" t="s">
        <v>177</v>
      </c>
      <c r="F135" s="252" t="s">
        <v>178</v>
      </c>
      <c r="G135" s="252"/>
      <c r="H135" s="252"/>
      <c r="I135" s="252"/>
      <c r="J135" s="164" t="s">
        <v>145</v>
      </c>
      <c r="K135" s="165">
        <v>144</v>
      </c>
      <c r="L135" s="253">
        <v>0</v>
      </c>
      <c r="M135" s="254"/>
      <c r="N135" s="255">
        <f t="shared" si="5"/>
        <v>0</v>
      </c>
      <c r="O135" s="255"/>
      <c r="P135" s="255"/>
      <c r="Q135" s="255"/>
      <c r="R135" s="37"/>
      <c r="T135" s="166" t="s">
        <v>22</v>
      </c>
      <c r="U135" s="44" t="s">
        <v>43</v>
      </c>
      <c r="V135" s="36"/>
      <c r="W135" s="167">
        <f t="shared" si="6"/>
        <v>0</v>
      </c>
      <c r="X135" s="167">
        <v>8.4000000000000003E-4</v>
      </c>
      <c r="Y135" s="167">
        <f t="shared" si="7"/>
        <v>0.12096000000000001</v>
      </c>
      <c r="Z135" s="167">
        <v>0</v>
      </c>
      <c r="AA135" s="168">
        <f t="shared" si="8"/>
        <v>0</v>
      </c>
      <c r="AR135" s="19" t="s">
        <v>146</v>
      </c>
      <c r="AT135" s="19" t="s">
        <v>142</v>
      </c>
      <c r="AU135" s="19" t="s">
        <v>99</v>
      </c>
      <c r="AY135" s="19" t="s">
        <v>141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9" t="s">
        <v>83</v>
      </c>
      <c r="BK135" s="105">
        <f t="shared" si="14"/>
        <v>0</v>
      </c>
      <c r="BL135" s="19" t="s">
        <v>146</v>
      </c>
      <c r="BM135" s="19" t="s">
        <v>179</v>
      </c>
    </row>
    <row r="136" spans="2:65" s="10" customFormat="1" ht="16.5" customHeight="1">
      <c r="B136" s="169"/>
      <c r="C136" s="170"/>
      <c r="D136" s="170"/>
      <c r="E136" s="171" t="s">
        <v>22</v>
      </c>
      <c r="F136" s="256" t="s">
        <v>180</v>
      </c>
      <c r="G136" s="257"/>
      <c r="H136" s="257"/>
      <c r="I136" s="257"/>
      <c r="J136" s="170"/>
      <c r="K136" s="172">
        <v>144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181</v>
      </c>
      <c r="AU136" s="176" t="s">
        <v>99</v>
      </c>
      <c r="AV136" s="10" t="s">
        <v>99</v>
      </c>
      <c r="AW136" s="10" t="s">
        <v>35</v>
      </c>
      <c r="AX136" s="10" t="s">
        <v>83</v>
      </c>
      <c r="AY136" s="176" t="s">
        <v>141</v>
      </c>
    </row>
    <row r="137" spans="2:65" s="1" customFormat="1" ht="25.5" customHeight="1">
      <c r="B137" s="35"/>
      <c r="C137" s="162" t="s">
        <v>182</v>
      </c>
      <c r="D137" s="162" t="s">
        <v>142</v>
      </c>
      <c r="E137" s="163" t="s">
        <v>183</v>
      </c>
      <c r="F137" s="252" t="s">
        <v>184</v>
      </c>
      <c r="G137" s="252"/>
      <c r="H137" s="252"/>
      <c r="I137" s="252"/>
      <c r="J137" s="164" t="s">
        <v>145</v>
      </c>
      <c r="K137" s="165">
        <v>144</v>
      </c>
      <c r="L137" s="253">
        <v>0</v>
      </c>
      <c r="M137" s="254"/>
      <c r="N137" s="255">
        <f>ROUND(L137*K137,2)</f>
        <v>0</v>
      </c>
      <c r="O137" s="255"/>
      <c r="P137" s="255"/>
      <c r="Q137" s="255"/>
      <c r="R137" s="37"/>
      <c r="T137" s="166" t="s">
        <v>22</v>
      </c>
      <c r="U137" s="44" t="s">
        <v>43</v>
      </c>
      <c r="V137" s="36"/>
      <c r="W137" s="167">
        <f>V137*K137</f>
        <v>0</v>
      </c>
      <c r="X137" s="167">
        <v>0</v>
      </c>
      <c r="Y137" s="167">
        <f>X137*K137</f>
        <v>0</v>
      </c>
      <c r="Z137" s="167">
        <v>0</v>
      </c>
      <c r="AA137" s="168">
        <f>Z137*K137</f>
        <v>0</v>
      </c>
      <c r="AR137" s="19" t="s">
        <v>146</v>
      </c>
      <c r="AT137" s="19" t="s">
        <v>142</v>
      </c>
      <c r="AU137" s="19" t="s">
        <v>99</v>
      </c>
      <c r="AY137" s="19" t="s">
        <v>141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9" t="s">
        <v>83</v>
      </c>
      <c r="BK137" s="105">
        <f>ROUND(L137*K137,2)</f>
        <v>0</v>
      </c>
      <c r="BL137" s="19" t="s">
        <v>146</v>
      </c>
      <c r="BM137" s="19" t="s">
        <v>185</v>
      </c>
    </row>
    <row r="138" spans="2:65" s="1" customFormat="1" ht="25.5" customHeight="1">
      <c r="B138" s="35"/>
      <c r="C138" s="162" t="s">
        <v>186</v>
      </c>
      <c r="D138" s="162" t="s">
        <v>142</v>
      </c>
      <c r="E138" s="163" t="s">
        <v>187</v>
      </c>
      <c r="F138" s="252" t="s">
        <v>188</v>
      </c>
      <c r="G138" s="252"/>
      <c r="H138" s="252"/>
      <c r="I138" s="252"/>
      <c r="J138" s="164" t="s">
        <v>170</v>
      </c>
      <c r="K138" s="165">
        <v>14</v>
      </c>
      <c r="L138" s="253">
        <v>0</v>
      </c>
      <c r="M138" s="254"/>
      <c r="N138" s="255">
        <f>ROUND(L138*K138,2)</f>
        <v>0</v>
      </c>
      <c r="O138" s="255"/>
      <c r="P138" s="255"/>
      <c r="Q138" s="255"/>
      <c r="R138" s="37"/>
      <c r="T138" s="166" t="s">
        <v>22</v>
      </c>
      <c r="U138" s="44" t="s">
        <v>43</v>
      </c>
      <c r="V138" s="36"/>
      <c r="W138" s="167">
        <f>V138*K138</f>
        <v>0</v>
      </c>
      <c r="X138" s="167">
        <v>0</v>
      </c>
      <c r="Y138" s="167">
        <f>X138*K138</f>
        <v>0</v>
      </c>
      <c r="Z138" s="167">
        <v>0</v>
      </c>
      <c r="AA138" s="168">
        <f>Z138*K138</f>
        <v>0</v>
      </c>
      <c r="AR138" s="19" t="s">
        <v>146</v>
      </c>
      <c r="AT138" s="19" t="s">
        <v>142</v>
      </c>
      <c r="AU138" s="19" t="s">
        <v>99</v>
      </c>
      <c r="AY138" s="19" t="s">
        <v>141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9" t="s">
        <v>83</v>
      </c>
      <c r="BK138" s="105">
        <f>ROUND(L138*K138,2)</f>
        <v>0</v>
      </c>
      <c r="BL138" s="19" t="s">
        <v>146</v>
      </c>
      <c r="BM138" s="19" t="s">
        <v>189</v>
      </c>
    </row>
    <row r="139" spans="2:65" s="10" customFormat="1" ht="16.5" customHeight="1">
      <c r="B139" s="169"/>
      <c r="C139" s="170"/>
      <c r="D139" s="170"/>
      <c r="E139" s="171" t="s">
        <v>22</v>
      </c>
      <c r="F139" s="256" t="s">
        <v>190</v>
      </c>
      <c r="G139" s="257"/>
      <c r="H139" s="257"/>
      <c r="I139" s="257"/>
      <c r="J139" s="170"/>
      <c r="K139" s="172">
        <v>14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181</v>
      </c>
      <c r="AU139" s="176" t="s">
        <v>99</v>
      </c>
      <c r="AV139" s="10" t="s">
        <v>99</v>
      </c>
      <c r="AW139" s="10" t="s">
        <v>35</v>
      </c>
      <c r="AX139" s="10" t="s">
        <v>83</v>
      </c>
      <c r="AY139" s="176" t="s">
        <v>141</v>
      </c>
    </row>
    <row r="140" spans="2:65" s="1" customFormat="1" ht="25.5" customHeight="1">
      <c r="B140" s="35"/>
      <c r="C140" s="162" t="s">
        <v>191</v>
      </c>
      <c r="D140" s="162" t="s">
        <v>142</v>
      </c>
      <c r="E140" s="163" t="s">
        <v>192</v>
      </c>
      <c r="F140" s="252" t="s">
        <v>193</v>
      </c>
      <c r="G140" s="252"/>
      <c r="H140" s="252"/>
      <c r="I140" s="252"/>
      <c r="J140" s="164" t="s">
        <v>170</v>
      </c>
      <c r="K140" s="165">
        <v>14</v>
      </c>
      <c r="L140" s="253">
        <v>0</v>
      </c>
      <c r="M140" s="254"/>
      <c r="N140" s="255">
        <f>ROUND(L140*K140,2)</f>
        <v>0</v>
      </c>
      <c r="O140" s="255"/>
      <c r="P140" s="255"/>
      <c r="Q140" s="255"/>
      <c r="R140" s="37"/>
      <c r="T140" s="166" t="s">
        <v>22</v>
      </c>
      <c r="U140" s="44" t="s">
        <v>43</v>
      </c>
      <c r="V140" s="36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146</v>
      </c>
      <c r="AT140" s="19" t="s">
        <v>142</v>
      </c>
      <c r="AU140" s="19" t="s">
        <v>99</v>
      </c>
      <c r="AY140" s="19" t="s">
        <v>141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9" t="s">
        <v>83</v>
      </c>
      <c r="BK140" s="105">
        <f>ROUND(L140*K140,2)</f>
        <v>0</v>
      </c>
      <c r="BL140" s="19" t="s">
        <v>146</v>
      </c>
      <c r="BM140" s="19" t="s">
        <v>194</v>
      </c>
    </row>
    <row r="141" spans="2:65" s="1" customFormat="1" ht="25.5" customHeight="1">
      <c r="B141" s="35"/>
      <c r="C141" s="162" t="s">
        <v>195</v>
      </c>
      <c r="D141" s="162" t="s">
        <v>142</v>
      </c>
      <c r="E141" s="163" t="s">
        <v>196</v>
      </c>
      <c r="F141" s="252" t="s">
        <v>197</v>
      </c>
      <c r="G141" s="252"/>
      <c r="H141" s="252"/>
      <c r="I141" s="252"/>
      <c r="J141" s="164" t="s">
        <v>198</v>
      </c>
      <c r="K141" s="165">
        <v>23.8</v>
      </c>
      <c r="L141" s="253">
        <v>0</v>
      </c>
      <c r="M141" s="254"/>
      <c r="N141" s="255">
        <f>ROUND(L141*K141,2)</f>
        <v>0</v>
      </c>
      <c r="O141" s="255"/>
      <c r="P141" s="255"/>
      <c r="Q141" s="255"/>
      <c r="R141" s="37"/>
      <c r="T141" s="166" t="s">
        <v>22</v>
      </c>
      <c r="U141" s="44" t="s">
        <v>43</v>
      </c>
      <c r="V141" s="36"/>
      <c r="W141" s="167">
        <f>V141*K141</f>
        <v>0</v>
      </c>
      <c r="X141" s="167">
        <v>0</v>
      </c>
      <c r="Y141" s="167">
        <f>X141*K141</f>
        <v>0</v>
      </c>
      <c r="Z141" s="167">
        <v>0</v>
      </c>
      <c r="AA141" s="168">
        <f>Z141*K141</f>
        <v>0</v>
      </c>
      <c r="AR141" s="19" t="s">
        <v>146</v>
      </c>
      <c r="AT141" s="19" t="s">
        <v>142</v>
      </c>
      <c r="AU141" s="19" t="s">
        <v>99</v>
      </c>
      <c r="AY141" s="19" t="s">
        <v>141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9" t="s">
        <v>83</v>
      </c>
      <c r="BK141" s="105">
        <f>ROUND(L141*K141,2)</f>
        <v>0</v>
      </c>
      <c r="BL141" s="19" t="s">
        <v>146</v>
      </c>
      <c r="BM141" s="19" t="s">
        <v>199</v>
      </c>
    </row>
    <row r="142" spans="2:65" s="10" customFormat="1" ht="16.5" customHeight="1">
      <c r="B142" s="169"/>
      <c r="C142" s="170"/>
      <c r="D142" s="170"/>
      <c r="E142" s="171" t="s">
        <v>22</v>
      </c>
      <c r="F142" s="256" t="s">
        <v>200</v>
      </c>
      <c r="G142" s="257"/>
      <c r="H142" s="257"/>
      <c r="I142" s="257"/>
      <c r="J142" s="170"/>
      <c r="K142" s="172">
        <v>23.8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181</v>
      </c>
      <c r="AU142" s="176" t="s">
        <v>99</v>
      </c>
      <c r="AV142" s="10" t="s">
        <v>99</v>
      </c>
      <c r="AW142" s="10" t="s">
        <v>35</v>
      </c>
      <c r="AX142" s="10" t="s">
        <v>83</v>
      </c>
      <c r="AY142" s="176" t="s">
        <v>141</v>
      </c>
    </row>
    <row r="143" spans="2:65" s="1" customFormat="1" ht="25.5" customHeight="1">
      <c r="B143" s="35"/>
      <c r="C143" s="162" t="s">
        <v>201</v>
      </c>
      <c r="D143" s="162" t="s">
        <v>142</v>
      </c>
      <c r="E143" s="163" t="s">
        <v>202</v>
      </c>
      <c r="F143" s="252" t="s">
        <v>203</v>
      </c>
      <c r="G143" s="252"/>
      <c r="H143" s="252"/>
      <c r="I143" s="252"/>
      <c r="J143" s="164" t="s">
        <v>170</v>
      </c>
      <c r="K143" s="165">
        <v>60</v>
      </c>
      <c r="L143" s="253">
        <v>0</v>
      </c>
      <c r="M143" s="254"/>
      <c r="N143" s="255">
        <f>ROUND(L143*K143,2)</f>
        <v>0</v>
      </c>
      <c r="O143" s="255"/>
      <c r="P143" s="255"/>
      <c r="Q143" s="255"/>
      <c r="R143" s="37"/>
      <c r="T143" s="166" t="s">
        <v>22</v>
      </c>
      <c r="U143" s="44" t="s">
        <v>43</v>
      </c>
      <c r="V143" s="36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9" t="s">
        <v>146</v>
      </c>
      <c r="AT143" s="19" t="s">
        <v>142</v>
      </c>
      <c r="AU143" s="19" t="s">
        <v>99</v>
      </c>
      <c r="AY143" s="19" t="s">
        <v>141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9" t="s">
        <v>83</v>
      </c>
      <c r="BK143" s="105">
        <f>ROUND(L143*K143,2)</f>
        <v>0</v>
      </c>
      <c r="BL143" s="19" t="s">
        <v>146</v>
      </c>
      <c r="BM143" s="19" t="s">
        <v>204</v>
      </c>
    </row>
    <row r="144" spans="2:65" s="1" customFormat="1" ht="25.5" customHeight="1">
      <c r="B144" s="35"/>
      <c r="C144" s="162" t="s">
        <v>11</v>
      </c>
      <c r="D144" s="162" t="s">
        <v>142</v>
      </c>
      <c r="E144" s="163" t="s">
        <v>205</v>
      </c>
      <c r="F144" s="252" t="s">
        <v>206</v>
      </c>
      <c r="G144" s="252"/>
      <c r="H144" s="252"/>
      <c r="I144" s="252"/>
      <c r="J144" s="164" t="s">
        <v>170</v>
      </c>
      <c r="K144" s="165">
        <v>5</v>
      </c>
      <c r="L144" s="253">
        <v>0</v>
      </c>
      <c r="M144" s="254"/>
      <c r="N144" s="255">
        <f>ROUND(L144*K144,2)</f>
        <v>0</v>
      </c>
      <c r="O144" s="255"/>
      <c r="P144" s="255"/>
      <c r="Q144" s="255"/>
      <c r="R144" s="37"/>
      <c r="T144" s="166" t="s">
        <v>22</v>
      </c>
      <c r="U144" s="44" t="s">
        <v>43</v>
      </c>
      <c r="V144" s="36"/>
      <c r="W144" s="167">
        <f>V144*K144</f>
        <v>0</v>
      </c>
      <c r="X144" s="167">
        <v>0</v>
      </c>
      <c r="Y144" s="167">
        <f>X144*K144</f>
        <v>0</v>
      </c>
      <c r="Z144" s="167">
        <v>0</v>
      </c>
      <c r="AA144" s="168">
        <f>Z144*K144</f>
        <v>0</v>
      </c>
      <c r="AR144" s="19" t="s">
        <v>146</v>
      </c>
      <c r="AT144" s="19" t="s">
        <v>142</v>
      </c>
      <c r="AU144" s="19" t="s">
        <v>99</v>
      </c>
      <c r="AY144" s="19" t="s">
        <v>141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9" t="s">
        <v>83</v>
      </c>
      <c r="BK144" s="105">
        <f>ROUND(L144*K144,2)</f>
        <v>0</v>
      </c>
      <c r="BL144" s="19" t="s">
        <v>146</v>
      </c>
      <c r="BM144" s="19" t="s">
        <v>207</v>
      </c>
    </row>
    <row r="145" spans="2:65" s="1" customFormat="1" ht="16.5" customHeight="1">
      <c r="B145" s="35"/>
      <c r="C145" s="177" t="s">
        <v>208</v>
      </c>
      <c r="D145" s="177" t="s">
        <v>209</v>
      </c>
      <c r="E145" s="178" t="s">
        <v>210</v>
      </c>
      <c r="F145" s="258" t="s">
        <v>211</v>
      </c>
      <c r="G145" s="258"/>
      <c r="H145" s="258"/>
      <c r="I145" s="258"/>
      <c r="J145" s="179" t="s">
        <v>198</v>
      </c>
      <c r="K145" s="180">
        <v>8</v>
      </c>
      <c r="L145" s="259">
        <v>0</v>
      </c>
      <c r="M145" s="260"/>
      <c r="N145" s="261">
        <f>ROUND(L145*K145,2)</f>
        <v>0</v>
      </c>
      <c r="O145" s="255"/>
      <c r="P145" s="255"/>
      <c r="Q145" s="255"/>
      <c r="R145" s="37"/>
      <c r="T145" s="166" t="s">
        <v>22</v>
      </c>
      <c r="U145" s="44" t="s">
        <v>43</v>
      </c>
      <c r="V145" s="36"/>
      <c r="W145" s="167">
        <f>V145*K145</f>
        <v>0</v>
      </c>
      <c r="X145" s="167">
        <v>1</v>
      </c>
      <c r="Y145" s="167">
        <f>X145*K145</f>
        <v>8</v>
      </c>
      <c r="Z145" s="167">
        <v>0</v>
      </c>
      <c r="AA145" s="168">
        <f>Z145*K145</f>
        <v>0</v>
      </c>
      <c r="AR145" s="19" t="s">
        <v>172</v>
      </c>
      <c r="AT145" s="19" t="s">
        <v>209</v>
      </c>
      <c r="AU145" s="19" t="s">
        <v>99</v>
      </c>
      <c r="AY145" s="19" t="s">
        <v>141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9" t="s">
        <v>83</v>
      </c>
      <c r="BK145" s="105">
        <f>ROUND(L145*K145,2)</f>
        <v>0</v>
      </c>
      <c r="BL145" s="19" t="s">
        <v>146</v>
      </c>
      <c r="BM145" s="19" t="s">
        <v>212</v>
      </c>
    </row>
    <row r="146" spans="2:65" s="10" customFormat="1" ht="16.5" customHeight="1">
      <c r="B146" s="169"/>
      <c r="C146" s="170"/>
      <c r="D146" s="170"/>
      <c r="E146" s="171" t="s">
        <v>22</v>
      </c>
      <c r="F146" s="256" t="s">
        <v>213</v>
      </c>
      <c r="G146" s="257"/>
      <c r="H146" s="257"/>
      <c r="I146" s="257"/>
      <c r="J146" s="170"/>
      <c r="K146" s="172">
        <v>8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181</v>
      </c>
      <c r="AU146" s="176" t="s">
        <v>99</v>
      </c>
      <c r="AV146" s="10" t="s">
        <v>99</v>
      </c>
      <c r="AW146" s="10" t="s">
        <v>35</v>
      </c>
      <c r="AX146" s="10" t="s">
        <v>83</v>
      </c>
      <c r="AY146" s="176" t="s">
        <v>141</v>
      </c>
    </row>
    <row r="147" spans="2:65" s="1" customFormat="1" ht="38.25" customHeight="1">
      <c r="B147" s="35"/>
      <c r="C147" s="162" t="s">
        <v>214</v>
      </c>
      <c r="D147" s="162" t="s">
        <v>142</v>
      </c>
      <c r="E147" s="163" t="s">
        <v>215</v>
      </c>
      <c r="F147" s="252" t="s">
        <v>216</v>
      </c>
      <c r="G147" s="252"/>
      <c r="H147" s="252"/>
      <c r="I147" s="252"/>
      <c r="J147" s="164" t="s">
        <v>145</v>
      </c>
      <c r="K147" s="165">
        <v>250</v>
      </c>
      <c r="L147" s="253">
        <v>0</v>
      </c>
      <c r="M147" s="254"/>
      <c r="N147" s="255">
        <f>ROUND(L147*K147,2)</f>
        <v>0</v>
      </c>
      <c r="O147" s="255"/>
      <c r="P147" s="255"/>
      <c r="Q147" s="255"/>
      <c r="R147" s="37"/>
      <c r="T147" s="166" t="s">
        <v>22</v>
      </c>
      <c r="U147" s="44" t="s">
        <v>43</v>
      </c>
      <c r="V147" s="36"/>
      <c r="W147" s="167">
        <f>V147*K147</f>
        <v>0</v>
      </c>
      <c r="X147" s="167">
        <v>0</v>
      </c>
      <c r="Y147" s="167">
        <f>X147*K147</f>
        <v>0</v>
      </c>
      <c r="Z147" s="167">
        <v>0</v>
      </c>
      <c r="AA147" s="168">
        <f>Z147*K147</f>
        <v>0</v>
      </c>
      <c r="AR147" s="19" t="s">
        <v>146</v>
      </c>
      <c r="AT147" s="19" t="s">
        <v>142</v>
      </c>
      <c r="AU147" s="19" t="s">
        <v>99</v>
      </c>
      <c r="AY147" s="19" t="s">
        <v>141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9" t="s">
        <v>83</v>
      </c>
      <c r="BK147" s="105">
        <f>ROUND(L147*K147,2)</f>
        <v>0</v>
      </c>
      <c r="BL147" s="19" t="s">
        <v>146</v>
      </c>
      <c r="BM147" s="19" t="s">
        <v>217</v>
      </c>
    </row>
    <row r="148" spans="2:65" s="9" customFormat="1" ht="29.85" customHeight="1">
      <c r="B148" s="151"/>
      <c r="C148" s="152"/>
      <c r="D148" s="161" t="s">
        <v>109</v>
      </c>
      <c r="E148" s="161"/>
      <c r="F148" s="161"/>
      <c r="G148" s="161"/>
      <c r="H148" s="161"/>
      <c r="I148" s="161"/>
      <c r="J148" s="161"/>
      <c r="K148" s="161"/>
      <c r="L148" s="161"/>
      <c r="M148" s="161"/>
      <c r="N148" s="267">
        <f>BK148</f>
        <v>0</v>
      </c>
      <c r="O148" s="268"/>
      <c r="P148" s="268"/>
      <c r="Q148" s="268"/>
      <c r="R148" s="154"/>
      <c r="T148" s="155"/>
      <c r="U148" s="152"/>
      <c r="V148" s="152"/>
      <c r="W148" s="156">
        <f>W149</f>
        <v>0</v>
      </c>
      <c r="X148" s="152"/>
      <c r="Y148" s="156">
        <f>Y149</f>
        <v>9.453850000000001</v>
      </c>
      <c r="Z148" s="152"/>
      <c r="AA148" s="157">
        <f>AA149</f>
        <v>0</v>
      </c>
      <c r="AR148" s="158" t="s">
        <v>83</v>
      </c>
      <c r="AT148" s="159" t="s">
        <v>77</v>
      </c>
      <c r="AU148" s="159" t="s">
        <v>83</v>
      </c>
      <c r="AY148" s="158" t="s">
        <v>141</v>
      </c>
      <c r="BK148" s="160">
        <f>BK149</f>
        <v>0</v>
      </c>
    </row>
    <row r="149" spans="2:65" s="1" customFormat="1" ht="25.5" customHeight="1">
      <c r="B149" s="35"/>
      <c r="C149" s="162" t="s">
        <v>218</v>
      </c>
      <c r="D149" s="162" t="s">
        <v>142</v>
      </c>
      <c r="E149" s="163" t="s">
        <v>219</v>
      </c>
      <c r="F149" s="252" t="s">
        <v>220</v>
      </c>
      <c r="G149" s="252"/>
      <c r="H149" s="252"/>
      <c r="I149" s="252"/>
      <c r="J149" s="164" t="s">
        <v>170</v>
      </c>
      <c r="K149" s="165">
        <v>5</v>
      </c>
      <c r="L149" s="253">
        <v>0</v>
      </c>
      <c r="M149" s="254"/>
      <c r="N149" s="255">
        <f>ROUND(L149*K149,2)</f>
        <v>0</v>
      </c>
      <c r="O149" s="255"/>
      <c r="P149" s="255"/>
      <c r="Q149" s="255"/>
      <c r="R149" s="37"/>
      <c r="T149" s="166" t="s">
        <v>22</v>
      </c>
      <c r="U149" s="44" t="s">
        <v>43</v>
      </c>
      <c r="V149" s="36"/>
      <c r="W149" s="167">
        <f>V149*K149</f>
        <v>0</v>
      </c>
      <c r="X149" s="167">
        <v>1.8907700000000001</v>
      </c>
      <c r="Y149" s="167">
        <f>X149*K149</f>
        <v>9.453850000000001</v>
      </c>
      <c r="Z149" s="167">
        <v>0</v>
      </c>
      <c r="AA149" s="168">
        <f>Z149*K149</f>
        <v>0</v>
      </c>
      <c r="AR149" s="19" t="s">
        <v>146</v>
      </c>
      <c r="AT149" s="19" t="s">
        <v>142</v>
      </c>
      <c r="AU149" s="19" t="s">
        <v>99</v>
      </c>
      <c r="AY149" s="19" t="s">
        <v>141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9" t="s">
        <v>83</v>
      </c>
      <c r="BK149" s="105">
        <f>ROUND(L149*K149,2)</f>
        <v>0</v>
      </c>
      <c r="BL149" s="19" t="s">
        <v>146</v>
      </c>
      <c r="BM149" s="19" t="s">
        <v>221</v>
      </c>
    </row>
    <row r="150" spans="2:65" s="9" customFormat="1" ht="29.85" customHeight="1">
      <c r="B150" s="151"/>
      <c r="C150" s="152"/>
      <c r="D150" s="161" t="s">
        <v>110</v>
      </c>
      <c r="E150" s="161"/>
      <c r="F150" s="161"/>
      <c r="G150" s="161"/>
      <c r="H150" s="161"/>
      <c r="I150" s="161"/>
      <c r="J150" s="161"/>
      <c r="K150" s="161"/>
      <c r="L150" s="161"/>
      <c r="M150" s="161"/>
      <c r="N150" s="267">
        <f>BK150</f>
        <v>0</v>
      </c>
      <c r="O150" s="268"/>
      <c r="P150" s="268"/>
      <c r="Q150" s="268"/>
      <c r="R150" s="154"/>
      <c r="T150" s="155"/>
      <c r="U150" s="152"/>
      <c r="V150" s="152"/>
      <c r="W150" s="156">
        <f>SUM(W151:W152)</f>
        <v>0</v>
      </c>
      <c r="X150" s="152"/>
      <c r="Y150" s="156">
        <f>SUM(Y151:Y152)</f>
        <v>7.9127999999999998</v>
      </c>
      <c r="Z150" s="152"/>
      <c r="AA150" s="157">
        <f>SUM(AA151:AA152)</f>
        <v>0</v>
      </c>
      <c r="AR150" s="158" t="s">
        <v>83</v>
      </c>
      <c r="AT150" s="159" t="s">
        <v>77</v>
      </c>
      <c r="AU150" s="159" t="s">
        <v>83</v>
      </c>
      <c r="AY150" s="158" t="s">
        <v>141</v>
      </c>
      <c r="BK150" s="160">
        <f>SUM(BK151:BK152)</f>
        <v>0</v>
      </c>
    </row>
    <row r="151" spans="2:65" s="1" customFormat="1" ht="38.25" customHeight="1">
      <c r="B151" s="35"/>
      <c r="C151" s="162" t="s">
        <v>222</v>
      </c>
      <c r="D151" s="162" t="s">
        <v>142</v>
      </c>
      <c r="E151" s="163" t="s">
        <v>223</v>
      </c>
      <c r="F151" s="252" t="s">
        <v>224</v>
      </c>
      <c r="G151" s="252"/>
      <c r="H151" s="252"/>
      <c r="I151" s="252"/>
      <c r="J151" s="164" t="s">
        <v>145</v>
      </c>
      <c r="K151" s="165">
        <v>15</v>
      </c>
      <c r="L151" s="253">
        <v>0</v>
      </c>
      <c r="M151" s="254"/>
      <c r="N151" s="255">
        <f>ROUND(L151*K151,2)</f>
        <v>0</v>
      </c>
      <c r="O151" s="255"/>
      <c r="P151" s="255"/>
      <c r="Q151" s="255"/>
      <c r="R151" s="37"/>
      <c r="T151" s="166" t="s">
        <v>22</v>
      </c>
      <c r="U151" s="44" t="s">
        <v>43</v>
      </c>
      <c r="V151" s="36"/>
      <c r="W151" s="167">
        <f>V151*K151</f>
        <v>0</v>
      </c>
      <c r="X151" s="167">
        <v>0.26375999999999999</v>
      </c>
      <c r="Y151" s="167">
        <f>X151*K151</f>
        <v>3.9563999999999999</v>
      </c>
      <c r="Z151" s="167">
        <v>0</v>
      </c>
      <c r="AA151" s="168">
        <f>Z151*K151</f>
        <v>0</v>
      </c>
      <c r="AR151" s="19" t="s">
        <v>146</v>
      </c>
      <c r="AT151" s="19" t="s">
        <v>142</v>
      </c>
      <c r="AU151" s="19" t="s">
        <v>99</v>
      </c>
      <c r="AY151" s="19" t="s">
        <v>141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9" t="s">
        <v>83</v>
      </c>
      <c r="BK151" s="105">
        <f>ROUND(L151*K151,2)</f>
        <v>0</v>
      </c>
      <c r="BL151" s="19" t="s">
        <v>146</v>
      </c>
      <c r="BM151" s="19" t="s">
        <v>225</v>
      </c>
    </row>
    <row r="152" spans="2:65" s="1" customFormat="1" ht="38.25" customHeight="1">
      <c r="B152" s="35"/>
      <c r="C152" s="162" t="s">
        <v>226</v>
      </c>
      <c r="D152" s="162" t="s">
        <v>142</v>
      </c>
      <c r="E152" s="163" t="s">
        <v>227</v>
      </c>
      <c r="F152" s="252" t="s">
        <v>228</v>
      </c>
      <c r="G152" s="252"/>
      <c r="H152" s="252"/>
      <c r="I152" s="252"/>
      <c r="J152" s="164" t="s">
        <v>145</v>
      </c>
      <c r="K152" s="165">
        <v>15</v>
      </c>
      <c r="L152" s="253">
        <v>0</v>
      </c>
      <c r="M152" s="254"/>
      <c r="N152" s="255">
        <f>ROUND(L152*K152,2)</f>
        <v>0</v>
      </c>
      <c r="O152" s="255"/>
      <c r="P152" s="255"/>
      <c r="Q152" s="255"/>
      <c r="R152" s="37"/>
      <c r="T152" s="166" t="s">
        <v>22</v>
      </c>
      <c r="U152" s="44" t="s">
        <v>43</v>
      </c>
      <c r="V152" s="36"/>
      <c r="W152" s="167">
        <f>V152*K152</f>
        <v>0</v>
      </c>
      <c r="X152" s="167">
        <v>0.26375999999999999</v>
      </c>
      <c r="Y152" s="167">
        <f>X152*K152</f>
        <v>3.9563999999999999</v>
      </c>
      <c r="Z152" s="167">
        <v>0</v>
      </c>
      <c r="AA152" s="168">
        <f>Z152*K152</f>
        <v>0</v>
      </c>
      <c r="AR152" s="19" t="s">
        <v>146</v>
      </c>
      <c r="AT152" s="19" t="s">
        <v>142</v>
      </c>
      <c r="AU152" s="19" t="s">
        <v>99</v>
      </c>
      <c r="AY152" s="19" t="s">
        <v>141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9" t="s">
        <v>83</v>
      </c>
      <c r="BK152" s="105">
        <f>ROUND(L152*K152,2)</f>
        <v>0</v>
      </c>
      <c r="BL152" s="19" t="s">
        <v>146</v>
      </c>
      <c r="BM152" s="19" t="s">
        <v>229</v>
      </c>
    </row>
    <row r="153" spans="2:65" s="9" customFormat="1" ht="29.85" customHeight="1">
      <c r="B153" s="151"/>
      <c r="C153" s="152"/>
      <c r="D153" s="161" t="s">
        <v>111</v>
      </c>
      <c r="E153" s="161"/>
      <c r="F153" s="161"/>
      <c r="G153" s="161"/>
      <c r="H153" s="161"/>
      <c r="I153" s="161"/>
      <c r="J153" s="161"/>
      <c r="K153" s="161"/>
      <c r="L153" s="161"/>
      <c r="M153" s="161"/>
      <c r="N153" s="267">
        <f>BK153</f>
        <v>0</v>
      </c>
      <c r="O153" s="268"/>
      <c r="P153" s="268"/>
      <c r="Q153" s="268"/>
      <c r="R153" s="154"/>
      <c r="T153" s="155"/>
      <c r="U153" s="152"/>
      <c r="V153" s="152"/>
      <c r="W153" s="156">
        <f>SUM(W154:W173)</f>
        <v>0</v>
      </c>
      <c r="X153" s="152"/>
      <c r="Y153" s="156">
        <f>SUM(Y154:Y173)</f>
        <v>0.28546000000000005</v>
      </c>
      <c r="Z153" s="152"/>
      <c r="AA153" s="157">
        <f>SUM(AA154:AA173)</f>
        <v>0</v>
      </c>
      <c r="AR153" s="158" t="s">
        <v>83</v>
      </c>
      <c r="AT153" s="159" t="s">
        <v>77</v>
      </c>
      <c r="AU153" s="159" t="s">
        <v>83</v>
      </c>
      <c r="AY153" s="158" t="s">
        <v>141</v>
      </c>
      <c r="BK153" s="160">
        <f>SUM(BK154:BK173)</f>
        <v>0</v>
      </c>
    </row>
    <row r="154" spans="2:65" s="1" customFormat="1" ht="38.25" customHeight="1">
      <c r="B154" s="35"/>
      <c r="C154" s="162" t="s">
        <v>10</v>
      </c>
      <c r="D154" s="162" t="s">
        <v>142</v>
      </c>
      <c r="E154" s="163" t="s">
        <v>230</v>
      </c>
      <c r="F154" s="252" t="s">
        <v>231</v>
      </c>
      <c r="G154" s="252"/>
      <c r="H154" s="252"/>
      <c r="I154" s="252"/>
      <c r="J154" s="164" t="s">
        <v>232</v>
      </c>
      <c r="K154" s="165">
        <v>2</v>
      </c>
      <c r="L154" s="253">
        <v>0</v>
      </c>
      <c r="M154" s="254"/>
      <c r="N154" s="255">
        <f t="shared" ref="N154:N173" si="15">ROUND(L154*K154,2)</f>
        <v>0</v>
      </c>
      <c r="O154" s="255"/>
      <c r="P154" s="255"/>
      <c r="Q154" s="255"/>
      <c r="R154" s="37"/>
      <c r="T154" s="166" t="s">
        <v>22</v>
      </c>
      <c r="U154" s="44" t="s">
        <v>43</v>
      </c>
      <c r="V154" s="36"/>
      <c r="W154" s="167">
        <f t="shared" ref="W154:W173" si="16">V154*K154</f>
        <v>0</v>
      </c>
      <c r="X154" s="167">
        <v>1.67E-3</v>
      </c>
      <c r="Y154" s="167">
        <f t="shared" ref="Y154:Y173" si="17">X154*K154</f>
        <v>3.3400000000000001E-3</v>
      </c>
      <c r="Z154" s="167">
        <v>0</v>
      </c>
      <c r="AA154" s="168">
        <f t="shared" ref="AA154:AA173" si="18">Z154*K154</f>
        <v>0</v>
      </c>
      <c r="AR154" s="19" t="s">
        <v>146</v>
      </c>
      <c r="AT154" s="19" t="s">
        <v>142</v>
      </c>
      <c r="AU154" s="19" t="s">
        <v>99</v>
      </c>
      <c r="AY154" s="19" t="s">
        <v>141</v>
      </c>
      <c r="BE154" s="105">
        <f t="shared" ref="BE154:BE173" si="19">IF(U154="základní",N154,0)</f>
        <v>0</v>
      </c>
      <c r="BF154" s="105">
        <f t="shared" ref="BF154:BF173" si="20">IF(U154="snížená",N154,0)</f>
        <v>0</v>
      </c>
      <c r="BG154" s="105">
        <f t="shared" ref="BG154:BG173" si="21">IF(U154="zákl. přenesená",N154,0)</f>
        <v>0</v>
      </c>
      <c r="BH154" s="105">
        <f t="shared" ref="BH154:BH173" si="22">IF(U154="sníž. přenesená",N154,0)</f>
        <v>0</v>
      </c>
      <c r="BI154" s="105">
        <f t="shared" ref="BI154:BI173" si="23">IF(U154="nulová",N154,0)</f>
        <v>0</v>
      </c>
      <c r="BJ154" s="19" t="s">
        <v>83</v>
      </c>
      <c r="BK154" s="105">
        <f t="shared" ref="BK154:BK173" si="24">ROUND(L154*K154,2)</f>
        <v>0</v>
      </c>
      <c r="BL154" s="19" t="s">
        <v>146</v>
      </c>
      <c r="BM154" s="19" t="s">
        <v>233</v>
      </c>
    </row>
    <row r="155" spans="2:65" s="1" customFormat="1" ht="25.5" customHeight="1">
      <c r="B155" s="35"/>
      <c r="C155" s="177" t="s">
        <v>234</v>
      </c>
      <c r="D155" s="177" t="s">
        <v>209</v>
      </c>
      <c r="E155" s="178" t="s">
        <v>235</v>
      </c>
      <c r="F155" s="258" t="s">
        <v>236</v>
      </c>
      <c r="G155" s="258"/>
      <c r="H155" s="258"/>
      <c r="I155" s="258"/>
      <c r="J155" s="179" t="s">
        <v>157</v>
      </c>
      <c r="K155" s="180">
        <v>2</v>
      </c>
      <c r="L155" s="259">
        <v>0</v>
      </c>
      <c r="M155" s="260"/>
      <c r="N155" s="261">
        <f t="shared" si="15"/>
        <v>0</v>
      </c>
      <c r="O155" s="255"/>
      <c r="P155" s="255"/>
      <c r="Q155" s="255"/>
      <c r="R155" s="37"/>
      <c r="T155" s="166" t="s">
        <v>22</v>
      </c>
      <c r="U155" s="44" t="s">
        <v>43</v>
      </c>
      <c r="V155" s="36"/>
      <c r="W155" s="167">
        <f t="shared" si="16"/>
        <v>0</v>
      </c>
      <c r="X155" s="167">
        <v>1.78E-2</v>
      </c>
      <c r="Y155" s="167">
        <f t="shared" si="17"/>
        <v>3.56E-2</v>
      </c>
      <c r="Z155" s="167">
        <v>0</v>
      </c>
      <c r="AA155" s="168">
        <f t="shared" si="18"/>
        <v>0</v>
      </c>
      <c r="AR155" s="19" t="s">
        <v>172</v>
      </c>
      <c r="AT155" s="19" t="s">
        <v>209</v>
      </c>
      <c r="AU155" s="19" t="s">
        <v>99</v>
      </c>
      <c r="AY155" s="19" t="s">
        <v>141</v>
      </c>
      <c r="BE155" s="105">
        <f t="shared" si="19"/>
        <v>0</v>
      </c>
      <c r="BF155" s="105">
        <f t="shared" si="20"/>
        <v>0</v>
      </c>
      <c r="BG155" s="105">
        <f t="shared" si="21"/>
        <v>0</v>
      </c>
      <c r="BH155" s="105">
        <f t="shared" si="22"/>
        <v>0</v>
      </c>
      <c r="BI155" s="105">
        <f t="shared" si="23"/>
        <v>0</v>
      </c>
      <c r="BJ155" s="19" t="s">
        <v>83</v>
      </c>
      <c r="BK155" s="105">
        <f t="shared" si="24"/>
        <v>0</v>
      </c>
      <c r="BL155" s="19" t="s">
        <v>146</v>
      </c>
      <c r="BM155" s="19" t="s">
        <v>237</v>
      </c>
    </row>
    <row r="156" spans="2:65" s="1" customFormat="1" ht="38.25" customHeight="1">
      <c r="B156" s="35"/>
      <c r="C156" s="162" t="s">
        <v>238</v>
      </c>
      <c r="D156" s="162" t="s">
        <v>142</v>
      </c>
      <c r="E156" s="163" t="s">
        <v>239</v>
      </c>
      <c r="F156" s="252" t="s">
        <v>240</v>
      </c>
      <c r="G156" s="252"/>
      <c r="H156" s="252"/>
      <c r="I156" s="252"/>
      <c r="J156" s="164" t="s">
        <v>232</v>
      </c>
      <c r="K156" s="165">
        <v>4</v>
      </c>
      <c r="L156" s="253">
        <v>0</v>
      </c>
      <c r="M156" s="254"/>
      <c r="N156" s="255">
        <f t="shared" si="15"/>
        <v>0</v>
      </c>
      <c r="O156" s="255"/>
      <c r="P156" s="255"/>
      <c r="Q156" s="255"/>
      <c r="R156" s="37"/>
      <c r="T156" s="166" t="s">
        <v>22</v>
      </c>
      <c r="U156" s="44" t="s">
        <v>43</v>
      </c>
      <c r="V156" s="36"/>
      <c r="W156" s="167">
        <f t="shared" si="16"/>
        <v>0</v>
      </c>
      <c r="X156" s="167">
        <v>0</v>
      </c>
      <c r="Y156" s="167">
        <f t="shared" si="17"/>
        <v>0</v>
      </c>
      <c r="Z156" s="167">
        <v>0</v>
      </c>
      <c r="AA156" s="168">
        <f t="shared" si="18"/>
        <v>0</v>
      </c>
      <c r="AR156" s="19" t="s">
        <v>146</v>
      </c>
      <c r="AT156" s="19" t="s">
        <v>142</v>
      </c>
      <c r="AU156" s="19" t="s">
        <v>99</v>
      </c>
      <c r="AY156" s="19" t="s">
        <v>141</v>
      </c>
      <c r="BE156" s="105">
        <f t="shared" si="19"/>
        <v>0</v>
      </c>
      <c r="BF156" s="105">
        <f t="shared" si="20"/>
        <v>0</v>
      </c>
      <c r="BG156" s="105">
        <f t="shared" si="21"/>
        <v>0</v>
      </c>
      <c r="BH156" s="105">
        <f t="shared" si="22"/>
        <v>0</v>
      </c>
      <c r="BI156" s="105">
        <f t="shared" si="23"/>
        <v>0</v>
      </c>
      <c r="BJ156" s="19" t="s">
        <v>83</v>
      </c>
      <c r="BK156" s="105">
        <f t="shared" si="24"/>
        <v>0</v>
      </c>
      <c r="BL156" s="19" t="s">
        <v>146</v>
      </c>
      <c r="BM156" s="19" t="s">
        <v>241</v>
      </c>
    </row>
    <row r="157" spans="2:65" s="1" customFormat="1" ht="16.5" customHeight="1">
      <c r="B157" s="35"/>
      <c r="C157" s="177" t="s">
        <v>242</v>
      </c>
      <c r="D157" s="177" t="s">
        <v>209</v>
      </c>
      <c r="E157" s="178" t="s">
        <v>243</v>
      </c>
      <c r="F157" s="258" t="s">
        <v>244</v>
      </c>
      <c r="G157" s="258"/>
      <c r="H157" s="258"/>
      <c r="I157" s="258"/>
      <c r="J157" s="179" t="s">
        <v>232</v>
      </c>
      <c r="K157" s="180">
        <v>2</v>
      </c>
      <c r="L157" s="259">
        <v>0</v>
      </c>
      <c r="M157" s="260"/>
      <c r="N157" s="261">
        <f t="shared" si="15"/>
        <v>0</v>
      </c>
      <c r="O157" s="255"/>
      <c r="P157" s="255"/>
      <c r="Q157" s="255"/>
      <c r="R157" s="37"/>
      <c r="T157" s="166" t="s">
        <v>22</v>
      </c>
      <c r="U157" s="44" t="s">
        <v>43</v>
      </c>
      <c r="V157" s="36"/>
      <c r="W157" s="167">
        <f t="shared" si="16"/>
        <v>0</v>
      </c>
      <c r="X157" s="167">
        <v>1.0699999999999999E-2</v>
      </c>
      <c r="Y157" s="167">
        <f t="shared" si="17"/>
        <v>2.1399999999999999E-2</v>
      </c>
      <c r="Z157" s="167">
        <v>0</v>
      </c>
      <c r="AA157" s="168">
        <f t="shared" si="18"/>
        <v>0</v>
      </c>
      <c r="AR157" s="19" t="s">
        <v>172</v>
      </c>
      <c r="AT157" s="19" t="s">
        <v>209</v>
      </c>
      <c r="AU157" s="19" t="s">
        <v>99</v>
      </c>
      <c r="AY157" s="19" t="s">
        <v>141</v>
      </c>
      <c r="BE157" s="105">
        <f t="shared" si="19"/>
        <v>0</v>
      </c>
      <c r="BF157" s="105">
        <f t="shared" si="20"/>
        <v>0</v>
      </c>
      <c r="BG157" s="105">
        <f t="shared" si="21"/>
        <v>0</v>
      </c>
      <c r="BH157" s="105">
        <f t="shared" si="22"/>
        <v>0</v>
      </c>
      <c r="BI157" s="105">
        <f t="shared" si="23"/>
        <v>0</v>
      </c>
      <c r="BJ157" s="19" t="s">
        <v>83</v>
      </c>
      <c r="BK157" s="105">
        <f t="shared" si="24"/>
        <v>0</v>
      </c>
      <c r="BL157" s="19" t="s">
        <v>146</v>
      </c>
      <c r="BM157" s="19" t="s">
        <v>245</v>
      </c>
    </row>
    <row r="158" spans="2:65" s="1" customFormat="1" ht="25.5" customHeight="1">
      <c r="B158" s="35"/>
      <c r="C158" s="177" t="s">
        <v>246</v>
      </c>
      <c r="D158" s="177" t="s">
        <v>209</v>
      </c>
      <c r="E158" s="178" t="s">
        <v>247</v>
      </c>
      <c r="F158" s="258" t="s">
        <v>248</v>
      </c>
      <c r="G158" s="258"/>
      <c r="H158" s="258"/>
      <c r="I158" s="258"/>
      <c r="J158" s="179" t="s">
        <v>232</v>
      </c>
      <c r="K158" s="180">
        <v>2</v>
      </c>
      <c r="L158" s="259">
        <v>0</v>
      </c>
      <c r="M158" s="260"/>
      <c r="N158" s="261">
        <f t="shared" si="15"/>
        <v>0</v>
      </c>
      <c r="O158" s="255"/>
      <c r="P158" s="255"/>
      <c r="Q158" s="255"/>
      <c r="R158" s="37"/>
      <c r="T158" s="166" t="s">
        <v>22</v>
      </c>
      <c r="U158" s="44" t="s">
        <v>43</v>
      </c>
      <c r="V158" s="36"/>
      <c r="W158" s="167">
        <f t="shared" si="16"/>
        <v>0</v>
      </c>
      <c r="X158" s="167">
        <v>8.9999999999999993E-3</v>
      </c>
      <c r="Y158" s="167">
        <f t="shared" si="17"/>
        <v>1.7999999999999999E-2</v>
      </c>
      <c r="Z158" s="167">
        <v>0</v>
      </c>
      <c r="AA158" s="168">
        <f t="shared" si="18"/>
        <v>0</v>
      </c>
      <c r="AR158" s="19" t="s">
        <v>172</v>
      </c>
      <c r="AT158" s="19" t="s">
        <v>209</v>
      </c>
      <c r="AU158" s="19" t="s">
        <v>99</v>
      </c>
      <c r="AY158" s="19" t="s">
        <v>141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9" t="s">
        <v>83</v>
      </c>
      <c r="BK158" s="105">
        <f t="shared" si="24"/>
        <v>0</v>
      </c>
      <c r="BL158" s="19" t="s">
        <v>146</v>
      </c>
      <c r="BM158" s="19" t="s">
        <v>249</v>
      </c>
    </row>
    <row r="159" spans="2:65" s="1" customFormat="1" ht="25.5" customHeight="1">
      <c r="B159" s="35"/>
      <c r="C159" s="162" t="s">
        <v>250</v>
      </c>
      <c r="D159" s="162" t="s">
        <v>142</v>
      </c>
      <c r="E159" s="163" t="s">
        <v>251</v>
      </c>
      <c r="F159" s="252" t="s">
        <v>252</v>
      </c>
      <c r="G159" s="252"/>
      <c r="H159" s="252"/>
      <c r="I159" s="252"/>
      <c r="J159" s="164" t="s">
        <v>232</v>
      </c>
      <c r="K159" s="165">
        <v>2</v>
      </c>
      <c r="L159" s="253">
        <v>0</v>
      </c>
      <c r="M159" s="254"/>
      <c r="N159" s="255">
        <f t="shared" si="15"/>
        <v>0</v>
      </c>
      <c r="O159" s="255"/>
      <c r="P159" s="255"/>
      <c r="Q159" s="255"/>
      <c r="R159" s="37"/>
      <c r="T159" s="166" t="s">
        <v>22</v>
      </c>
      <c r="U159" s="44" t="s">
        <v>43</v>
      </c>
      <c r="V159" s="36"/>
      <c r="W159" s="167">
        <f t="shared" si="16"/>
        <v>0</v>
      </c>
      <c r="X159" s="167">
        <v>1.7099999999999999E-3</v>
      </c>
      <c r="Y159" s="167">
        <f t="shared" si="17"/>
        <v>3.4199999999999999E-3</v>
      </c>
      <c r="Z159" s="167">
        <v>0</v>
      </c>
      <c r="AA159" s="168">
        <f t="shared" si="18"/>
        <v>0</v>
      </c>
      <c r="AR159" s="19" t="s">
        <v>146</v>
      </c>
      <c r="AT159" s="19" t="s">
        <v>142</v>
      </c>
      <c r="AU159" s="19" t="s">
        <v>99</v>
      </c>
      <c r="AY159" s="19" t="s">
        <v>141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9" t="s">
        <v>83</v>
      </c>
      <c r="BK159" s="105">
        <f t="shared" si="24"/>
        <v>0</v>
      </c>
      <c r="BL159" s="19" t="s">
        <v>146</v>
      </c>
      <c r="BM159" s="19" t="s">
        <v>253</v>
      </c>
    </row>
    <row r="160" spans="2:65" s="1" customFormat="1" ht="38.25" customHeight="1">
      <c r="B160" s="35"/>
      <c r="C160" s="177" t="s">
        <v>254</v>
      </c>
      <c r="D160" s="177" t="s">
        <v>209</v>
      </c>
      <c r="E160" s="178" t="s">
        <v>255</v>
      </c>
      <c r="F160" s="258" t="s">
        <v>256</v>
      </c>
      <c r="G160" s="258"/>
      <c r="H160" s="258"/>
      <c r="I160" s="258"/>
      <c r="J160" s="179" t="s">
        <v>232</v>
      </c>
      <c r="K160" s="180">
        <v>2</v>
      </c>
      <c r="L160" s="259">
        <v>0</v>
      </c>
      <c r="M160" s="260"/>
      <c r="N160" s="261">
        <f t="shared" si="15"/>
        <v>0</v>
      </c>
      <c r="O160" s="255"/>
      <c r="P160" s="255"/>
      <c r="Q160" s="255"/>
      <c r="R160" s="37"/>
      <c r="T160" s="166" t="s">
        <v>22</v>
      </c>
      <c r="U160" s="44" t="s">
        <v>43</v>
      </c>
      <c r="V160" s="36"/>
      <c r="W160" s="167">
        <f t="shared" si="16"/>
        <v>0</v>
      </c>
      <c r="X160" s="167">
        <v>1.49E-2</v>
      </c>
      <c r="Y160" s="167">
        <f t="shared" si="17"/>
        <v>2.98E-2</v>
      </c>
      <c r="Z160" s="167">
        <v>0</v>
      </c>
      <c r="AA160" s="168">
        <f t="shared" si="18"/>
        <v>0</v>
      </c>
      <c r="AR160" s="19" t="s">
        <v>172</v>
      </c>
      <c r="AT160" s="19" t="s">
        <v>209</v>
      </c>
      <c r="AU160" s="19" t="s">
        <v>99</v>
      </c>
      <c r="AY160" s="19" t="s">
        <v>141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9" t="s">
        <v>83</v>
      </c>
      <c r="BK160" s="105">
        <f t="shared" si="24"/>
        <v>0</v>
      </c>
      <c r="BL160" s="19" t="s">
        <v>146</v>
      </c>
      <c r="BM160" s="19" t="s">
        <v>257</v>
      </c>
    </row>
    <row r="161" spans="2:65" s="1" customFormat="1" ht="38.25" customHeight="1">
      <c r="B161" s="35"/>
      <c r="C161" s="162" t="s">
        <v>258</v>
      </c>
      <c r="D161" s="162" t="s">
        <v>142</v>
      </c>
      <c r="E161" s="163" t="s">
        <v>259</v>
      </c>
      <c r="F161" s="252" t="s">
        <v>260</v>
      </c>
      <c r="G161" s="252"/>
      <c r="H161" s="252"/>
      <c r="I161" s="252"/>
      <c r="J161" s="164" t="s">
        <v>157</v>
      </c>
      <c r="K161" s="165">
        <v>34</v>
      </c>
      <c r="L161" s="253">
        <v>0</v>
      </c>
      <c r="M161" s="254"/>
      <c r="N161" s="255">
        <f t="shared" si="15"/>
        <v>0</v>
      </c>
      <c r="O161" s="255"/>
      <c r="P161" s="255"/>
      <c r="Q161" s="255"/>
      <c r="R161" s="37"/>
      <c r="T161" s="166" t="s">
        <v>22</v>
      </c>
      <c r="U161" s="44" t="s">
        <v>43</v>
      </c>
      <c r="V161" s="36"/>
      <c r="W161" s="167">
        <f t="shared" si="16"/>
        <v>0</v>
      </c>
      <c r="X161" s="167">
        <v>0</v>
      </c>
      <c r="Y161" s="167">
        <f t="shared" si="17"/>
        <v>0</v>
      </c>
      <c r="Z161" s="167">
        <v>0</v>
      </c>
      <c r="AA161" s="168">
        <f t="shared" si="18"/>
        <v>0</v>
      </c>
      <c r="AR161" s="19" t="s">
        <v>146</v>
      </c>
      <c r="AT161" s="19" t="s">
        <v>142</v>
      </c>
      <c r="AU161" s="19" t="s">
        <v>99</v>
      </c>
      <c r="AY161" s="19" t="s">
        <v>141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9" t="s">
        <v>83</v>
      </c>
      <c r="BK161" s="105">
        <f t="shared" si="24"/>
        <v>0</v>
      </c>
      <c r="BL161" s="19" t="s">
        <v>146</v>
      </c>
      <c r="BM161" s="19" t="s">
        <v>261</v>
      </c>
    </row>
    <row r="162" spans="2:65" s="1" customFormat="1" ht="25.5" customHeight="1">
      <c r="B162" s="35"/>
      <c r="C162" s="177" t="s">
        <v>262</v>
      </c>
      <c r="D162" s="177" t="s">
        <v>209</v>
      </c>
      <c r="E162" s="178" t="s">
        <v>263</v>
      </c>
      <c r="F162" s="258" t="s">
        <v>264</v>
      </c>
      <c r="G162" s="258"/>
      <c r="H162" s="258"/>
      <c r="I162" s="258"/>
      <c r="J162" s="179" t="s">
        <v>157</v>
      </c>
      <c r="K162" s="180">
        <v>34</v>
      </c>
      <c r="L162" s="259">
        <v>0</v>
      </c>
      <c r="M162" s="260"/>
      <c r="N162" s="261">
        <f t="shared" si="15"/>
        <v>0</v>
      </c>
      <c r="O162" s="255"/>
      <c r="P162" s="255"/>
      <c r="Q162" s="255"/>
      <c r="R162" s="37"/>
      <c r="T162" s="166" t="s">
        <v>22</v>
      </c>
      <c r="U162" s="44" t="s">
        <v>43</v>
      </c>
      <c r="V162" s="36"/>
      <c r="W162" s="167">
        <f t="shared" si="16"/>
        <v>0</v>
      </c>
      <c r="X162" s="167">
        <v>2.14E-3</v>
      </c>
      <c r="Y162" s="167">
        <f t="shared" si="17"/>
        <v>7.2760000000000005E-2</v>
      </c>
      <c r="Z162" s="167">
        <v>0</v>
      </c>
      <c r="AA162" s="168">
        <f t="shared" si="18"/>
        <v>0</v>
      </c>
      <c r="AR162" s="19" t="s">
        <v>172</v>
      </c>
      <c r="AT162" s="19" t="s">
        <v>209</v>
      </c>
      <c r="AU162" s="19" t="s">
        <v>99</v>
      </c>
      <c r="AY162" s="19" t="s">
        <v>141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9" t="s">
        <v>83</v>
      </c>
      <c r="BK162" s="105">
        <f t="shared" si="24"/>
        <v>0</v>
      </c>
      <c r="BL162" s="19" t="s">
        <v>146</v>
      </c>
      <c r="BM162" s="19" t="s">
        <v>265</v>
      </c>
    </row>
    <row r="163" spans="2:65" s="1" customFormat="1" ht="25.5" customHeight="1">
      <c r="B163" s="35"/>
      <c r="C163" s="162" t="s">
        <v>266</v>
      </c>
      <c r="D163" s="162" t="s">
        <v>142</v>
      </c>
      <c r="E163" s="163" t="s">
        <v>267</v>
      </c>
      <c r="F163" s="252" t="s">
        <v>268</v>
      </c>
      <c r="G163" s="252"/>
      <c r="H163" s="252"/>
      <c r="I163" s="252"/>
      <c r="J163" s="164" t="s">
        <v>232</v>
      </c>
      <c r="K163" s="165">
        <v>10</v>
      </c>
      <c r="L163" s="253">
        <v>0</v>
      </c>
      <c r="M163" s="254"/>
      <c r="N163" s="255">
        <f t="shared" si="15"/>
        <v>0</v>
      </c>
      <c r="O163" s="255"/>
      <c r="P163" s="255"/>
      <c r="Q163" s="255"/>
      <c r="R163" s="37"/>
      <c r="T163" s="166" t="s">
        <v>22</v>
      </c>
      <c r="U163" s="44" t="s">
        <v>43</v>
      </c>
      <c r="V163" s="36"/>
      <c r="W163" s="167">
        <f t="shared" si="16"/>
        <v>0</v>
      </c>
      <c r="X163" s="167">
        <v>0</v>
      </c>
      <c r="Y163" s="167">
        <f t="shared" si="17"/>
        <v>0</v>
      </c>
      <c r="Z163" s="167">
        <v>0</v>
      </c>
      <c r="AA163" s="168">
        <f t="shared" si="18"/>
        <v>0</v>
      </c>
      <c r="AR163" s="19" t="s">
        <v>146</v>
      </c>
      <c r="AT163" s="19" t="s">
        <v>142</v>
      </c>
      <c r="AU163" s="19" t="s">
        <v>99</v>
      </c>
      <c r="AY163" s="19" t="s">
        <v>141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9" t="s">
        <v>83</v>
      </c>
      <c r="BK163" s="105">
        <f t="shared" si="24"/>
        <v>0</v>
      </c>
      <c r="BL163" s="19" t="s">
        <v>146</v>
      </c>
      <c r="BM163" s="19" t="s">
        <v>269</v>
      </c>
    </row>
    <row r="164" spans="2:65" s="1" customFormat="1" ht="16.5" customHeight="1">
      <c r="B164" s="35"/>
      <c r="C164" s="177" t="s">
        <v>270</v>
      </c>
      <c r="D164" s="177" t="s">
        <v>209</v>
      </c>
      <c r="E164" s="178" t="s">
        <v>271</v>
      </c>
      <c r="F164" s="258" t="s">
        <v>272</v>
      </c>
      <c r="G164" s="258"/>
      <c r="H164" s="258"/>
      <c r="I164" s="258"/>
      <c r="J164" s="179" t="s">
        <v>232</v>
      </c>
      <c r="K164" s="180">
        <v>10</v>
      </c>
      <c r="L164" s="259">
        <v>0</v>
      </c>
      <c r="M164" s="260"/>
      <c r="N164" s="261">
        <f t="shared" si="15"/>
        <v>0</v>
      </c>
      <c r="O164" s="255"/>
      <c r="P164" s="255"/>
      <c r="Q164" s="255"/>
      <c r="R164" s="37"/>
      <c r="T164" s="166" t="s">
        <v>22</v>
      </c>
      <c r="U164" s="44" t="s">
        <v>43</v>
      </c>
      <c r="V164" s="36"/>
      <c r="W164" s="167">
        <f t="shared" si="16"/>
        <v>0</v>
      </c>
      <c r="X164" s="167">
        <v>3.8999999999999999E-4</v>
      </c>
      <c r="Y164" s="167">
        <f t="shared" si="17"/>
        <v>3.8999999999999998E-3</v>
      </c>
      <c r="Z164" s="167">
        <v>0</v>
      </c>
      <c r="AA164" s="168">
        <f t="shared" si="18"/>
        <v>0</v>
      </c>
      <c r="AR164" s="19" t="s">
        <v>172</v>
      </c>
      <c r="AT164" s="19" t="s">
        <v>209</v>
      </c>
      <c r="AU164" s="19" t="s">
        <v>99</v>
      </c>
      <c r="AY164" s="19" t="s">
        <v>141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9" t="s">
        <v>83</v>
      </c>
      <c r="BK164" s="105">
        <f t="shared" si="24"/>
        <v>0</v>
      </c>
      <c r="BL164" s="19" t="s">
        <v>146</v>
      </c>
      <c r="BM164" s="19" t="s">
        <v>273</v>
      </c>
    </row>
    <row r="165" spans="2:65" s="1" customFormat="1" ht="25.5" customHeight="1">
      <c r="B165" s="35"/>
      <c r="C165" s="162" t="s">
        <v>274</v>
      </c>
      <c r="D165" s="162" t="s">
        <v>142</v>
      </c>
      <c r="E165" s="163" t="s">
        <v>275</v>
      </c>
      <c r="F165" s="252" t="s">
        <v>276</v>
      </c>
      <c r="G165" s="252"/>
      <c r="H165" s="252"/>
      <c r="I165" s="252"/>
      <c r="J165" s="164" t="s">
        <v>232</v>
      </c>
      <c r="K165" s="165">
        <v>17</v>
      </c>
      <c r="L165" s="253">
        <v>0</v>
      </c>
      <c r="M165" s="254"/>
      <c r="N165" s="255">
        <f t="shared" si="15"/>
        <v>0</v>
      </c>
      <c r="O165" s="255"/>
      <c r="P165" s="255"/>
      <c r="Q165" s="255"/>
      <c r="R165" s="37"/>
      <c r="T165" s="166" t="s">
        <v>22</v>
      </c>
      <c r="U165" s="44" t="s">
        <v>43</v>
      </c>
      <c r="V165" s="36"/>
      <c r="W165" s="167">
        <f t="shared" si="16"/>
        <v>0</v>
      </c>
      <c r="X165" s="167">
        <v>0</v>
      </c>
      <c r="Y165" s="167">
        <f t="shared" si="17"/>
        <v>0</v>
      </c>
      <c r="Z165" s="167">
        <v>0</v>
      </c>
      <c r="AA165" s="168">
        <f t="shared" si="18"/>
        <v>0</v>
      </c>
      <c r="AR165" s="19" t="s">
        <v>146</v>
      </c>
      <c r="AT165" s="19" t="s">
        <v>142</v>
      </c>
      <c r="AU165" s="19" t="s">
        <v>99</v>
      </c>
      <c r="AY165" s="19" t="s">
        <v>141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9" t="s">
        <v>83</v>
      </c>
      <c r="BK165" s="105">
        <f t="shared" si="24"/>
        <v>0</v>
      </c>
      <c r="BL165" s="19" t="s">
        <v>146</v>
      </c>
      <c r="BM165" s="19" t="s">
        <v>277</v>
      </c>
    </row>
    <row r="166" spans="2:65" s="1" customFormat="1" ht="16.5" customHeight="1">
      <c r="B166" s="35"/>
      <c r="C166" s="177" t="s">
        <v>278</v>
      </c>
      <c r="D166" s="177" t="s">
        <v>209</v>
      </c>
      <c r="E166" s="178" t="s">
        <v>279</v>
      </c>
      <c r="F166" s="258" t="s">
        <v>280</v>
      </c>
      <c r="G166" s="258"/>
      <c r="H166" s="258"/>
      <c r="I166" s="258"/>
      <c r="J166" s="179" t="s">
        <v>232</v>
      </c>
      <c r="K166" s="180">
        <v>4</v>
      </c>
      <c r="L166" s="259">
        <v>0</v>
      </c>
      <c r="M166" s="260"/>
      <c r="N166" s="261">
        <f t="shared" si="15"/>
        <v>0</v>
      </c>
      <c r="O166" s="255"/>
      <c r="P166" s="255"/>
      <c r="Q166" s="255"/>
      <c r="R166" s="37"/>
      <c r="T166" s="166" t="s">
        <v>22</v>
      </c>
      <c r="U166" s="44" t="s">
        <v>43</v>
      </c>
      <c r="V166" s="36"/>
      <c r="W166" s="167">
        <f t="shared" si="16"/>
        <v>0</v>
      </c>
      <c r="X166" s="167">
        <v>6.8000000000000005E-4</v>
      </c>
      <c r="Y166" s="167">
        <f t="shared" si="17"/>
        <v>2.7200000000000002E-3</v>
      </c>
      <c r="Z166" s="167">
        <v>0</v>
      </c>
      <c r="AA166" s="168">
        <f t="shared" si="18"/>
        <v>0</v>
      </c>
      <c r="AR166" s="19" t="s">
        <v>172</v>
      </c>
      <c r="AT166" s="19" t="s">
        <v>209</v>
      </c>
      <c r="AU166" s="19" t="s">
        <v>99</v>
      </c>
      <c r="AY166" s="19" t="s">
        <v>141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9" t="s">
        <v>83</v>
      </c>
      <c r="BK166" s="105">
        <f t="shared" si="24"/>
        <v>0</v>
      </c>
      <c r="BL166" s="19" t="s">
        <v>146</v>
      </c>
      <c r="BM166" s="19" t="s">
        <v>281</v>
      </c>
    </row>
    <row r="167" spans="2:65" s="1" customFormat="1" ht="16.5" customHeight="1">
      <c r="B167" s="35"/>
      <c r="C167" s="177" t="s">
        <v>282</v>
      </c>
      <c r="D167" s="177" t="s">
        <v>209</v>
      </c>
      <c r="E167" s="178" t="s">
        <v>283</v>
      </c>
      <c r="F167" s="258" t="s">
        <v>284</v>
      </c>
      <c r="G167" s="258"/>
      <c r="H167" s="258"/>
      <c r="I167" s="258"/>
      <c r="J167" s="179" t="s">
        <v>232</v>
      </c>
      <c r="K167" s="180">
        <v>1</v>
      </c>
      <c r="L167" s="259">
        <v>0</v>
      </c>
      <c r="M167" s="260"/>
      <c r="N167" s="261">
        <f t="shared" si="15"/>
        <v>0</v>
      </c>
      <c r="O167" s="255"/>
      <c r="P167" s="255"/>
      <c r="Q167" s="255"/>
      <c r="R167" s="37"/>
      <c r="T167" s="166" t="s">
        <v>22</v>
      </c>
      <c r="U167" s="44" t="s">
        <v>43</v>
      </c>
      <c r="V167" s="36"/>
      <c r="W167" s="167">
        <f t="shared" si="16"/>
        <v>0</v>
      </c>
      <c r="X167" s="167">
        <v>3.5999999999999999E-3</v>
      </c>
      <c r="Y167" s="167">
        <f t="shared" si="17"/>
        <v>3.5999999999999999E-3</v>
      </c>
      <c r="Z167" s="167">
        <v>0</v>
      </c>
      <c r="AA167" s="168">
        <f t="shared" si="18"/>
        <v>0</v>
      </c>
      <c r="AR167" s="19" t="s">
        <v>172</v>
      </c>
      <c r="AT167" s="19" t="s">
        <v>209</v>
      </c>
      <c r="AU167" s="19" t="s">
        <v>99</v>
      </c>
      <c r="AY167" s="19" t="s">
        <v>141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9" t="s">
        <v>83</v>
      </c>
      <c r="BK167" s="105">
        <f t="shared" si="24"/>
        <v>0</v>
      </c>
      <c r="BL167" s="19" t="s">
        <v>146</v>
      </c>
      <c r="BM167" s="19" t="s">
        <v>285</v>
      </c>
    </row>
    <row r="168" spans="2:65" s="1" customFormat="1" ht="16.5" customHeight="1">
      <c r="B168" s="35"/>
      <c r="C168" s="177" t="s">
        <v>286</v>
      </c>
      <c r="D168" s="177" t="s">
        <v>209</v>
      </c>
      <c r="E168" s="178" t="s">
        <v>287</v>
      </c>
      <c r="F168" s="258" t="s">
        <v>288</v>
      </c>
      <c r="G168" s="258"/>
      <c r="H168" s="258"/>
      <c r="I168" s="258"/>
      <c r="J168" s="179" t="s">
        <v>232</v>
      </c>
      <c r="K168" s="180">
        <v>6</v>
      </c>
      <c r="L168" s="259">
        <v>0</v>
      </c>
      <c r="M168" s="260"/>
      <c r="N168" s="261">
        <f t="shared" si="15"/>
        <v>0</v>
      </c>
      <c r="O168" s="255"/>
      <c r="P168" s="255"/>
      <c r="Q168" s="255"/>
      <c r="R168" s="37"/>
      <c r="T168" s="166" t="s">
        <v>22</v>
      </c>
      <c r="U168" s="44" t="s">
        <v>43</v>
      </c>
      <c r="V168" s="36"/>
      <c r="W168" s="167">
        <f t="shared" si="16"/>
        <v>0</v>
      </c>
      <c r="X168" s="167">
        <v>3.5999999999999999E-3</v>
      </c>
      <c r="Y168" s="167">
        <f t="shared" si="17"/>
        <v>2.1600000000000001E-2</v>
      </c>
      <c r="Z168" s="167">
        <v>0</v>
      </c>
      <c r="AA168" s="168">
        <f t="shared" si="18"/>
        <v>0</v>
      </c>
      <c r="AR168" s="19" t="s">
        <v>172</v>
      </c>
      <c r="AT168" s="19" t="s">
        <v>209</v>
      </c>
      <c r="AU168" s="19" t="s">
        <v>99</v>
      </c>
      <c r="AY168" s="19" t="s">
        <v>141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9" t="s">
        <v>83</v>
      </c>
      <c r="BK168" s="105">
        <f t="shared" si="24"/>
        <v>0</v>
      </c>
      <c r="BL168" s="19" t="s">
        <v>146</v>
      </c>
      <c r="BM168" s="19" t="s">
        <v>289</v>
      </c>
    </row>
    <row r="169" spans="2:65" s="1" customFormat="1" ht="16.5" customHeight="1">
      <c r="B169" s="35"/>
      <c r="C169" s="177" t="s">
        <v>290</v>
      </c>
      <c r="D169" s="177" t="s">
        <v>209</v>
      </c>
      <c r="E169" s="178" t="s">
        <v>291</v>
      </c>
      <c r="F169" s="258" t="s">
        <v>292</v>
      </c>
      <c r="G169" s="258"/>
      <c r="H169" s="258"/>
      <c r="I169" s="258"/>
      <c r="J169" s="179" t="s">
        <v>232</v>
      </c>
      <c r="K169" s="180">
        <v>6</v>
      </c>
      <c r="L169" s="259">
        <v>0</v>
      </c>
      <c r="M169" s="260"/>
      <c r="N169" s="261">
        <f t="shared" si="15"/>
        <v>0</v>
      </c>
      <c r="O169" s="255"/>
      <c r="P169" s="255"/>
      <c r="Q169" s="255"/>
      <c r="R169" s="37"/>
      <c r="T169" s="166" t="s">
        <v>22</v>
      </c>
      <c r="U169" s="44" t="s">
        <v>43</v>
      </c>
      <c r="V169" s="36"/>
      <c r="W169" s="167">
        <f t="shared" si="16"/>
        <v>0</v>
      </c>
      <c r="X169" s="167">
        <v>3.5999999999999999E-3</v>
      </c>
      <c r="Y169" s="167">
        <f t="shared" si="17"/>
        <v>2.1600000000000001E-2</v>
      </c>
      <c r="Z169" s="167">
        <v>0</v>
      </c>
      <c r="AA169" s="168">
        <f t="shared" si="18"/>
        <v>0</v>
      </c>
      <c r="AR169" s="19" t="s">
        <v>172</v>
      </c>
      <c r="AT169" s="19" t="s">
        <v>209</v>
      </c>
      <c r="AU169" s="19" t="s">
        <v>99</v>
      </c>
      <c r="AY169" s="19" t="s">
        <v>141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9" t="s">
        <v>83</v>
      </c>
      <c r="BK169" s="105">
        <f t="shared" si="24"/>
        <v>0</v>
      </c>
      <c r="BL169" s="19" t="s">
        <v>146</v>
      </c>
      <c r="BM169" s="19" t="s">
        <v>293</v>
      </c>
    </row>
    <row r="170" spans="2:65" s="1" customFormat="1" ht="25.5" customHeight="1">
      <c r="B170" s="35"/>
      <c r="C170" s="162" t="s">
        <v>294</v>
      </c>
      <c r="D170" s="162" t="s">
        <v>142</v>
      </c>
      <c r="E170" s="163" t="s">
        <v>295</v>
      </c>
      <c r="F170" s="252" t="s">
        <v>296</v>
      </c>
      <c r="G170" s="252"/>
      <c r="H170" s="252"/>
      <c r="I170" s="252"/>
      <c r="J170" s="164" t="s">
        <v>232</v>
      </c>
      <c r="K170" s="165">
        <v>2</v>
      </c>
      <c r="L170" s="253">
        <v>0</v>
      </c>
      <c r="M170" s="254"/>
      <c r="N170" s="255">
        <f t="shared" si="15"/>
        <v>0</v>
      </c>
      <c r="O170" s="255"/>
      <c r="P170" s="255"/>
      <c r="Q170" s="255"/>
      <c r="R170" s="37"/>
      <c r="T170" s="166" t="s">
        <v>22</v>
      </c>
      <c r="U170" s="44" t="s">
        <v>43</v>
      </c>
      <c r="V170" s="36"/>
      <c r="W170" s="167">
        <f t="shared" si="16"/>
        <v>0</v>
      </c>
      <c r="X170" s="167">
        <v>8.5999999999999998E-4</v>
      </c>
      <c r="Y170" s="167">
        <f t="shared" si="17"/>
        <v>1.72E-3</v>
      </c>
      <c r="Z170" s="167">
        <v>0</v>
      </c>
      <c r="AA170" s="168">
        <f t="shared" si="18"/>
        <v>0</v>
      </c>
      <c r="AR170" s="19" t="s">
        <v>146</v>
      </c>
      <c r="AT170" s="19" t="s">
        <v>142</v>
      </c>
      <c r="AU170" s="19" t="s">
        <v>99</v>
      </c>
      <c r="AY170" s="19" t="s">
        <v>141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9" t="s">
        <v>83</v>
      </c>
      <c r="BK170" s="105">
        <f t="shared" si="24"/>
        <v>0</v>
      </c>
      <c r="BL170" s="19" t="s">
        <v>146</v>
      </c>
      <c r="BM170" s="19" t="s">
        <v>297</v>
      </c>
    </row>
    <row r="171" spans="2:65" s="1" customFormat="1" ht="38.25" customHeight="1">
      <c r="B171" s="35"/>
      <c r="C171" s="177" t="s">
        <v>298</v>
      </c>
      <c r="D171" s="177" t="s">
        <v>209</v>
      </c>
      <c r="E171" s="178" t="s">
        <v>299</v>
      </c>
      <c r="F171" s="258" t="s">
        <v>300</v>
      </c>
      <c r="G171" s="258"/>
      <c r="H171" s="258"/>
      <c r="I171" s="258"/>
      <c r="J171" s="179" t="s">
        <v>232</v>
      </c>
      <c r="K171" s="180">
        <v>2</v>
      </c>
      <c r="L171" s="259">
        <v>0</v>
      </c>
      <c r="M171" s="260"/>
      <c r="N171" s="261">
        <f t="shared" si="15"/>
        <v>0</v>
      </c>
      <c r="O171" s="255"/>
      <c r="P171" s="255"/>
      <c r="Q171" s="255"/>
      <c r="R171" s="37"/>
      <c r="T171" s="166" t="s">
        <v>22</v>
      </c>
      <c r="U171" s="44" t="s">
        <v>43</v>
      </c>
      <c r="V171" s="36"/>
      <c r="W171" s="167">
        <f t="shared" si="16"/>
        <v>0</v>
      </c>
      <c r="X171" s="167">
        <v>1.7999999999999999E-2</v>
      </c>
      <c r="Y171" s="167">
        <f t="shared" si="17"/>
        <v>3.5999999999999997E-2</v>
      </c>
      <c r="Z171" s="167">
        <v>0</v>
      </c>
      <c r="AA171" s="168">
        <f t="shared" si="18"/>
        <v>0</v>
      </c>
      <c r="AR171" s="19" t="s">
        <v>172</v>
      </c>
      <c r="AT171" s="19" t="s">
        <v>209</v>
      </c>
      <c r="AU171" s="19" t="s">
        <v>99</v>
      </c>
      <c r="AY171" s="19" t="s">
        <v>141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9" t="s">
        <v>83</v>
      </c>
      <c r="BK171" s="105">
        <f t="shared" si="24"/>
        <v>0</v>
      </c>
      <c r="BL171" s="19" t="s">
        <v>146</v>
      </c>
      <c r="BM171" s="19" t="s">
        <v>301</v>
      </c>
    </row>
    <row r="172" spans="2:65" s="1" customFormat="1" ht="25.5" customHeight="1">
      <c r="B172" s="35"/>
      <c r="C172" s="162" t="s">
        <v>302</v>
      </c>
      <c r="D172" s="162" t="s">
        <v>142</v>
      </c>
      <c r="E172" s="163" t="s">
        <v>303</v>
      </c>
      <c r="F172" s="252" t="s">
        <v>304</v>
      </c>
      <c r="G172" s="252"/>
      <c r="H172" s="252"/>
      <c r="I172" s="252"/>
      <c r="J172" s="164" t="s">
        <v>157</v>
      </c>
      <c r="K172" s="165">
        <v>40</v>
      </c>
      <c r="L172" s="253">
        <v>0</v>
      </c>
      <c r="M172" s="254"/>
      <c r="N172" s="255">
        <f t="shared" si="15"/>
        <v>0</v>
      </c>
      <c r="O172" s="255"/>
      <c r="P172" s="255"/>
      <c r="Q172" s="255"/>
      <c r="R172" s="37"/>
      <c r="T172" s="166" t="s">
        <v>22</v>
      </c>
      <c r="U172" s="44" t="s">
        <v>43</v>
      </c>
      <c r="V172" s="36"/>
      <c r="W172" s="167">
        <f t="shared" si="16"/>
        <v>0</v>
      </c>
      <c r="X172" s="167">
        <v>1.9000000000000001E-4</v>
      </c>
      <c r="Y172" s="167">
        <f t="shared" si="17"/>
        <v>7.6000000000000009E-3</v>
      </c>
      <c r="Z172" s="167">
        <v>0</v>
      </c>
      <c r="AA172" s="168">
        <f t="shared" si="18"/>
        <v>0</v>
      </c>
      <c r="AR172" s="19" t="s">
        <v>146</v>
      </c>
      <c r="AT172" s="19" t="s">
        <v>142</v>
      </c>
      <c r="AU172" s="19" t="s">
        <v>99</v>
      </c>
      <c r="AY172" s="19" t="s">
        <v>141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9" t="s">
        <v>83</v>
      </c>
      <c r="BK172" s="105">
        <f t="shared" si="24"/>
        <v>0</v>
      </c>
      <c r="BL172" s="19" t="s">
        <v>146</v>
      </c>
      <c r="BM172" s="19" t="s">
        <v>305</v>
      </c>
    </row>
    <row r="173" spans="2:65" s="1" customFormat="1" ht="25.5" customHeight="1">
      <c r="B173" s="35"/>
      <c r="C173" s="162" t="s">
        <v>306</v>
      </c>
      <c r="D173" s="162" t="s">
        <v>142</v>
      </c>
      <c r="E173" s="163" t="s">
        <v>307</v>
      </c>
      <c r="F173" s="252" t="s">
        <v>308</v>
      </c>
      <c r="G173" s="252"/>
      <c r="H173" s="252"/>
      <c r="I173" s="252"/>
      <c r="J173" s="164" t="s">
        <v>157</v>
      </c>
      <c r="K173" s="165">
        <v>40</v>
      </c>
      <c r="L173" s="253">
        <v>0</v>
      </c>
      <c r="M173" s="254"/>
      <c r="N173" s="255">
        <f t="shared" si="15"/>
        <v>0</v>
      </c>
      <c r="O173" s="255"/>
      <c r="P173" s="255"/>
      <c r="Q173" s="255"/>
      <c r="R173" s="37"/>
      <c r="T173" s="166" t="s">
        <v>22</v>
      </c>
      <c r="U173" s="44" t="s">
        <v>43</v>
      </c>
      <c r="V173" s="36"/>
      <c r="W173" s="167">
        <f t="shared" si="16"/>
        <v>0</v>
      </c>
      <c r="X173" s="167">
        <v>6.0000000000000002E-5</v>
      </c>
      <c r="Y173" s="167">
        <f t="shared" si="17"/>
        <v>2.4000000000000002E-3</v>
      </c>
      <c r="Z173" s="167">
        <v>0</v>
      </c>
      <c r="AA173" s="168">
        <f t="shared" si="18"/>
        <v>0</v>
      </c>
      <c r="AR173" s="19" t="s">
        <v>146</v>
      </c>
      <c r="AT173" s="19" t="s">
        <v>142</v>
      </c>
      <c r="AU173" s="19" t="s">
        <v>99</v>
      </c>
      <c r="AY173" s="19" t="s">
        <v>141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9" t="s">
        <v>83</v>
      </c>
      <c r="BK173" s="105">
        <f t="shared" si="24"/>
        <v>0</v>
      </c>
      <c r="BL173" s="19" t="s">
        <v>146</v>
      </c>
      <c r="BM173" s="19" t="s">
        <v>309</v>
      </c>
    </row>
    <row r="174" spans="2:65" s="9" customFormat="1" ht="29.85" customHeight="1">
      <c r="B174" s="151"/>
      <c r="C174" s="152"/>
      <c r="D174" s="161" t="s">
        <v>112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267">
        <f>BK174</f>
        <v>0</v>
      </c>
      <c r="O174" s="268"/>
      <c r="P174" s="268"/>
      <c r="Q174" s="268"/>
      <c r="R174" s="154"/>
      <c r="T174" s="155"/>
      <c r="U174" s="152"/>
      <c r="V174" s="152"/>
      <c r="W174" s="156">
        <f>SUM(W175:W176)</f>
        <v>0</v>
      </c>
      <c r="X174" s="152"/>
      <c r="Y174" s="156">
        <f>SUM(Y175:Y176)</f>
        <v>0</v>
      </c>
      <c r="Z174" s="152"/>
      <c r="AA174" s="157">
        <f>SUM(AA175:AA176)</f>
        <v>0.12</v>
      </c>
      <c r="AR174" s="158" t="s">
        <v>83</v>
      </c>
      <c r="AT174" s="159" t="s">
        <v>77</v>
      </c>
      <c r="AU174" s="159" t="s">
        <v>83</v>
      </c>
      <c r="AY174" s="158" t="s">
        <v>141</v>
      </c>
      <c r="BK174" s="160">
        <f>SUM(BK175:BK176)</f>
        <v>0</v>
      </c>
    </row>
    <row r="175" spans="2:65" s="1" customFormat="1" ht="25.5" customHeight="1">
      <c r="B175" s="35"/>
      <c r="C175" s="162" t="s">
        <v>310</v>
      </c>
      <c r="D175" s="162" t="s">
        <v>142</v>
      </c>
      <c r="E175" s="163" t="s">
        <v>311</v>
      </c>
      <c r="F175" s="252" t="s">
        <v>312</v>
      </c>
      <c r="G175" s="252"/>
      <c r="H175" s="252"/>
      <c r="I175" s="252"/>
      <c r="J175" s="164" t="s">
        <v>157</v>
      </c>
      <c r="K175" s="165">
        <v>22</v>
      </c>
      <c r="L175" s="253">
        <v>0</v>
      </c>
      <c r="M175" s="254"/>
      <c r="N175" s="255">
        <f>ROUND(L175*K175,2)</f>
        <v>0</v>
      </c>
      <c r="O175" s="255"/>
      <c r="P175" s="255"/>
      <c r="Q175" s="255"/>
      <c r="R175" s="37"/>
      <c r="T175" s="166" t="s">
        <v>22</v>
      </c>
      <c r="U175" s="44" t="s">
        <v>43</v>
      </c>
      <c r="V175" s="36"/>
      <c r="W175" s="167">
        <f>V175*K175</f>
        <v>0</v>
      </c>
      <c r="X175" s="167">
        <v>0</v>
      </c>
      <c r="Y175" s="167">
        <f>X175*K175</f>
        <v>0</v>
      </c>
      <c r="Z175" s="167">
        <v>0</v>
      </c>
      <c r="AA175" s="168">
        <f>Z175*K175</f>
        <v>0</v>
      </c>
      <c r="AR175" s="19" t="s">
        <v>146</v>
      </c>
      <c r="AT175" s="19" t="s">
        <v>142</v>
      </c>
      <c r="AU175" s="19" t="s">
        <v>99</v>
      </c>
      <c r="AY175" s="19" t="s">
        <v>141</v>
      </c>
      <c r="BE175" s="105">
        <f>IF(U175="základní",N175,0)</f>
        <v>0</v>
      </c>
      <c r="BF175" s="105">
        <f>IF(U175="snížená",N175,0)</f>
        <v>0</v>
      </c>
      <c r="BG175" s="105">
        <f>IF(U175="zákl. přenesená",N175,0)</f>
        <v>0</v>
      </c>
      <c r="BH175" s="105">
        <f>IF(U175="sníž. přenesená",N175,0)</f>
        <v>0</v>
      </c>
      <c r="BI175" s="105">
        <f>IF(U175="nulová",N175,0)</f>
        <v>0</v>
      </c>
      <c r="BJ175" s="19" t="s">
        <v>83</v>
      </c>
      <c r="BK175" s="105">
        <f>ROUND(L175*K175,2)</f>
        <v>0</v>
      </c>
      <c r="BL175" s="19" t="s">
        <v>146</v>
      </c>
      <c r="BM175" s="19" t="s">
        <v>313</v>
      </c>
    </row>
    <row r="176" spans="2:65" s="1" customFormat="1" ht="25.5" customHeight="1">
      <c r="B176" s="35"/>
      <c r="C176" s="162" t="s">
        <v>314</v>
      </c>
      <c r="D176" s="162" t="s">
        <v>142</v>
      </c>
      <c r="E176" s="163" t="s">
        <v>315</v>
      </c>
      <c r="F176" s="252" t="s">
        <v>316</v>
      </c>
      <c r="G176" s="252"/>
      <c r="H176" s="252"/>
      <c r="I176" s="252"/>
      <c r="J176" s="164" t="s">
        <v>232</v>
      </c>
      <c r="K176" s="165">
        <v>2</v>
      </c>
      <c r="L176" s="253">
        <v>0</v>
      </c>
      <c r="M176" s="254"/>
      <c r="N176" s="255">
        <f>ROUND(L176*K176,2)</f>
        <v>0</v>
      </c>
      <c r="O176" s="255"/>
      <c r="P176" s="255"/>
      <c r="Q176" s="255"/>
      <c r="R176" s="37"/>
      <c r="T176" s="166" t="s">
        <v>22</v>
      </c>
      <c r="U176" s="44" t="s">
        <v>43</v>
      </c>
      <c r="V176" s="36"/>
      <c r="W176" s="167">
        <f>V176*K176</f>
        <v>0</v>
      </c>
      <c r="X176" s="167">
        <v>0</v>
      </c>
      <c r="Y176" s="167">
        <f>X176*K176</f>
        <v>0</v>
      </c>
      <c r="Z176" s="167">
        <v>0.06</v>
      </c>
      <c r="AA176" s="168">
        <f>Z176*K176</f>
        <v>0.12</v>
      </c>
      <c r="AR176" s="19" t="s">
        <v>146</v>
      </c>
      <c r="AT176" s="19" t="s">
        <v>142</v>
      </c>
      <c r="AU176" s="19" t="s">
        <v>99</v>
      </c>
      <c r="AY176" s="19" t="s">
        <v>141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19" t="s">
        <v>83</v>
      </c>
      <c r="BK176" s="105">
        <f>ROUND(L176*K176,2)</f>
        <v>0</v>
      </c>
      <c r="BL176" s="19" t="s">
        <v>146</v>
      </c>
      <c r="BM176" s="19" t="s">
        <v>317</v>
      </c>
    </row>
    <row r="177" spans="2:65" s="9" customFormat="1" ht="29.85" customHeight="1">
      <c r="B177" s="151"/>
      <c r="C177" s="152"/>
      <c r="D177" s="161" t="s">
        <v>113</v>
      </c>
      <c r="E177" s="161"/>
      <c r="F177" s="161"/>
      <c r="G177" s="161"/>
      <c r="H177" s="161"/>
      <c r="I177" s="161"/>
      <c r="J177" s="161"/>
      <c r="K177" s="161"/>
      <c r="L177" s="161"/>
      <c r="M177" s="161"/>
      <c r="N177" s="267">
        <f>BK177</f>
        <v>0</v>
      </c>
      <c r="O177" s="268"/>
      <c r="P177" s="268"/>
      <c r="Q177" s="268"/>
      <c r="R177" s="154"/>
      <c r="T177" s="155"/>
      <c r="U177" s="152"/>
      <c r="V177" s="152"/>
      <c r="W177" s="156">
        <f>SUM(W178:W184)</f>
        <v>0</v>
      </c>
      <c r="X177" s="152"/>
      <c r="Y177" s="156">
        <f>SUM(Y178:Y184)</f>
        <v>0</v>
      </c>
      <c r="Z177" s="152"/>
      <c r="AA177" s="157">
        <f>SUM(AA178:AA184)</f>
        <v>0</v>
      </c>
      <c r="AR177" s="158" t="s">
        <v>83</v>
      </c>
      <c r="AT177" s="159" t="s">
        <v>77</v>
      </c>
      <c r="AU177" s="159" t="s">
        <v>83</v>
      </c>
      <c r="AY177" s="158" t="s">
        <v>141</v>
      </c>
      <c r="BK177" s="160">
        <f>SUM(BK178:BK184)</f>
        <v>0</v>
      </c>
    </row>
    <row r="178" spans="2:65" s="1" customFormat="1" ht="25.5" customHeight="1">
      <c r="B178" s="35"/>
      <c r="C178" s="162" t="s">
        <v>318</v>
      </c>
      <c r="D178" s="162" t="s">
        <v>142</v>
      </c>
      <c r="E178" s="163" t="s">
        <v>319</v>
      </c>
      <c r="F178" s="252" t="s">
        <v>320</v>
      </c>
      <c r="G178" s="252"/>
      <c r="H178" s="252"/>
      <c r="I178" s="252"/>
      <c r="J178" s="164" t="s">
        <v>198</v>
      </c>
      <c r="K178" s="165">
        <v>7.6420000000000003</v>
      </c>
      <c r="L178" s="253">
        <v>0</v>
      </c>
      <c r="M178" s="254"/>
      <c r="N178" s="255">
        <f>ROUND(L178*K178,2)</f>
        <v>0</v>
      </c>
      <c r="O178" s="255"/>
      <c r="P178" s="255"/>
      <c r="Q178" s="255"/>
      <c r="R178" s="37"/>
      <c r="T178" s="166" t="s">
        <v>22</v>
      </c>
      <c r="U178" s="44" t="s">
        <v>43</v>
      </c>
      <c r="V178" s="36"/>
      <c r="W178" s="167">
        <f>V178*K178</f>
        <v>0</v>
      </c>
      <c r="X178" s="167">
        <v>0</v>
      </c>
      <c r="Y178" s="167">
        <f>X178*K178</f>
        <v>0</v>
      </c>
      <c r="Z178" s="167">
        <v>0</v>
      </c>
      <c r="AA178" s="168">
        <f>Z178*K178</f>
        <v>0</v>
      </c>
      <c r="AR178" s="19" t="s">
        <v>146</v>
      </c>
      <c r="AT178" s="19" t="s">
        <v>142</v>
      </c>
      <c r="AU178" s="19" t="s">
        <v>99</v>
      </c>
      <c r="AY178" s="19" t="s">
        <v>141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9" t="s">
        <v>83</v>
      </c>
      <c r="BK178" s="105">
        <f>ROUND(L178*K178,2)</f>
        <v>0</v>
      </c>
      <c r="BL178" s="19" t="s">
        <v>146</v>
      </c>
      <c r="BM178" s="19" t="s">
        <v>321</v>
      </c>
    </row>
    <row r="179" spans="2:65" s="1" customFormat="1" ht="38.25" customHeight="1">
      <c r="B179" s="35"/>
      <c r="C179" s="162" t="s">
        <v>322</v>
      </c>
      <c r="D179" s="162" t="s">
        <v>142</v>
      </c>
      <c r="E179" s="163" t="s">
        <v>323</v>
      </c>
      <c r="F179" s="252" t="s">
        <v>324</v>
      </c>
      <c r="G179" s="252"/>
      <c r="H179" s="252"/>
      <c r="I179" s="252"/>
      <c r="J179" s="164" t="s">
        <v>198</v>
      </c>
      <c r="K179" s="165">
        <v>7.6420000000000003</v>
      </c>
      <c r="L179" s="253">
        <v>0</v>
      </c>
      <c r="M179" s="254"/>
      <c r="N179" s="255">
        <f>ROUND(L179*K179,2)</f>
        <v>0</v>
      </c>
      <c r="O179" s="255"/>
      <c r="P179" s="255"/>
      <c r="Q179" s="255"/>
      <c r="R179" s="37"/>
      <c r="T179" s="166" t="s">
        <v>22</v>
      </c>
      <c r="U179" s="44" t="s">
        <v>43</v>
      </c>
      <c r="V179" s="36"/>
      <c r="W179" s="167">
        <f>V179*K179</f>
        <v>0</v>
      </c>
      <c r="X179" s="167">
        <v>0</v>
      </c>
      <c r="Y179" s="167">
        <f>X179*K179</f>
        <v>0</v>
      </c>
      <c r="Z179" s="167">
        <v>0</v>
      </c>
      <c r="AA179" s="168">
        <f>Z179*K179</f>
        <v>0</v>
      </c>
      <c r="AR179" s="19" t="s">
        <v>146</v>
      </c>
      <c r="AT179" s="19" t="s">
        <v>142</v>
      </c>
      <c r="AU179" s="19" t="s">
        <v>99</v>
      </c>
      <c r="AY179" s="19" t="s">
        <v>141</v>
      </c>
      <c r="BE179" s="105">
        <f>IF(U179="základní",N179,0)</f>
        <v>0</v>
      </c>
      <c r="BF179" s="105">
        <f>IF(U179="snížená",N179,0)</f>
        <v>0</v>
      </c>
      <c r="BG179" s="105">
        <f>IF(U179="zákl. přenesená",N179,0)</f>
        <v>0</v>
      </c>
      <c r="BH179" s="105">
        <f>IF(U179="sníž. přenesená",N179,0)</f>
        <v>0</v>
      </c>
      <c r="BI179" s="105">
        <f>IF(U179="nulová",N179,0)</f>
        <v>0</v>
      </c>
      <c r="BJ179" s="19" t="s">
        <v>83</v>
      </c>
      <c r="BK179" s="105">
        <f>ROUND(L179*K179,2)</f>
        <v>0</v>
      </c>
      <c r="BL179" s="19" t="s">
        <v>146</v>
      </c>
      <c r="BM179" s="19" t="s">
        <v>325</v>
      </c>
    </row>
    <row r="180" spans="2:65" s="1" customFormat="1" ht="38.25" customHeight="1">
      <c r="B180" s="35"/>
      <c r="C180" s="162" t="s">
        <v>326</v>
      </c>
      <c r="D180" s="162" t="s">
        <v>142</v>
      </c>
      <c r="E180" s="163" t="s">
        <v>327</v>
      </c>
      <c r="F180" s="252" t="s">
        <v>328</v>
      </c>
      <c r="G180" s="252"/>
      <c r="H180" s="252"/>
      <c r="I180" s="252"/>
      <c r="J180" s="164" t="s">
        <v>198</v>
      </c>
      <c r="K180" s="165">
        <v>3.98</v>
      </c>
      <c r="L180" s="253">
        <v>0</v>
      </c>
      <c r="M180" s="254"/>
      <c r="N180" s="255">
        <f>ROUND(L180*K180,2)</f>
        <v>0</v>
      </c>
      <c r="O180" s="255"/>
      <c r="P180" s="255"/>
      <c r="Q180" s="255"/>
      <c r="R180" s="37"/>
      <c r="T180" s="166" t="s">
        <v>22</v>
      </c>
      <c r="U180" s="44" t="s">
        <v>43</v>
      </c>
      <c r="V180" s="36"/>
      <c r="W180" s="167">
        <f>V180*K180</f>
        <v>0</v>
      </c>
      <c r="X180" s="167">
        <v>0</v>
      </c>
      <c r="Y180" s="167">
        <f>X180*K180</f>
        <v>0</v>
      </c>
      <c r="Z180" s="167">
        <v>0</v>
      </c>
      <c r="AA180" s="168">
        <f>Z180*K180</f>
        <v>0</v>
      </c>
      <c r="AR180" s="19" t="s">
        <v>146</v>
      </c>
      <c r="AT180" s="19" t="s">
        <v>142</v>
      </c>
      <c r="AU180" s="19" t="s">
        <v>99</v>
      </c>
      <c r="AY180" s="19" t="s">
        <v>141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9" t="s">
        <v>83</v>
      </c>
      <c r="BK180" s="105">
        <f>ROUND(L180*K180,2)</f>
        <v>0</v>
      </c>
      <c r="BL180" s="19" t="s">
        <v>146</v>
      </c>
      <c r="BM180" s="19" t="s">
        <v>329</v>
      </c>
    </row>
    <row r="181" spans="2:65" s="10" customFormat="1" ht="16.5" customHeight="1">
      <c r="B181" s="169"/>
      <c r="C181" s="170"/>
      <c r="D181" s="170"/>
      <c r="E181" s="171" t="s">
        <v>22</v>
      </c>
      <c r="F181" s="256" t="s">
        <v>330</v>
      </c>
      <c r="G181" s="257"/>
      <c r="H181" s="257"/>
      <c r="I181" s="257"/>
      <c r="J181" s="170"/>
      <c r="K181" s="172">
        <v>3.98</v>
      </c>
      <c r="L181" s="170"/>
      <c r="M181" s="170"/>
      <c r="N181" s="170"/>
      <c r="O181" s="170"/>
      <c r="P181" s="170"/>
      <c r="Q181" s="170"/>
      <c r="R181" s="173"/>
      <c r="T181" s="174"/>
      <c r="U181" s="170"/>
      <c r="V181" s="170"/>
      <c r="W181" s="170"/>
      <c r="X181" s="170"/>
      <c r="Y181" s="170"/>
      <c r="Z181" s="170"/>
      <c r="AA181" s="175"/>
      <c r="AT181" s="176" t="s">
        <v>181</v>
      </c>
      <c r="AU181" s="176" t="s">
        <v>99</v>
      </c>
      <c r="AV181" s="10" t="s">
        <v>99</v>
      </c>
      <c r="AW181" s="10" t="s">
        <v>35</v>
      </c>
      <c r="AX181" s="10" t="s">
        <v>83</v>
      </c>
      <c r="AY181" s="176" t="s">
        <v>141</v>
      </c>
    </row>
    <row r="182" spans="2:65" s="1" customFormat="1" ht="38.25" customHeight="1">
      <c r="B182" s="35"/>
      <c r="C182" s="162" t="s">
        <v>331</v>
      </c>
      <c r="D182" s="162" t="s">
        <v>142</v>
      </c>
      <c r="E182" s="163" t="s">
        <v>332</v>
      </c>
      <c r="F182" s="252" t="s">
        <v>333</v>
      </c>
      <c r="G182" s="252"/>
      <c r="H182" s="252"/>
      <c r="I182" s="252"/>
      <c r="J182" s="164" t="s">
        <v>198</v>
      </c>
      <c r="K182" s="165">
        <v>0.36199999999999999</v>
      </c>
      <c r="L182" s="253">
        <v>0</v>
      </c>
      <c r="M182" s="254"/>
      <c r="N182" s="255">
        <f>ROUND(L182*K182,2)</f>
        <v>0</v>
      </c>
      <c r="O182" s="255"/>
      <c r="P182" s="255"/>
      <c r="Q182" s="255"/>
      <c r="R182" s="37"/>
      <c r="T182" s="166" t="s">
        <v>22</v>
      </c>
      <c r="U182" s="44" t="s">
        <v>43</v>
      </c>
      <c r="V182" s="36"/>
      <c r="W182" s="167">
        <f>V182*K182</f>
        <v>0</v>
      </c>
      <c r="X182" s="167">
        <v>0</v>
      </c>
      <c r="Y182" s="167">
        <f>X182*K182</f>
        <v>0</v>
      </c>
      <c r="Z182" s="167">
        <v>0</v>
      </c>
      <c r="AA182" s="168">
        <f>Z182*K182</f>
        <v>0</v>
      </c>
      <c r="AR182" s="19" t="s">
        <v>146</v>
      </c>
      <c r="AT182" s="19" t="s">
        <v>142</v>
      </c>
      <c r="AU182" s="19" t="s">
        <v>99</v>
      </c>
      <c r="AY182" s="19" t="s">
        <v>141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9" t="s">
        <v>83</v>
      </c>
      <c r="BK182" s="105">
        <f>ROUND(L182*K182,2)</f>
        <v>0</v>
      </c>
      <c r="BL182" s="19" t="s">
        <v>146</v>
      </c>
      <c r="BM182" s="19" t="s">
        <v>334</v>
      </c>
    </row>
    <row r="183" spans="2:65" s="10" customFormat="1" ht="16.5" customHeight="1">
      <c r="B183" s="169"/>
      <c r="C183" s="170"/>
      <c r="D183" s="170"/>
      <c r="E183" s="171" t="s">
        <v>22</v>
      </c>
      <c r="F183" s="256" t="s">
        <v>335</v>
      </c>
      <c r="G183" s="257"/>
      <c r="H183" s="257"/>
      <c r="I183" s="257"/>
      <c r="J183" s="170"/>
      <c r="K183" s="172">
        <v>0.36199999999999999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181</v>
      </c>
      <c r="AU183" s="176" t="s">
        <v>99</v>
      </c>
      <c r="AV183" s="10" t="s">
        <v>99</v>
      </c>
      <c r="AW183" s="10" t="s">
        <v>35</v>
      </c>
      <c r="AX183" s="10" t="s">
        <v>83</v>
      </c>
      <c r="AY183" s="176" t="s">
        <v>141</v>
      </c>
    </row>
    <row r="184" spans="2:65" s="1" customFormat="1" ht="38.25" customHeight="1">
      <c r="B184" s="35"/>
      <c r="C184" s="162" t="s">
        <v>336</v>
      </c>
      <c r="D184" s="162" t="s">
        <v>142</v>
      </c>
      <c r="E184" s="163" t="s">
        <v>337</v>
      </c>
      <c r="F184" s="252" t="s">
        <v>338</v>
      </c>
      <c r="G184" s="252"/>
      <c r="H184" s="252"/>
      <c r="I184" s="252"/>
      <c r="J184" s="164" t="s">
        <v>198</v>
      </c>
      <c r="K184" s="165">
        <v>3.3</v>
      </c>
      <c r="L184" s="253">
        <v>0</v>
      </c>
      <c r="M184" s="254"/>
      <c r="N184" s="255">
        <f>ROUND(L184*K184,2)</f>
        <v>0</v>
      </c>
      <c r="O184" s="255"/>
      <c r="P184" s="255"/>
      <c r="Q184" s="255"/>
      <c r="R184" s="37"/>
      <c r="T184" s="166" t="s">
        <v>22</v>
      </c>
      <c r="U184" s="44" t="s">
        <v>43</v>
      </c>
      <c r="V184" s="36"/>
      <c r="W184" s="167">
        <f>V184*K184</f>
        <v>0</v>
      </c>
      <c r="X184" s="167">
        <v>0</v>
      </c>
      <c r="Y184" s="167">
        <f>X184*K184</f>
        <v>0</v>
      </c>
      <c r="Z184" s="167">
        <v>0</v>
      </c>
      <c r="AA184" s="168">
        <f>Z184*K184</f>
        <v>0</v>
      </c>
      <c r="AR184" s="19" t="s">
        <v>146</v>
      </c>
      <c r="AT184" s="19" t="s">
        <v>142</v>
      </c>
      <c r="AU184" s="19" t="s">
        <v>99</v>
      </c>
      <c r="AY184" s="19" t="s">
        <v>141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19" t="s">
        <v>83</v>
      </c>
      <c r="BK184" s="105">
        <f>ROUND(L184*K184,2)</f>
        <v>0</v>
      </c>
      <c r="BL184" s="19" t="s">
        <v>146</v>
      </c>
      <c r="BM184" s="19" t="s">
        <v>339</v>
      </c>
    </row>
    <row r="185" spans="2:65" s="9" customFormat="1" ht="29.85" customHeight="1">
      <c r="B185" s="151"/>
      <c r="C185" s="152"/>
      <c r="D185" s="161" t="s">
        <v>114</v>
      </c>
      <c r="E185" s="161"/>
      <c r="F185" s="161"/>
      <c r="G185" s="161"/>
      <c r="H185" s="161"/>
      <c r="I185" s="161"/>
      <c r="J185" s="161"/>
      <c r="K185" s="161"/>
      <c r="L185" s="161"/>
      <c r="M185" s="161"/>
      <c r="N185" s="267">
        <f>BK185</f>
        <v>0</v>
      </c>
      <c r="O185" s="268"/>
      <c r="P185" s="268"/>
      <c r="Q185" s="268"/>
      <c r="R185" s="154"/>
      <c r="T185" s="155"/>
      <c r="U185" s="152"/>
      <c r="V185" s="152"/>
      <c r="W185" s="156">
        <f>W186</f>
        <v>0</v>
      </c>
      <c r="X185" s="152"/>
      <c r="Y185" s="156">
        <f>Y186</f>
        <v>0</v>
      </c>
      <c r="Z185" s="152"/>
      <c r="AA185" s="157">
        <f>AA186</f>
        <v>0</v>
      </c>
      <c r="AR185" s="158" t="s">
        <v>83</v>
      </c>
      <c r="AT185" s="159" t="s">
        <v>77</v>
      </c>
      <c r="AU185" s="159" t="s">
        <v>83</v>
      </c>
      <c r="AY185" s="158" t="s">
        <v>141</v>
      </c>
      <c r="BK185" s="160">
        <f>BK186</f>
        <v>0</v>
      </c>
    </row>
    <row r="186" spans="2:65" s="1" customFormat="1" ht="25.5" customHeight="1">
      <c r="B186" s="35"/>
      <c r="C186" s="162" t="s">
        <v>340</v>
      </c>
      <c r="D186" s="162" t="s">
        <v>142</v>
      </c>
      <c r="E186" s="163" t="s">
        <v>341</v>
      </c>
      <c r="F186" s="252" t="s">
        <v>342</v>
      </c>
      <c r="G186" s="252"/>
      <c r="H186" s="252"/>
      <c r="I186" s="252"/>
      <c r="J186" s="164" t="s">
        <v>198</v>
      </c>
      <c r="K186" s="165">
        <v>26.277000000000001</v>
      </c>
      <c r="L186" s="253">
        <v>0</v>
      </c>
      <c r="M186" s="254"/>
      <c r="N186" s="255">
        <f>ROUND(L186*K186,2)</f>
        <v>0</v>
      </c>
      <c r="O186" s="255"/>
      <c r="P186" s="255"/>
      <c r="Q186" s="255"/>
      <c r="R186" s="37"/>
      <c r="T186" s="166" t="s">
        <v>22</v>
      </c>
      <c r="U186" s="44" t="s">
        <v>43</v>
      </c>
      <c r="V186" s="36"/>
      <c r="W186" s="167">
        <f>V186*K186</f>
        <v>0</v>
      </c>
      <c r="X186" s="167">
        <v>0</v>
      </c>
      <c r="Y186" s="167">
        <f>X186*K186</f>
        <v>0</v>
      </c>
      <c r="Z186" s="167">
        <v>0</v>
      </c>
      <c r="AA186" s="168">
        <f>Z186*K186</f>
        <v>0</v>
      </c>
      <c r="AR186" s="19" t="s">
        <v>146</v>
      </c>
      <c r="AT186" s="19" t="s">
        <v>142</v>
      </c>
      <c r="AU186" s="19" t="s">
        <v>99</v>
      </c>
      <c r="AY186" s="19" t="s">
        <v>141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19" t="s">
        <v>83</v>
      </c>
      <c r="BK186" s="105">
        <f>ROUND(L186*K186,2)</f>
        <v>0</v>
      </c>
      <c r="BL186" s="19" t="s">
        <v>146</v>
      </c>
      <c r="BM186" s="19" t="s">
        <v>343</v>
      </c>
    </row>
    <row r="187" spans="2:65" s="9" customFormat="1" ht="37.35" customHeight="1">
      <c r="B187" s="151"/>
      <c r="C187" s="152"/>
      <c r="D187" s="153" t="s">
        <v>115</v>
      </c>
      <c r="E187" s="153"/>
      <c r="F187" s="153"/>
      <c r="G187" s="153"/>
      <c r="H187" s="153"/>
      <c r="I187" s="153"/>
      <c r="J187" s="153"/>
      <c r="K187" s="153"/>
      <c r="L187" s="153"/>
      <c r="M187" s="153"/>
      <c r="N187" s="269">
        <f>BK187</f>
        <v>0</v>
      </c>
      <c r="O187" s="270"/>
      <c r="P187" s="270"/>
      <c r="Q187" s="270"/>
      <c r="R187" s="154"/>
      <c r="T187" s="155"/>
      <c r="U187" s="152"/>
      <c r="V187" s="152"/>
      <c r="W187" s="156">
        <f>W188</f>
        <v>0</v>
      </c>
      <c r="X187" s="152"/>
      <c r="Y187" s="156">
        <f>Y188</f>
        <v>1.8600000000000001E-3</v>
      </c>
      <c r="Z187" s="152"/>
      <c r="AA187" s="157">
        <f>AA188</f>
        <v>0.36160000000000003</v>
      </c>
      <c r="AR187" s="158" t="s">
        <v>99</v>
      </c>
      <c r="AT187" s="159" t="s">
        <v>77</v>
      </c>
      <c r="AU187" s="159" t="s">
        <v>78</v>
      </c>
      <c r="AY187" s="158" t="s">
        <v>141</v>
      </c>
      <c r="BK187" s="160">
        <f>BK188</f>
        <v>0</v>
      </c>
    </row>
    <row r="188" spans="2:65" s="9" customFormat="1" ht="19.899999999999999" customHeight="1">
      <c r="B188" s="151"/>
      <c r="C188" s="152"/>
      <c r="D188" s="161" t="s">
        <v>116</v>
      </c>
      <c r="E188" s="161"/>
      <c r="F188" s="161"/>
      <c r="G188" s="161"/>
      <c r="H188" s="161"/>
      <c r="I188" s="161"/>
      <c r="J188" s="161"/>
      <c r="K188" s="161"/>
      <c r="L188" s="161"/>
      <c r="M188" s="161"/>
      <c r="N188" s="265">
        <f>BK188</f>
        <v>0</v>
      </c>
      <c r="O188" s="266"/>
      <c r="P188" s="266"/>
      <c r="Q188" s="266"/>
      <c r="R188" s="154"/>
      <c r="T188" s="155"/>
      <c r="U188" s="152"/>
      <c r="V188" s="152"/>
      <c r="W188" s="156">
        <f>SUM(W189:W190)</f>
        <v>0</v>
      </c>
      <c r="X188" s="152"/>
      <c r="Y188" s="156">
        <f>SUM(Y189:Y190)</f>
        <v>1.8600000000000001E-3</v>
      </c>
      <c r="Z188" s="152"/>
      <c r="AA188" s="157">
        <f>SUM(AA189:AA190)</f>
        <v>0.36160000000000003</v>
      </c>
      <c r="AR188" s="158" t="s">
        <v>99</v>
      </c>
      <c r="AT188" s="159" t="s">
        <v>77</v>
      </c>
      <c r="AU188" s="159" t="s">
        <v>83</v>
      </c>
      <c r="AY188" s="158" t="s">
        <v>141</v>
      </c>
      <c r="BK188" s="160">
        <f>SUM(BK189:BK190)</f>
        <v>0</v>
      </c>
    </row>
    <row r="189" spans="2:65" s="1" customFormat="1" ht="25.5" customHeight="1">
      <c r="B189" s="35"/>
      <c r="C189" s="162" t="s">
        <v>344</v>
      </c>
      <c r="D189" s="162" t="s">
        <v>142</v>
      </c>
      <c r="E189" s="163" t="s">
        <v>345</v>
      </c>
      <c r="F189" s="252" t="s">
        <v>346</v>
      </c>
      <c r="G189" s="252"/>
      <c r="H189" s="252"/>
      <c r="I189" s="252"/>
      <c r="J189" s="164" t="s">
        <v>232</v>
      </c>
      <c r="K189" s="165">
        <v>3</v>
      </c>
      <c r="L189" s="253">
        <v>0</v>
      </c>
      <c r="M189" s="254"/>
      <c r="N189" s="255">
        <f>ROUND(L189*K189,2)</f>
        <v>0</v>
      </c>
      <c r="O189" s="255"/>
      <c r="P189" s="255"/>
      <c r="Q189" s="255"/>
      <c r="R189" s="37"/>
      <c r="T189" s="166" t="s">
        <v>22</v>
      </c>
      <c r="U189" s="44" t="s">
        <v>43</v>
      </c>
      <c r="V189" s="36"/>
      <c r="W189" s="167">
        <f>V189*K189</f>
        <v>0</v>
      </c>
      <c r="X189" s="167">
        <v>0</v>
      </c>
      <c r="Y189" s="167">
        <f>X189*K189</f>
        <v>0</v>
      </c>
      <c r="Z189" s="167">
        <v>3.363E-2</v>
      </c>
      <c r="AA189" s="168">
        <f>Z189*K189</f>
        <v>0.10089000000000001</v>
      </c>
      <c r="AR189" s="19" t="s">
        <v>208</v>
      </c>
      <c r="AT189" s="19" t="s">
        <v>142</v>
      </c>
      <c r="AU189" s="19" t="s">
        <v>99</v>
      </c>
      <c r="AY189" s="19" t="s">
        <v>141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19" t="s">
        <v>83</v>
      </c>
      <c r="BK189" s="105">
        <f>ROUND(L189*K189,2)</f>
        <v>0</v>
      </c>
      <c r="BL189" s="19" t="s">
        <v>208</v>
      </c>
      <c r="BM189" s="19" t="s">
        <v>347</v>
      </c>
    </row>
    <row r="190" spans="2:65" s="1" customFormat="1" ht="25.5" customHeight="1">
      <c r="B190" s="35"/>
      <c r="C190" s="162" t="s">
        <v>348</v>
      </c>
      <c r="D190" s="162" t="s">
        <v>142</v>
      </c>
      <c r="E190" s="163" t="s">
        <v>349</v>
      </c>
      <c r="F190" s="252" t="s">
        <v>350</v>
      </c>
      <c r="G190" s="252"/>
      <c r="H190" s="252"/>
      <c r="I190" s="252"/>
      <c r="J190" s="164" t="s">
        <v>157</v>
      </c>
      <c r="K190" s="165">
        <v>31</v>
      </c>
      <c r="L190" s="253">
        <v>0</v>
      </c>
      <c r="M190" s="254"/>
      <c r="N190" s="255">
        <f>ROUND(L190*K190,2)</f>
        <v>0</v>
      </c>
      <c r="O190" s="255"/>
      <c r="P190" s="255"/>
      <c r="Q190" s="255"/>
      <c r="R190" s="37"/>
      <c r="T190" s="166" t="s">
        <v>22</v>
      </c>
      <c r="U190" s="44" t="s">
        <v>43</v>
      </c>
      <c r="V190" s="36"/>
      <c r="W190" s="167">
        <f>V190*K190</f>
        <v>0</v>
      </c>
      <c r="X190" s="167">
        <v>6.0000000000000002E-5</v>
      </c>
      <c r="Y190" s="167">
        <f>X190*K190</f>
        <v>1.8600000000000001E-3</v>
      </c>
      <c r="Z190" s="167">
        <v>8.4100000000000008E-3</v>
      </c>
      <c r="AA190" s="168">
        <f>Z190*K190</f>
        <v>0.26071</v>
      </c>
      <c r="AR190" s="19" t="s">
        <v>208</v>
      </c>
      <c r="AT190" s="19" t="s">
        <v>142</v>
      </c>
      <c r="AU190" s="19" t="s">
        <v>99</v>
      </c>
      <c r="AY190" s="19" t="s">
        <v>141</v>
      </c>
      <c r="BE190" s="105">
        <f>IF(U190="základní",N190,0)</f>
        <v>0</v>
      </c>
      <c r="BF190" s="105">
        <f>IF(U190="snížená",N190,0)</f>
        <v>0</v>
      </c>
      <c r="BG190" s="105">
        <f>IF(U190="zákl. přenesená",N190,0)</f>
        <v>0</v>
      </c>
      <c r="BH190" s="105">
        <f>IF(U190="sníž. přenesená",N190,0)</f>
        <v>0</v>
      </c>
      <c r="BI190" s="105">
        <f>IF(U190="nulová",N190,0)</f>
        <v>0</v>
      </c>
      <c r="BJ190" s="19" t="s">
        <v>83</v>
      </c>
      <c r="BK190" s="105">
        <f>ROUND(L190*K190,2)</f>
        <v>0</v>
      </c>
      <c r="BL190" s="19" t="s">
        <v>208</v>
      </c>
      <c r="BM190" s="19" t="s">
        <v>351</v>
      </c>
    </row>
    <row r="191" spans="2:65" s="1" customFormat="1" ht="49.9" customHeight="1">
      <c r="B191" s="35"/>
      <c r="C191" s="36"/>
      <c r="D191" s="153" t="s">
        <v>352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271">
        <f t="shared" ref="N191:N196" si="25">BK191</f>
        <v>0</v>
      </c>
      <c r="O191" s="272"/>
      <c r="P191" s="272"/>
      <c r="Q191" s="272"/>
      <c r="R191" s="37"/>
      <c r="T191" s="138"/>
      <c r="U191" s="36"/>
      <c r="V191" s="36"/>
      <c r="W191" s="36"/>
      <c r="X191" s="36"/>
      <c r="Y191" s="36"/>
      <c r="Z191" s="36"/>
      <c r="AA191" s="78"/>
      <c r="AT191" s="19" t="s">
        <v>77</v>
      </c>
      <c r="AU191" s="19" t="s">
        <v>78</v>
      </c>
      <c r="AY191" s="19" t="s">
        <v>353</v>
      </c>
      <c r="BK191" s="105">
        <f>SUM(BK192:BK196)</f>
        <v>0</v>
      </c>
    </row>
    <row r="192" spans="2:65" s="1" customFormat="1" ht="22.35" customHeight="1">
      <c r="B192" s="35"/>
      <c r="C192" s="181" t="s">
        <v>22</v>
      </c>
      <c r="D192" s="181" t="s">
        <v>142</v>
      </c>
      <c r="E192" s="182" t="s">
        <v>22</v>
      </c>
      <c r="F192" s="262" t="s">
        <v>22</v>
      </c>
      <c r="G192" s="262"/>
      <c r="H192" s="262"/>
      <c r="I192" s="262"/>
      <c r="J192" s="183" t="s">
        <v>22</v>
      </c>
      <c r="K192" s="184"/>
      <c r="L192" s="253"/>
      <c r="M192" s="255"/>
      <c r="N192" s="255">
        <f t="shared" si="25"/>
        <v>0</v>
      </c>
      <c r="O192" s="255"/>
      <c r="P192" s="255"/>
      <c r="Q192" s="255"/>
      <c r="R192" s="37"/>
      <c r="T192" s="166" t="s">
        <v>22</v>
      </c>
      <c r="U192" s="185" t="s">
        <v>43</v>
      </c>
      <c r="V192" s="36"/>
      <c r="W192" s="36"/>
      <c r="X192" s="36"/>
      <c r="Y192" s="36"/>
      <c r="Z192" s="36"/>
      <c r="AA192" s="78"/>
      <c r="AT192" s="19" t="s">
        <v>353</v>
      </c>
      <c r="AU192" s="19" t="s">
        <v>83</v>
      </c>
      <c r="AY192" s="19" t="s">
        <v>353</v>
      </c>
      <c r="BE192" s="105">
        <f>IF(U192="základní",N192,0)</f>
        <v>0</v>
      </c>
      <c r="BF192" s="105">
        <f>IF(U192="snížená",N192,0)</f>
        <v>0</v>
      </c>
      <c r="BG192" s="105">
        <f>IF(U192="zákl. přenesená",N192,0)</f>
        <v>0</v>
      </c>
      <c r="BH192" s="105">
        <f>IF(U192="sníž. přenesená",N192,0)</f>
        <v>0</v>
      </c>
      <c r="BI192" s="105">
        <f>IF(U192="nulová",N192,0)</f>
        <v>0</v>
      </c>
      <c r="BJ192" s="19" t="s">
        <v>83</v>
      </c>
      <c r="BK192" s="105">
        <f>L192*K192</f>
        <v>0</v>
      </c>
    </row>
    <row r="193" spans="2:63" s="1" customFormat="1" ht="22.35" customHeight="1">
      <c r="B193" s="35"/>
      <c r="C193" s="181" t="s">
        <v>22</v>
      </c>
      <c r="D193" s="181" t="s">
        <v>142</v>
      </c>
      <c r="E193" s="182" t="s">
        <v>22</v>
      </c>
      <c r="F193" s="262" t="s">
        <v>22</v>
      </c>
      <c r="G193" s="262"/>
      <c r="H193" s="262"/>
      <c r="I193" s="262"/>
      <c r="J193" s="183" t="s">
        <v>22</v>
      </c>
      <c r="K193" s="184"/>
      <c r="L193" s="253"/>
      <c r="M193" s="255"/>
      <c r="N193" s="255">
        <f t="shared" si="25"/>
        <v>0</v>
      </c>
      <c r="O193" s="255"/>
      <c r="P193" s="255"/>
      <c r="Q193" s="255"/>
      <c r="R193" s="37"/>
      <c r="T193" s="166" t="s">
        <v>22</v>
      </c>
      <c r="U193" s="185" t="s">
        <v>43</v>
      </c>
      <c r="V193" s="36"/>
      <c r="W193" s="36"/>
      <c r="X193" s="36"/>
      <c r="Y193" s="36"/>
      <c r="Z193" s="36"/>
      <c r="AA193" s="78"/>
      <c r="AT193" s="19" t="s">
        <v>353</v>
      </c>
      <c r="AU193" s="19" t="s">
        <v>83</v>
      </c>
      <c r="AY193" s="19" t="s">
        <v>353</v>
      </c>
      <c r="BE193" s="105">
        <f>IF(U193="základní",N193,0)</f>
        <v>0</v>
      </c>
      <c r="BF193" s="105">
        <f>IF(U193="snížená",N193,0)</f>
        <v>0</v>
      </c>
      <c r="BG193" s="105">
        <f>IF(U193="zákl. přenesená",N193,0)</f>
        <v>0</v>
      </c>
      <c r="BH193" s="105">
        <f>IF(U193="sníž. přenesená",N193,0)</f>
        <v>0</v>
      </c>
      <c r="BI193" s="105">
        <f>IF(U193="nulová",N193,0)</f>
        <v>0</v>
      </c>
      <c r="BJ193" s="19" t="s">
        <v>83</v>
      </c>
      <c r="BK193" s="105">
        <f>L193*K193</f>
        <v>0</v>
      </c>
    </row>
    <row r="194" spans="2:63" s="1" customFormat="1" ht="22.35" customHeight="1">
      <c r="B194" s="35"/>
      <c r="C194" s="181" t="s">
        <v>22</v>
      </c>
      <c r="D194" s="181" t="s">
        <v>142</v>
      </c>
      <c r="E194" s="182" t="s">
        <v>22</v>
      </c>
      <c r="F194" s="262" t="s">
        <v>22</v>
      </c>
      <c r="G194" s="262"/>
      <c r="H194" s="262"/>
      <c r="I194" s="262"/>
      <c r="J194" s="183" t="s">
        <v>22</v>
      </c>
      <c r="K194" s="184"/>
      <c r="L194" s="253"/>
      <c r="M194" s="255"/>
      <c r="N194" s="255">
        <f t="shared" si="25"/>
        <v>0</v>
      </c>
      <c r="O194" s="255"/>
      <c r="P194" s="255"/>
      <c r="Q194" s="255"/>
      <c r="R194" s="37"/>
      <c r="T194" s="166" t="s">
        <v>22</v>
      </c>
      <c r="U194" s="185" t="s">
        <v>43</v>
      </c>
      <c r="V194" s="36"/>
      <c r="W194" s="36"/>
      <c r="X194" s="36"/>
      <c r="Y194" s="36"/>
      <c r="Z194" s="36"/>
      <c r="AA194" s="78"/>
      <c r="AT194" s="19" t="s">
        <v>353</v>
      </c>
      <c r="AU194" s="19" t="s">
        <v>83</v>
      </c>
      <c r="AY194" s="19" t="s">
        <v>353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19" t="s">
        <v>83</v>
      </c>
      <c r="BK194" s="105">
        <f>L194*K194</f>
        <v>0</v>
      </c>
    </row>
    <row r="195" spans="2:63" s="1" customFormat="1" ht="22.35" customHeight="1">
      <c r="B195" s="35"/>
      <c r="C195" s="181" t="s">
        <v>22</v>
      </c>
      <c r="D195" s="181" t="s">
        <v>142</v>
      </c>
      <c r="E195" s="182" t="s">
        <v>22</v>
      </c>
      <c r="F195" s="262" t="s">
        <v>22</v>
      </c>
      <c r="G195" s="262"/>
      <c r="H195" s="262"/>
      <c r="I195" s="262"/>
      <c r="J195" s="183" t="s">
        <v>22</v>
      </c>
      <c r="K195" s="184"/>
      <c r="L195" s="253"/>
      <c r="M195" s="255"/>
      <c r="N195" s="255">
        <f t="shared" si="25"/>
        <v>0</v>
      </c>
      <c r="O195" s="255"/>
      <c r="P195" s="255"/>
      <c r="Q195" s="255"/>
      <c r="R195" s="37"/>
      <c r="T195" s="166" t="s">
        <v>22</v>
      </c>
      <c r="U195" s="185" t="s">
        <v>43</v>
      </c>
      <c r="V195" s="36"/>
      <c r="W195" s="36"/>
      <c r="X195" s="36"/>
      <c r="Y195" s="36"/>
      <c r="Z195" s="36"/>
      <c r="AA195" s="78"/>
      <c r="AT195" s="19" t="s">
        <v>353</v>
      </c>
      <c r="AU195" s="19" t="s">
        <v>83</v>
      </c>
      <c r="AY195" s="19" t="s">
        <v>353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19" t="s">
        <v>83</v>
      </c>
      <c r="BK195" s="105">
        <f>L195*K195</f>
        <v>0</v>
      </c>
    </row>
    <row r="196" spans="2:63" s="1" customFormat="1" ht="22.35" customHeight="1">
      <c r="B196" s="35"/>
      <c r="C196" s="181" t="s">
        <v>22</v>
      </c>
      <c r="D196" s="181" t="s">
        <v>142</v>
      </c>
      <c r="E196" s="182" t="s">
        <v>22</v>
      </c>
      <c r="F196" s="262" t="s">
        <v>22</v>
      </c>
      <c r="G196" s="262"/>
      <c r="H196" s="262"/>
      <c r="I196" s="262"/>
      <c r="J196" s="183" t="s">
        <v>22</v>
      </c>
      <c r="K196" s="184"/>
      <c r="L196" s="253"/>
      <c r="M196" s="255"/>
      <c r="N196" s="255">
        <f t="shared" si="25"/>
        <v>0</v>
      </c>
      <c r="O196" s="255"/>
      <c r="P196" s="255"/>
      <c r="Q196" s="255"/>
      <c r="R196" s="37"/>
      <c r="T196" s="166" t="s">
        <v>22</v>
      </c>
      <c r="U196" s="185" t="s">
        <v>43</v>
      </c>
      <c r="V196" s="56"/>
      <c r="W196" s="56"/>
      <c r="X196" s="56"/>
      <c r="Y196" s="56"/>
      <c r="Z196" s="56"/>
      <c r="AA196" s="58"/>
      <c r="AT196" s="19" t="s">
        <v>353</v>
      </c>
      <c r="AU196" s="19" t="s">
        <v>83</v>
      </c>
      <c r="AY196" s="19" t="s">
        <v>353</v>
      </c>
      <c r="BE196" s="105">
        <f>IF(U196="základní",N196,0)</f>
        <v>0</v>
      </c>
      <c r="BF196" s="105">
        <f>IF(U196="snížená",N196,0)</f>
        <v>0</v>
      </c>
      <c r="BG196" s="105">
        <f>IF(U196="zákl. přenesená",N196,0)</f>
        <v>0</v>
      </c>
      <c r="BH196" s="105">
        <f>IF(U196="sníž. přenesená",N196,0)</f>
        <v>0</v>
      </c>
      <c r="BI196" s="105">
        <f>IF(U196="nulová",N196,0)</f>
        <v>0</v>
      </c>
      <c r="BJ196" s="19" t="s">
        <v>83</v>
      </c>
      <c r="BK196" s="105">
        <f>L196*K196</f>
        <v>0</v>
      </c>
    </row>
    <row r="197" spans="2:63" s="1" customFormat="1" ht="6.95" customHeight="1"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1"/>
    </row>
  </sheetData>
  <sheetProtection algorithmName="SHA-512" hashValue="S9ftBAZmzat6AdcPWWyRP6rkbJCb7xaDSFGpDNHoqWuyOPa2nNy8gEArVqsUDPgnxnHCxy/wIeuRWEQBJzs59g==" saltValue="Btf/Fxle8p5/r6QHb6kCprBTbyrctVn3ONt86+Jn8zqKpbYMenbyW/7RBWpKSfAly5HqT1S25EzHo9Qw0tVV3w==" spinCount="10" sheet="1" objects="1" scenarios="1" formatColumns="0" formatRows="0"/>
  <mergeCells count="253">
    <mergeCell ref="H1:K1"/>
    <mergeCell ref="S2:AC2"/>
    <mergeCell ref="F195:I195"/>
    <mergeCell ref="L195:M195"/>
    <mergeCell ref="N195:Q195"/>
    <mergeCell ref="F196:I196"/>
    <mergeCell ref="L196:M196"/>
    <mergeCell ref="N196:Q196"/>
    <mergeCell ref="N124:Q124"/>
    <mergeCell ref="N125:Q125"/>
    <mergeCell ref="N126:Q126"/>
    <mergeCell ref="N148:Q148"/>
    <mergeCell ref="N150:Q150"/>
    <mergeCell ref="N153:Q153"/>
    <mergeCell ref="N174:Q174"/>
    <mergeCell ref="N177:Q177"/>
    <mergeCell ref="N185:Q185"/>
    <mergeCell ref="N187:Q187"/>
    <mergeCell ref="N188:Q188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6:I186"/>
    <mergeCell ref="L186:M186"/>
    <mergeCell ref="N186:Q186"/>
    <mergeCell ref="F189:I189"/>
    <mergeCell ref="L189:M189"/>
    <mergeCell ref="N189:Q189"/>
    <mergeCell ref="F190:I190"/>
    <mergeCell ref="L190:M190"/>
    <mergeCell ref="N190:Q190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192:D197">
      <formula1>"K, M"</formula1>
    </dataValidation>
    <dataValidation type="list" allowBlank="1" showInputMessage="1" showErrorMessage="1" error="Povoleny jsou hodnoty základní, snížená, zákl. přenesená, sníž. přenesená, nulová." sqref="U192:U19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DPSKRASNEBREZNO - Oprava ...</vt:lpstr>
      <vt:lpstr>'DPSKRASNEBREZNO - Oprava ...'!Názvy_tisku</vt:lpstr>
      <vt:lpstr>'Rekapitulace stavby'!Názvy_tisku</vt:lpstr>
      <vt:lpstr>'DPSKRASNEBREZNO - Oprava 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Honza-PC\Honza</dc:creator>
  <cp:lastModifiedBy>Ředitel</cp:lastModifiedBy>
  <cp:lastPrinted>2018-06-05T09:38:29Z</cp:lastPrinted>
  <dcterms:created xsi:type="dcterms:W3CDTF">2018-03-10T15:29:02Z</dcterms:created>
  <dcterms:modified xsi:type="dcterms:W3CDTF">2018-06-05T09:39:07Z</dcterms:modified>
</cp:coreProperties>
</file>