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úpravy 4.PP-..." sheetId="2" r:id="rId2"/>
    <sheet name="2 - Stavební úpravy 4.PP-..." sheetId="3" r:id="rId3"/>
  </sheets>
  <definedNames>
    <definedName name="_xlnm.Print_Area" localSheetId="0">'Rekapitulace stavby'!$C$4:$AP$70,'Rekapitulace stavby'!$C$76:$AP$97</definedName>
    <definedName name="_xlnm.Print_Area" localSheetId="1">'1 - Stavební úpravy 4.PP-...'!$C$4:$Q$70,'1 - Stavební úpravy 4.PP-...'!$C$76:$Q$117,'1 - Stavební úpravy 4.PP-...'!$C$123:$Q$506</definedName>
    <definedName name="_xlnm.Print_Area" localSheetId="2">'2 - Stavební úpravy 4.PP-...'!$C$4:$Q$70,'2 - Stavební úpravy 4.PP-...'!$C$76:$Q$101,'2 - Stavební úpravy 4.PP-...'!$C$107:$Q$127</definedName>
    <definedName name="_xlnm.Print_Titles" localSheetId="0">'Rekapitulace stavby'!$85:$85</definedName>
    <definedName name="_xlnm.Print_Titles" localSheetId="1">'1 - Stavební úpravy 4.PP-...'!$133:$133</definedName>
    <definedName name="_xlnm.Print_Titles" localSheetId="2">'2 - Stavební úpravy 4.PP-...'!$117:$117</definedName>
  </definedNames>
  <calcPr fullCalcOnLoad="1"/>
</workbook>
</file>

<file path=xl/sharedStrings.xml><?xml version="1.0" encoding="utf-8"?>
<sst xmlns="http://schemas.openxmlformats.org/spreadsheetml/2006/main" count="4042" uniqueCount="664">
  <si>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</si>
  <si>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</si>
  <si>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</si>
  <si>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</si>
  <si>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</si>
  <si>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</si>
  <si>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</si>
  <si>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</si>
  <si>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</si>
  <si>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</si>
  <si>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</si>
  <si>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</si>
  <si>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</si>
  <si>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</si>
  <si>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</si>
  <si>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</si>
  <si>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</si>
  <si>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MAGISTRAT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</si>
  <si>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</si>
  <si>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</si>
  <si>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4.PP-1.část,Domov pro seniory Dobětice,p.o.Šrámkova 38/A</t>
  </si>
  <si>
    <t>JKSO:</t>
  </si>
  <si>
    <t/>
  </si>
  <si>
    <t>CC-CZ:</t>
  </si>
  <si>
    <t>Místo:</t>
  </si>
  <si>
    <t>Ústí nad Lbem</t>
  </si>
  <si>
    <t>Datum:</t>
  </si>
  <si>
    <t>5. 12. 2017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</si>
  <si>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</si>
  <si>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</si>
  <si>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</si>
  <si>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</si>
  <si>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</si>
  <si>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</si>
  <si>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</si>
  <si>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</si>
  <si>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</si>
  <si>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</si>
  <si>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</si>
  <si>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</si>
  <si>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</si>
  <si>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</si>
  <si>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</si>
  <si>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</si>
  <si>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</si>
  <si>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</si>
  <si>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</si>
  <si>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</si>
  <si>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</si>
  <si>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</si>
  <si>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</si>
  <si>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</si>
  <si>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</si>
  <si>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</si>
  <si>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</si>
  <si>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</si>
  <si>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</si>
  <si>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</si>
  <si>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</si>
  <si>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</si>
  <si>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</si>
  <si>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</si>
  <si>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</si>
  <si>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</si>
  <si>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</si>
  <si>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</si>
  <si>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</si>
  <si>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</si>
  <si>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</si>
  <si>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</si>
  <si>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</si>
  <si>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</si>
  <si>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</si>
  <si>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</si>
  <si>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</si>
  <si>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</si>
  <si>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</si>
  <si>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</si>
  <si>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</si>
  <si>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</si>
  <si>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{2cab4a96-9088-419a-b591-8b173ee682e3}</t>
  </si>
  <si>
    <t>{00000000-0000-0000-0000-000000000000}</t>
  </si>
  <si>
    <t>/</t>
  </si>
  <si>
    <t>1</t>
  </si>
  <si>
    <t>Stavební úpravy 4.PP-DPS Dobětice,p.o.Šrámkova 38/A  -  stavební část</t>
  </si>
  <si>
    <t>{66dd0229-202a-45da-a0ec-2e995cd3c3dc}</t>
  </si>
  <si>
    <t>2</t>
  </si>
  <si>
    <t>Stavební úpravy 4.PP-DPS Dobětice,p.o.Šrámkova 38/A  -  vybavení prádelny</t>
  </si>
  <si>
    <t>{5356cb41-12ef-463e-a9b9-a85615663dd8}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</si>
  <si>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</si>
  <si>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</si>
  <si>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</si>
  <si>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</si>
  <si>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</si>
  <si>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</si>
  <si>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</si>
  <si>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</si>
  <si>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</si>
  <si>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</si>
  <si>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</si>
  <si>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</si>
  <si>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</si>
  <si>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</si>
  <si>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</si>
  <si>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</si>
  <si>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Stavební úpravy 4.PP-DPS Dobětice,p.o.Šrámkova 38/A  - 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</si>
  <si>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</si>
  <si>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</si>
  <si>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</si>
  <si>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</si>
  <si>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</si>
  <si>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</si>
  <si>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</si>
  <si>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</si>
  <si>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</si>
  <si>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</si>
  <si>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</si>
  <si>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</si>
  <si>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</si>
  <si>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</si>
  <si>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</si>
  <si>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</si>
  <si>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</si>
  <si>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</si>
  <si>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</si>
  <si>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</si>
  <si>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</si>
  <si>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</si>
  <si>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</si>
  <si>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</si>
  <si>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</si>
  <si>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</si>
  <si>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</si>
  <si>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</si>
  <si>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</si>
  <si>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</si>
  <si>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</si>
  <si>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</si>
  <si>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</si>
  <si>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</si>
  <si>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</si>
  <si>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</si>
  <si>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</si>
  <si>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</si>
  <si>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</si>
  <si>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</si>
  <si>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</si>
  <si>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</si>
  <si>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</si>
  <si>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</si>
  <si>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</si>
  <si>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</si>
  <si>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</si>
  <si>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</si>
  <si>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</si>
  <si>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</si>
  <si>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317142322</t>
  </si>
  <si>
    <t>Překlady nenosné přímé z pórobetonu Ytong v příčkách tl 150 mm pro světlost otvoru do 1010 mm</t>
  </si>
  <si>
    <t>kus</t>
  </si>
  <si>
    <t>4</t>
  </si>
  <si>
    <t>-1586024945</t>
  </si>
  <si>
    <t>340238232</t>
  </si>
  <si>
    <t>Zazdívka otvorů pl do 1 m2 v příčkách nebo stěnách z příčkovek Ytong tl 75 mm</t>
  </si>
  <si>
    <t>m2</t>
  </si>
  <si>
    <t>1078266793</t>
  </si>
  <si>
    <t>0,90*2</t>
  </si>
  <si>
    <t>VV</t>
  </si>
  <si>
    <t>3</t>
  </si>
  <si>
    <t>342272523</t>
  </si>
  <si>
    <t>Příčky tl 150 mm z pórobetonových přesných hladkých příčkovek objemové hmotnosti 500 kg/m3</t>
  </si>
  <si>
    <t>-965107177</t>
  </si>
  <si>
    <t>(3,74*2,90*2)-(0,60*1,97)</t>
  </si>
  <si>
    <t>(1,65*2,90*2)-(0,60*1,97)</t>
  </si>
  <si>
    <t>Součet</t>
  </si>
  <si>
    <t>612135011</t>
  </si>
  <si>
    <t>Vyrovnání podkladu vnitřních stěn tmelem tl do 2 mm</t>
  </si>
  <si>
    <t>-1812564858</t>
  </si>
  <si>
    <t>((3,74*2,90*2)-(0,60*1,97))*2</t>
  </si>
  <si>
    <t>((1,65*2,90*2)-(0,60*1,97))*2</t>
  </si>
  <si>
    <t>odpočet obkladu</t>
  </si>
  <si>
    <t>-31,56</t>
  </si>
  <si>
    <t>0,90*2*2</t>
  </si>
  <si>
    <t>5</t>
  </si>
  <si>
    <t>612142001</t>
  </si>
  <si>
    <t>Potažení vnitřních stěn sklovláknitým pletivem vtlačeným do tenkovrstvé hmoty</t>
  </si>
  <si>
    <t>1286321025</t>
  </si>
  <si>
    <t>((3,74*2,90*2)-(0,60*1,97*2))*2</t>
  </si>
  <si>
    <t>6</t>
  </si>
  <si>
    <t>619995001</t>
  </si>
  <si>
    <t>Začištění omítek kolem oken, dveří, podlah nebo obkladů</t>
  </si>
  <si>
    <t>m</t>
  </si>
  <si>
    <t>-343083249</t>
  </si>
  <si>
    <t>M.č.17</t>
  </si>
  <si>
    <t>(0,80+2+2)*2*2</t>
  </si>
  <si>
    <t>7</t>
  </si>
  <si>
    <t>632450131</t>
  </si>
  <si>
    <t>Vyrovnávací cementový potěr tl do 20 mm ze suchých směsí provedený v ploše</t>
  </si>
  <si>
    <t>187083686</t>
  </si>
  <si>
    <t>M č.20</t>
  </si>
  <si>
    <t>33,42</t>
  </si>
  <si>
    <t>M č.19</t>
  </si>
  <si>
    <t>63,42</t>
  </si>
  <si>
    <t>13</t>
  </si>
  <si>
    <t>642944121</t>
  </si>
  <si>
    <t>Osazování ocelových zárubní dodatečné pl do 2,5 m2</t>
  </si>
  <si>
    <t>-419556302</t>
  </si>
  <si>
    <t>9</t>
  </si>
  <si>
    <t>M</t>
  </si>
  <si>
    <t>553311390</t>
  </si>
  <si>
    <t>zárubeň ocelová pro běžné zdění H 145 600 L/P</t>
  </si>
  <si>
    <t>8</t>
  </si>
  <si>
    <t>1646079041</t>
  </si>
  <si>
    <t>10</t>
  </si>
  <si>
    <t>553311430</t>
  </si>
  <si>
    <t>zárubeň ocelová pro běžné zdění H 145 800 L/P</t>
  </si>
  <si>
    <t>1379289539</t>
  </si>
  <si>
    <t>14</t>
  </si>
  <si>
    <t>642944221</t>
  </si>
  <si>
    <t>Osazování ocelových zárubní dodatečné pl přes 2,5 m2</t>
  </si>
  <si>
    <t>1685138780</t>
  </si>
  <si>
    <t>12</t>
  </si>
  <si>
    <t>553311500</t>
  </si>
  <si>
    <t>zárubeň ocelová pro běžné zdění H 145 1450 dvoukřídlá</t>
  </si>
  <si>
    <t>-155591986</t>
  </si>
  <si>
    <t>952901111</t>
  </si>
  <si>
    <t>Vyčištění budov bytové a občanské výstavby při výšce podlaží do 4 m</t>
  </si>
  <si>
    <t>-1408203449</t>
  </si>
  <si>
    <t>37,08+2,79+1,38+17,21+9,77+2,79+1,39+7,18+11,09+11,16+63,42</t>
  </si>
  <si>
    <t>19,14+2,75+1,49+1,49+7,48</t>
  </si>
  <si>
    <t>16</t>
  </si>
  <si>
    <t>962042320</t>
  </si>
  <si>
    <t>Bourání zdiva nadzákladového z betonu prostého do 1 m3</t>
  </si>
  <si>
    <t>m3</t>
  </si>
  <si>
    <t>1023118859</t>
  </si>
  <si>
    <t>1,10*2,80*0,10</t>
  </si>
  <si>
    <t>1,10*2,65*0,10</t>
  </si>
  <si>
    <t>17</t>
  </si>
  <si>
    <t>962084131</t>
  </si>
  <si>
    <t>Bourání příček deskových sádrových typu rabicka tl do 100 mm</t>
  </si>
  <si>
    <t>689474073</t>
  </si>
  <si>
    <t>4,50*2,90</t>
  </si>
  <si>
    <t>2,04*2,90*2</t>
  </si>
  <si>
    <t>18</t>
  </si>
  <si>
    <t>967023693</t>
  </si>
  <si>
    <t>Přisekání kamenných nebo jiných ploch s tvrdým povrchem pl přes 2 m2</t>
  </si>
  <si>
    <t>1442868601</t>
  </si>
  <si>
    <t>19</t>
  </si>
  <si>
    <t>968072455</t>
  </si>
  <si>
    <t>Vybourání kovových dveřních zárubní pl do 2 m2</t>
  </si>
  <si>
    <t>-918562168</t>
  </si>
  <si>
    <t>0,80*1,97</t>
  </si>
  <si>
    <t>20</t>
  </si>
  <si>
    <t>977211111</t>
  </si>
  <si>
    <t>Řezání ŽB kcí hl do 200 mm stěnovou pilou do průměru výztuže 16 mm</t>
  </si>
  <si>
    <t>276976058</t>
  </si>
  <si>
    <t>,,řezání otvoru,,</t>
  </si>
  <si>
    <t>1*2,10</t>
  </si>
  <si>
    <t>0,90*2,10*2</t>
  </si>
  <si>
    <t>,,rozřezání na díly pro dopravu suti,,</t>
  </si>
  <si>
    <t>1/0,50</t>
  </si>
  <si>
    <t>2,10/0,50</t>
  </si>
  <si>
    <t>0,90/0,50</t>
  </si>
  <si>
    <t>2,10/0,50*2</t>
  </si>
  <si>
    <t>985441313</t>
  </si>
  <si>
    <t>Přídavná šroubovitá nerezová  výztuž 1 táhlo D 8 mm v drážce v ŽB kci vtlačená do tmelu HIT-HY 150</t>
  </si>
  <si>
    <t>888744544</t>
  </si>
  <si>
    <t>1,53*2*3</t>
  </si>
  <si>
    <t>22</t>
  </si>
  <si>
    <t>997013214</t>
  </si>
  <si>
    <t>Vnitrostaveništní doprava suti a vybouraných hmot pro budovy v do 15 m ručně</t>
  </si>
  <si>
    <t>t</t>
  </si>
  <si>
    <t>-1723676586</t>
  </si>
  <si>
    <t>24</t>
  </si>
  <si>
    <t>997013509</t>
  </si>
  <si>
    <t>Příplatek k odvozu suti a vybouraných hmot na skládku ZKD 1 km přes 1 km</t>
  </si>
  <si>
    <t>1820375689</t>
  </si>
  <si>
    <t>23</t>
  </si>
  <si>
    <t>997013511</t>
  </si>
  <si>
    <t>Odvoz suti a vybouraných hmot z meziskládky na skládku do 1 km s naložením a se složením</t>
  </si>
  <si>
    <t>-1534412339</t>
  </si>
  <si>
    <t>25</t>
  </si>
  <si>
    <t>997013831</t>
  </si>
  <si>
    <t>Poplatek za uložení stavebního směsného odpadu na skládce (skládkovné)</t>
  </si>
  <si>
    <t>-1815224606</t>
  </si>
  <si>
    <t>26</t>
  </si>
  <si>
    <t>998018003</t>
  </si>
  <si>
    <t>Přesun hmot ruční pro budovy v do 24 m</t>
  </si>
  <si>
    <t>-1708114422</t>
  </si>
  <si>
    <t>27</t>
  </si>
  <si>
    <t>721-1</t>
  </si>
  <si>
    <t>ZTI  -  PŘENOS</t>
  </si>
  <si>
    <t>kpl</t>
  </si>
  <si>
    <t>472443529</t>
  </si>
  <si>
    <t>29</t>
  </si>
  <si>
    <t>751-1</t>
  </si>
  <si>
    <t>VZDUCHOTECHNIKA  -  PŘENOS</t>
  </si>
  <si>
    <t>-1387344293</t>
  </si>
  <si>
    <t>30</t>
  </si>
  <si>
    <t>763111314</t>
  </si>
  <si>
    <t>SDK příčka tl 100 mm profil CW+UW 75 desky 1xA 12,5 TI 60 mm EI 30 Rw 47 DB</t>
  </si>
  <si>
    <t>-774642403</t>
  </si>
  <si>
    <t>(0,36+3,60)*2,10</t>
  </si>
  <si>
    <t>31</t>
  </si>
  <si>
    <t>763111331</t>
  </si>
  <si>
    <t>SDK příčka tl 75 mm profil CW+UW 50 desky 1xH2 12,5 TI 50 mm EI 30 Rw 41 dB</t>
  </si>
  <si>
    <t>-1644783463</t>
  </si>
  <si>
    <t>(4,50*2,90)-(0,80*0,80)-(0,99*1,60)-(0,87*1,60)</t>
  </si>
  <si>
    <t>32</t>
  </si>
  <si>
    <t>763111713</t>
  </si>
  <si>
    <t>SDK příčka ukončení ve volném prostoru</t>
  </si>
  <si>
    <t>-1538416072</t>
  </si>
  <si>
    <t>0,36+3,62</t>
  </si>
  <si>
    <t>34</t>
  </si>
  <si>
    <t>763111717</t>
  </si>
  <si>
    <t>SDK příčka základní penetrační nátěr</t>
  </si>
  <si>
    <t>-733723966</t>
  </si>
  <si>
    <t>17,792*2</t>
  </si>
  <si>
    <t>33</t>
  </si>
  <si>
    <t>763111718</t>
  </si>
  <si>
    <t>SDK příčka úprava styku příčky a podhledu separační páskou a silikonováním</t>
  </si>
  <si>
    <t>2100482824</t>
  </si>
  <si>
    <t>4,50*2</t>
  </si>
  <si>
    <t>35</t>
  </si>
  <si>
    <t>763111723</t>
  </si>
  <si>
    <t>SDK příčka Al úhelník k ochraně rohů</t>
  </si>
  <si>
    <t>1374826251</t>
  </si>
  <si>
    <t>0,87+1,60+1,60</t>
  </si>
  <si>
    <t>0,99+1,60+1,60</t>
  </si>
  <si>
    <t>0,80+0,80+0,80</t>
  </si>
  <si>
    <t>2,10</t>
  </si>
  <si>
    <t>36</t>
  </si>
  <si>
    <t>998763303</t>
  </si>
  <si>
    <t>Přesun hmot tonážní pro sádrokartonové konstrukce v objektech v do 24 m</t>
  </si>
  <si>
    <t>-1663745008</t>
  </si>
  <si>
    <t>37</t>
  </si>
  <si>
    <t>998763381</t>
  </si>
  <si>
    <t>Příplatek k přesunu hmot tonážní 763 SDK prováděný bez použití mechanizace</t>
  </si>
  <si>
    <t>193835868</t>
  </si>
  <si>
    <t>38</t>
  </si>
  <si>
    <t>766660001</t>
  </si>
  <si>
    <t>Montáž dveřních křídel otvíravých 1křídlových š do 0,8 m do ocelové zárubně</t>
  </si>
  <si>
    <t>-1403512153</t>
  </si>
  <si>
    <t>39</t>
  </si>
  <si>
    <t>611601320</t>
  </si>
  <si>
    <t>dveře dřevěné vnitřní hladké plné 1křídlové 60x197 cm KLASIK</t>
  </si>
  <si>
    <t>500402409</t>
  </si>
  <si>
    <t>40</t>
  </si>
  <si>
    <t>611601920</t>
  </si>
  <si>
    <t>dveře dřevěné vnitřní hladké plné 1křídlové bílé 80x197 cm KLASIK</t>
  </si>
  <si>
    <t>698969910</t>
  </si>
  <si>
    <t>41</t>
  </si>
  <si>
    <t>766660011</t>
  </si>
  <si>
    <t>Montáž dveřních křídel otvíravých 2křídlových š do 1,45 m do ocelové zárubně</t>
  </si>
  <si>
    <t>-244519197</t>
  </si>
  <si>
    <t>42</t>
  </si>
  <si>
    <t>611603150</t>
  </si>
  <si>
    <t>dveře dřevěné vnitřní hladké plné 2křídlové bílé solo 145x197 cm KLASIK</t>
  </si>
  <si>
    <t>2112199717</t>
  </si>
  <si>
    <t>43</t>
  </si>
  <si>
    <t>766660722</t>
  </si>
  <si>
    <t>Montáž dveřního kování</t>
  </si>
  <si>
    <t>79430675</t>
  </si>
  <si>
    <t>44</t>
  </si>
  <si>
    <t>549146220</t>
  </si>
  <si>
    <t>klika včetně štítu a montážního materiálu  matný nikl</t>
  </si>
  <si>
    <t>-1577327253</t>
  </si>
  <si>
    <t>č.zboží ACE00002 cena zahrnuje kování včetně rozet a montážního materiálu</t>
  </si>
  <si>
    <t>P</t>
  </si>
  <si>
    <t>45</t>
  </si>
  <si>
    <t>549641500</t>
  </si>
  <si>
    <t>vložka zámková cylindrická oboustranná FAB DYNAMIC + 4 klíče</t>
  </si>
  <si>
    <t>1629509104</t>
  </si>
  <si>
    <t>46</t>
  </si>
  <si>
    <t>766691914</t>
  </si>
  <si>
    <t>Vyvěšení nebo zavěšení dřevěných křídel dveří pl do 2 m2</t>
  </si>
  <si>
    <t>-1553476563</t>
  </si>
  <si>
    <t>47</t>
  </si>
  <si>
    <t>998766103</t>
  </si>
  <si>
    <t>Přesun hmot tonážní pro konstrukce truhlářské v objektech v do 24 m</t>
  </si>
  <si>
    <t>-1502802100</t>
  </si>
  <si>
    <t>48</t>
  </si>
  <si>
    <t>998766181</t>
  </si>
  <si>
    <t>Příplatek k přesunu hmot tonážní 766 prováděný bez použití mechanizace</t>
  </si>
  <si>
    <t>2140027362</t>
  </si>
  <si>
    <t>50</t>
  </si>
  <si>
    <t>771471810</t>
  </si>
  <si>
    <t>Demontáž soklíků z dlaždic keramických kladených do malty rovných</t>
  </si>
  <si>
    <t>-1641039135</t>
  </si>
  <si>
    <t>(3,74+9)*2-0,90</t>
  </si>
  <si>
    <t>(7,10+9)*2-0,90*2-0,80*2</t>
  </si>
  <si>
    <t>49</t>
  </si>
  <si>
    <t>771474112</t>
  </si>
  <si>
    <t>Montáž soklíků z dlaždic keramických rovných flexibilní lepidlo v do 90 mm</t>
  </si>
  <si>
    <t>-602480765</t>
  </si>
  <si>
    <t>,,M č.20,,</t>
  </si>
  <si>
    <t>(5,15+3,74)*2-1-0,80-0,99-0,87-0,60-0,60+0,10*6</t>
  </si>
  <si>
    <t>(2+3,74)*2-0,90-0,90</t>
  </si>
  <si>
    <t>,,M č.19,,</t>
  </si>
  <si>
    <t>(7,05+8,90)*2-0,87-0,99-0,80-0,90-1,40-0,80-0,90+0,40*2+0,60*4+0,50+3,60+3,50</t>
  </si>
  <si>
    <t>,,M č.20d,,</t>
  </si>
  <si>
    <t>51</t>
  </si>
  <si>
    <t>771571810</t>
  </si>
  <si>
    <t>Demontáž podlah z dlaždic keramických kladených do malty</t>
  </si>
  <si>
    <t>1162808064</t>
  </si>
  <si>
    <t>,,M č.19,20,,</t>
  </si>
  <si>
    <t>63,42+33,42</t>
  </si>
  <si>
    <t>54</t>
  </si>
  <si>
    <t>771574351</t>
  </si>
  <si>
    <t>Montáž podlah keramických režných protiskluz lepených rychletuhnoucím flexi lepidlem do 50 ks/ m2</t>
  </si>
  <si>
    <t>-824084288</t>
  </si>
  <si>
    <t>,,M č.19,20,20a,20b,20c,20d,,</t>
  </si>
  <si>
    <t>63,42+19,14+2,75+1,49+1,49+7,48</t>
  </si>
  <si>
    <t>53</t>
  </si>
  <si>
    <t>597611100</t>
  </si>
  <si>
    <t>dlaždice keramické protiskluzné</t>
  </si>
  <si>
    <t>86597939</t>
  </si>
  <si>
    <t>56</t>
  </si>
  <si>
    <t>771579191</t>
  </si>
  <si>
    <t>Příplatek k montáž podlah keramických za plochu do 5 m2</t>
  </si>
  <si>
    <t>260872552</t>
  </si>
  <si>
    <t>1,49+1,49</t>
  </si>
  <si>
    <t>55</t>
  </si>
  <si>
    <t>771579196</t>
  </si>
  <si>
    <t>Příplatek k montáž podlah keramických za spárování tmelem dvousložkovým</t>
  </si>
  <si>
    <t>-1130721898</t>
  </si>
  <si>
    <t>57</t>
  </si>
  <si>
    <t>771591111</t>
  </si>
  <si>
    <t>Podlahy penetrace podkladu</t>
  </si>
  <si>
    <t>1521474478</t>
  </si>
  <si>
    <t>58</t>
  </si>
  <si>
    <t>998771103</t>
  </si>
  <si>
    <t>Přesun hmot tonážní pro podlahy z dlaždic v objektech v do 24 m</t>
  </si>
  <si>
    <t>-1061126457</t>
  </si>
  <si>
    <t>59</t>
  </si>
  <si>
    <t>998771181</t>
  </si>
  <si>
    <t>Příplatek k přesunu hmot tonážní 771 prováděný bez použití mechanizace</t>
  </si>
  <si>
    <t>188499835</t>
  </si>
  <si>
    <t>66</t>
  </si>
  <si>
    <t>776111311</t>
  </si>
  <si>
    <t>Vysátí podkladu povlakových podlah</t>
  </si>
  <si>
    <t>-1983603417</t>
  </si>
  <si>
    <t>67</t>
  </si>
  <si>
    <t>776121111</t>
  </si>
  <si>
    <t>Vodou ředitelná penetrace savého podkladu povlakových podlah ředěná v poměru 1:3</t>
  </si>
  <si>
    <t>-1262502288</t>
  </si>
  <si>
    <t>68</t>
  </si>
  <si>
    <t>776141121</t>
  </si>
  <si>
    <t>Vyrovnání podkladu povlakových podlah stěrkou pevnosti 30 MPa tl 3 mm</t>
  </si>
  <si>
    <t>530226259</t>
  </si>
  <si>
    <t>63</t>
  </si>
  <si>
    <t>776201812</t>
  </si>
  <si>
    <t>Demontáž lepených povlakových podlah s podložkou ručně</t>
  </si>
  <si>
    <t>1960920865</t>
  </si>
  <si>
    <t>,,M č.15,17,18,,</t>
  </si>
  <si>
    <t>7,18+11,06+11,16</t>
  </si>
  <si>
    <t>64</t>
  </si>
  <si>
    <t>776221111</t>
  </si>
  <si>
    <t>Lepení pásů z PVC standardním lepidlem</t>
  </si>
  <si>
    <t>1797408262</t>
  </si>
  <si>
    <t>65</t>
  </si>
  <si>
    <t>284122850</t>
  </si>
  <si>
    <t>krytina podlahová heterogenní Novoflor Extra šířka 1500 mm tl. 2 mm</t>
  </si>
  <si>
    <t>1376502381</t>
  </si>
  <si>
    <t>60</t>
  </si>
  <si>
    <t>776410811</t>
  </si>
  <si>
    <t>Odstranění soklíků a lišt pryžových nebo plastových</t>
  </si>
  <si>
    <t>-1126786765</t>
  </si>
  <si>
    <t>(3,52+2,04)*2-0,90-0,80</t>
  </si>
  <si>
    <t>(3,40+3,30)*2-0,80</t>
  </si>
  <si>
    <t>(3,30+3,40)*2-0,80</t>
  </si>
  <si>
    <t>61</t>
  </si>
  <si>
    <t>776411111</t>
  </si>
  <si>
    <t>Montáž obvodových soklíků výšky do 80 mm</t>
  </si>
  <si>
    <t>322862656</t>
  </si>
  <si>
    <t>(3,52+2,04)*2-1,45-1,45</t>
  </si>
  <si>
    <t>(3,40+3,30)*2-0,80-0,80</t>
  </si>
  <si>
    <t>62</t>
  </si>
  <si>
    <t>284110030</t>
  </si>
  <si>
    <t>lišta speciální soklová PVC 10271, 30 x 30 mm role 50 m</t>
  </si>
  <si>
    <t>-1268736859</t>
  </si>
  <si>
    <t>69</t>
  </si>
  <si>
    <t>998776103</t>
  </si>
  <si>
    <t>Přesun hmot tonážní pro podlahy povlakové v objektech v do 24 m</t>
  </si>
  <si>
    <t>-1341177948</t>
  </si>
  <si>
    <t>70</t>
  </si>
  <si>
    <t>998776181</t>
  </si>
  <si>
    <t>Příplatek k přesunu hmot tonážní 776 prováděný bez použití mechanizace</t>
  </si>
  <si>
    <t>427304158</t>
  </si>
  <si>
    <t>71</t>
  </si>
  <si>
    <t>781473810</t>
  </si>
  <si>
    <t>Demontáž obkladů z obkladaček keramických lepených</t>
  </si>
  <si>
    <t>2000200796</t>
  </si>
  <si>
    <t>(1,925+1,45)*2*1,50</t>
  </si>
  <si>
    <t>-0,60*1,50*2</t>
  </si>
  <si>
    <t>Mezisoučet</t>
  </si>
  <si>
    <t>(0,95+1,45)*2*1,50</t>
  </si>
  <si>
    <t>-0,60*1,50</t>
  </si>
  <si>
    <t>(3+3,37)*2*1,50</t>
  </si>
  <si>
    <t>-0,80*1,50</t>
  </si>
  <si>
    <t>72</t>
  </si>
  <si>
    <t>781474113</t>
  </si>
  <si>
    <t>Montáž obkladů vnitřních keramických hladkých do 19 ks/m2 lepených flexibilním lepidlem</t>
  </si>
  <si>
    <t>533306805</t>
  </si>
  <si>
    <t>(1,925+1,45)*2*2</t>
  </si>
  <si>
    <t>-0,60*1,97*2</t>
  </si>
  <si>
    <t>(0,95+1,45)*2*2</t>
  </si>
  <si>
    <t>-0,60*1,97</t>
  </si>
  <si>
    <t>(3+3,37)*2*2</t>
  </si>
  <si>
    <t>-0,80*1,97</t>
  </si>
  <si>
    <t>(1,65+1,74)*2*2</t>
  </si>
  <si>
    <t>-0,60*2</t>
  </si>
  <si>
    <t>(1,65+0,90)*2*2</t>
  </si>
  <si>
    <t>73</t>
  </si>
  <si>
    <t>597610000</t>
  </si>
  <si>
    <t xml:space="preserve">obkládačky keramické </t>
  </si>
  <si>
    <t>1549820174</t>
  </si>
  <si>
    <t>74</t>
  </si>
  <si>
    <t>781479196</t>
  </si>
  <si>
    <t>Příplatek k montáži obkladů vnitřních keramických hladkých za spárování tmelem dvousložkovým</t>
  </si>
  <si>
    <t>50398328</t>
  </si>
  <si>
    <t>75</t>
  </si>
  <si>
    <t>781494111</t>
  </si>
  <si>
    <t>Plastové profily rohové lepené flexibilním lepidlem</t>
  </si>
  <si>
    <t>389205428</t>
  </si>
  <si>
    <t>2*2+2</t>
  </si>
  <si>
    <t>76</t>
  </si>
  <si>
    <t>781495111</t>
  </si>
  <si>
    <t>Penetrace podkladu vnitřních obkladů</t>
  </si>
  <si>
    <t>-1451155491</t>
  </si>
  <si>
    <t>77</t>
  </si>
  <si>
    <t>998781103</t>
  </si>
  <si>
    <t>Přesun hmot tonážní pro obklady keramické v objektech v do 24 m</t>
  </si>
  <si>
    <t>-956761950</t>
  </si>
  <si>
    <t>78</t>
  </si>
  <si>
    <t>998781181</t>
  </si>
  <si>
    <t>Příplatek k přesunu hmot tonážní 781 prováděný bez použití mechanizace</t>
  </si>
  <si>
    <t>657883785</t>
  </si>
  <si>
    <t>79</t>
  </si>
  <si>
    <t>783301313</t>
  </si>
  <si>
    <t>Odmaštění zámečnických konstrukcí ředidlovým odmašťovačem</t>
  </si>
  <si>
    <t>214646806</t>
  </si>
  <si>
    <t>1,20*7</t>
  </si>
  <si>
    <t>80</t>
  </si>
  <si>
    <t>783315101</t>
  </si>
  <si>
    <t>Mezinátěr jednonásobný syntetický standardní zámečnických konstrukcí</t>
  </si>
  <si>
    <t>-523843516</t>
  </si>
  <si>
    <t>81</t>
  </si>
  <si>
    <t>783317101</t>
  </si>
  <si>
    <t>Krycí jednonásobný syntetický standardní nátěr zámečnických konstrukcí</t>
  </si>
  <si>
    <t>-546280626</t>
  </si>
  <si>
    <t>82</t>
  </si>
  <si>
    <t>783813131</t>
  </si>
  <si>
    <t>Penetrační syntetický nátěr hladkých, tenkovrstvých zrnitých a štukových omítek</t>
  </si>
  <si>
    <t>-286612431</t>
  </si>
  <si>
    <t>,,M č.9,10,,</t>
  </si>
  <si>
    <t>(1,98+1,45)*2*0,50</t>
  </si>
  <si>
    <t>(0,95+1,45)*2*0,50</t>
  </si>
  <si>
    <t>,,M č.11,,</t>
  </si>
  <si>
    <t>(2,64+6,52)*2*2</t>
  </si>
  <si>
    <t>-0,80*2*2</t>
  </si>
  <si>
    <t>,,M č.12-14,,</t>
  </si>
  <si>
    <t>(3+3,37)*2*0,50</t>
  </si>
  <si>
    <t>(1,45+1,925)*2*0,50</t>
  </si>
  <si>
    <t>,,M č.17,,</t>
  </si>
  <si>
    <t>(3,30+3,40)*2*1,50</t>
  </si>
  <si>
    <t>0,90*1,50</t>
  </si>
  <si>
    <t>(2,04*1,50)-(1,45*1,50)</t>
  </si>
  <si>
    <t>3,74*2</t>
  </si>
  <si>
    <t>(3,74+5)*1,50</t>
  </si>
  <si>
    <t>-0,80*0,80</t>
  </si>
  <si>
    <t>-0,99*1,50</t>
  </si>
  <si>
    <t>-0,87*1,50</t>
  </si>
  <si>
    <t>88</t>
  </si>
  <si>
    <t>783817121</t>
  </si>
  <si>
    <t>Krycí jednonásobný syntetický nátěr hladkých, zrnitých tenkovrstvých nebo štukových omítek</t>
  </si>
  <si>
    <t>-685595287</t>
  </si>
  <si>
    <t>85</t>
  </si>
  <si>
    <t>783817421</t>
  </si>
  <si>
    <t>Krycí dvojnásobný syntetický nátěr hladkých, zrnitých tenkovrstvých nebo štukových omítek</t>
  </si>
  <si>
    <t>-2095282934</t>
  </si>
  <si>
    <t>86</t>
  </si>
  <si>
    <t>783897603</t>
  </si>
  <si>
    <t>Příplatek k cenám dvojnásobného krycího nátěru omítek za provedení styku 2 barev</t>
  </si>
  <si>
    <t>-1080834744</t>
  </si>
  <si>
    <t>87</t>
  </si>
  <si>
    <t>783897607</t>
  </si>
  <si>
    <t>Příplatek k cenám dvojnásobného krycího nátěru omítek za barevné provedení v odstínu světlém</t>
  </si>
  <si>
    <t>1624546012</t>
  </si>
  <si>
    <t>89</t>
  </si>
  <si>
    <t>784121001</t>
  </si>
  <si>
    <t>Oškrabání malby v mísnostech výšky do 3,80 m</t>
  </si>
  <si>
    <t>-884601761</t>
  </si>
  <si>
    <t>,,M č.9,10-stropy,,</t>
  </si>
  <si>
    <t>2,79+1,38</t>
  </si>
  <si>
    <t>,,M č.9,10-stěny,,</t>
  </si>
  <si>
    <t>(1,98+1,45)*2*(2,90-1,50)</t>
  </si>
  <si>
    <t>(0,95+1,45)*2*(2,90-1,50)</t>
  </si>
  <si>
    <t>,,M č.11-stropy,,</t>
  </si>
  <si>
    <t>17,21</t>
  </si>
  <si>
    <t>,,M č.11-stěny,,</t>
  </si>
  <si>
    <t>(2,64+6,52)*2*2,90-0,80*2*2</t>
  </si>
  <si>
    <t>,,M č.12-14-stropy,,</t>
  </si>
  <si>
    <t>9,77+2,79+1,38</t>
  </si>
  <si>
    <t>,,M č.12-14-stěny,,</t>
  </si>
  <si>
    <t>(3+3,37)*2*(2,90-1,50)</t>
  </si>
  <si>
    <t>(1,45+1,925)*2*(2,90-1,50)</t>
  </si>
  <si>
    <t>,,M č.15-stropy,,</t>
  </si>
  <si>
    <t>7,18</t>
  </si>
  <si>
    <t>,,M č.15-stěny,,</t>
  </si>
  <si>
    <t>(3,52+2,04)*2*2,90</t>
  </si>
  <si>
    <t>,,M č.17-stropy,,</t>
  </si>
  <si>
    <t>11,09</t>
  </si>
  <si>
    <t>,,M č.17-stěny,,</t>
  </si>
  <si>
    <t>(3,30+3,40)*2*2,90</t>
  </si>
  <si>
    <t>,,M č.18-stropy,,</t>
  </si>
  <si>
    <t>11,16</t>
  </si>
  <si>
    <t>,,M č.18-stěny,,</t>
  </si>
  <si>
    <t>,,M č.20,20a,20b,20c,20d,19-stropy,,</t>
  </si>
  <si>
    <t>19,14+2,75+1,49+1,49+7,48+63,42</t>
  </si>
  <si>
    <t>,,M č.20,20a,20b,20c,20d,19-stěny,,</t>
  </si>
  <si>
    <t>5,15*2,90+2,40*2,90</t>
  </si>
  <si>
    <t>(2+3,74+2)*2,90</t>
  </si>
  <si>
    <t>((7,10+9)*2*2,90)-(4,50*2,90)</t>
  </si>
  <si>
    <t>90</t>
  </si>
  <si>
    <t>784211101</t>
  </si>
  <si>
    <t>Dvojnásobné bílé malby ze směsí za mokra výborně otěruvzdorných v místnostech výšky do 3,80 m</t>
  </si>
  <si>
    <t>1561200599</t>
  </si>
  <si>
    <t>(1,98+1,45)*2*(2,90-2)</t>
  </si>
  <si>
    <t>(0,95+1,45)*2*(2,90-2)</t>
  </si>
  <si>
    <t>(2,64+6,52)*2*(2,90-2)</t>
  </si>
  <si>
    <t>(3+3,37)*2*(2,90-2)</t>
  </si>
  <si>
    <t>(1,45+1,925)*2*(2,90-2)</t>
  </si>
  <si>
    <t>,,M č.19-stropy,,</t>
  </si>
  <si>
    <t>,,M č.19-stěny,,</t>
  </si>
  <si>
    <t>(3,55+4,50)*2*(2,90-1,50)</t>
  </si>
  <si>
    <t>,,M č.12-stropy,,</t>
  </si>
  <si>
    <t>19,14</t>
  </si>
  <si>
    <t>,,M č.20-stěny,,</t>
  </si>
  <si>
    <t>(5,15+3,74)*2*(2,90-1,50)</t>
  </si>
  <si>
    <t>,,M č.20a-stropy,,</t>
  </si>
  <si>
    <t>2,75</t>
  </si>
  <si>
    <t>,,M č.20a-stěny,,</t>
  </si>
  <si>
    <t>(1,65+1,74)*2*(2,90-2)</t>
  </si>
  <si>
    <t>,,M č.20b-stropy,,</t>
  </si>
  <si>
    <t>1,49</t>
  </si>
  <si>
    <t>,,M č.20b-stěny,,</t>
  </si>
  <si>
    <t>(1,65+0,90)*2*(2,90-2)</t>
  </si>
  <si>
    <t>,,M č.20c-stropy,,</t>
  </si>
  <si>
    <t>,,M č.20c-stěny,,</t>
  </si>
  <si>
    <t>,,M č.20d-stropy,,</t>
  </si>
  <si>
    <t>7,48</t>
  </si>
  <si>
    <t>,,M č.20d-stěny,,</t>
  </si>
  <si>
    <t>(2+3,74)*2*(2,90-2)</t>
  </si>
  <si>
    <t>28</t>
  </si>
  <si>
    <t>21-M1</t>
  </si>
  <si>
    <t>ELEKTROINSTALACE  -  P5ENOS</t>
  </si>
  <si>
    <t>-384018291</t>
  </si>
  <si>
    <t>VP - Vícepráce</t>
  </si>
  <si>
    <t>PN</t>
  </si>
  <si>
    <t>2 - Stavební úpravy 4.PP-DPS Dobětice,p.o.Šrámkova 38/A  -  vybavení prádelny</t>
  </si>
  <si>
    <t xml:space="preserve">    793 - Zařízení prádelen a čistíren</t>
  </si>
  <si>
    <t>793-1</t>
  </si>
  <si>
    <t>Vybavení prádelny</t>
  </si>
  <si>
    <t>-453676901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</si>
</sst>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3" fillId="0" borderId="14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3" fillId="0" borderId="16" xfId="0" applyNumberFormat="1" applyFont="1" applyBorder="1" applyAlignment="1" applyProtection="1">
      <alignment vertical="center"/>
      <protection/>
    </xf>
    <xf numFmtId="4" fontId="33" fillId="0" borderId="17" xfId="0" applyNumberFormat="1" applyFont="1" applyBorder="1" applyAlignment="1" applyProtection="1">
      <alignment vertical="center"/>
      <protection/>
    </xf>
    <xf numFmtId="166" fontId="33" fillId="0" borderId="17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5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4" fontId="25" fillId="0" borderId="15" xfId="0" applyNumberFormat="1" applyFont="1" applyBorder="1" applyAlignment="1" applyProtection="1">
      <alignment vertical="center"/>
      <protection/>
    </xf>
    <xf numFmtId="164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4" fontId="25" fillId="0" borderId="18" xfId="0" applyNumberFormat="1" applyFont="1" applyBorder="1" applyAlignment="1" applyProtection="1">
      <alignment vertical="center"/>
      <protection/>
    </xf>
    <xf numFmtId="0" fontId="28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8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38" fillId="0" borderId="25" xfId="0" applyFont="1" applyBorder="1" applyAlignment="1" applyProtection="1">
      <alignment horizontal="center" vertical="center"/>
      <protection/>
    </xf>
    <xf numFmtId="49" fontId="38" fillId="0" borderId="25" xfId="0" applyNumberFormat="1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167" fontId="38" fillId="0" borderId="25" xfId="0" applyNumberFormat="1" applyFont="1" applyBorder="1" applyAlignment="1" applyProtection="1">
      <alignment vertical="center"/>
      <protection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  <protection/>
    </xf>
    <xf numFmtId="4" fontId="38" fillId="0" borderId="2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13</v>
      </c>
      <c r="BE4" s="32" t="s">
        <v>14</v>
      </c>
      <c r="BS4" s="24" t="s">
        <v>15</v>
      </c>
    </row>
    <row r="5" spans="2:71" ht="14.4" customHeight="1">
      <c r="B5" s="28"/>
      <c r="C5" s="33"/>
      <c r="D5" s="34" t="s">
        <v>16</v>
      </c>
      <c r="E5" s="33"/>
      <c r="F5" s="33"/>
      <c r="G5" s="33"/>
      <c r="H5" s="33"/>
      <c r="I5" s="33"/>
      <c r="J5" s="33"/>
      <c r="K5" s="35" t="s">
        <v>17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18</v>
      </c>
      <c r="BS5" s="24" t="s">
        <v>9</v>
      </c>
    </row>
    <row r="6" spans="2:71" ht="36.95" customHeight="1">
      <c r="B6" s="28"/>
      <c r="C6" s="33"/>
      <c r="D6" s="37" t="s">
        <v>19</v>
      </c>
      <c r="E6" s="33"/>
      <c r="F6" s="33"/>
      <c r="G6" s="33"/>
      <c r="H6" s="33"/>
      <c r="I6" s="33"/>
      <c r="J6" s="33"/>
      <c r="K6" s="38" t="s">
        <v>20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spans="2:71" ht="14.4" customHeight="1">
      <c r="B7" s="28"/>
      <c r="C7" s="33"/>
      <c r="D7" s="40" t="s">
        <v>21</v>
      </c>
      <c r="E7" s="33"/>
      <c r="F7" s="33"/>
      <c r="G7" s="33"/>
      <c r="H7" s="33"/>
      <c r="I7" s="33"/>
      <c r="J7" s="33"/>
      <c r="K7" s="35" t="s">
        <v>22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23</v>
      </c>
      <c r="AL7" s="33"/>
      <c r="AM7" s="33"/>
      <c r="AN7" s="35" t="s">
        <v>22</v>
      </c>
      <c r="AO7" s="33"/>
      <c r="AP7" s="33"/>
      <c r="AQ7" s="31"/>
      <c r="BE7" s="39"/>
      <c r="BS7" s="24" t="s">
        <v>9</v>
      </c>
    </row>
    <row r="8" spans="2:71" ht="14.4" customHeight="1">
      <c r="B8" s="28"/>
      <c r="C8" s="33"/>
      <c r="D8" s="40" t="s">
        <v>24</v>
      </c>
      <c r="E8" s="33"/>
      <c r="F8" s="33"/>
      <c r="G8" s="33"/>
      <c r="H8" s="33"/>
      <c r="I8" s="33"/>
      <c r="J8" s="33"/>
      <c r="K8" s="35" t="s">
        <v>25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26</v>
      </c>
      <c r="AL8" s="33"/>
      <c r="AM8" s="33"/>
      <c r="AN8" s="41" t="s">
        <v>27</v>
      </c>
      <c r="AO8" s="33"/>
      <c r="AP8" s="33"/>
      <c r="AQ8" s="31"/>
      <c r="BE8" s="39"/>
      <c r="BS8" s="24" t="s">
        <v>9</v>
      </c>
    </row>
    <row r="9" spans="2:71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spans="2:71" ht="14.4" customHeight="1">
      <c r="B10" s="28"/>
      <c r="C10" s="33"/>
      <c r="D10" s="40" t="s">
        <v>28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29</v>
      </c>
      <c r="AL10" s="33"/>
      <c r="AM10" s="33"/>
      <c r="AN10" s="35" t="s">
        <v>22</v>
      </c>
      <c r="AO10" s="33"/>
      <c r="AP10" s="33"/>
      <c r="AQ10" s="31"/>
      <c r="BE10" s="39"/>
      <c r="BS10" s="24" t="s">
        <v>9</v>
      </c>
    </row>
    <row r="11" spans="2:71" ht="18.45" customHeight="1">
      <c r="B11" s="28"/>
      <c r="C11" s="33"/>
      <c r="D11" s="33"/>
      <c r="E11" s="35" t="s">
        <v>30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31</v>
      </c>
      <c r="AL11" s="33"/>
      <c r="AM11" s="33"/>
      <c r="AN11" s="35" t="s">
        <v>22</v>
      </c>
      <c r="AO11" s="33"/>
      <c r="AP11" s="33"/>
      <c r="AQ11" s="31"/>
      <c r="BE11" s="39"/>
      <c r="BS11" s="24" t="s">
        <v>9</v>
      </c>
    </row>
    <row r="12" spans="2:71" ht="6.95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spans="2:71" ht="14.4" customHeight="1">
      <c r="B13" s="28"/>
      <c r="C13" s="33"/>
      <c r="D13" s="40" t="s">
        <v>32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29</v>
      </c>
      <c r="AL13" s="33"/>
      <c r="AM13" s="33"/>
      <c r="AN13" s="42" t="s">
        <v>33</v>
      </c>
      <c r="AO13" s="33"/>
      <c r="AP13" s="33"/>
      <c r="AQ13" s="31"/>
      <c r="BE13" s="39"/>
      <c r="BS13" s="24" t="s">
        <v>9</v>
      </c>
    </row>
    <row r="14" spans="2:71" ht="13.5">
      <c r="B14" s="28"/>
      <c r="C14" s="33"/>
      <c r="D14" s="33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33"/>
      <c r="AM14" s="33"/>
      <c r="AN14" s="42" t="s">
        <v>33</v>
      </c>
      <c r="AO14" s="33"/>
      <c r="AP14" s="33"/>
      <c r="AQ14" s="31"/>
      <c r="BE14" s="39"/>
      <c r="BS14" s="24" t="s">
        <v>9</v>
      </c>
    </row>
    <row r="15" spans="2:71" ht="6.95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spans="2:71" ht="14.4" customHeight="1">
      <c r="B16" s="28"/>
      <c r="C16" s="33"/>
      <c r="D16" s="40" t="s">
        <v>34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29</v>
      </c>
      <c r="AL16" s="33"/>
      <c r="AM16" s="33"/>
      <c r="AN16" s="35" t="s">
        <v>22</v>
      </c>
      <c r="AO16" s="33"/>
      <c r="AP16" s="33"/>
      <c r="AQ16" s="31"/>
      <c r="BE16" s="39"/>
      <c r="BS16" s="24" t="s">
        <v>6</v>
      </c>
    </row>
    <row r="17" spans="2:71" ht="18.45" customHeight="1">
      <c r="B17" s="28"/>
      <c r="C17" s="33"/>
      <c r="D17" s="33"/>
      <c r="E17" s="35" t="s">
        <v>30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31</v>
      </c>
      <c r="AL17" s="33"/>
      <c r="AM17" s="33"/>
      <c r="AN17" s="35" t="s">
        <v>22</v>
      </c>
      <c r="AO17" s="33"/>
      <c r="AP17" s="33"/>
      <c r="AQ17" s="31"/>
      <c r="BE17" s="39"/>
      <c r="BS17" s="24" t="s">
        <v>35</v>
      </c>
    </row>
    <row r="18" spans="2:71" ht="6.95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9</v>
      </c>
    </row>
    <row r="19" spans="2:71" ht="14.4" customHeight="1">
      <c r="B19" s="28"/>
      <c r="C19" s="33"/>
      <c r="D19" s="40" t="s">
        <v>36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29</v>
      </c>
      <c r="AL19" s="33"/>
      <c r="AM19" s="33"/>
      <c r="AN19" s="35" t="s">
        <v>22</v>
      </c>
      <c r="AO19" s="33"/>
      <c r="AP19" s="33"/>
      <c r="AQ19" s="31"/>
      <c r="BE19" s="39"/>
      <c r="BS19" s="24" t="s">
        <v>9</v>
      </c>
    </row>
    <row r="20" spans="2:57" ht="18.45" customHeight="1">
      <c r="B20" s="28"/>
      <c r="C20" s="33"/>
      <c r="D20" s="33"/>
      <c r="E20" s="35" t="s">
        <v>30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31</v>
      </c>
      <c r="AL20" s="33"/>
      <c r="AM20" s="33"/>
      <c r="AN20" s="35" t="s">
        <v>22</v>
      </c>
      <c r="AO20" s="33"/>
      <c r="AP20" s="33"/>
      <c r="AQ20" s="31"/>
      <c r="BE20" s="39"/>
    </row>
    <row r="21" spans="2:57" ht="6.95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 spans="2:57" ht="13.5">
      <c r="B22" s="28"/>
      <c r="C22" s="33"/>
      <c r="D22" s="40" t="s">
        <v>37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spans="2:57" ht="16.5" customHeight="1">
      <c r="B23" s="28"/>
      <c r="C23" s="33"/>
      <c r="D23" s="33"/>
      <c r="E23" s="44" t="s">
        <v>22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spans="2:57" ht="6.95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spans="2:57" ht="6.95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spans="2:57" ht="14.4" customHeight="1">
      <c r="B26" s="28"/>
      <c r="C26" s="33"/>
      <c r="D26" s="46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ROUND(AG87,2)</f>
        <v>0</v>
      </c>
      <c r="AL26" s="33"/>
      <c r="AM26" s="33"/>
      <c r="AN26" s="33"/>
      <c r="AO26" s="33"/>
      <c r="AP26" s="33"/>
      <c r="AQ26" s="31"/>
      <c r="BE26" s="39"/>
    </row>
    <row r="27" spans="2:57" ht="14.4" customHeight="1">
      <c r="B27" s="28"/>
      <c r="C27" s="33"/>
      <c r="D27" s="46" t="s">
        <v>39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ROUND(AG91,2)</f>
        <v>0</v>
      </c>
      <c r="AL27" s="47"/>
      <c r="AM27" s="47"/>
      <c r="AN27" s="47"/>
      <c r="AO27" s="47"/>
      <c r="AP27" s="33"/>
      <c r="AQ27" s="31"/>
      <c r="BE27" s="39"/>
    </row>
    <row r="28" spans="2:57" s="1" customFormat="1" ht="6.9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pans="2:57" s="1" customFormat="1" ht="25.9" customHeight="1">
      <c r="B29" s="48"/>
      <c r="C29" s="49"/>
      <c r="D29" s="51" t="s">
        <v>40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ROUND(AK26+AK27,2)</f>
        <v>0</v>
      </c>
      <c r="AL29" s="52"/>
      <c r="AM29" s="52"/>
      <c r="AN29" s="52"/>
      <c r="AO29" s="52"/>
      <c r="AP29" s="49"/>
      <c r="AQ29" s="50"/>
      <c r="BE29" s="39"/>
    </row>
    <row r="30" spans="2:57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pans="2:57" s="2" customFormat="1" ht="14.4" customHeight="1">
      <c r="B31" s="54"/>
      <c r="C31" s="55"/>
      <c r="D31" s="56" t="s">
        <v>41</v>
      </c>
      <c r="E31" s="55"/>
      <c r="F31" s="56" t="s">
        <v>42</v>
      </c>
      <c r="G31" s="55"/>
      <c r="H31" s="55"/>
      <c r="I31" s="55"/>
      <c r="J31" s="55"/>
      <c r="K31" s="55"/>
      <c r="L31" s="57">
        <v>0.21</v>
      </c>
      <c r="M31" s="55"/>
      <c r="N31" s="55"/>
      <c r="O31" s="55"/>
      <c r="P31" s="55"/>
      <c r="Q31" s="55"/>
      <c r="R31" s="55"/>
      <c r="S31" s="55"/>
      <c r="T31" s="58" t="s">
        <v>43</v>
      </c>
      <c r="U31" s="55"/>
      <c r="V31" s="55"/>
      <c r="W31" s="59">
        <f>ROUND(AZ87+SUM(CD92:CD96),2)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ROUND(AV87+SUM(BY92:BY96),2)</f>
        <v>0</v>
      </c>
      <c r="AL31" s="55"/>
      <c r="AM31" s="55"/>
      <c r="AN31" s="55"/>
      <c r="AO31" s="55"/>
      <c r="AP31" s="55"/>
      <c r="AQ31" s="60"/>
      <c r="BE31" s="39"/>
    </row>
    <row r="32" spans="2:57" s="2" customFormat="1" ht="14.4" customHeight="1">
      <c r="B32" s="54"/>
      <c r="C32" s="55"/>
      <c r="D32" s="55"/>
      <c r="E32" s="55"/>
      <c r="F32" s="56" t="s">
        <v>44</v>
      </c>
      <c r="G32" s="55"/>
      <c r="H32" s="55"/>
      <c r="I32" s="55"/>
      <c r="J32" s="55"/>
      <c r="K32" s="55"/>
      <c r="L32" s="57">
        <v>0.15</v>
      </c>
      <c r="M32" s="55"/>
      <c r="N32" s="55"/>
      <c r="O32" s="55"/>
      <c r="P32" s="55"/>
      <c r="Q32" s="55"/>
      <c r="R32" s="55"/>
      <c r="S32" s="55"/>
      <c r="T32" s="58" t="s">
        <v>43</v>
      </c>
      <c r="U32" s="55"/>
      <c r="V32" s="55"/>
      <c r="W32" s="59">
        <f>ROUND(BA87+SUM(CE92:CE96),2)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ROUND(AW87+SUM(BZ92:BZ96),2)</f>
        <v>0</v>
      </c>
      <c r="AL32" s="55"/>
      <c r="AM32" s="55"/>
      <c r="AN32" s="55"/>
      <c r="AO32" s="55"/>
      <c r="AP32" s="55"/>
      <c r="AQ32" s="60"/>
      <c r="BE32" s="39"/>
    </row>
    <row r="33" spans="2:57" s="2" customFormat="1" ht="14.4" customHeight="1" hidden="1">
      <c r="B33" s="54"/>
      <c r="C33" s="55"/>
      <c r="D33" s="55"/>
      <c r="E33" s="55"/>
      <c r="F33" s="56" t="s">
        <v>45</v>
      </c>
      <c r="G33" s="55"/>
      <c r="H33" s="55"/>
      <c r="I33" s="55"/>
      <c r="J33" s="55"/>
      <c r="K33" s="55"/>
      <c r="L33" s="57">
        <v>0.21</v>
      </c>
      <c r="M33" s="55"/>
      <c r="N33" s="55"/>
      <c r="O33" s="55"/>
      <c r="P33" s="55"/>
      <c r="Q33" s="55"/>
      <c r="R33" s="55"/>
      <c r="S33" s="55"/>
      <c r="T33" s="58" t="s">
        <v>43</v>
      </c>
      <c r="U33" s="55"/>
      <c r="V33" s="55"/>
      <c r="W33" s="59">
        <f>ROUND(BB87+SUM(CF92:CF96),2)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spans="2:57" s="2" customFormat="1" ht="14.4" customHeight="1" hidden="1">
      <c r="B34" s="54"/>
      <c r="C34" s="55"/>
      <c r="D34" s="55"/>
      <c r="E34" s="55"/>
      <c r="F34" s="56" t="s">
        <v>46</v>
      </c>
      <c r="G34" s="55"/>
      <c r="H34" s="55"/>
      <c r="I34" s="55"/>
      <c r="J34" s="55"/>
      <c r="K34" s="55"/>
      <c r="L34" s="57">
        <v>0.15</v>
      </c>
      <c r="M34" s="55"/>
      <c r="N34" s="55"/>
      <c r="O34" s="55"/>
      <c r="P34" s="55"/>
      <c r="Q34" s="55"/>
      <c r="R34" s="55"/>
      <c r="S34" s="55"/>
      <c r="T34" s="58" t="s">
        <v>43</v>
      </c>
      <c r="U34" s="55"/>
      <c r="V34" s="55"/>
      <c r="W34" s="59">
        <f>ROUND(BC87+SUM(CG92:CG96),2)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spans="2:43" s="2" customFormat="1" ht="14.4" customHeight="1" hidden="1">
      <c r="B35" s="54"/>
      <c r="C35" s="55"/>
      <c r="D35" s="55"/>
      <c r="E35" s="55"/>
      <c r="F35" s="56" t="s">
        <v>47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43</v>
      </c>
      <c r="U35" s="55"/>
      <c r="V35" s="55"/>
      <c r="W35" s="59">
        <f>ROUND(BD87+SUM(CH92:CH96),2)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pans="2:43" s="1" customFormat="1" ht="6.9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pans="2:43" s="1" customFormat="1" ht="25.9" customHeight="1">
      <c r="B37" s="48"/>
      <c r="C37" s="61"/>
      <c r="D37" s="62" t="s">
        <v>48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49</v>
      </c>
      <c r="U37" s="63"/>
      <c r="V37" s="63"/>
      <c r="W37" s="63"/>
      <c r="X37" s="65" t="s">
        <v>50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pans="2:43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 spans="2:43" ht="13.5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 spans="2:43" ht="13.5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 spans="2:43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 spans="2:43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 spans="2:43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 spans="2:43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 spans="2:43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 spans="2:43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 spans="2:43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 spans="2:43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pans="2:43" s="1" customFormat="1" ht="13.5">
      <c r="B49" s="48"/>
      <c r="C49" s="49"/>
      <c r="D49" s="68" t="s">
        <v>51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52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 spans="2:43" ht="13.5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 spans="2:43" ht="13.5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 spans="2:43" ht="13.5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 spans="2:43" ht="13.5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 spans="2:43" ht="13.5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 spans="2:43" ht="13.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 spans="2:43" ht="13.5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 spans="2:43" ht="13.5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pans="2:43" s="1" customFormat="1" ht="13.5">
      <c r="B58" s="48"/>
      <c r="C58" s="49"/>
      <c r="D58" s="73" t="s">
        <v>53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54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53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54</v>
      </c>
      <c r="AN58" s="74"/>
      <c r="AO58" s="76"/>
      <c r="AP58" s="49"/>
      <c r="AQ58" s="50"/>
    </row>
    <row r="59" spans="2:43" ht="13.5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pans="2:43" s="1" customFormat="1" ht="13.5">
      <c r="B60" s="48"/>
      <c r="C60" s="49"/>
      <c r="D60" s="68" t="s">
        <v>55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56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 spans="2:43" ht="13.5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 spans="2:43" ht="13.5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 spans="2:43" ht="13.5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 spans="2:43" ht="13.5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 spans="2:43" ht="13.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 spans="2:43" ht="13.5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 spans="2:43" ht="13.5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 spans="2:43" ht="13.5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pans="2:43" s="1" customFormat="1" ht="13.5">
      <c r="B69" s="48"/>
      <c r="C69" s="49"/>
      <c r="D69" s="73" t="s">
        <v>53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54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53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54</v>
      </c>
      <c r="AN69" s="74"/>
      <c r="AO69" s="76"/>
      <c r="AP69" s="49"/>
      <c r="AQ69" s="50"/>
    </row>
    <row r="70" spans="2:43" s="1" customFormat="1" ht="6.9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pans="2:43" s="1" customFormat="1" ht="6.95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pans="2:43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pans="2:43" s="1" customFormat="1" ht="36.95" customHeight="1">
      <c r="B76" s="48"/>
      <c r="C76" s="29" t="s">
        <v>57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pans="2:43" s="3" customFormat="1" ht="14.4" customHeight="1">
      <c r="B77" s="83"/>
      <c r="C77" s="40" t="s">
        <v>16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MAGISTRAT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pans="2:43" s="4" customFormat="1" ht="36.95" customHeight="1">
      <c r="B78" s="86"/>
      <c r="C78" s="87" t="s">
        <v>19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Stavební úpravy 4.PP-1.část,Domov pro seniory Dobětice,p.o.Šrámkova 38/A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pans="2:43" s="1" customFormat="1" ht="6.9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pans="2:43" s="1" customFormat="1" ht="13.5">
      <c r="B80" s="48"/>
      <c r="C80" s="40" t="s">
        <v>24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>Ústí nad Lbem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26</v>
      </c>
      <c r="AJ80" s="49"/>
      <c r="AK80" s="49"/>
      <c r="AL80" s="49"/>
      <c r="AM80" s="92" t="str">
        <f>IF(AN8="","",AN8)</f>
        <v>5. 12. 2017</v>
      </c>
      <c r="AN80" s="49"/>
      <c r="AO80" s="49"/>
      <c r="AP80" s="49"/>
      <c r="AQ80" s="50"/>
    </row>
    <row r="81" spans="2:43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pans="2:56" s="1" customFormat="1" ht="13.5">
      <c r="B82" s="48"/>
      <c r="C82" s="40" t="s">
        <v>28</v>
      </c>
      <c r="D82" s="49"/>
      <c r="E82" s="49"/>
      <c r="F82" s="49"/>
      <c r="G82" s="49"/>
      <c r="H82" s="49"/>
      <c r="I82" s="49"/>
      <c r="J82" s="49"/>
      <c r="K82" s="49"/>
      <c r="L82" s="84" t="str">
        <f>IF(E11="","",E11)</f>
        <v xml:space="preserve"> 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34</v>
      </c>
      <c r="AJ82" s="49"/>
      <c r="AK82" s="49"/>
      <c r="AL82" s="49"/>
      <c r="AM82" s="84" t="str">
        <f>IF(E17="","",E17)</f>
        <v xml:space="preserve"> </v>
      </c>
      <c r="AN82" s="84"/>
      <c r="AO82" s="84"/>
      <c r="AP82" s="84"/>
      <c r="AQ82" s="50"/>
      <c r="AS82" s="93" t="s">
        <v>58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pans="2:56" s="1" customFormat="1" ht="13.5">
      <c r="B83" s="48"/>
      <c r="C83" s="40" t="s">
        <v>32</v>
      </c>
      <c r="D83" s="49"/>
      <c r="E83" s="49"/>
      <c r="F83" s="49"/>
      <c r="G83" s="49"/>
      <c r="H83" s="49"/>
      <c r="I83" s="49"/>
      <c r="J83" s="49"/>
      <c r="K83" s="49"/>
      <c r="L83" s="84" t="str">
        <f>IF(E14="Vyplň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36</v>
      </c>
      <c r="AJ83" s="49"/>
      <c r="AK83" s="49"/>
      <c r="AL83" s="49"/>
      <c r="AM83" s="84" t="str">
        <f>IF(E20="","",E20)</f>
        <v xml:space="preserve"> 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pans="2:56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pans="2:56" s="1" customFormat="1" ht="29.25" customHeight="1">
      <c r="B85" s="48"/>
      <c r="C85" s="103" t="s">
        <v>59</v>
      </c>
      <c r="D85" s="104"/>
      <c r="E85" s="104"/>
      <c r="F85" s="104"/>
      <c r="G85" s="104"/>
      <c r="H85" s="105"/>
      <c r="I85" s="106" t="s">
        <v>60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61</v>
      </c>
      <c r="AH85" s="104"/>
      <c r="AI85" s="104"/>
      <c r="AJ85" s="104"/>
      <c r="AK85" s="104"/>
      <c r="AL85" s="104"/>
      <c r="AM85" s="104"/>
      <c r="AN85" s="106" t="s">
        <v>62</v>
      </c>
      <c r="AO85" s="104"/>
      <c r="AP85" s="107"/>
      <c r="AQ85" s="50"/>
      <c r="AS85" s="108" t="s">
        <v>63</v>
      </c>
      <c r="AT85" s="109" t="s">
        <v>64</v>
      </c>
      <c r="AU85" s="109" t="s">
        <v>65</v>
      </c>
      <c r="AV85" s="109" t="s">
        <v>66</v>
      </c>
      <c r="AW85" s="109" t="s">
        <v>67</v>
      </c>
      <c r="AX85" s="109" t="s">
        <v>68</v>
      </c>
      <c r="AY85" s="109" t="s">
        <v>69</v>
      </c>
      <c r="AZ85" s="109" t="s">
        <v>70</v>
      </c>
      <c r="BA85" s="109" t="s">
        <v>71</v>
      </c>
      <c r="BB85" s="109" t="s">
        <v>72</v>
      </c>
      <c r="BC85" s="109" t="s">
        <v>73</v>
      </c>
      <c r="BD85" s="110" t="s">
        <v>74</v>
      </c>
    </row>
    <row r="86" spans="2:5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pans="2:76" s="4" customFormat="1" ht="32.4" customHeight="1">
      <c r="B87" s="86"/>
      <c r="C87" s="112" t="s">
        <v>75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ROUND(SUM(AG88:AG89),2)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ROUND(SUM(AS88:AS89),2)</f>
        <v>0</v>
      </c>
      <c r="AT87" s="117">
        <f>ROUND(SUM(AV87:AW87),2)</f>
        <v>0</v>
      </c>
      <c r="AU87" s="118">
        <f>ROUND(SUM(AU88:AU89),5)</f>
        <v>0</v>
      </c>
      <c r="AV87" s="117">
        <f>ROUND(AZ87*L31,2)</f>
        <v>0</v>
      </c>
      <c r="AW87" s="117">
        <f>ROUND(BA87*L32,2)</f>
        <v>0</v>
      </c>
      <c r="AX87" s="117">
        <f>ROUND(BB87*L31,2)</f>
        <v>0</v>
      </c>
      <c r="AY87" s="117">
        <f>ROUND(BC87*L32,2)</f>
        <v>0</v>
      </c>
      <c r="AZ87" s="117">
        <f>ROUND(SUM(AZ88:AZ89),2)</f>
        <v>0</v>
      </c>
      <c r="BA87" s="117">
        <f>ROUND(SUM(BA88:BA89),2)</f>
        <v>0</v>
      </c>
      <c r="BB87" s="117">
        <f>ROUND(SUM(BB88:BB89),2)</f>
        <v>0</v>
      </c>
      <c r="BC87" s="117">
        <f>ROUND(SUM(BC88:BC89),2)</f>
        <v>0</v>
      </c>
      <c r="BD87" s="119">
        <f>ROUND(SUM(BD88:BD89),2)</f>
        <v>0</v>
      </c>
      <c r="BS87" s="120" t="s">
        <v>76</v>
      </c>
      <c r="BT87" s="120" t="s">
        <v>77</v>
      </c>
      <c r="BU87" s="121" t="s">
        <v>78</v>
      </c>
      <c r="BV87" s="120" t="s">
        <v>79</v>
      </c>
      <c r="BW87" s="120" t="s">
        <v>80</v>
      </c>
      <c r="BX87" s="120" t="s">
        <v>81</v>
      </c>
    </row>
    <row r="88" spans="1:76" s="5" customFormat="1" ht="47.25" customHeight="1">
      <c r="A88" s="122" t="s">
        <v>82</v>
      </c>
      <c r="B88" s="123"/>
      <c r="C88" s="124"/>
      <c r="D88" s="125" t="s">
        <v>83</v>
      </c>
      <c r="E88" s="125"/>
      <c r="F88" s="125"/>
      <c r="G88" s="125"/>
      <c r="H88" s="125"/>
      <c r="I88" s="126"/>
      <c r="J88" s="125" t="s">
        <v>84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7">
        <f>'1 - Stavební úpravy 4.PP-...'!M30</f>
        <v>0</v>
      </c>
      <c r="AH88" s="126"/>
      <c r="AI88" s="126"/>
      <c r="AJ88" s="126"/>
      <c r="AK88" s="126"/>
      <c r="AL88" s="126"/>
      <c r="AM88" s="126"/>
      <c r="AN88" s="127">
        <f>SUM(AG88,AT88)</f>
        <v>0</v>
      </c>
      <c r="AO88" s="126"/>
      <c r="AP88" s="126"/>
      <c r="AQ88" s="128"/>
      <c r="AS88" s="129">
        <f>'1 - Stavební úpravy 4.PP-...'!M28</f>
        <v>0</v>
      </c>
      <c r="AT88" s="130">
        <f>ROUND(SUM(AV88:AW88),2)</f>
        <v>0</v>
      </c>
      <c r="AU88" s="131">
        <f>'1 - Stavební úpravy 4.PP-...'!W134</f>
        <v>0</v>
      </c>
      <c r="AV88" s="130">
        <f>'1 - Stavební úpravy 4.PP-...'!M32</f>
        <v>0</v>
      </c>
      <c r="AW88" s="130">
        <f>'1 - Stavební úpravy 4.PP-...'!M33</f>
        <v>0</v>
      </c>
      <c r="AX88" s="130">
        <f>'1 - Stavební úpravy 4.PP-...'!M34</f>
        <v>0</v>
      </c>
      <c r="AY88" s="130">
        <f>'1 - Stavební úpravy 4.PP-...'!M35</f>
        <v>0</v>
      </c>
      <c r="AZ88" s="130">
        <f>'1 - Stavební úpravy 4.PP-...'!H32</f>
        <v>0</v>
      </c>
      <c r="BA88" s="130">
        <f>'1 - Stavební úpravy 4.PP-...'!H33</f>
        <v>0</v>
      </c>
      <c r="BB88" s="130">
        <f>'1 - Stavební úpravy 4.PP-...'!H34</f>
        <v>0</v>
      </c>
      <c r="BC88" s="130">
        <f>'1 - Stavební úpravy 4.PP-...'!H35</f>
        <v>0</v>
      </c>
      <c r="BD88" s="132">
        <f>'1 - Stavební úpravy 4.PP-...'!H36</f>
        <v>0</v>
      </c>
      <c r="BT88" s="133" t="s">
        <v>83</v>
      </c>
      <c r="BV88" s="133" t="s">
        <v>79</v>
      </c>
      <c r="BW88" s="133" t="s">
        <v>85</v>
      </c>
      <c r="BX88" s="133" t="s">
        <v>80</v>
      </c>
    </row>
    <row r="89" spans="1:76" s="5" customFormat="1" ht="47.25" customHeight="1">
      <c r="A89" s="122" t="s">
        <v>82</v>
      </c>
      <c r="B89" s="123"/>
      <c r="C89" s="124"/>
      <c r="D89" s="125" t="s">
        <v>86</v>
      </c>
      <c r="E89" s="125"/>
      <c r="F89" s="125"/>
      <c r="G89" s="125"/>
      <c r="H89" s="125"/>
      <c r="I89" s="126"/>
      <c r="J89" s="125" t="s">
        <v>87</v>
      </c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7">
        <f>'2 - Stavební úpravy 4.PP-...'!M30</f>
        <v>0</v>
      </c>
      <c r="AH89" s="126"/>
      <c r="AI89" s="126"/>
      <c r="AJ89" s="126"/>
      <c r="AK89" s="126"/>
      <c r="AL89" s="126"/>
      <c r="AM89" s="126"/>
      <c r="AN89" s="127">
        <f>SUM(AG89,AT89)</f>
        <v>0</v>
      </c>
      <c r="AO89" s="126"/>
      <c r="AP89" s="126"/>
      <c r="AQ89" s="128"/>
      <c r="AS89" s="134">
        <f>'2 - Stavební úpravy 4.PP-...'!M28</f>
        <v>0</v>
      </c>
      <c r="AT89" s="135">
        <f>ROUND(SUM(AV89:AW89),2)</f>
        <v>0</v>
      </c>
      <c r="AU89" s="136">
        <f>'2 - Stavební úpravy 4.PP-...'!W118</f>
        <v>0</v>
      </c>
      <c r="AV89" s="135">
        <f>'2 - Stavební úpravy 4.PP-...'!M32</f>
        <v>0</v>
      </c>
      <c r="AW89" s="135">
        <f>'2 - Stavební úpravy 4.PP-...'!M33</f>
        <v>0</v>
      </c>
      <c r="AX89" s="135">
        <f>'2 - Stavební úpravy 4.PP-...'!M34</f>
        <v>0</v>
      </c>
      <c r="AY89" s="135">
        <f>'2 - Stavební úpravy 4.PP-...'!M35</f>
        <v>0</v>
      </c>
      <c r="AZ89" s="135">
        <f>'2 - Stavební úpravy 4.PP-...'!H32</f>
        <v>0</v>
      </c>
      <c r="BA89" s="135">
        <f>'2 - Stavební úpravy 4.PP-...'!H33</f>
        <v>0</v>
      </c>
      <c r="BB89" s="135">
        <f>'2 - Stavební úpravy 4.PP-...'!H34</f>
        <v>0</v>
      </c>
      <c r="BC89" s="135">
        <f>'2 - Stavební úpravy 4.PP-...'!H35</f>
        <v>0</v>
      </c>
      <c r="BD89" s="137">
        <f>'2 - Stavební úpravy 4.PP-...'!H36</f>
        <v>0</v>
      </c>
      <c r="BT89" s="133" t="s">
        <v>83</v>
      </c>
      <c r="BV89" s="133" t="s">
        <v>79</v>
      </c>
      <c r="BW89" s="133" t="s">
        <v>88</v>
      </c>
      <c r="BX89" s="133" t="s">
        <v>80</v>
      </c>
    </row>
    <row r="90" spans="2:43" ht="13.5">
      <c r="B90" s="2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1"/>
    </row>
    <row r="91" spans="2:48" s="1" customFormat="1" ht="30" customHeight="1">
      <c r="B91" s="48"/>
      <c r="C91" s="112" t="s">
        <v>89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115">
        <f>ROUND(SUM(AG92:AG95),2)</f>
        <v>0</v>
      </c>
      <c r="AH91" s="115"/>
      <c r="AI91" s="115"/>
      <c r="AJ91" s="115"/>
      <c r="AK91" s="115"/>
      <c r="AL91" s="115"/>
      <c r="AM91" s="115"/>
      <c r="AN91" s="115">
        <f>ROUND(SUM(AN92:AN95),2)</f>
        <v>0</v>
      </c>
      <c r="AO91" s="115"/>
      <c r="AP91" s="115"/>
      <c r="AQ91" s="50"/>
      <c r="AS91" s="108" t="s">
        <v>90</v>
      </c>
      <c r="AT91" s="109" t="s">
        <v>91</v>
      </c>
      <c r="AU91" s="109" t="s">
        <v>41</v>
      </c>
      <c r="AV91" s="110" t="s">
        <v>64</v>
      </c>
    </row>
    <row r="92" spans="2:89" s="1" customFormat="1" ht="19.9" customHeight="1">
      <c r="B92" s="48"/>
      <c r="C92" s="49"/>
      <c r="D92" s="138" t="s">
        <v>92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139">
        <f>ROUND(AG87*AS92,2)</f>
        <v>0</v>
      </c>
      <c r="AH92" s="140"/>
      <c r="AI92" s="140"/>
      <c r="AJ92" s="140"/>
      <c r="AK92" s="140"/>
      <c r="AL92" s="140"/>
      <c r="AM92" s="140"/>
      <c r="AN92" s="140">
        <f>ROUND(AG92+AV92,2)</f>
        <v>0</v>
      </c>
      <c r="AO92" s="140"/>
      <c r="AP92" s="140"/>
      <c r="AQ92" s="50"/>
      <c r="AS92" s="141">
        <v>0</v>
      </c>
      <c r="AT92" s="142" t="s">
        <v>93</v>
      </c>
      <c r="AU92" s="142" t="s">
        <v>42</v>
      </c>
      <c r="AV92" s="143">
        <f>ROUND(IF(AU92="základní",AG92*L31,IF(AU92="snížená",AG92*L32,0)),2)</f>
        <v>0</v>
      </c>
      <c r="BV92" s="24" t="s">
        <v>94</v>
      </c>
      <c r="BY92" s="144">
        <f>IF(AU92="základní",AV92,0)</f>
        <v>0</v>
      </c>
      <c r="BZ92" s="144">
        <f>IF(AU92="snížená",AV92,0)</f>
        <v>0</v>
      </c>
      <c r="CA92" s="144">
        <v>0</v>
      </c>
      <c r="CB92" s="144">
        <v>0</v>
      </c>
      <c r="CC92" s="144">
        <v>0</v>
      </c>
      <c r="CD92" s="144">
        <f>IF(AU92="základní",AG92,0)</f>
        <v>0</v>
      </c>
      <c r="CE92" s="144">
        <f>IF(AU92="snížená",AG92,0)</f>
        <v>0</v>
      </c>
      <c r="CF92" s="144">
        <f>IF(AU92="zákl. přenesená",AG92,0)</f>
        <v>0</v>
      </c>
      <c r="CG92" s="144">
        <f>IF(AU92="sníž. přenesená",AG92,0)</f>
        <v>0</v>
      </c>
      <c r="CH92" s="144">
        <f>IF(AU92="nulová",AG92,0)</f>
        <v>0</v>
      </c>
      <c r="CI92" s="24">
        <f>IF(AU92="základní",1,IF(AU92="snížená",2,IF(AU92="zákl. přenesená",4,IF(AU92="sníž. přenesená",5,3))))</f>
        <v>1</v>
      </c>
      <c r="CJ92" s="24">
        <f>IF(AT92="stavební čast",1,IF(8892="investiční čast",2,3))</f>
        <v>1</v>
      </c>
      <c r="CK92" s="24" t="str">
        <f>IF(D92="Vyplň vlastní","","x")</f>
        <v>x</v>
      </c>
    </row>
    <row r="93" spans="2:89" s="1" customFormat="1" ht="19.9" customHeight="1">
      <c r="B93" s="48"/>
      <c r="C93" s="49"/>
      <c r="D93" s="145" t="s">
        <v>95</v>
      </c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49"/>
      <c r="AD93" s="49"/>
      <c r="AE93" s="49"/>
      <c r="AF93" s="49"/>
      <c r="AG93" s="139">
        <f>AG87*AS93</f>
        <v>0</v>
      </c>
      <c r="AH93" s="140"/>
      <c r="AI93" s="140"/>
      <c r="AJ93" s="140"/>
      <c r="AK93" s="140"/>
      <c r="AL93" s="140"/>
      <c r="AM93" s="140"/>
      <c r="AN93" s="140">
        <f>AG93+AV93</f>
        <v>0</v>
      </c>
      <c r="AO93" s="140"/>
      <c r="AP93" s="140"/>
      <c r="AQ93" s="50"/>
      <c r="AS93" s="146">
        <v>0</v>
      </c>
      <c r="AT93" s="147" t="s">
        <v>93</v>
      </c>
      <c r="AU93" s="147" t="s">
        <v>42</v>
      </c>
      <c r="AV93" s="148">
        <f>ROUND(IF(AU93="nulová",0,IF(OR(AU93="základní",AU93="zákl. přenesená"),AG93*L31,AG93*L32)),2)</f>
        <v>0</v>
      </c>
      <c r="BV93" s="24" t="s">
        <v>96</v>
      </c>
      <c r="BY93" s="144">
        <f>IF(AU93="základní",AV93,0)</f>
        <v>0</v>
      </c>
      <c r="BZ93" s="144">
        <f>IF(AU93="snížená",AV93,0)</f>
        <v>0</v>
      </c>
      <c r="CA93" s="144">
        <f>IF(AU93="zákl. přenesená",AV93,0)</f>
        <v>0</v>
      </c>
      <c r="CB93" s="144">
        <f>IF(AU93="sníž. přenesená",AV93,0)</f>
        <v>0</v>
      </c>
      <c r="CC93" s="144">
        <f>IF(AU93="nulová",AV93,0)</f>
        <v>0</v>
      </c>
      <c r="CD93" s="144">
        <f>IF(AU93="základní",AG93,0)</f>
        <v>0</v>
      </c>
      <c r="CE93" s="144">
        <f>IF(AU93="snížená",AG93,0)</f>
        <v>0</v>
      </c>
      <c r="CF93" s="144">
        <f>IF(AU93="zákl. přenesená",AG93,0)</f>
        <v>0</v>
      </c>
      <c r="CG93" s="144">
        <f>IF(AU93="sníž. přenesená",AG93,0)</f>
        <v>0</v>
      </c>
      <c r="CH93" s="144">
        <f>IF(AU93="nulová",AG93,0)</f>
        <v>0</v>
      </c>
      <c r="CI93" s="24">
        <f>IF(AU93="základní",1,IF(AU93="snížená",2,IF(AU93="zákl. přenesená",4,IF(AU93="sníž. přenesená",5,3))))</f>
        <v>1</v>
      </c>
      <c r="CJ93" s="24">
        <f>IF(AT93="stavební čast",1,IF(8893="investiční čast",2,3))</f>
        <v>1</v>
      </c>
      <c r="CK93" s="24" t="str">
        <f>IF(D93="Vyplň vlastní","","x")</f>
        <v/>
      </c>
    </row>
    <row r="94" spans="2:89" s="1" customFormat="1" ht="19.9" customHeight="1">
      <c r="B94" s="48"/>
      <c r="C94" s="49"/>
      <c r="D94" s="145" t="s">
        <v>95</v>
      </c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49"/>
      <c r="AD94" s="49"/>
      <c r="AE94" s="49"/>
      <c r="AF94" s="49"/>
      <c r="AG94" s="139">
        <f>AG87*AS94</f>
        <v>0</v>
      </c>
      <c r="AH94" s="140"/>
      <c r="AI94" s="140"/>
      <c r="AJ94" s="140"/>
      <c r="AK94" s="140"/>
      <c r="AL94" s="140"/>
      <c r="AM94" s="140"/>
      <c r="AN94" s="140">
        <f>AG94+AV94</f>
        <v>0</v>
      </c>
      <c r="AO94" s="140"/>
      <c r="AP94" s="140"/>
      <c r="AQ94" s="50"/>
      <c r="AS94" s="146">
        <v>0</v>
      </c>
      <c r="AT94" s="147" t="s">
        <v>93</v>
      </c>
      <c r="AU94" s="147" t="s">
        <v>42</v>
      </c>
      <c r="AV94" s="148">
        <f>ROUND(IF(AU94="nulová",0,IF(OR(AU94="základní",AU94="zákl. přenesená"),AG94*L31,AG94*L32)),2)</f>
        <v>0</v>
      </c>
      <c r="BV94" s="24" t="s">
        <v>96</v>
      </c>
      <c r="BY94" s="144">
        <f>IF(AU94="základní",AV94,0)</f>
        <v>0</v>
      </c>
      <c r="BZ94" s="144">
        <f>IF(AU94="snížená",AV94,0)</f>
        <v>0</v>
      </c>
      <c r="CA94" s="144">
        <f>IF(AU94="zákl. přenesená",AV94,0)</f>
        <v>0</v>
      </c>
      <c r="CB94" s="144">
        <f>IF(AU94="sníž. přenesená",AV94,0)</f>
        <v>0</v>
      </c>
      <c r="CC94" s="144">
        <f>IF(AU94="nulová",AV94,0)</f>
        <v>0</v>
      </c>
      <c r="CD94" s="144">
        <f>IF(AU94="základní",AG94,0)</f>
        <v>0</v>
      </c>
      <c r="CE94" s="144">
        <f>IF(AU94="snížená",AG94,0)</f>
        <v>0</v>
      </c>
      <c r="CF94" s="144">
        <f>IF(AU94="zákl. přenesená",AG94,0)</f>
        <v>0</v>
      </c>
      <c r="CG94" s="144">
        <f>IF(AU94="sníž. přenesená",AG94,0)</f>
        <v>0</v>
      </c>
      <c r="CH94" s="144">
        <f>IF(AU94="nulová",AG94,0)</f>
        <v>0</v>
      </c>
      <c r="CI94" s="24">
        <f>IF(AU94="základní",1,IF(AU94="snížená",2,IF(AU94="zákl. přenesená",4,IF(AU94="sníž. přenesená",5,3))))</f>
        <v>1</v>
      </c>
      <c r="CJ94" s="24">
        <f>IF(AT94="stavební čast",1,IF(8894="investiční čast",2,3))</f>
        <v>1</v>
      </c>
      <c r="CK94" s="24" t="str">
        <f>IF(D94="Vyplň vlastní","","x")</f>
        <v/>
      </c>
    </row>
    <row r="95" spans="2:89" s="1" customFormat="1" ht="19.9" customHeight="1">
      <c r="B95" s="48"/>
      <c r="C95" s="49"/>
      <c r="D95" s="145" t="s">
        <v>95</v>
      </c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49"/>
      <c r="AD95" s="49"/>
      <c r="AE95" s="49"/>
      <c r="AF95" s="49"/>
      <c r="AG95" s="139">
        <f>AG87*AS95</f>
        <v>0</v>
      </c>
      <c r="AH95" s="140"/>
      <c r="AI95" s="140"/>
      <c r="AJ95" s="140"/>
      <c r="AK95" s="140"/>
      <c r="AL95" s="140"/>
      <c r="AM95" s="140"/>
      <c r="AN95" s="140">
        <f>AG95+AV95</f>
        <v>0</v>
      </c>
      <c r="AO95" s="140"/>
      <c r="AP95" s="140"/>
      <c r="AQ95" s="50"/>
      <c r="AS95" s="149">
        <v>0</v>
      </c>
      <c r="AT95" s="150" t="s">
        <v>93</v>
      </c>
      <c r="AU95" s="150" t="s">
        <v>42</v>
      </c>
      <c r="AV95" s="151">
        <f>ROUND(IF(AU95="nulová",0,IF(OR(AU95="základní",AU95="zákl. přenesená"),AG95*L31,AG95*L32)),2)</f>
        <v>0</v>
      </c>
      <c r="BV95" s="24" t="s">
        <v>96</v>
      </c>
      <c r="BY95" s="144">
        <f>IF(AU95="základní",AV95,0)</f>
        <v>0</v>
      </c>
      <c r="BZ95" s="144">
        <f>IF(AU95="snížená",AV95,0)</f>
        <v>0</v>
      </c>
      <c r="CA95" s="144">
        <f>IF(AU95="zákl. přenesená",AV95,0)</f>
        <v>0</v>
      </c>
      <c r="CB95" s="144">
        <f>IF(AU95="sníž. přenesená",AV95,0)</f>
        <v>0</v>
      </c>
      <c r="CC95" s="144">
        <f>IF(AU95="nulová",AV95,0)</f>
        <v>0</v>
      </c>
      <c r="CD95" s="144">
        <f>IF(AU95="základní",AG95,0)</f>
        <v>0</v>
      </c>
      <c r="CE95" s="144">
        <f>IF(AU95="snížená",AG95,0)</f>
        <v>0</v>
      </c>
      <c r="CF95" s="144">
        <f>IF(AU95="zákl. přenesená",AG95,0)</f>
        <v>0</v>
      </c>
      <c r="CG95" s="144">
        <f>IF(AU95="sníž. přenesená",AG95,0)</f>
        <v>0</v>
      </c>
      <c r="CH95" s="144">
        <f>IF(AU95="nulová",AG95,0)</f>
        <v>0</v>
      </c>
      <c r="CI95" s="24">
        <f>IF(AU95="základní",1,IF(AU95="snížená",2,IF(AU95="zákl. přenesená",4,IF(AU95="sníž. přenesená",5,3))))</f>
        <v>1</v>
      </c>
      <c r="CJ95" s="24">
        <f>IF(AT95="stavební čast",1,IF(8895="investiční čast",2,3))</f>
        <v>1</v>
      </c>
      <c r="CK95" s="24" t="str">
        <f>IF(D95="Vyplň vlastní","","x")</f>
        <v/>
      </c>
    </row>
    <row r="96" spans="2:43" s="1" customFormat="1" ht="10.8" customHeight="1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50"/>
    </row>
    <row r="97" spans="2:43" s="1" customFormat="1" ht="30" customHeight="1">
      <c r="B97" s="48"/>
      <c r="C97" s="152" t="s">
        <v>97</v>
      </c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4">
        <f>ROUND(AG87+AG91,2)</f>
        <v>0</v>
      </c>
      <c r="AH97" s="154"/>
      <c r="AI97" s="154"/>
      <c r="AJ97" s="154"/>
      <c r="AK97" s="154"/>
      <c r="AL97" s="154"/>
      <c r="AM97" s="154"/>
      <c r="AN97" s="154">
        <f>AN87+AN91</f>
        <v>0</v>
      </c>
      <c r="AO97" s="154"/>
      <c r="AP97" s="154"/>
      <c r="AQ97" s="50"/>
    </row>
    <row r="98" spans="2:43" s="1" customFormat="1" ht="6.95" customHeight="1">
      <c r="B98" s="77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9"/>
    </row>
  </sheetData>
  <sheetProtection password="CC35" sheet="1" objects="1" scenarios="1" formatColumns="0" formatRows="0"/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G87:AM87"/>
    <mergeCell ref="AN87:AP87"/>
    <mergeCell ref="AG91:AM91"/>
    <mergeCell ref="AN91:AP91"/>
    <mergeCell ref="AG97:AM97"/>
    <mergeCell ref="AN97:AP97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Stavební úpravy 4.PP-...'!C2" display="/"/>
    <hyperlink ref="A89" location="'2 - Stavební úpravy 4.PP-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98</v>
      </c>
      <c r="G1" s="17"/>
      <c r="H1" s="156" t="s">
        <v>99</v>
      </c>
      <c r="I1" s="156"/>
      <c r="J1" s="156"/>
      <c r="K1" s="156"/>
      <c r="L1" s="17" t="s">
        <v>100</v>
      </c>
      <c r="M1" s="15"/>
      <c r="N1" s="15"/>
      <c r="O1" s="16" t="s">
        <v>101</v>
      </c>
      <c r="P1" s="15"/>
      <c r="Q1" s="15"/>
      <c r="R1" s="15"/>
      <c r="S1" s="17" t="s">
        <v>102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86</v>
      </c>
    </row>
    <row r="4" spans="2:46" ht="36.95" customHeight="1">
      <c r="B4" s="28"/>
      <c r="C4" s="29" t="s">
        <v>103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7" t="str">
        <f>'Rekapitulace stavby'!K6</f>
        <v>Stavební úpravy 4.PP-1.část,Domov pro seniory Dobětice,p.o.Šrámkova 38/A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104</v>
      </c>
      <c r="E7" s="49"/>
      <c r="F7" s="38" t="s">
        <v>105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24</v>
      </c>
      <c r="E9" s="49"/>
      <c r="F9" s="35" t="s">
        <v>25</v>
      </c>
      <c r="G9" s="49"/>
      <c r="H9" s="49"/>
      <c r="I9" s="49"/>
      <c r="J9" s="49"/>
      <c r="K9" s="49"/>
      <c r="L9" s="49"/>
      <c r="M9" s="40" t="s">
        <v>26</v>
      </c>
      <c r="N9" s="49"/>
      <c r="O9" s="158" t="str">
        <f>'Rekapitulace stavby'!AN8</f>
        <v>5. 12. 2017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28</v>
      </c>
      <c r="E11" s="49"/>
      <c r="F11" s="49"/>
      <c r="G11" s="49"/>
      <c r="H11" s="49"/>
      <c r="I11" s="49"/>
      <c r="J11" s="49"/>
      <c r="K11" s="49"/>
      <c r="L11" s="49"/>
      <c r="M11" s="40" t="s">
        <v>29</v>
      </c>
      <c r="N11" s="49"/>
      <c r="O11" s="35" t="str">
        <f>IF('Rekapitulace stavby'!AN10="","",'Rekapitulace stavby'!AN10)</f>
        <v/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tr">
        <f>IF('Rekapitulace stavby'!E11="","",'Rekapitulace stavby'!E11)</f>
        <v xml:space="preserve"> </v>
      </c>
      <c r="F12" s="49"/>
      <c r="G12" s="49"/>
      <c r="H12" s="49"/>
      <c r="I12" s="49"/>
      <c r="J12" s="49"/>
      <c r="K12" s="49"/>
      <c r="L12" s="49"/>
      <c r="M12" s="40" t="s">
        <v>31</v>
      </c>
      <c r="N12" s="49"/>
      <c r="O12" s="35" t="str">
        <f>IF('Rekapitulace stavby'!AN11="","",'Rekapitulace stavby'!AN11)</f>
        <v/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32</v>
      </c>
      <c r="E14" s="49"/>
      <c r="F14" s="49"/>
      <c r="G14" s="49"/>
      <c r="H14" s="49"/>
      <c r="I14" s="49"/>
      <c r="J14" s="49"/>
      <c r="K14" s="49"/>
      <c r="L14" s="49"/>
      <c r="M14" s="40" t="s">
        <v>29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59"/>
      <c r="G15" s="159"/>
      <c r="H15" s="159"/>
      <c r="I15" s="159"/>
      <c r="J15" s="159"/>
      <c r="K15" s="159"/>
      <c r="L15" s="159"/>
      <c r="M15" s="40" t="s">
        <v>31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34</v>
      </c>
      <c r="E17" s="49"/>
      <c r="F17" s="49"/>
      <c r="G17" s="49"/>
      <c r="H17" s="49"/>
      <c r="I17" s="49"/>
      <c r="J17" s="49"/>
      <c r="K17" s="49"/>
      <c r="L17" s="49"/>
      <c r="M17" s="40" t="s">
        <v>29</v>
      </c>
      <c r="N17" s="49"/>
      <c r="O17" s="35" t="str">
        <f>IF('Rekapitulace stavby'!AN16="","",'Rekapitulace stavby'!AN16)</f>
        <v/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tr">
        <f>IF('Rekapitulace stavby'!E17="","",'Rekapitulace stavby'!E17)</f>
        <v xml:space="preserve"> </v>
      </c>
      <c r="F18" s="49"/>
      <c r="G18" s="49"/>
      <c r="H18" s="49"/>
      <c r="I18" s="49"/>
      <c r="J18" s="49"/>
      <c r="K18" s="49"/>
      <c r="L18" s="49"/>
      <c r="M18" s="40" t="s">
        <v>31</v>
      </c>
      <c r="N18" s="49"/>
      <c r="O18" s="35" t="str">
        <f>IF('Rekapitulace stavby'!AN17="","",'Rekapitulace stavby'!AN17)</f>
        <v/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36</v>
      </c>
      <c r="E20" s="49"/>
      <c r="F20" s="49"/>
      <c r="G20" s="49"/>
      <c r="H20" s="49"/>
      <c r="I20" s="49"/>
      <c r="J20" s="49"/>
      <c r="K20" s="49"/>
      <c r="L20" s="49"/>
      <c r="M20" s="40" t="s">
        <v>29</v>
      </c>
      <c r="N20" s="49"/>
      <c r="O20" s="35" t="str">
        <f>IF('Rekapitulace stavby'!AN19="","",'Rekapitulace stavby'!AN19)</f>
        <v/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tr">
        <f>IF('Rekapitulace stavby'!E20="","",'Rekapitulace stavby'!E20)</f>
        <v xml:space="preserve"> </v>
      </c>
      <c r="F21" s="49"/>
      <c r="G21" s="49"/>
      <c r="H21" s="49"/>
      <c r="I21" s="49"/>
      <c r="J21" s="49"/>
      <c r="K21" s="49"/>
      <c r="L21" s="49"/>
      <c r="M21" s="40" t="s">
        <v>31</v>
      </c>
      <c r="N21" s="49"/>
      <c r="O21" s="35" t="str">
        <f>IF('Rekapitulace stavby'!AN20="","",'Rekapitulace stavby'!AN20)</f>
        <v/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0" t="s">
        <v>106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92</v>
      </c>
      <c r="E28" s="49"/>
      <c r="F28" s="49"/>
      <c r="G28" s="49"/>
      <c r="H28" s="49"/>
      <c r="I28" s="49"/>
      <c r="J28" s="49"/>
      <c r="K28" s="49"/>
      <c r="L28" s="49"/>
      <c r="M28" s="47">
        <f>N109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1" t="s">
        <v>40</v>
      </c>
      <c r="E30" s="49"/>
      <c r="F30" s="49"/>
      <c r="G30" s="49"/>
      <c r="H30" s="49"/>
      <c r="I30" s="49"/>
      <c r="J30" s="49"/>
      <c r="K30" s="49"/>
      <c r="L30" s="49"/>
      <c r="M30" s="162">
        <f>ROUND(M27+M28,2)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41</v>
      </c>
      <c r="E32" s="56" t="s">
        <v>42</v>
      </c>
      <c r="F32" s="57">
        <v>0.21</v>
      </c>
      <c r="G32" s="163" t="s">
        <v>43</v>
      </c>
      <c r="H32" s="164">
        <f>ROUND((((SUM(BE109:BE116)+SUM(BE134:BE500))+SUM(BE502:BE506))),2)</f>
        <v>0</v>
      </c>
      <c r="I32" s="49"/>
      <c r="J32" s="49"/>
      <c r="K32" s="49"/>
      <c r="L32" s="49"/>
      <c r="M32" s="164">
        <f>ROUND(((ROUND((SUM(BE109:BE116)+SUM(BE134:BE500)),2)*F32)+SUM(BE502:BE506)*F32),2)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44</v>
      </c>
      <c r="F33" s="57">
        <v>0.15</v>
      </c>
      <c r="G33" s="163" t="s">
        <v>43</v>
      </c>
      <c r="H33" s="164">
        <f>ROUND((((SUM(BF109:BF116)+SUM(BF134:BF500))+SUM(BF502:BF506))),2)</f>
        <v>0</v>
      </c>
      <c r="I33" s="49"/>
      <c r="J33" s="49"/>
      <c r="K33" s="49"/>
      <c r="L33" s="49"/>
      <c r="M33" s="164">
        <f>ROUND(((ROUND((SUM(BF109:BF116)+SUM(BF134:BF500)),2)*F33)+SUM(BF502:BF506)*F33),2)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45</v>
      </c>
      <c r="F34" s="57">
        <v>0.21</v>
      </c>
      <c r="G34" s="163" t="s">
        <v>43</v>
      </c>
      <c r="H34" s="164">
        <f>ROUND((((SUM(BG109:BG116)+SUM(BG134:BG500))+SUM(BG502:BG506))),2)</f>
        <v>0</v>
      </c>
      <c r="I34" s="49"/>
      <c r="J34" s="49"/>
      <c r="K34" s="49"/>
      <c r="L34" s="49"/>
      <c r="M34" s="164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0.15</v>
      </c>
      <c r="G35" s="163" t="s">
        <v>43</v>
      </c>
      <c r="H35" s="164">
        <f>ROUND((((SUM(BH109:BH116)+SUM(BH134:BH500))+SUM(BH502:BH506))),2)</f>
        <v>0</v>
      </c>
      <c r="I35" s="49"/>
      <c r="J35" s="49"/>
      <c r="K35" s="49"/>
      <c r="L35" s="49"/>
      <c r="M35" s="164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</v>
      </c>
      <c r="G36" s="163" t="s">
        <v>43</v>
      </c>
      <c r="H36" s="164">
        <f>ROUND((((SUM(BI109:BI116)+SUM(BI134:BI500))+SUM(BI502:BI506))),2)</f>
        <v>0</v>
      </c>
      <c r="I36" s="49"/>
      <c r="J36" s="49"/>
      <c r="K36" s="49"/>
      <c r="L36" s="49"/>
      <c r="M36" s="164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5" t="s">
        <v>48</v>
      </c>
      <c r="E38" s="105"/>
      <c r="F38" s="105"/>
      <c r="G38" s="166" t="s">
        <v>49</v>
      </c>
      <c r="H38" s="167" t="s">
        <v>50</v>
      </c>
      <c r="I38" s="105"/>
      <c r="J38" s="105"/>
      <c r="K38" s="105"/>
      <c r="L38" s="168">
        <f>SUM(M30:M36)</f>
        <v>0</v>
      </c>
      <c r="M38" s="168"/>
      <c r="N38" s="168"/>
      <c r="O38" s="168"/>
      <c r="P38" s="169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51</v>
      </c>
      <c r="E50" s="69"/>
      <c r="F50" s="69"/>
      <c r="G50" s="69"/>
      <c r="H50" s="70"/>
      <c r="I50" s="49"/>
      <c r="J50" s="68" t="s">
        <v>52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53</v>
      </c>
      <c r="E59" s="74"/>
      <c r="F59" s="74"/>
      <c r="G59" s="75" t="s">
        <v>54</v>
      </c>
      <c r="H59" s="76"/>
      <c r="I59" s="49"/>
      <c r="J59" s="73" t="s">
        <v>53</v>
      </c>
      <c r="K59" s="74"/>
      <c r="L59" s="74"/>
      <c r="M59" s="74"/>
      <c r="N59" s="75" t="s">
        <v>54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55</v>
      </c>
      <c r="E61" s="69"/>
      <c r="F61" s="69"/>
      <c r="G61" s="69"/>
      <c r="H61" s="70"/>
      <c r="I61" s="49"/>
      <c r="J61" s="68" t="s">
        <v>56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53</v>
      </c>
      <c r="E70" s="74"/>
      <c r="F70" s="74"/>
      <c r="G70" s="75" t="s">
        <v>54</v>
      </c>
      <c r="H70" s="76"/>
      <c r="I70" s="49"/>
      <c r="J70" s="73" t="s">
        <v>53</v>
      </c>
      <c r="K70" s="74"/>
      <c r="L70" s="74"/>
      <c r="M70" s="74"/>
      <c r="N70" s="75" t="s">
        <v>54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</row>
    <row r="76" spans="2:21" s="1" customFormat="1" ht="36.95" customHeight="1">
      <c r="B76" s="48"/>
      <c r="C76" s="29" t="s">
        <v>107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3"/>
      <c r="U76" s="173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3"/>
      <c r="U77" s="173"/>
    </row>
    <row r="78" spans="2:21" s="1" customFormat="1" ht="30" customHeight="1">
      <c r="B78" s="48"/>
      <c r="C78" s="40" t="s">
        <v>19</v>
      </c>
      <c r="D78" s="49"/>
      <c r="E78" s="49"/>
      <c r="F78" s="157" t="str">
        <f>F6</f>
        <v>Stavební úpravy 4.PP-1.část,Domov pro seniory Dobětice,p.o.Šrámkova 38/A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3"/>
      <c r="U78" s="173"/>
    </row>
    <row r="79" spans="2:21" s="1" customFormat="1" ht="36.95" customHeight="1">
      <c r="B79" s="48"/>
      <c r="C79" s="87" t="s">
        <v>104</v>
      </c>
      <c r="D79" s="49"/>
      <c r="E79" s="49"/>
      <c r="F79" s="89" t="str">
        <f>F7</f>
        <v xml:space="preserve">1 - Stavební úpravy 4.PP-DPS Dobětice,p.o.Šrámkova 38/A  -  stavební část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3"/>
      <c r="U79" s="173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3"/>
      <c r="U80" s="173"/>
    </row>
    <row r="81" spans="2:21" s="1" customFormat="1" ht="18" customHeight="1">
      <c r="B81" s="48"/>
      <c r="C81" s="40" t="s">
        <v>24</v>
      </c>
      <c r="D81" s="49"/>
      <c r="E81" s="49"/>
      <c r="F81" s="35" t="str">
        <f>F9</f>
        <v>Ústí nad Lbem</v>
      </c>
      <c r="G81" s="49"/>
      <c r="H81" s="49"/>
      <c r="I81" s="49"/>
      <c r="J81" s="49"/>
      <c r="K81" s="40" t="s">
        <v>26</v>
      </c>
      <c r="L81" s="49"/>
      <c r="M81" s="92" t="str">
        <f>IF(O9="","",O9)</f>
        <v>5. 12. 2017</v>
      </c>
      <c r="N81" s="92"/>
      <c r="O81" s="92"/>
      <c r="P81" s="92"/>
      <c r="Q81" s="49"/>
      <c r="R81" s="50"/>
      <c r="T81" s="173"/>
      <c r="U81" s="173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3"/>
      <c r="U82" s="173"/>
    </row>
    <row r="83" spans="2:21" s="1" customFormat="1" ht="13.5">
      <c r="B83" s="48"/>
      <c r="C83" s="40" t="s">
        <v>28</v>
      </c>
      <c r="D83" s="49"/>
      <c r="E83" s="49"/>
      <c r="F83" s="35" t="str">
        <f>E12</f>
        <v xml:space="preserve"> </v>
      </c>
      <c r="G83" s="49"/>
      <c r="H83" s="49"/>
      <c r="I83" s="49"/>
      <c r="J83" s="49"/>
      <c r="K83" s="40" t="s">
        <v>34</v>
      </c>
      <c r="L83" s="49"/>
      <c r="M83" s="35" t="str">
        <f>E18</f>
        <v xml:space="preserve"> </v>
      </c>
      <c r="N83" s="35"/>
      <c r="O83" s="35"/>
      <c r="P83" s="35"/>
      <c r="Q83" s="35"/>
      <c r="R83" s="50"/>
      <c r="T83" s="173"/>
      <c r="U83" s="173"/>
    </row>
    <row r="84" spans="2:21" s="1" customFormat="1" ht="14.4" customHeight="1">
      <c r="B84" s="48"/>
      <c r="C84" s="40" t="s">
        <v>32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36</v>
      </c>
      <c r="L84" s="49"/>
      <c r="M84" s="35" t="str">
        <f>E21</f>
        <v xml:space="preserve"> </v>
      </c>
      <c r="N84" s="35"/>
      <c r="O84" s="35"/>
      <c r="P84" s="35"/>
      <c r="Q84" s="35"/>
      <c r="R84" s="50"/>
      <c r="T84" s="173"/>
      <c r="U84" s="173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3"/>
      <c r="U85" s="173"/>
    </row>
    <row r="86" spans="2:21" s="1" customFormat="1" ht="29.25" customHeight="1">
      <c r="B86" s="48"/>
      <c r="C86" s="174" t="s">
        <v>108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4" t="s">
        <v>109</v>
      </c>
      <c r="O86" s="153"/>
      <c r="P86" s="153"/>
      <c r="Q86" s="153"/>
      <c r="R86" s="50"/>
      <c r="T86" s="173"/>
      <c r="U86" s="173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3"/>
      <c r="U87" s="173"/>
    </row>
    <row r="88" spans="2:47" s="1" customFormat="1" ht="29.25" customHeight="1">
      <c r="B88" s="48"/>
      <c r="C88" s="175" t="s">
        <v>110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N134</f>
        <v>0</v>
      </c>
      <c r="O88" s="176"/>
      <c r="P88" s="176"/>
      <c r="Q88" s="176"/>
      <c r="R88" s="50"/>
      <c r="T88" s="173"/>
      <c r="U88" s="173"/>
      <c r="AU88" s="24" t="s">
        <v>111</v>
      </c>
    </row>
    <row r="89" spans="2:21" s="6" customFormat="1" ht="24.95" customHeight="1">
      <c r="B89" s="177"/>
      <c r="C89" s="178"/>
      <c r="D89" s="179" t="s">
        <v>112</v>
      </c>
      <c r="E89" s="178"/>
      <c r="F89" s="178"/>
      <c r="G89" s="178"/>
      <c r="H89" s="178"/>
      <c r="I89" s="178"/>
      <c r="J89" s="178"/>
      <c r="K89" s="178"/>
      <c r="L89" s="178"/>
      <c r="M89" s="178"/>
      <c r="N89" s="180">
        <f>N135</f>
        <v>0</v>
      </c>
      <c r="O89" s="178"/>
      <c r="P89" s="178"/>
      <c r="Q89" s="178"/>
      <c r="R89" s="181"/>
      <c r="T89" s="182"/>
      <c r="U89" s="182"/>
    </row>
    <row r="90" spans="2:21" s="7" customFormat="1" ht="19.9" customHeight="1">
      <c r="B90" s="183"/>
      <c r="C90" s="184"/>
      <c r="D90" s="138" t="s">
        <v>113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40">
        <f>N136</f>
        <v>0</v>
      </c>
      <c r="O90" s="184"/>
      <c r="P90" s="184"/>
      <c r="Q90" s="184"/>
      <c r="R90" s="185"/>
      <c r="T90" s="186"/>
      <c r="U90" s="186"/>
    </row>
    <row r="91" spans="2:21" s="7" customFormat="1" ht="19.9" customHeight="1">
      <c r="B91" s="183"/>
      <c r="C91" s="184"/>
      <c r="D91" s="138" t="s">
        <v>114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40">
        <f>N144</f>
        <v>0</v>
      </c>
      <c r="O91" s="184"/>
      <c r="P91" s="184"/>
      <c r="Q91" s="184"/>
      <c r="R91" s="185"/>
      <c r="T91" s="186"/>
      <c r="U91" s="186"/>
    </row>
    <row r="92" spans="2:21" s="7" customFormat="1" ht="19.9" customHeight="1">
      <c r="B92" s="183"/>
      <c r="C92" s="184"/>
      <c r="D92" s="138" t="s">
        <v>115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40">
        <f>N173</f>
        <v>0</v>
      </c>
      <c r="O92" s="184"/>
      <c r="P92" s="184"/>
      <c r="Q92" s="184"/>
      <c r="R92" s="185"/>
      <c r="T92" s="186"/>
      <c r="U92" s="186"/>
    </row>
    <row r="93" spans="2:21" s="7" customFormat="1" ht="19.9" customHeight="1">
      <c r="B93" s="183"/>
      <c r="C93" s="184"/>
      <c r="D93" s="138" t="s">
        <v>116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40">
        <f>N207</f>
        <v>0</v>
      </c>
      <c r="O93" s="184"/>
      <c r="P93" s="184"/>
      <c r="Q93" s="184"/>
      <c r="R93" s="185"/>
      <c r="T93" s="186"/>
      <c r="U93" s="186"/>
    </row>
    <row r="94" spans="2:21" s="7" customFormat="1" ht="19.9" customHeight="1">
      <c r="B94" s="183"/>
      <c r="C94" s="184"/>
      <c r="D94" s="138" t="s">
        <v>117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40">
        <f>N212</f>
        <v>0</v>
      </c>
      <c r="O94" s="184"/>
      <c r="P94" s="184"/>
      <c r="Q94" s="184"/>
      <c r="R94" s="185"/>
      <c r="T94" s="186"/>
      <c r="U94" s="186"/>
    </row>
    <row r="95" spans="2:21" s="6" customFormat="1" ht="24.95" customHeight="1">
      <c r="B95" s="177"/>
      <c r="C95" s="178"/>
      <c r="D95" s="179" t="s">
        <v>118</v>
      </c>
      <c r="E95" s="178"/>
      <c r="F95" s="178"/>
      <c r="G95" s="178"/>
      <c r="H95" s="178"/>
      <c r="I95" s="178"/>
      <c r="J95" s="178"/>
      <c r="K95" s="178"/>
      <c r="L95" s="178"/>
      <c r="M95" s="178"/>
      <c r="N95" s="180">
        <f>N214</f>
        <v>0</v>
      </c>
      <c r="O95" s="178"/>
      <c r="P95" s="178"/>
      <c r="Q95" s="178"/>
      <c r="R95" s="181"/>
      <c r="T95" s="182"/>
      <c r="U95" s="182"/>
    </row>
    <row r="96" spans="2:21" s="7" customFormat="1" ht="19.9" customHeight="1">
      <c r="B96" s="183"/>
      <c r="C96" s="184"/>
      <c r="D96" s="138" t="s">
        <v>119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40">
        <f>N215</f>
        <v>0</v>
      </c>
      <c r="O96" s="184"/>
      <c r="P96" s="184"/>
      <c r="Q96" s="184"/>
      <c r="R96" s="185"/>
      <c r="T96" s="186"/>
      <c r="U96" s="186"/>
    </row>
    <row r="97" spans="2:21" s="7" customFormat="1" ht="19.9" customHeight="1">
      <c r="B97" s="183"/>
      <c r="C97" s="184"/>
      <c r="D97" s="138" t="s">
        <v>120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40">
        <f>N217</f>
        <v>0</v>
      </c>
      <c r="O97" s="184"/>
      <c r="P97" s="184"/>
      <c r="Q97" s="184"/>
      <c r="R97" s="185"/>
      <c r="T97" s="186"/>
      <c r="U97" s="186"/>
    </row>
    <row r="98" spans="2:21" s="7" customFormat="1" ht="19.9" customHeight="1">
      <c r="B98" s="183"/>
      <c r="C98" s="184"/>
      <c r="D98" s="138" t="s">
        <v>121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40">
        <f>N219</f>
        <v>0</v>
      </c>
      <c r="O98" s="184"/>
      <c r="P98" s="184"/>
      <c r="Q98" s="184"/>
      <c r="R98" s="185"/>
      <c r="T98" s="186"/>
      <c r="U98" s="186"/>
    </row>
    <row r="99" spans="2:21" s="7" customFormat="1" ht="19.9" customHeight="1">
      <c r="B99" s="183"/>
      <c r="C99" s="184"/>
      <c r="D99" s="138" t="s">
        <v>122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40">
        <f>N238</f>
        <v>0</v>
      </c>
      <c r="O99" s="184"/>
      <c r="P99" s="184"/>
      <c r="Q99" s="184"/>
      <c r="R99" s="185"/>
      <c r="T99" s="186"/>
      <c r="U99" s="186"/>
    </row>
    <row r="100" spans="2:21" s="7" customFormat="1" ht="19.9" customHeight="1">
      <c r="B100" s="183"/>
      <c r="C100" s="184"/>
      <c r="D100" s="138" t="s">
        <v>123</v>
      </c>
      <c r="E100" s="184"/>
      <c r="F100" s="184"/>
      <c r="G100" s="184"/>
      <c r="H100" s="184"/>
      <c r="I100" s="184"/>
      <c r="J100" s="184"/>
      <c r="K100" s="184"/>
      <c r="L100" s="184"/>
      <c r="M100" s="184"/>
      <c r="N100" s="140">
        <f>N251</f>
        <v>0</v>
      </c>
      <c r="O100" s="184"/>
      <c r="P100" s="184"/>
      <c r="Q100" s="184"/>
      <c r="R100" s="185"/>
      <c r="T100" s="186"/>
      <c r="U100" s="186"/>
    </row>
    <row r="101" spans="2:21" s="7" customFormat="1" ht="19.9" customHeight="1">
      <c r="B101" s="183"/>
      <c r="C101" s="184"/>
      <c r="D101" s="138" t="s">
        <v>124</v>
      </c>
      <c r="E101" s="184"/>
      <c r="F101" s="184"/>
      <c r="G101" s="184"/>
      <c r="H101" s="184"/>
      <c r="I101" s="184"/>
      <c r="J101" s="184"/>
      <c r="K101" s="184"/>
      <c r="L101" s="184"/>
      <c r="M101" s="184"/>
      <c r="N101" s="140">
        <f>N278</f>
        <v>0</v>
      </c>
      <c r="O101" s="184"/>
      <c r="P101" s="184"/>
      <c r="Q101" s="184"/>
      <c r="R101" s="185"/>
      <c r="T101" s="186"/>
      <c r="U101" s="186"/>
    </row>
    <row r="102" spans="2:21" s="7" customFormat="1" ht="19.9" customHeight="1">
      <c r="B102" s="183"/>
      <c r="C102" s="184"/>
      <c r="D102" s="138" t="s">
        <v>125</v>
      </c>
      <c r="E102" s="184"/>
      <c r="F102" s="184"/>
      <c r="G102" s="184"/>
      <c r="H102" s="184"/>
      <c r="I102" s="184"/>
      <c r="J102" s="184"/>
      <c r="K102" s="184"/>
      <c r="L102" s="184"/>
      <c r="M102" s="184"/>
      <c r="N102" s="140">
        <f>N303</f>
        <v>0</v>
      </c>
      <c r="O102" s="184"/>
      <c r="P102" s="184"/>
      <c r="Q102" s="184"/>
      <c r="R102" s="185"/>
      <c r="T102" s="186"/>
      <c r="U102" s="186"/>
    </row>
    <row r="103" spans="2:21" s="7" customFormat="1" ht="19.9" customHeight="1">
      <c r="B103" s="183"/>
      <c r="C103" s="184"/>
      <c r="D103" s="138" t="s">
        <v>126</v>
      </c>
      <c r="E103" s="184"/>
      <c r="F103" s="184"/>
      <c r="G103" s="184"/>
      <c r="H103" s="184"/>
      <c r="I103" s="184"/>
      <c r="J103" s="184"/>
      <c r="K103" s="184"/>
      <c r="L103" s="184"/>
      <c r="M103" s="184"/>
      <c r="N103" s="140">
        <f>N350</f>
        <v>0</v>
      </c>
      <c r="O103" s="184"/>
      <c r="P103" s="184"/>
      <c r="Q103" s="184"/>
      <c r="R103" s="185"/>
      <c r="T103" s="186"/>
      <c r="U103" s="186"/>
    </row>
    <row r="104" spans="2:21" s="7" customFormat="1" ht="19.9" customHeight="1">
      <c r="B104" s="183"/>
      <c r="C104" s="184"/>
      <c r="D104" s="138" t="s">
        <v>127</v>
      </c>
      <c r="E104" s="184"/>
      <c r="F104" s="184"/>
      <c r="G104" s="184"/>
      <c r="H104" s="184"/>
      <c r="I104" s="184"/>
      <c r="J104" s="184"/>
      <c r="K104" s="184"/>
      <c r="L104" s="184"/>
      <c r="M104" s="184"/>
      <c r="N104" s="140">
        <f>N392</f>
        <v>0</v>
      </c>
      <c r="O104" s="184"/>
      <c r="P104" s="184"/>
      <c r="Q104" s="184"/>
      <c r="R104" s="185"/>
      <c r="T104" s="186"/>
      <c r="U104" s="186"/>
    </row>
    <row r="105" spans="2:21" s="6" customFormat="1" ht="24.95" customHeight="1">
      <c r="B105" s="177"/>
      <c r="C105" s="178"/>
      <c r="D105" s="179" t="s">
        <v>128</v>
      </c>
      <c r="E105" s="178"/>
      <c r="F105" s="178"/>
      <c r="G105" s="178"/>
      <c r="H105" s="178"/>
      <c r="I105" s="178"/>
      <c r="J105" s="178"/>
      <c r="K105" s="178"/>
      <c r="L105" s="178"/>
      <c r="M105" s="178"/>
      <c r="N105" s="180">
        <f>N498</f>
        <v>0</v>
      </c>
      <c r="O105" s="178"/>
      <c r="P105" s="178"/>
      <c r="Q105" s="178"/>
      <c r="R105" s="181"/>
      <c r="T105" s="182"/>
      <c r="U105" s="182"/>
    </row>
    <row r="106" spans="2:21" s="7" customFormat="1" ht="19.9" customHeight="1">
      <c r="B106" s="183"/>
      <c r="C106" s="184"/>
      <c r="D106" s="138" t="s">
        <v>129</v>
      </c>
      <c r="E106" s="184"/>
      <c r="F106" s="184"/>
      <c r="G106" s="184"/>
      <c r="H106" s="184"/>
      <c r="I106" s="184"/>
      <c r="J106" s="184"/>
      <c r="K106" s="184"/>
      <c r="L106" s="184"/>
      <c r="M106" s="184"/>
      <c r="N106" s="140">
        <f>N499</f>
        <v>0</v>
      </c>
      <c r="O106" s="184"/>
      <c r="P106" s="184"/>
      <c r="Q106" s="184"/>
      <c r="R106" s="185"/>
      <c r="T106" s="186"/>
      <c r="U106" s="186"/>
    </row>
    <row r="107" spans="2:21" s="6" customFormat="1" ht="21.8" customHeight="1">
      <c r="B107" s="177"/>
      <c r="C107" s="178"/>
      <c r="D107" s="179" t="s">
        <v>130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87">
        <f>N501</f>
        <v>0</v>
      </c>
      <c r="O107" s="178"/>
      <c r="P107" s="178"/>
      <c r="Q107" s="178"/>
      <c r="R107" s="181"/>
      <c r="T107" s="182"/>
      <c r="U107" s="182"/>
    </row>
    <row r="108" spans="2:21" s="1" customFormat="1" ht="21.8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73"/>
      <c r="U108" s="173"/>
    </row>
    <row r="109" spans="2:21" s="1" customFormat="1" ht="29.25" customHeight="1">
      <c r="B109" s="48"/>
      <c r="C109" s="175" t="s">
        <v>131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76">
        <f>ROUND(N110+N111+N112+N113+N114+N115,2)</f>
        <v>0</v>
      </c>
      <c r="O109" s="188"/>
      <c r="P109" s="188"/>
      <c r="Q109" s="188"/>
      <c r="R109" s="50"/>
      <c r="T109" s="189"/>
      <c r="U109" s="190" t="s">
        <v>41</v>
      </c>
    </row>
    <row r="110" spans="2:65" s="1" customFormat="1" ht="18" customHeight="1">
      <c r="B110" s="48"/>
      <c r="C110" s="49"/>
      <c r="D110" s="145" t="s">
        <v>132</v>
      </c>
      <c r="E110" s="138"/>
      <c r="F110" s="138"/>
      <c r="G110" s="138"/>
      <c r="H110" s="138"/>
      <c r="I110" s="49"/>
      <c r="J110" s="49"/>
      <c r="K110" s="49"/>
      <c r="L110" s="49"/>
      <c r="M110" s="49"/>
      <c r="N110" s="139">
        <f>ROUND(N88*T110,2)</f>
        <v>0</v>
      </c>
      <c r="O110" s="140"/>
      <c r="P110" s="140"/>
      <c r="Q110" s="140"/>
      <c r="R110" s="50"/>
      <c r="S110" s="191"/>
      <c r="T110" s="192"/>
      <c r="U110" s="193" t="s">
        <v>42</v>
      </c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4" t="s">
        <v>133</v>
      </c>
      <c r="AZ110" s="191"/>
      <c r="BA110" s="191"/>
      <c r="BB110" s="191"/>
      <c r="BC110" s="191"/>
      <c r="BD110" s="191"/>
      <c r="BE110" s="195">
        <f>IF(U110="základní",N110,0)</f>
        <v>0</v>
      </c>
      <c r="BF110" s="195">
        <f>IF(U110="snížená",N110,0)</f>
        <v>0</v>
      </c>
      <c r="BG110" s="195">
        <f>IF(U110="zákl. přenesená",N110,0)</f>
        <v>0</v>
      </c>
      <c r="BH110" s="195">
        <f>IF(U110="sníž. přenesená",N110,0)</f>
        <v>0</v>
      </c>
      <c r="BI110" s="195">
        <f>IF(U110="nulová",N110,0)</f>
        <v>0</v>
      </c>
      <c r="BJ110" s="194" t="s">
        <v>83</v>
      </c>
      <c r="BK110" s="191"/>
      <c r="BL110" s="191"/>
      <c r="BM110" s="191"/>
    </row>
    <row r="111" spans="2:65" s="1" customFormat="1" ht="18" customHeight="1">
      <c r="B111" s="48"/>
      <c r="C111" s="49"/>
      <c r="D111" s="145" t="s">
        <v>134</v>
      </c>
      <c r="E111" s="138"/>
      <c r="F111" s="138"/>
      <c r="G111" s="138"/>
      <c r="H111" s="138"/>
      <c r="I111" s="49"/>
      <c r="J111" s="49"/>
      <c r="K111" s="49"/>
      <c r="L111" s="49"/>
      <c r="M111" s="49"/>
      <c r="N111" s="139">
        <f>ROUND(N88*T111,2)</f>
        <v>0</v>
      </c>
      <c r="O111" s="140"/>
      <c r="P111" s="140"/>
      <c r="Q111" s="140"/>
      <c r="R111" s="50"/>
      <c r="S111" s="191"/>
      <c r="T111" s="192"/>
      <c r="U111" s="193" t="s">
        <v>42</v>
      </c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4" t="s">
        <v>133</v>
      </c>
      <c r="AZ111" s="191"/>
      <c r="BA111" s="191"/>
      <c r="BB111" s="191"/>
      <c r="BC111" s="191"/>
      <c r="BD111" s="191"/>
      <c r="BE111" s="195">
        <f>IF(U111="základní",N111,0)</f>
        <v>0</v>
      </c>
      <c r="BF111" s="195">
        <f>IF(U111="snížená",N111,0)</f>
        <v>0</v>
      </c>
      <c r="BG111" s="195">
        <f>IF(U111="zákl. přenesená",N111,0)</f>
        <v>0</v>
      </c>
      <c r="BH111" s="195">
        <f>IF(U111="sníž. přenesená",N111,0)</f>
        <v>0</v>
      </c>
      <c r="BI111" s="195">
        <f>IF(U111="nulová",N111,0)</f>
        <v>0</v>
      </c>
      <c r="BJ111" s="194" t="s">
        <v>83</v>
      </c>
      <c r="BK111" s="191"/>
      <c r="BL111" s="191"/>
      <c r="BM111" s="191"/>
    </row>
    <row r="112" spans="2:65" s="1" customFormat="1" ht="18" customHeight="1">
      <c r="B112" s="48"/>
      <c r="C112" s="49"/>
      <c r="D112" s="145" t="s">
        <v>135</v>
      </c>
      <c r="E112" s="138"/>
      <c r="F112" s="138"/>
      <c r="G112" s="138"/>
      <c r="H112" s="138"/>
      <c r="I112" s="49"/>
      <c r="J112" s="49"/>
      <c r="K112" s="49"/>
      <c r="L112" s="49"/>
      <c r="M112" s="49"/>
      <c r="N112" s="139">
        <f>ROUND(N88*T112,2)</f>
        <v>0</v>
      </c>
      <c r="O112" s="140"/>
      <c r="P112" s="140"/>
      <c r="Q112" s="140"/>
      <c r="R112" s="50"/>
      <c r="S112" s="191"/>
      <c r="T112" s="192"/>
      <c r="U112" s="193" t="s">
        <v>42</v>
      </c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4" t="s">
        <v>133</v>
      </c>
      <c r="AZ112" s="191"/>
      <c r="BA112" s="191"/>
      <c r="BB112" s="191"/>
      <c r="BC112" s="191"/>
      <c r="BD112" s="191"/>
      <c r="BE112" s="195">
        <f>IF(U112="základní",N112,0)</f>
        <v>0</v>
      </c>
      <c r="BF112" s="195">
        <f>IF(U112="snížená",N112,0)</f>
        <v>0</v>
      </c>
      <c r="BG112" s="195">
        <f>IF(U112="zákl. přenesená",N112,0)</f>
        <v>0</v>
      </c>
      <c r="BH112" s="195">
        <f>IF(U112="sníž. přenesená",N112,0)</f>
        <v>0</v>
      </c>
      <c r="BI112" s="195">
        <f>IF(U112="nulová",N112,0)</f>
        <v>0</v>
      </c>
      <c r="BJ112" s="194" t="s">
        <v>83</v>
      </c>
      <c r="BK112" s="191"/>
      <c r="BL112" s="191"/>
      <c r="BM112" s="191"/>
    </row>
    <row r="113" spans="2:65" s="1" customFormat="1" ht="18" customHeight="1">
      <c r="B113" s="48"/>
      <c r="C113" s="49"/>
      <c r="D113" s="145" t="s">
        <v>136</v>
      </c>
      <c r="E113" s="138"/>
      <c r="F113" s="138"/>
      <c r="G113" s="138"/>
      <c r="H113" s="138"/>
      <c r="I113" s="49"/>
      <c r="J113" s="49"/>
      <c r="K113" s="49"/>
      <c r="L113" s="49"/>
      <c r="M113" s="49"/>
      <c r="N113" s="139">
        <f>ROUND(N88*T113,2)</f>
        <v>0</v>
      </c>
      <c r="O113" s="140"/>
      <c r="P113" s="140"/>
      <c r="Q113" s="140"/>
      <c r="R113" s="50"/>
      <c r="S113" s="191"/>
      <c r="T113" s="192"/>
      <c r="U113" s="193" t="s">
        <v>42</v>
      </c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4" t="s">
        <v>133</v>
      </c>
      <c r="AZ113" s="191"/>
      <c r="BA113" s="191"/>
      <c r="BB113" s="191"/>
      <c r="BC113" s="191"/>
      <c r="BD113" s="191"/>
      <c r="BE113" s="195">
        <f>IF(U113="základní",N113,0)</f>
        <v>0</v>
      </c>
      <c r="BF113" s="195">
        <f>IF(U113="snížená",N113,0)</f>
        <v>0</v>
      </c>
      <c r="BG113" s="195">
        <f>IF(U113="zákl. přenesená",N113,0)</f>
        <v>0</v>
      </c>
      <c r="BH113" s="195">
        <f>IF(U113="sníž. přenesená",N113,0)</f>
        <v>0</v>
      </c>
      <c r="BI113" s="195">
        <f>IF(U113="nulová",N113,0)</f>
        <v>0</v>
      </c>
      <c r="BJ113" s="194" t="s">
        <v>83</v>
      </c>
      <c r="BK113" s="191"/>
      <c r="BL113" s="191"/>
      <c r="BM113" s="191"/>
    </row>
    <row r="114" spans="2:65" s="1" customFormat="1" ht="18" customHeight="1">
      <c r="B114" s="48"/>
      <c r="C114" s="49"/>
      <c r="D114" s="145" t="s">
        <v>137</v>
      </c>
      <c r="E114" s="138"/>
      <c r="F114" s="138"/>
      <c r="G114" s="138"/>
      <c r="H114" s="138"/>
      <c r="I114" s="49"/>
      <c r="J114" s="49"/>
      <c r="K114" s="49"/>
      <c r="L114" s="49"/>
      <c r="M114" s="49"/>
      <c r="N114" s="139">
        <f>ROUND(N88*T114,2)</f>
        <v>0</v>
      </c>
      <c r="O114" s="140"/>
      <c r="P114" s="140"/>
      <c r="Q114" s="140"/>
      <c r="R114" s="50"/>
      <c r="S114" s="191"/>
      <c r="T114" s="192"/>
      <c r="U114" s="193" t="s">
        <v>42</v>
      </c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4" t="s">
        <v>133</v>
      </c>
      <c r="AZ114" s="191"/>
      <c r="BA114" s="191"/>
      <c r="BB114" s="191"/>
      <c r="BC114" s="191"/>
      <c r="BD114" s="191"/>
      <c r="BE114" s="195">
        <f>IF(U114="základní",N114,0)</f>
        <v>0</v>
      </c>
      <c r="BF114" s="195">
        <f>IF(U114="snížená",N114,0)</f>
        <v>0</v>
      </c>
      <c r="BG114" s="195">
        <f>IF(U114="zákl. přenesená",N114,0)</f>
        <v>0</v>
      </c>
      <c r="BH114" s="195">
        <f>IF(U114="sníž. přenesená",N114,0)</f>
        <v>0</v>
      </c>
      <c r="BI114" s="195">
        <f>IF(U114="nulová",N114,0)</f>
        <v>0</v>
      </c>
      <c r="BJ114" s="194" t="s">
        <v>83</v>
      </c>
      <c r="BK114" s="191"/>
      <c r="BL114" s="191"/>
      <c r="BM114" s="191"/>
    </row>
    <row r="115" spans="2:65" s="1" customFormat="1" ht="18" customHeight="1">
      <c r="B115" s="48"/>
      <c r="C115" s="49"/>
      <c r="D115" s="138" t="s">
        <v>138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139">
        <f>ROUND(N88*T115,2)</f>
        <v>0</v>
      </c>
      <c r="O115" s="140"/>
      <c r="P115" s="140"/>
      <c r="Q115" s="140"/>
      <c r="R115" s="50"/>
      <c r="S115" s="191"/>
      <c r="T115" s="196"/>
      <c r="U115" s="197" t="s">
        <v>42</v>
      </c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4" t="s">
        <v>139</v>
      </c>
      <c r="AZ115" s="191"/>
      <c r="BA115" s="191"/>
      <c r="BB115" s="191"/>
      <c r="BC115" s="191"/>
      <c r="BD115" s="191"/>
      <c r="BE115" s="195">
        <f>IF(U115="základní",N115,0)</f>
        <v>0</v>
      </c>
      <c r="BF115" s="195">
        <f>IF(U115="snížená",N115,0)</f>
        <v>0</v>
      </c>
      <c r="BG115" s="195">
        <f>IF(U115="zákl. přenesená",N115,0)</f>
        <v>0</v>
      </c>
      <c r="BH115" s="195">
        <f>IF(U115="sníž. přenesená",N115,0)</f>
        <v>0</v>
      </c>
      <c r="BI115" s="195">
        <f>IF(U115="nulová",N115,0)</f>
        <v>0</v>
      </c>
      <c r="BJ115" s="194" t="s">
        <v>83</v>
      </c>
      <c r="BK115" s="191"/>
      <c r="BL115" s="191"/>
      <c r="BM115" s="191"/>
    </row>
    <row r="116" spans="2:21" s="1" customFormat="1" ht="13.5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  <c r="T116" s="173"/>
      <c r="U116" s="173"/>
    </row>
    <row r="117" spans="2:21" s="1" customFormat="1" ht="29.25" customHeight="1">
      <c r="B117" s="48"/>
      <c r="C117" s="152" t="s">
        <v>97</v>
      </c>
      <c r="D117" s="153"/>
      <c r="E117" s="153"/>
      <c r="F117" s="153"/>
      <c r="G117" s="153"/>
      <c r="H117" s="153"/>
      <c r="I117" s="153"/>
      <c r="J117" s="153"/>
      <c r="K117" s="153"/>
      <c r="L117" s="154">
        <f>ROUND(SUM(N88+N109),2)</f>
        <v>0</v>
      </c>
      <c r="M117" s="154"/>
      <c r="N117" s="154"/>
      <c r="O117" s="154"/>
      <c r="P117" s="154"/>
      <c r="Q117" s="154"/>
      <c r="R117" s="50"/>
      <c r="T117" s="173"/>
      <c r="U117" s="173"/>
    </row>
    <row r="118" spans="2:21" s="1" customFormat="1" ht="6.95" customHeight="1"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9"/>
      <c r="T118" s="173"/>
      <c r="U118" s="173"/>
    </row>
    <row r="122" spans="2:18" s="1" customFormat="1" ht="6.95" customHeight="1">
      <c r="B122" s="80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2"/>
    </row>
    <row r="123" spans="2:18" s="1" customFormat="1" ht="36.95" customHeight="1">
      <c r="B123" s="48"/>
      <c r="C123" s="29" t="s">
        <v>140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18" s="1" customFormat="1" ht="6.95" customHeight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</row>
    <row r="125" spans="2:18" s="1" customFormat="1" ht="30" customHeight="1">
      <c r="B125" s="48"/>
      <c r="C125" s="40" t="s">
        <v>19</v>
      </c>
      <c r="D125" s="49"/>
      <c r="E125" s="49"/>
      <c r="F125" s="157" t="str">
        <f>F6</f>
        <v>Stavební úpravy 4.PP-1.část,Domov pro seniory Dobětice,p.o.Šrámkova 38/A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9"/>
      <c r="R125" s="50"/>
    </row>
    <row r="126" spans="2:18" s="1" customFormat="1" ht="36.95" customHeight="1">
      <c r="B126" s="48"/>
      <c r="C126" s="87" t="s">
        <v>104</v>
      </c>
      <c r="D126" s="49"/>
      <c r="E126" s="49"/>
      <c r="F126" s="89" t="str">
        <f>F7</f>
        <v xml:space="preserve">1 - Stavební úpravy 4.PP-DPS Dobětice,p.o.Šrámkova 38/A  -  stavební část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0"/>
    </row>
    <row r="127" spans="2:18" s="1" customFormat="1" ht="6.95" customHeight="1"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</row>
    <row r="128" spans="2:18" s="1" customFormat="1" ht="18" customHeight="1">
      <c r="B128" s="48"/>
      <c r="C128" s="40" t="s">
        <v>24</v>
      </c>
      <c r="D128" s="49"/>
      <c r="E128" s="49"/>
      <c r="F128" s="35" t="str">
        <f>F9</f>
        <v>Ústí nad Lbem</v>
      </c>
      <c r="G128" s="49"/>
      <c r="H128" s="49"/>
      <c r="I128" s="49"/>
      <c r="J128" s="49"/>
      <c r="K128" s="40" t="s">
        <v>26</v>
      </c>
      <c r="L128" s="49"/>
      <c r="M128" s="92" t="str">
        <f>IF(O9="","",O9)</f>
        <v>5. 12. 2017</v>
      </c>
      <c r="N128" s="92"/>
      <c r="O128" s="92"/>
      <c r="P128" s="92"/>
      <c r="Q128" s="49"/>
      <c r="R128" s="50"/>
    </row>
    <row r="129" spans="2:18" s="1" customFormat="1" ht="6.95" customHeight="1"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0"/>
    </row>
    <row r="130" spans="2:18" s="1" customFormat="1" ht="13.5">
      <c r="B130" s="48"/>
      <c r="C130" s="40" t="s">
        <v>28</v>
      </c>
      <c r="D130" s="49"/>
      <c r="E130" s="49"/>
      <c r="F130" s="35" t="str">
        <f>E12</f>
        <v xml:space="preserve"> </v>
      </c>
      <c r="G130" s="49"/>
      <c r="H130" s="49"/>
      <c r="I130" s="49"/>
      <c r="J130" s="49"/>
      <c r="K130" s="40" t="s">
        <v>34</v>
      </c>
      <c r="L130" s="49"/>
      <c r="M130" s="35" t="str">
        <f>E18</f>
        <v xml:space="preserve"> </v>
      </c>
      <c r="N130" s="35"/>
      <c r="O130" s="35"/>
      <c r="P130" s="35"/>
      <c r="Q130" s="35"/>
      <c r="R130" s="50"/>
    </row>
    <row r="131" spans="2:18" s="1" customFormat="1" ht="14.4" customHeight="1">
      <c r="B131" s="48"/>
      <c r="C131" s="40" t="s">
        <v>32</v>
      </c>
      <c r="D131" s="49"/>
      <c r="E131" s="49"/>
      <c r="F131" s="35" t="str">
        <f>IF(E15="","",E15)</f>
        <v>Vyplň údaj</v>
      </c>
      <c r="G131" s="49"/>
      <c r="H131" s="49"/>
      <c r="I131" s="49"/>
      <c r="J131" s="49"/>
      <c r="K131" s="40" t="s">
        <v>36</v>
      </c>
      <c r="L131" s="49"/>
      <c r="M131" s="35" t="str">
        <f>E21</f>
        <v xml:space="preserve"> </v>
      </c>
      <c r="N131" s="35"/>
      <c r="O131" s="35"/>
      <c r="P131" s="35"/>
      <c r="Q131" s="35"/>
      <c r="R131" s="50"/>
    </row>
    <row r="132" spans="2:18" s="1" customFormat="1" ht="10.3" customHeight="1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spans="2:27" s="8" customFormat="1" ht="29.25" customHeight="1">
      <c r="B133" s="198"/>
      <c r="C133" s="199" t="s">
        <v>141</v>
      </c>
      <c r="D133" s="200" t="s">
        <v>142</v>
      </c>
      <c r="E133" s="200" t="s">
        <v>59</v>
      </c>
      <c r="F133" s="200" t="s">
        <v>143</v>
      </c>
      <c r="G133" s="200"/>
      <c r="H133" s="200"/>
      <c r="I133" s="200"/>
      <c r="J133" s="200" t="s">
        <v>144</v>
      </c>
      <c r="K133" s="200" t="s">
        <v>145</v>
      </c>
      <c r="L133" s="200" t="s">
        <v>146</v>
      </c>
      <c r="M133" s="200"/>
      <c r="N133" s="200" t="s">
        <v>109</v>
      </c>
      <c r="O133" s="200"/>
      <c r="P133" s="200"/>
      <c r="Q133" s="201"/>
      <c r="R133" s="202"/>
      <c r="T133" s="108" t="s">
        <v>147</v>
      </c>
      <c r="U133" s="109" t="s">
        <v>41</v>
      </c>
      <c r="V133" s="109" t="s">
        <v>148</v>
      </c>
      <c r="W133" s="109" t="s">
        <v>149</v>
      </c>
      <c r="X133" s="109" t="s">
        <v>150</v>
      </c>
      <c r="Y133" s="109" t="s">
        <v>151</v>
      </c>
      <c r="Z133" s="109" t="s">
        <v>152</v>
      </c>
      <c r="AA133" s="110" t="s">
        <v>153</v>
      </c>
    </row>
    <row r="134" spans="2:63" s="1" customFormat="1" ht="29.25" customHeight="1">
      <c r="B134" s="48"/>
      <c r="C134" s="112" t="s">
        <v>106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203">
        <f>BK134</f>
        <v>0</v>
      </c>
      <c r="O134" s="204"/>
      <c r="P134" s="204"/>
      <c r="Q134" s="204"/>
      <c r="R134" s="50"/>
      <c r="T134" s="111"/>
      <c r="U134" s="69"/>
      <c r="V134" s="69"/>
      <c r="W134" s="205">
        <f>W135+W214+W498+W501</f>
        <v>0</v>
      </c>
      <c r="X134" s="69"/>
      <c r="Y134" s="205">
        <f>Y135+Y214+Y498+Y501</f>
        <v>13.329734819999999</v>
      </c>
      <c r="Z134" s="69"/>
      <c r="AA134" s="206">
        <f>AA135+AA214+AA498+AA501</f>
        <v>17.70031727</v>
      </c>
      <c r="AT134" s="24" t="s">
        <v>76</v>
      </c>
      <c r="AU134" s="24" t="s">
        <v>111</v>
      </c>
      <c r="BK134" s="207">
        <f>BK135+BK214+BK498+BK501</f>
        <v>0</v>
      </c>
    </row>
    <row r="135" spans="2:63" s="9" customFormat="1" ht="37.4" customHeight="1">
      <c r="B135" s="208"/>
      <c r="C135" s="209"/>
      <c r="D135" s="210" t="s">
        <v>112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87">
        <f>BK135</f>
        <v>0</v>
      </c>
      <c r="O135" s="180"/>
      <c r="P135" s="180"/>
      <c r="Q135" s="180"/>
      <c r="R135" s="211"/>
      <c r="T135" s="212"/>
      <c r="U135" s="209"/>
      <c r="V135" s="209"/>
      <c r="W135" s="213">
        <f>W136+W144+W173+W207+W212</f>
        <v>0</v>
      </c>
      <c r="X135" s="209"/>
      <c r="Y135" s="213">
        <f>Y136+Y144+Y173+Y207+Y212</f>
        <v>8.0647664</v>
      </c>
      <c r="Z135" s="209"/>
      <c r="AA135" s="214">
        <f>AA136+AA144+AA173+AA207+AA212</f>
        <v>7.607896</v>
      </c>
      <c r="AR135" s="215" t="s">
        <v>83</v>
      </c>
      <c r="AT135" s="216" t="s">
        <v>76</v>
      </c>
      <c r="AU135" s="216" t="s">
        <v>77</v>
      </c>
      <c r="AY135" s="215" t="s">
        <v>154</v>
      </c>
      <c r="BK135" s="217">
        <f>BK136+BK144+BK173+BK207+BK212</f>
        <v>0</v>
      </c>
    </row>
    <row r="136" spans="2:63" s="9" customFormat="1" ht="19.9" customHeight="1">
      <c r="B136" s="208"/>
      <c r="C136" s="209"/>
      <c r="D136" s="218" t="s">
        <v>113</v>
      </c>
      <c r="E136" s="218"/>
      <c r="F136" s="218"/>
      <c r="G136" s="218"/>
      <c r="H136" s="218"/>
      <c r="I136" s="218"/>
      <c r="J136" s="218"/>
      <c r="K136" s="218"/>
      <c r="L136" s="218"/>
      <c r="M136" s="218"/>
      <c r="N136" s="219">
        <f>BK136</f>
        <v>0</v>
      </c>
      <c r="O136" s="220"/>
      <c r="P136" s="220"/>
      <c r="Q136" s="220"/>
      <c r="R136" s="211"/>
      <c r="T136" s="212"/>
      <c r="U136" s="209"/>
      <c r="V136" s="209"/>
      <c r="W136" s="213">
        <f>SUM(W137:W143)</f>
        <v>0</v>
      </c>
      <c r="X136" s="209"/>
      <c r="Y136" s="213">
        <f>SUM(Y137:Y143)</f>
        <v>3.1842855599999997</v>
      </c>
      <c r="Z136" s="209"/>
      <c r="AA136" s="214">
        <f>SUM(AA137:AA143)</f>
        <v>0</v>
      </c>
      <c r="AR136" s="215" t="s">
        <v>83</v>
      </c>
      <c r="AT136" s="216" t="s">
        <v>76</v>
      </c>
      <c r="AU136" s="216" t="s">
        <v>83</v>
      </c>
      <c r="AY136" s="215" t="s">
        <v>154</v>
      </c>
      <c r="BK136" s="217">
        <f>SUM(BK137:BK143)</f>
        <v>0</v>
      </c>
    </row>
    <row r="137" spans="2:65" s="1" customFormat="1" ht="38.25" customHeight="1">
      <c r="B137" s="48"/>
      <c r="C137" s="221" t="s">
        <v>83</v>
      </c>
      <c r="D137" s="221" t="s">
        <v>155</v>
      </c>
      <c r="E137" s="222" t="s">
        <v>156</v>
      </c>
      <c r="F137" s="223" t="s">
        <v>157</v>
      </c>
      <c r="G137" s="223"/>
      <c r="H137" s="223"/>
      <c r="I137" s="223"/>
      <c r="J137" s="224" t="s">
        <v>158</v>
      </c>
      <c r="K137" s="225">
        <v>2</v>
      </c>
      <c r="L137" s="226">
        <v>0</v>
      </c>
      <c r="M137" s="227"/>
      <c r="N137" s="228">
        <f>ROUND(L137*K137,2)</f>
        <v>0</v>
      </c>
      <c r="O137" s="228"/>
      <c r="P137" s="228"/>
      <c r="Q137" s="228"/>
      <c r="R137" s="50"/>
      <c r="T137" s="229" t="s">
        <v>22</v>
      </c>
      <c r="U137" s="58" t="s">
        <v>44</v>
      </c>
      <c r="V137" s="49"/>
      <c r="W137" s="230">
        <f>V137*K137</f>
        <v>0</v>
      </c>
      <c r="X137" s="230">
        <v>0.04026</v>
      </c>
      <c r="Y137" s="230">
        <f>X137*K137</f>
        <v>0.08052</v>
      </c>
      <c r="Z137" s="230">
        <v>0</v>
      </c>
      <c r="AA137" s="231">
        <f>Z137*K137</f>
        <v>0</v>
      </c>
      <c r="AR137" s="24" t="s">
        <v>159</v>
      </c>
      <c r="AT137" s="24" t="s">
        <v>155</v>
      </c>
      <c r="AU137" s="24" t="s">
        <v>86</v>
      </c>
      <c r="AY137" s="24" t="s">
        <v>154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4" t="s">
        <v>86</v>
      </c>
      <c r="BK137" s="144">
        <f>ROUND(L137*K137,2)</f>
        <v>0</v>
      </c>
      <c r="BL137" s="24" t="s">
        <v>159</v>
      </c>
      <c r="BM137" s="24" t="s">
        <v>160</v>
      </c>
    </row>
    <row r="138" spans="2:65" s="1" customFormat="1" ht="38.25" customHeight="1">
      <c r="B138" s="48"/>
      <c r="C138" s="221" t="s">
        <v>86</v>
      </c>
      <c r="D138" s="221" t="s">
        <v>155</v>
      </c>
      <c r="E138" s="222" t="s">
        <v>161</v>
      </c>
      <c r="F138" s="223" t="s">
        <v>162</v>
      </c>
      <c r="G138" s="223"/>
      <c r="H138" s="223"/>
      <c r="I138" s="223"/>
      <c r="J138" s="224" t="s">
        <v>163</v>
      </c>
      <c r="K138" s="225">
        <v>1.8</v>
      </c>
      <c r="L138" s="226">
        <v>0</v>
      </c>
      <c r="M138" s="227"/>
      <c r="N138" s="228">
        <f>ROUND(L138*K138,2)</f>
        <v>0</v>
      </c>
      <c r="O138" s="228"/>
      <c r="P138" s="228"/>
      <c r="Q138" s="228"/>
      <c r="R138" s="50"/>
      <c r="T138" s="229" t="s">
        <v>22</v>
      </c>
      <c r="U138" s="58" t="s">
        <v>44</v>
      </c>
      <c r="V138" s="49"/>
      <c r="W138" s="230">
        <f>V138*K138</f>
        <v>0</v>
      </c>
      <c r="X138" s="230">
        <v>0.05112</v>
      </c>
      <c r="Y138" s="230">
        <f>X138*K138</f>
        <v>0.092016</v>
      </c>
      <c r="Z138" s="230">
        <v>0</v>
      </c>
      <c r="AA138" s="231">
        <f>Z138*K138</f>
        <v>0</v>
      </c>
      <c r="AR138" s="24" t="s">
        <v>159</v>
      </c>
      <c r="AT138" s="24" t="s">
        <v>155</v>
      </c>
      <c r="AU138" s="24" t="s">
        <v>86</v>
      </c>
      <c r="AY138" s="24" t="s">
        <v>154</v>
      </c>
      <c r="BE138" s="144">
        <f>IF(U138="základní",N138,0)</f>
        <v>0</v>
      </c>
      <c r="BF138" s="144">
        <f>IF(U138="snížená",N138,0)</f>
        <v>0</v>
      </c>
      <c r="BG138" s="144">
        <f>IF(U138="zákl. přenesená",N138,0)</f>
        <v>0</v>
      </c>
      <c r="BH138" s="144">
        <f>IF(U138="sníž. přenesená",N138,0)</f>
        <v>0</v>
      </c>
      <c r="BI138" s="144">
        <f>IF(U138="nulová",N138,0)</f>
        <v>0</v>
      </c>
      <c r="BJ138" s="24" t="s">
        <v>86</v>
      </c>
      <c r="BK138" s="144">
        <f>ROUND(L138*K138,2)</f>
        <v>0</v>
      </c>
      <c r="BL138" s="24" t="s">
        <v>159</v>
      </c>
      <c r="BM138" s="24" t="s">
        <v>164</v>
      </c>
    </row>
    <row r="139" spans="2:51" s="10" customFormat="1" ht="16.5" customHeight="1">
      <c r="B139" s="232"/>
      <c r="C139" s="233"/>
      <c r="D139" s="233"/>
      <c r="E139" s="234" t="s">
        <v>22</v>
      </c>
      <c r="F139" s="235" t="s">
        <v>165</v>
      </c>
      <c r="G139" s="236"/>
      <c r="H139" s="236"/>
      <c r="I139" s="236"/>
      <c r="J139" s="233"/>
      <c r="K139" s="237">
        <v>1.8</v>
      </c>
      <c r="L139" s="233"/>
      <c r="M139" s="233"/>
      <c r="N139" s="233"/>
      <c r="O139" s="233"/>
      <c r="P139" s="233"/>
      <c r="Q139" s="233"/>
      <c r="R139" s="238"/>
      <c r="T139" s="239"/>
      <c r="U139" s="233"/>
      <c r="V139" s="233"/>
      <c r="W139" s="233"/>
      <c r="X139" s="233"/>
      <c r="Y139" s="233"/>
      <c r="Z139" s="233"/>
      <c r="AA139" s="240"/>
      <c r="AT139" s="241" t="s">
        <v>166</v>
      </c>
      <c r="AU139" s="241" t="s">
        <v>86</v>
      </c>
      <c r="AV139" s="10" t="s">
        <v>86</v>
      </c>
      <c r="AW139" s="10" t="s">
        <v>35</v>
      </c>
      <c r="AX139" s="10" t="s">
        <v>83</v>
      </c>
      <c r="AY139" s="241" t="s">
        <v>154</v>
      </c>
    </row>
    <row r="140" spans="2:65" s="1" customFormat="1" ht="38.25" customHeight="1">
      <c r="B140" s="48"/>
      <c r="C140" s="221" t="s">
        <v>167</v>
      </c>
      <c r="D140" s="221" t="s">
        <v>155</v>
      </c>
      <c r="E140" s="222" t="s">
        <v>168</v>
      </c>
      <c r="F140" s="223" t="s">
        <v>169</v>
      </c>
      <c r="G140" s="223"/>
      <c r="H140" s="223"/>
      <c r="I140" s="223"/>
      <c r="J140" s="224" t="s">
        <v>163</v>
      </c>
      <c r="K140" s="225">
        <v>28.898</v>
      </c>
      <c r="L140" s="226">
        <v>0</v>
      </c>
      <c r="M140" s="227"/>
      <c r="N140" s="228">
        <f>ROUND(L140*K140,2)</f>
        <v>0</v>
      </c>
      <c r="O140" s="228"/>
      <c r="P140" s="228"/>
      <c r="Q140" s="228"/>
      <c r="R140" s="50"/>
      <c r="T140" s="229" t="s">
        <v>22</v>
      </c>
      <c r="U140" s="58" t="s">
        <v>44</v>
      </c>
      <c r="V140" s="49"/>
      <c r="W140" s="230">
        <f>V140*K140</f>
        <v>0</v>
      </c>
      <c r="X140" s="230">
        <v>0.10422</v>
      </c>
      <c r="Y140" s="230">
        <f>X140*K140</f>
        <v>3.0117495599999997</v>
      </c>
      <c r="Z140" s="230">
        <v>0</v>
      </c>
      <c r="AA140" s="231">
        <f>Z140*K140</f>
        <v>0</v>
      </c>
      <c r="AR140" s="24" t="s">
        <v>159</v>
      </c>
      <c r="AT140" s="24" t="s">
        <v>155</v>
      </c>
      <c r="AU140" s="24" t="s">
        <v>86</v>
      </c>
      <c r="AY140" s="24" t="s">
        <v>154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24" t="s">
        <v>86</v>
      </c>
      <c r="BK140" s="144">
        <f>ROUND(L140*K140,2)</f>
        <v>0</v>
      </c>
      <c r="BL140" s="24" t="s">
        <v>159</v>
      </c>
      <c r="BM140" s="24" t="s">
        <v>170</v>
      </c>
    </row>
    <row r="141" spans="2:51" s="10" customFormat="1" ht="16.5" customHeight="1">
      <c r="B141" s="232"/>
      <c r="C141" s="233"/>
      <c r="D141" s="233"/>
      <c r="E141" s="234" t="s">
        <v>22</v>
      </c>
      <c r="F141" s="235" t="s">
        <v>171</v>
      </c>
      <c r="G141" s="236"/>
      <c r="H141" s="236"/>
      <c r="I141" s="236"/>
      <c r="J141" s="233"/>
      <c r="K141" s="237">
        <v>20.51</v>
      </c>
      <c r="L141" s="233"/>
      <c r="M141" s="233"/>
      <c r="N141" s="233"/>
      <c r="O141" s="233"/>
      <c r="P141" s="233"/>
      <c r="Q141" s="233"/>
      <c r="R141" s="238"/>
      <c r="T141" s="239"/>
      <c r="U141" s="233"/>
      <c r="V141" s="233"/>
      <c r="W141" s="233"/>
      <c r="X141" s="233"/>
      <c r="Y141" s="233"/>
      <c r="Z141" s="233"/>
      <c r="AA141" s="240"/>
      <c r="AT141" s="241" t="s">
        <v>166</v>
      </c>
      <c r="AU141" s="241" t="s">
        <v>86</v>
      </c>
      <c r="AV141" s="10" t="s">
        <v>86</v>
      </c>
      <c r="AW141" s="10" t="s">
        <v>35</v>
      </c>
      <c r="AX141" s="10" t="s">
        <v>77</v>
      </c>
      <c r="AY141" s="241" t="s">
        <v>154</v>
      </c>
    </row>
    <row r="142" spans="2:51" s="10" customFormat="1" ht="16.5" customHeight="1">
      <c r="B142" s="232"/>
      <c r="C142" s="233"/>
      <c r="D142" s="233"/>
      <c r="E142" s="234" t="s">
        <v>22</v>
      </c>
      <c r="F142" s="242" t="s">
        <v>172</v>
      </c>
      <c r="G142" s="233"/>
      <c r="H142" s="233"/>
      <c r="I142" s="233"/>
      <c r="J142" s="233"/>
      <c r="K142" s="237">
        <v>8.388</v>
      </c>
      <c r="L142" s="233"/>
      <c r="M142" s="233"/>
      <c r="N142" s="233"/>
      <c r="O142" s="233"/>
      <c r="P142" s="233"/>
      <c r="Q142" s="233"/>
      <c r="R142" s="238"/>
      <c r="T142" s="239"/>
      <c r="U142" s="233"/>
      <c r="V142" s="233"/>
      <c r="W142" s="233"/>
      <c r="X142" s="233"/>
      <c r="Y142" s="233"/>
      <c r="Z142" s="233"/>
      <c r="AA142" s="240"/>
      <c r="AT142" s="241" t="s">
        <v>166</v>
      </c>
      <c r="AU142" s="241" t="s">
        <v>86</v>
      </c>
      <c r="AV142" s="10" t="s">
        <v>86</v>
      </c>
      <c r="AW142" s="10" t="s">
        <v>35</v>
      </c>
      <c r="AX142" s="10" t="s">
        <v>77</v>
      </c>
      <c r="AY142" s="241" t="s">
        <v>154</v>
      </c>
    </row>
    <row r="143" spans="2:51" s="11" customFormat="1" ht="16.5" customHeight="1">
      <c r="B143" s="243"/>
      <c r="C143" s="244"/>
      <c r="D143" s="244"/>
      <c r="E143" s="245" t="s">
        <v>22</v>
      </c>
      <c r="F143" s="246" t="s">
        <v>173</v>
      </c>
      <c r="G143" s="244"/>
      <c r="H143" s="244"/>
      <c r="I143" s="244"/>
      <c r="J143" s="244"/>
      <c r="K143" s="247">
        <v>28.898</v>
      </c>
      <c r="L143" s="244"/>
      <c r="M143" s="244"/>
      <c r="N143" s="244"/>
      <c r="O143" s="244"/>
      <c r="P143" s="244"/>
      <c r="Q143" s="244"/>
      <c r="R143" s="248"/>
      <c r="T143" s="249"/>
      <c r="U143" s="244"/>
      <c r="V143" s="244"/>
      <c r="W143" s="244"/>
      <c r="X143" s="244"/>
      <c r="Y143" s="244"/>
      <c r="Z143" s="244"/>
      <c r="AA143" s="250"/>
      <c r="AT143" s="251" t="s">
        <v>166</v>
      </c>
      <c r="AU143" s="251" t="s">
        <v>86</v>
      </c>
      <c r="AV143" s="11" t="s">
        <v>159</v>
      </c>
      <c r="AW143" s="11" t="s">
        <v>35</v>
      </c>
      <c r="AX143" s="11" t="s">
        <v>83</v>
      </c>
      <c r="AY143" s="251" t="s">
        <v>154</v>
      </c>
    </row>
    <row r="144" spans="2:63" s="9" customFormat="1" ht="29.85" customHeight="1">
      <c r="B144" s="208"/>
      <c r="C144" s="209"/>
      <c r="D144" s="218" t="s">
        <v>114</v>
      </c>
      <c r="E144" s="218"/>
      <c r="F144" s="218"/>
      <c r="G144" s="218"/>
      <c r="H144" s="218"/>
      <c r="I144" s="218"/>
      <c r="J144" s="218"/>
      <c r="K144" s="218"/>
      <c r="L144" s="218"/>
      <c r="M144" s="218"/>
      <c r="N144" s="219">
        <f>BK144</f>
        <v>0</v>
      </c>
      <c r="O144" s="220"/>
      <c r="P144" s="220"/>
      <c r="Q144" s="220"/>
      <c r="R144" s="211"/>
      <c r="T144" s="212"/>
      <c r="U144" s="209"/>
      <c r="V144" s="209"/>
      <c r="W144" s="213">
        <f>SUM(W145:W172)</f>
        <v>0</v>
      </c>
      <c r="X144" s="209"/>
      <c r="Y144" s="213">
        <f>SUM(Y145:Y172)</f>
        <v>4.86704264</v>
      </c>
      <c r="Z144" s="209"/>
      <c r="AA144" s="214">
        <f>SUM(AA145:AA172)</f>
        <v>0</v>
      </c>
      <c r="AR144" s="215" t="s">
        <v>83</v>
      </c>
      <c r="AT144" s="216" t="s">
        <v>76</v>
      </c>
      <c r="AU144" s="216" t="s">
        <v>83</v>
      </c>
      <c r="AY144" s="215" t="s">
        <v>154</v>
      </c>
      <c r="BK144" s="217">
        <f>SUM(BK145:BK172)</f>
        <v>0</v>
      </c>
    </row>
    <row r="145" spans="2:65" s="1" customFormat="1" ht="25.5" customHeight="1">
      <c r="B145" s="48"/>
      <c r="C145" s="221" t="s">
        <v>159</v>
      </c>
      <c r="D145" s="221" t="s">
        <v>155</v>
      </c>
      <c r="E145" s="222" t="s">
        <v>174</v>
      </c>
      <c r="F145" s="223" t="s">
        <v>175</v>
      </c>
      <c r="G145" s="223"/>
      <c r="H145" s="223"/>
      <c r="I145" s="223"/>
      <c r="J145" s="224" t="s">
        <v>163</v>
      </c>
      <c r="K145" s="225">
        <v>29.836</v>
      </c>
      <c r="L145" s="226">
        <v>0</v>
      </c>
      <c r="M145" s="227"/>
      <c r="N145" s="228">
        <f>ROUND(L145*K145,2)</f>
        <v>0</v>
      </c>
      <c r="O145" s="228"/>
      <c r="P145" s="228"/>
      <c r="Q145" s="228"/>
      <c r="R145" s="50"/>
      <c r="T145" s="229" t="s">
        <v>22</v>
      </c>
      <c r="U145" s="58" t="s">
        <v>44</v>
      </c>
      <c r="V145" s="49"/>
      <c r="W145" s="230">
        <f>V145*K145</f>
        <v>0</v>
      </c>
      <c r="X145" s="230">
        <v>0.00546</v>
      </c>
      <c r="Y145" s="230">
        <f>X145*K145</f>
        <v>0.16290455999999998</v>
      </c>
      <c r="Z145" s="230">
        <v>0</v>
      </c>
      <c r="AA145" s="231">
        <f>Z145*K145</f>
        <v>0</v>
      </c>
      <c r="AR145" s="24" t="s">
        <v>159</v>
      </c>
      <c r="AT145" s="24" t="s">
        <v>155</v>
      </c>
      <c r="AU145" s="24" t="s">
        <v>86</v>
      </c>
      <c r="AY145" s="24" t="s">
        <v>154</v>
      </c>
      <c r="BE145" s="144">
        <f>IF(U145="základní",N145,0)</f>
        <v>0</v>
      </c>
      <c r="BF145" s="144">
        <f>IF(U145="snížená",N145,0)</f>
        <v>0</v>
      </c>
      <c r="BG145" s="144">
        <f>IF(U145="zákl. přenesená",N145,0)</f>
        <v>0</v>
      </c>
      <c r="BH145" s="144">
        <f>IF(U145="sníž. přenesená",N145,0)</f>
        <v>0</v>
      </c>
      <c r="BI145" s="144">
        <f>IF(U145="nulová",N145,0)</f>
        <v>0</v>
      </c>
      <c r="BJ145" s="24" t="s">
        <v>86</v>
      </c>
      <c r="BK145" s="144">
        <f>ROUND(L145*K145,2)</f>
        <v>0</v>
      </c>
      <c r="BL145" s="24" t="s">
        <v>159</v>
      </c>
      <c r="BM145" s="24" t="s">
        <v>176</v>
      </c>
    </row>
    <row r="146" spans="2:51" s="10" customFormat="1" ht="16.5" customHeight="1">
      <c r="B146" s="232"/>
      <c r="C146" s="233"/>
      <c r="D146" s="233"/>
      <c r="E146" s="234" t="s">
        <v>22</v>
      </c>
      <c r="F146" s="235" t="s">
        <v>177</v>
      </c>
      <c r="G146" s="236"/>
      <c r="H146" s="236"/>
      <c r="I146" s="236"/>
      <c r="J146" s="233"/>
      <c r="K146" s="237">
        <v>41.02</v>
      </c>
      <c r="L146" s="233"/>
      <c r="M146" s="233"/>
      <c r="N146" s="233"/>
      <c r="O146" s="233"/>
      <c r="P146" s="233"/>
      <c r="Q146" s="233"/>
      <c r="R146" s="238"/>
      <c r="T146" s="239"/>
      <c r="U146" s="233"/>
      <c r="V146" s="233"/>
      <c r="W146" s="233"/>
      <c r="X146" s="233"/>
      <c r="Y146" s="233"/>
      <c r="Z146" s="233"/>
      <c r="AA146" s="240"/>
      <c r="AT146" s="241" t="s">
        <v>166</v>
      </c>
      <c r="AU146" s="241" t="s">
        <v>86</v>
      </c>
      <c r="AV146" s="10" t="s">
        <v>86</v>
      </c>
      <c r="AW146" s="10" t="s">
        <v>35</v>
      </c>
      <c r="AX146" s="10" t="s">
        <v>77</v>
      </c>
      <c r="AY146" s="241" t="s">
        <v>154</v>
      </c>
    </row>
    <row r="147" spans="2:51" s="10" customFormat="1" ht="16.5" customHeight="1">
      <c r="B147" s="232"/>
      <c r="C147" s="233"/>
      <c r="D147" s="233"/>
      <c r="E147" s="234" t="s">
        <v>22</v>
      </c>
      <c r="F147" s="242" t="s">
        <v>178</v>
      </c>
      <c r="G147" s="233"/>
      <c r="H147" s="233"/>
      <c r="I147" s="233"/>
      <c r="J147" s="233"/>
      <c r="K147" s="237">
        <v>16.776</v>
      </c>
      <c r="L147" s="233"/>
      <c r="M147" s="233"/>
      <c r="N147" s="233"/>
      <c r="O147" s="233"/>
      <c r="P147" s="233"/>
      <c r="Q147" s="233"/>
      <c r="R147" s="238"/>
      <c r="T147" s="239"/>
      <c r="U147" s="233"/>
      <c r="V147" s="233"/>
      <c r="W147" s="233"/>
      <c r="X147" s="233"/>
      <c r="Y147" s="233"/>
      <c r="Z147" s="233"/>
      <c r="AA147" s="240"/>
      <c r="AT147" s="241" t="s">
        <v>166</v>
      </c>
      <c r="AU147" s="241" t="s">
        <v>86</v>
      </c>
      <c r="AV147" s="10" t="s">
        <v>86</v>
      </c>
      <c r="AW147" s="10" t="s">
        <v>35</v>
      </c>
      <c r="AX147" s="10" t="s">
        <v>77</v>
      </c>
      <c r="AY147" s="241" t="s">
        <v>154</v>
      </c>
    </row>
    <row r="148" spans="2:51" s="12" customFormat="1" ht="16.5" customHeight="1">
      <c r="B148" s="252"/>
      <c r="C148" s="253"/>
      <c r="D148" s="253"/>
      <c r="E148" s="254" t="s">
        <v>22</v>
      </c>
      <c r="F148" s="255" t="s">
        <v>179</v>
      </c>
      <c r="G148" s="253"/>
      <c r="H148" s="253"/>
      <c r="I148" s="253"/>
      <c r="J148" s="253"/>
      <c r="K148" s="254" t="s">
        <v>22</v>
      </c>
      <c r="L148" s="253"/>
      <c r="M148" s="253"/>
      <c r="N148" s="253"/>
      <c r="O148" s="253"/>
      <c r="P148" s="253"/>
      <c r="Q148" s="253"/>
      <c r="R148" s="256"/>
      <c r="T148" s="257"/>
      <c r="U148" s="253"/>
      <c r="V148" s="253"/>
      <c r="W148" s="253"/>
      <c r="X148" s="253"/>
      <c r="Y148" s="253"/>
      <c r="Z148" s="253"/>
      <c r="AA148" s="258"/>
      <c r="AT148" s="259" t="s">
        <v>166</v>
      </c>
      <c r="AU148" s="259" t="s">
        <v>86</v>
      </c>
      <c r="AV148" s="12" t="s">
        <v>83</v>
      </c>
      <c r="AW148" s="12" t="s">
        <v>35</v>
      </c>
      <c r="AX148" s="12" t="s">
        <v>77</v>
      </c>
      <c r="AY148" s="259" t="s">
        <v>154</v>
      </c>
    </row>
    <row r="149" spans="2:51" s="10" customFormat="1" ht="16.5" customHeight="1">
      <c r="B149" s="232"/>
      <c r="C149" s="233"/>
      <c r="D149" s="233"/>
      <c r="E149" s="234" t="s">
        <v>22</v>
      </c>
      <c r="F149" s="242" t="s">
        <v>180</v>
      </c>
      <c r="G149" s="233"/>
      <c r="H149" s="233"/>
      <c r="I149" s="233"/>
      <c r="J149" s="233"/>
      <c r="K149" s="237">
        <v>-31.56</v>
      </c>
      <c r="L149" s="233"/>
      <c r="M149" s="233"/>
      <c r="N149" s="233"/>
      <c r="O149" s="233"/>
      <c r="P149" s="233"/>
      <c r="Q149" s="233"/>
      <c r="R149" s="238"/>
      <c r="T149" s="239"/>
      <c r="U149" s="233"/>
      <c r="V149" s="233"/>
      <c r="W149" s="233"/>
      <c r="X149" s="233"/>
      <c r="Y149" s="233"/>
      <c r="Z149" s="233"/>
      <c r="AA149" s="240"/>
      <c r="AT149" s="241" t="s">
        <v>166</v>
      </c>
      <c r="AU149" s="241" t="s">
        <v>86</v>
      </c>
      <c r="AV149" s="10" t="s">
        <v>86</v>
      </c>
      <c r="AW149" s="10" t="s">
        <v>35</v>
      </c>
      <c r="AX149" s="10" t="s">
        <v>77</v>
      </c>
      <c r="AY149" s="241" t="s">
        <v>154</v>
      </c>
    </row>
    <row r="150" spans="2:51" s="10" customFormat="1" ht="16.5" customHeight="1">
      <c r="B150" s="232"/>
      <c r="C150" s="233"/>
      <c r="D150" s="233"/>
      <c r="E150" s="234" t="s">
        <v>22</v>
      </c>
      <c r="F150" s="242" t="s">
        <v>181</v>
      </c>
      <c r="G150" s="233"/>
      <c r="H150" s="233"/>
      <c r="I150" s="233"/>
      <c r="J150" s="233"/>
      <c r="K150" s="237">
        <v>3.6</v>
      </c>
      <c r="L150" s="233"/>
      <c r="M150" s="233"/>
      <c r="N150" s="233"/>
      <c r="O150" s="233"/>
      <c r="P150" s="233"/>
      <c r="Q150" s="233"/>
      <c r="R150" s="238"/>
      <c r="T150" s="239"/>
      <c r="U150" s="233"/>
      <c r="V150" s="233"/>
      <c r="W150" s="233"/>
      <c r="X150" s="233"/>
      <c r="Y150" s="233"/>
      <c r="Z150" s="233"/>
      <c r="AA150" s="240"/>
      <c r="AT150" s="241" t="s">
        <v>166</v>
      </c>
      <c r="AU150" s="241" t="s">
        <v>86</v>
      </c>
      <c r="AV150" s="10" t="s">
        <v>86</v>
      </c>
      <c r="AW150" s="10" t="s">
        <v>35</v>
      </c>
      <c r="AX150" s="10" t="s">
        <v>77</v>
      </c>
      <c r="AY150" s="241" t="s">
        <v>154</v>
      </c>
    </row>
    <row r="151" spans="2:51" s="11" customFormat="1" ht="16.5" customHeight="1">
      <c r="B151" s="243"/>
      <c r="C151" s="244"/>
      <c r="D151" s="244"/>
      <c r="E151" s="245" t="s">
        <v>22</v>
      </c>
      <c r="F151" s="246" t="s">
        <v>173</v>
      </c>
      <c r="G151" s="244"/>
      <c r="H151" s="244"/>
      <c r="I151" s="244"/>
      <c r="J151" s="244"/>
      <c r="K151" s="247">
        <v>29.836</v>
      </c>
      <c r="L151" s="244"/>
      <c r="M151" s="244"/>
      <c r="N151" s="244"/>
      <c r="O151" s="244"/>
      <c r="P151" s="244"/>
      <c r="Q151" s="244"/>
      <c r="R151" s="248"/>
      <c r="T151" s="249"/>
      <c r="U151" s="244"/>
      <c r="V151" s="244"/>
      <c r="W151" s="244"/>
      <c r="X151" s="244"/>
      <c r="Y151" s="244"/>
      <c r="Z151" s="244"/>
      <c r="AA151" s="250"/>
      <c r="AT151" s="251" t="s">
        <v>166</v>
      </c>
      <c r="AU151" s="251" t="s">
        <v>86</v>
      </c>
      <c r="AV151" s="11" t="s">
        <v>159</v>
      </c>
      <c r="AW151" s="11" t="s">
        <v>35</v>
      </c>
      <c r="AX151" s="11" t="s">
        <v>83</v>
      </c>
      <c r="AY151" s="251" t="s">
        <v>154</v>
      </c>
    </row>
    <row r="152" spans="2:65" s="1" customFormat="1" ht="25.5" customHeight="1">
      <c r="B152" s="48"/>
      <c r="C152" s="221" t="s">
        <v>182</v>
      </c>
      <c r="D152" s="221" t="s">
        <v>155</v>
      </c>
      <c r="E152" s="222" t="s">
        <v>183</v>
      </c>
      <c r="F152" s="223" t="s">
        <v>184</v>
      </c>
      <c r="G152" s="223"/>
      <c r="H152" s="223"/>
      <c r="I152" s="223"/>
      <c r="J152" s="224" t="s">
        <v>163</v>
      </c>
      <c r="K152" s="225">
        <v>27.472</v>
      </c>
      <c r="L152" s="226">
        <v>0</v>
      </c>
      <c r="M152" s="227"/>
      <c r="N152" s="228">
        <f>ROUND(L152*K152,2)</f>
        <v>0</v>
      </c>
      <c r="O152" s="228"/>
      <c r="P152" s="228"/>
      <c r="Q152" s="228"/>
      <c r="R152" s="50"/>
      <c r="T152" s="229" t="s">
        <v>22</v>
      </c>
      <c r="U152" s="58" t="s">
        <v>44</v>
      </c>
      <c r="V152" s="49"/>
      <c r="W152" s="230">
        <f>V152*K152</f>
        <v>0</v>
      </c>
      <c r="X152" s="230">
        <v>0.00489</v>
      </c>
      <c r="Y152" s="230">
        <f>X152*K152</f>
        <v>0.13433808000000003</v>
      </c>
      <c r="Z152" s="230">
        <v>0</v>
      </c>
      <c r="AA152" s="231">
        <f>Z152*K152</f>
        <v>0</v>
      </c>
      <c r="AR152" s="24" t="s">
        <v>159</v>
      </c>
      <c r="AT152" s="24" t="s">
        <v>155</v>
      </c>
      <c r="AU152" s="24" t="s">
        <v>86</v>
      </c>
      <c r="AY152" s="24" t="s">
        <v>154</v>
      </c>
      <c r="BE152" s="144">
        <f>IF(U152="základní",N152,0)</f>
        <v>0</v>
      </c>
      <c r="BF152" s="144">
        <f>IF(U152="snížená",N152,0)</f>
        <v>0</v>
      </c>
      <c r="BG152" s="144">
        <f>IF(U152="zákl. přenesená",N152,0)</f>
        <v>0</v>
      </c>
      <c r="BH152" s="144">
        <f>IF(U152="sníž. přenesená",N152,0)</f>
        <v>0</v>
      </c>
      <c r="BI152" s="144">
        <f>IF(U152="nulová",N152,0)</f>
        <v>0</v>
      </c>
      <c r="BJ152" s="24" t="s">
        <v>86</v>
      </c>
      <c r="BK152" s="144">
        <f>ROUND(L152*K152,2)</f>
        <v>0</v>
      </c>
      <c r="BL152" s="24" t="s">
        <v>159</v>
      </c>
      <c r="BM152" s="24" t="s">
        <v>185</v>
      </c>
    </row>
    <row r="153" spans="2:51" s="10" customFormat="1" ht="16.5" customHeight="1">
      <c r="B153" s="232"/>
      <c r="C153" s="233"/>
      <c r="D153" s="233"/>
      <c r="E153" s="234" t="s">
        <v>22</v>
      </c>
      <c r="F153" s="235" t="s">
        <v>186</v>
      </c>
      <c r="G153" s="236"/>
      <c r="H153" s="236"/>
      <c r="I153" s="236"/>
      <c r="J153" s="233"/>
      <c r="K153" s="237">
        <v>38.656</v>
      </c>
      <c r="L153" s="233"/>
      <c r="M153" s="233"/>
      <c r="N153" s="233"/>
      <c r="O153" s="233"/>
      <c r="P153" s="233"/>
      <c r="Q153" s="233"/>
      <c r="R153" s="238"/>
      <c r="T153" s="239"/>
      <c r="U153" s="233"/>
      <c r="V153" s="233"/>
      <c r="W153" s="233"/>
      <c r="X153" s="233"/>
      <c r="Y153" s="233"/>
      <c r="Z153" s="233"/>
      <c r="AA153" s="240"/>
      <c r="AT153" s="241" t="s">
        <v>166</v>
      </c>
      <c r="AU153" s="241" t="s">
        <v>86</v>
      </c>
      <c r="AV153" s="10" t="s">
        <v>86</v>
      </c>
      <c r="AW153" s="10" t="s">
        <v>35</v>
      </c>
      <c r="AX153" s="10" t="s">
        <v>77</v>
      </c>
      <c r="AY153" s="241" t="s">
        <v>154</v>
      </c>
    </row>
    <row r="154" spans="2:51" s="10" customFormat="1" ht="16.5" customHeight="1">
      <c r="B154" s="232"/>
      <c r="C154" s="233"/>
      <c r="D154" s="233"/>
      <c r="E154" s="234" t="s">
        <v>22</v>
      </c>
      <c r="F154" s="242" t="s">
        <v>178</v>
      </c>
      <c r="G154" s="233"/>
      <c r="H154" s="233"/>
      <c r="I154" s="233"/>
      <c r="J154" s="233"/>
      <c r="K154" s="237">
        <v>16.776</v>
      </c>
      <c r="L154" s="233"/>
      <c r="M154" s="233"/>
      <c r="N154" s="233"/>
      <c r="O154" s="233"/>
      <c r="P154" s="233"/>
      <c r="Q154" s="233"/>
      <c r="R154" s="238"/>
      <c r="T154" s="239"/>
      <c r="U154" s="233"/>
      <c r="V154" s="233"/>
      <c r="W154" s="233"/>
      <c r="X154" s="233"/>
      <c r="Y154" s="233"/>
      <c r="Z154" s="233"/>
      <c r="AA154" s="240"/>
      <c r="AT154" s="241" t="s">
        <v>166</v>
      </c>
      <c r="AU154" s="241" t="s">
        <v>86</v>
      </c>
      <c r="AV154" s="10" t="s">
        <v>86</v>
      </c>
      <c r="AW154" s="10" t="s">
        <v>35</v>
      </c>
      <c r="AX154" s="10" t="s">
        <v>77</v>
      </c>
      <c r="AY154" s="241" t="s">
        <v>154</v>
      </c>
    </row>
    <row r="155" spans="2:51" s="12" customFormat="1" ht="16.5" customHeight="1">
      <c r="B155" s="252"/>
      <c r="C155" s="253"/>
      <c r="D155" s="253"/>
      <c r="E155" s="254" t="s">
        <v>22</v>
      </c>
      <c r="F155" s="255" t="s">
        <v>179</v>
      </c>
      <c r="G155" s="253"/>
      <c r="H155" s="253"/>
      <c r="I155" s="253"/>
      <c r="J155" s="253"/>
      <c r="K155" s="254" t="s">
        <v>22</v>
      </c>
      <c r="L155" s="253"/>
      <c r="M155" s="253"/>
      <c r="N155" s="253"/>
      <c r="O155" s="253"/>
      <c r="P155" s="253"/>
      <c r="Q155" s="253"/>
      <c r="R155" s="256"/>
      <c r="T155" s="257"/>
      <c r="U155" s="253"/>
      <c r="V155" s="253"/>
      <c r="W155" s="253"/>
      <c r="X155" s="253"/>
      <c r="Y155" s="253"/>
      <c r="Z155" s="253"/>
      <c r="AA155" s="258"/>
      <c r="AT155" s="259" t="s">
        <v>166</v>
      </c>
      <c r="AU155" s="259" t="s">
        <v>86</v>
      </c>
      <c r="AV155" s="12" t="s">
        <v>83</v>
      </c>
      <c r="AW155" s="12" t="s">
        <v>35</v>
      </c>
      <c r="AX155" s="12" t="s">
        <v>77</v>
      </c>
      <c r="AY155" s="259" t="s">
        <v>154</v>
      </c>
    </row>
    <row r="156" spans="2:51" s="10" customFormat="1" ht="16.5" customHeight="1">
      <c r="B156" s="232"/>
      <c r="C156" s="233"/>
      <c r="D156" s="233"/>
      <c r="E156" s="234" t="s">
        <v>22</v>
      </c>
      <c r="F156" s="242" t="s">
        <v>180</v>
      </c>
      <c r="G156" s="233"/>
      <c r="H156" s="233"/>
      <c r="I156" s="233"/>
      <c r="J156" s="233"/>
      <c r="K156" s="237">
        <v>-31.56</v>
      </c>
      <c r="L156" s="233"/>
      <c r="M156" s="233"/>
      <c r="N156" s="233"/>
      <c r="O156" s="233"/>
      <c r="P156" s="233"/>
      <c r="Q156" s="233"/>
      <c r="R156" s="238"/>
      <c r="T156" s="239"/>
      <c r="U156" s="233"/>
      <c r="V156" s="233"/>
      <c r="W156" s="233"/>
      <c r="X156" s="233"/>
      <c r="Y156" s="233"/>
      <c r="Z156" s="233"/>
      <c r="AA156" s="240"/>
      <c r="AT156" s="241" t="s">
        <v>166</v>
      </c>
      <c r="AU156" s="241" t="s">
        <v>86</v>
      </c>
      <c r="AV156" s="10" t="s">
        <v>86</v>
      </c>
      <c r="AW156" s="10" t="s">
        <v>35</v>
      </c>
      <c r="AX156" s="10" t="s">
        <v>77</v>
      </c>
      <c r="AY156" s="241" t="s">
        <v>154</v>
      </c>
    </row>
    <row r="157" spans="2:51" s="10" customFormat="1" ht="16.5" customHeight="1">
      <c r="B157" s="232"/>
      <c r="C157" s="233"/>
      <c r="D157" s="233"/>
      <c r="E157" s="234" t="s">
        <v>22</v>
      </c>
      <c r="F157" s="242" t="s">
        <v>181</v>
      </c>
      <c r="G157" s="233"/>
      <c r="H157" s="233"/>
      <c r="I157" s="233"/>
      <c r="J157" s="233"/>
      <c r="K157" s="237">
        <v>3.6</v>
      </c>
      <c r="L157" s="233"/>
      <c r="M157" s="233"/>
      <c r="N157" s="233"/>
      <c r="O157" s="233"/>
      <c r="P157" s="233"/>
      <c r="Q157" s="233"/>
      <c r="R157" s="238"/>
      <c r="T157" s="239"/>
      <c r="U157" s="233"/>
      <c r="V157" s="233"/>
      <c r="W157" s="233"/>
      <c r="X157" s="233"/>
      <c r="Y157" s="233"/>
      <c r="Z157" s="233"/>
      <c r="AA157" s="240"/>
      <c r="AT157" s="241" t="s">
        <v>166</v>
      </c>
      <c r="AU157" s="241" t="s">
        <v>86</v>
      </c>
      <c r="AV157" s="10" t="s">
        <v>86</v>
      </c>
      <c r="AW157" s="10" t="s">
        <v>35</v>
      </c>
      <c r="AX157" s="10" t="s">
        <v>77</v>
      </c>
      <c r="AY157" s="241" t="s">
        <v>154</v>
      </c>
    </row>
    <row r="158" spans="2:51" s="11" customFormat="1" ht="16.5" customHeight="1">
      <c r="B158" s="243"/>
      <c r="C158" s="244"/>
      <c r="D158" s="244"/>
      <c r="E158" s="245" t="s">
        <v>22</v>
      </c>
      <c r="F158" s="246" t="s">
        <v>173</v>
      </c>
      <c r="G158" s="244"/>
      <c r="H158" s="244"/>
      <c r="I158" s="244"/>
      <c r="J158" s="244"/>
      <c r="K158" s="247">
        <v>27.472</v>
      </c>
      <c r="L158" s="244"/>
      <c r="M158" s="244"/>
      <c r="N158" s="244"/>
      <c r="O158" s="244"/>
      <c r="P158" s="244"/>
      <c r="Q158" s="244"/>
      <c r="R158" s="248"/>
      <c r="T158" s="249"/>
      <c r="U158" s="244"/>
      <c r="V158" s="244"/>
      <c r="W158" s="244"/>
      <c r="X158" s="244"/>
      <c r="Y158" s="244"/>
      <c r="Z158" s="244"/>
      <c r="AA158" s="250"/>
      <c r="AT158" s="251" t="s">
        <v>166</v>
      </c>
      <c r="AU158" s="251" t="s">
        <v>86</v>
      </c>
      <c r="AV158" s="11" t="s">
        <v>159</v>
      </c>
      <c r="AW158" s="11" t="s">
        <v>35</v>
      </c>
      <c r="AX158" s="11" t="s">
        <v>83</v>
      </c>
      <c r="AY158" s="251" t="s">
        <v>154</v>
      </c>
    </row>
    <row r="159" spans="2:65" s="1" customFormat="1" ht="25.5" customHeight="1">
      <c r="B159" s="48"/>
      <c r="C159" s="221" t="s">
        <v>187</v>
      </c>
      <c r="D159" s="221" t="s">
        <v>155</v>
      </c>
      <c r="E159" s="222" t="s">
        <v>188</v>
      </c>
      <c r="F159" s="223" t="s">
        <v>189</v>
      </c>
      <c r="G159" s="223"/>
      <c r="H159" s="223"/>
      <c r="I159" s="223"/>
      <c r="J159" s="224" t="s">
        <v>190</v>
      </c>
      <c r="K159" s="225">
        <v>19.2</v>
      </c>
      <c r="L159" s="226">
        <v>0</v>
      </c>
      <c r="M159" s="227"/>
      <c r="N159" s="228">
        <f>ROUND(L159*K159,2)</f>
        <v>0</v>
      </c>
      <c r="O159" s="228"/>
      <c r="P159" s="228"/>
      <c r="Q159" s="228"/>
      <c r="R159" s="50"/>
      <c r="T159" s="229" t="s">
        <v>22</v>
      </c>
      <c r="U159" s="58" t="s">
        <v>44</v>
      </c>
      <c r="V159" s="49"/>
      <c r="W159" s="230">
        <f>V159*K159</f>
        <v>0</v>
      </c>
      <c r="X159" s="230">
        <v>0.0015</v>
      </c>
      <c r="Y159" s="230">
        <f>X159*K159</f>
        <v>0.0288</v>
      </c>
      <c r="Z159" s="230">
        <v>0</v>
      </c>
      <c r="AA159" s="231">
        <f>Z159*K159</f>
        <v>0</v>
      </c>
      <c r="AR159" s="24" t="s">
        <v>159</v>
      </c>
      <c r="AT159" s="24" t="s">
        <v>155</v>
      </c>
      <c r="AU159" s="24" t="s">
        <v>86</v>
      </c>
      <c r="AY159" s="24" t="s">
        <v>154</v>
      </c>
      <c r="BE159" s="144">
        <f>IF(U159="základní",N159,0)</f>
        <v>0</v>
      </c>
      <c r="BF159" s="144">
        <f>IF(U159="snížená",N159,0)</f>
        <v>0</v>
      </c>
      <c r="BG159" s="144">
        <f>IF(U159="zákl. přenesená",N159,0)</f>
        <v>0</v>
      </c>
      <c r="BH159" s="144">
        <f>IF(U159="sníž. přenesená",N159,0)</f>
        <v>0</v>
      </c>
      <c r="BI159" s="144">
        <f>IF(U159="nulová",N159,0)</f>
        <v>0</v>
      </c>
      <c r="BJ159" s="24" t="s">
        <v>86</v>
      </c>
      <c r="BK159" s="144">
        <f>ROUND(L159*K159,2)</f>
        <v>0</v>
      </c>
      <c r="BL159" s="24" t="s">
        <v>159</v>
      </c>
      <c r="BM159" s="24" t="s">
        <v>191</v>
      </c>
    </row>
    <row r="160" spans="2:51" s="12" customFormat="1" ht="16.5" customHeight="1">
      <c r="B160" s="252"/>
      <c r="C160" s="253"/>
      <c r="D160" s="253"/>
      <c r="E160" s="254" t="s">
        <v>22</v>
      </c>
      <c r="F160" s="260" t="s">
        <v>192</v>
      </c>
      <c r="G160" s="261"/>
      <c r="H160" s="261"/>
      <c r="I160" s="261"/>
      <c r="J160" s="253"/>
      <c r="K160" s="254" t="s">
        <v>22</v>
      </c>
      <c r="L160" s="253"/>
      <c r="M160" s="253"/>
      <c r="N160" s="253"/>
      <c r="O160" s="253"/>
      <c r="P160" s="253"/>
      <c r="Q160" s="253"/>
      <c r="R160" s="256"/>
      <c r="T160" s="257"/>
      <c r="U160" s="253"/>
      <c r="V160" s="253"/>
      <c r="W160" s="253"/>
      <c r="X160" s="253"/>
      <c r="Y160" s="253"/>
      <c r="Z160" s="253"/>
      <c r="AA160" s="258"/>
      <c r="AT160" s="259" t="s">
        <v>166</v>
      </c>
      <c r="AU160" s="259" t="s">
        <v>86</v>
      </c>
      <c r="AV160" s="12" t="s">
        <v>83</v>
      </c>
      <c r="AW160" s="12" t="s">
        <v>35</v>
      </c>
      <c r="AX160" s="12" t="s">
        <v>77</v>
      </c>
      <c r="AY160" s="259" t="s">
        <v>154</v>
      </c>
    </row>
    <row r="161" spans="2:51" s="10" customFormat="1" ht="16.5" customHeight="1">
      <c r="B161" s="232"/>
      <c r="C161" s="233"/>
      <c r="D161" s="233"/>
      <c r="E161" s="234" t="s">
        <v>22</v>
      </c>
      <c r="F161" s="242" t="s">
        <v>193</v>
      </c>
      <c r="G161" s="233"/>
      <c r="H161" s="233"/>
      <c r="I161" s="233"/>
      <c r="J161" s="233"/>
      <c r="K161" s="237">
        <v>19.2</v>
      </c>
      <c r="L161" s="233"/>
      <c r="M161" s="233"/>
      <c r="N161" s="233"/>
      <c r="O161" s="233"/>
      <c r="P161" s="233"/>
      <c r="Q161" s="233"/>
      <c r="R161" s="238"/>
      <c r="T161" s="239"/>
      <c r="U161" s="233"/>
      <c r="V161" s="233"/>
      <c r="W161" s="233"/>
      <c r="X161" s="233"/>
      <c r="Y161" s="233"/>
      <c r="Z161" s="233"/>
      <c r="AA161" s="240"/>
      <c r="AT161" s="241" t="s">
        <v>166</v>
      </c>
      <c r="AU161" s="241" t="s">
        <v>86</v>
      </c>
      <c r="AV161" s="10" t="s">
        <v>86</v>
      </c>
      <c r="AW161" s="10" t="s">
        <v>35</v>
      </c>
      <c r="AX161" s="10" t="s">
        <v>83</v>
      </c>
      <c r="AY161" s="241" t="s">
        <v>154</v>
      </c>
    </row>
    <row r="162" spans="2:65" s="1" customFormat="1" ht="25.5" customHeight="1">
      <c r="B162" s="48"/>
      <c r="C162" s="221" t="s">
        <v>194</v>
      </c>
      <c r="D162" s="221" t="s">
        <v>155</v>
      </c>
      <c r="E162" s="222" t="s">
        <v>195</v>
      </c>
      <c r="F162" s="223" t="s">
        <v>196</v>
      </c>
      <c r="G162" s="223"/>
      <c r="H162" s="223"/>
      <c r="I162" s="223"/>
      <c r="J162" s="224" t="s">
        <v>163</v>
      </c>
      <c r="K162" s="225">
        <v>96.84</v>
      </c>
      <c r="L162" s="226">
        <v>0</v>
      </c>
      <c r="M162" s="227"/>
      <c r="N162" s="228">
        <f>ROUND(L162*K162,2)</f>
        <v>0</v>
      </c>
      <c r="O162" s="228"/>
      <c r="P162" s="228"/>
      <c r="Q162" s="228"/>
      <c r="R162" s="50"/>
      <c r="T162" s="229" t="s">
        <v>22</v>
      </c>
      <c r="U162" s="58" t="s">
        <v>44</v>
      </c>
      <c r="V162" s="49"/>
      <c r="W162" s="230">
        <f>V162*K162</f>
        <v>0</v>
      </c>
      <c r="X162" s="230">
        <v>0.042</v>
      </c>
      <c r="Y162" s="230">
        <f>X162*K162</f>
        <v>4.06728</v>
      </c>
      <c r="Z162" s="230">
        <v>0</v>
      </c>
      <c r="AA162" s="231">
        <f>Z162*K162</f>
        <v>0</v>
      </c>
      <c r="AR162" s="24" t="s">
        <v>159</v>
      </c>
      <c r="AT162" s="24" t="s">
        <v>155</v>
      </c>
      <c r="AU162" s="24" t="s">
        <v>86</v>
      </c>
      <c r="AY162" s="24" t="s">
        <v>154</v>
      </c>
      <c r="BE162" s="144">
        <f>IF(U162="základní",N162,0)</f>
        <v>0</v>
      </c>
      <c r="BF162" s="144">
        <f>IF(U162="snížená",N162,0)</f>
        <v>0</v>
      </c>
      <c r="BG162" s="144">
        <f>IF(U162="zákl. přenesená",N162,0)</f>
        <v>0</v>
      </c>
      <c r="BH162" s="144">
        <f>IF(U162="sníž. přenesená",N162,0)</f>
        <v>0</v>
      </c>
      <c r="BI162" s="144">
        <f>IF(U162="nulová",N162,0)</f>
        <v>0</v>
      </c>
      <c r="BJ162" s="24" t="s">
        <v>86</v>
      </c>
      <c r="BK162" s="144">
        <f>ROUND(L162*K162,2)</f>
        <v>0</v>
      </c>
      <c r="BL162" s="24" t="s">
        <v>159</v>
      </c>
      <c r="BM162" s="24" t="s">
        <v>197</v>
      </c>
    </row>
    <row r="163" spans="2:51" s="12" customFormat="1" ht="16.5" customHeight="1">
      <c r="B163" s="252"/>
      <c r="C163" s="253"/>
      <c r="D163" s="253"/>
      <c r="E163" s="254" t="s">
        <v>22</v>
      </c>
      <c r="F163" s="260" t="s">
        <v>198</v>
      </c>
      <c r="G163" s="261"/>
      <c r="H163" s="261"/>
      <c r="I163" s="261"/>
      <c r="J163" s="253"/>
      <c r="K163" s="254" t="s">
        <v>22</v>
      </c>
      <c r="L163" s="253"/>
      <c r="M163" s="253"/>
      <c r="N163" s="253"/>
      <c r="O163" s="253"/>
      <c r="P163" s="253"/>
      <c r="Q163" s="253"/>
      <c r="R163" s="256"/>
      <c r="T163" s="257"/>
      <c r="U163" s="253"/>
      <c r="V163" s="253"/>
      <c r="W163" s="253"/>
      <c r="X163" s="253"/>
      <c r="Y163" s="253"/>
      <c r="Z163" s="253"/>
      <c r="AA163" s="258"/>
      <c r="AT163" s="259" t="s">
        <v>166</v>
      </c>
      <c r="AU163" s="259" t="s">
        <v>86</v>
      </c>
      <c r="AV163" s="12" t="s">
        <v>83</v>
      </c>
      <c r="AW163" s="12" t="s">
        <v>35</v>
      </c>
      <c r="AX163" s="12" t="s">
        <v>77</v>
      </c>
      <c r="AY163" s="259" t="s">
        <v>154</v>
      </c>
    </row>
    <row r="164" spans="2:51" s="10" customFormat="1" ht="16.5" customHeight="1">
      <c r="B164" s="232"/>
      <c r="C164" s="233"/>
      <c r="D164" s="233"/>
      <c r="E164" s="234" t="s">
        <v>22</v>
      </c>
      <c r="F164" s="242" t="s">
        <v>199</v>
      </c>
      <c r="G164" s="233"/>
      <c r="H164" s="233"/>
      <c r="I164" s="233"/>
      <c r="J164" s="233"/>
      <c r="K164" s="237">
        <v>33.42</v>
      </c>
      <c r="L164" s="233"/>
      <c r="M164" s="233"/>
      <c r="N164" s="233"/>
      <c r="O164" s="233"/>
      <c r="P164" s="233"/>
      <c r="Q164" s="233"/>
      <c r="R164" s="238"/>
      <c r="T164" s="239"/>
      <c r="U164" s="233"/>
      <c r="V164" s="233"/>
      <c r="W164" s="233"/>
      <c r="X164" s="233"/>
      <c r="Y164" s="233"/>
      <c r="Z164" s="233"/>
      <c r="AA164" s="240"/>
      <c r="AT164" s="241" t="s">
        <v>166</v>
      </c>
      <c r="AU164" s="241" t="s">
        <v>86</v>
      </c>
      <c r="AV164" s="10" t="s">
        <v>86</v>
      </c>
      <c r="AW164" s="10" t="s">
        <v>35</v>
      </c>
      <c r="AX164" s="10" t="s">
        <v>77</v>
      </c>
      <c r="AY164" s="241" t="s">
        <v>154</v>
      </c>
    </row>
    <row r="165" spans="2:51" s="12" customFormat="1" ht="16.5" customHeight="1">
      <c r="B165" s="252"/>
      <c r="C165" s="253"/>
      <c r="D165" s="253"/>
      <c r="E165" s="254" t="s">
        <v>22</v>
      </c>
      <c r="F165" s="255" t="s">
        <v>200</v>
      </c>
      <c r="G165" s="253"/>
      <c r="H165" s="253"/>
      <c r="I165" s="253"/>
      <c r="J165" s="253"/>
      <c r="K165" s="254" t="s">
        <v>22</v>
      </c>
      <c r="L165" s="253"/>
      <c r="M165" s="253"/>
      <c r="N165" s="253"/>
      <c r="O165" s="253"/>
      <c r="P165" s="253"/>
      <c r="Q165" s="253"/>
      <c r="R165" s="256"/>
      <c r="T165" s="257"/>
      <c r="U165" s="253"/>
      <c r="V165" s="253"/>
      <c r="W165" s="253"/>
      <c r="X165" s="253"/>
      <c r="Y165" s="253"/>
      <c r="Z165" s="253"/>
      <c r="AA165" s="258"/>
      <c r="AT165" s="259" t="s">
        <v>166</v>
      </c>
      <c r="AU165" s="259" t="s">
        <v>86</v>
      </c>
      <c r="AV165" s="12" t="s">
        <v>83</v>
      </c>
      <c r="AW165" s="12" t="s">
        <v>35</v>
      </c>
      <c r="AX165" s="12" t="s">
        <v>77</v>
      </c>
      <c r="AY165" s="259" t="s">
        <v>154</v>
      </c>
    </row>
    <row r="166" spans="2:51" s="10" customFormat="1" ht="16.5" customHeight="1">
      <c r="B166" s="232"/>
      <c r="C166" s="233"/>
      <c r="D166" s="233"/>
      <c r="E166" s="234" t="s">
        <v>22</v>
      </c>
      <c r="F166" s="242" t="s">
        <v>201</v>
      </c>
      <c r="G166" s="233"/>
      <c r="H166" s="233"/>
      <c r="I166" s="233"/>
      <c r="J166" s="233"/>
      <c r="K166" s="237">
        <v>63.42</v>
      </c>
      <c r="L166" s="233"/>
      <c r="M166" s="233"/>
      <c r="N166" s="233"/>
      <c r="O166" s="233"/>
      <c r="P166" s="233"/>
      <c r="Q166" s="233"/>
      <c r="R166" s="238"/>
      <c r="T166" s="239"/>
      <c r="U166" s="233"/>
      <c r="V166" s="233"/>
      <c r="W166" s="233"/>
      <c r="X166" s="233"/>
      <c r="Y166" s="233"/>
      <c r="Z166" s="233"/>
      <c r="AA166" s="240"/>
      <c r="AT166" s="241" t="s">
        <v>166</v>
      </c>
      <c r="AU166" s="241" t="s">
        <v>86</v>
      </c>
      <c r="AV166" s="10" t="s">
        <v>86</v>
      </c>
      <c r="AW166" s="10" t="s">
        <v>35</v>
      </c>
      <c r="AX166" s="10" t="s">
        <v>77</v>
      </c>
      <c r="AY166" s="241" t="s">
        <v>154</v>
      </c>
    </row>
    <row r="167" spans="2:51" s="11" customFormat="1" ht="16.5" customHeight="1">
      <c r="B167" s="243"/>
      <c r="C167" s="244"/>
      <c r="D167" s="244"/>
      <c r="E167" s="245" t="s">
        <v>22</v>
      </c>
      <c r="F167" s="246" t="s">
        <v>173</v>
      </c>
      <c r="G167" s="244"/>
      <c r="H167" s="244"/>
      <c r="I167" s="244"/>
      <c r="J167" s="244"/>
      <c r="K167" s="247">
        <v>96.84</v>
      </c>
      <c r="L167" s="244"/>
      <c r="M167" s="244"/>
      <c r="N167" s="244"/>
      <c r="O167" s="244"/>
      <c r="P167" s="244"/>
      <c r="Q167" s="244"/>
      <c r="R167" s="248"/>
      <c r="T167" s="249"/>
      <c r="U167" s="244"/>
      <c r="V167" s="244"/>
      <c r="W167" s="244"/>
      <c r="X167" s="244"/>
      <c r="Y167" s="244"/>
      <c r="Z167" s="244"/>
      <c r="AA167" s="250"/>
      <c r="AT167" s="251" t="s">
        <v>166</v>
      </c>
      <c r="AU167" s="251" t="s">
        <v>86</v>
      </c>
      <c r="AV167" s="11" t="s">
        <v>159</v>
      </c>
      <c r="AW167" s="11" t="s">
        <v>35</v>
      </c>
      <c r="AX167" s="11" t="s">
        <v>83</v>
      </c>
      <c r="AY167" s="251" t="s">
        <v>154</v>
      </c>
    </row>
    <row r="168" spans="2:65" s="1" customFormat="1" ht="25.5" customHeight="1">
      <c r="B168" s="48"/>
      <c r="C168" s="221" t="s">
        <v>202</v>
      </c>
      <c r="D168" s="221" t="s">
        <v>155</v>
      </c>
      <c r="E168" s="222" t="s">
        <v>203</v>
      </c>
      <c r="F168" s="223" t="s">
        <v>204</v>
      </c>
      <c r="G168" s="223"/>
      <c r="H168" s="223"/>
      <c r="I168" s="223"/>
      <c r="J168" s="224" t="s">
        <v>158</v>
      </c>
      <c r="K168" s="225">
        <v>5</v>
      </c>
      <c r="L168" s="226">
        <v>0</v>
      </c>
      <c r="M168" s="227"/>
      <c r="N168" s="228">
        <f>ROUND(L168*K168,2)</f>
        <v>0</v>
      </c>
      <c r="O168" s="228"/>
      <c r="P168" s="228"/>
      <c r="Q168" s="228"/>
      <c r="R168" s="50"/>
      <c r="T168" s="229" t="s">
        <v>22</v>
      </c>
      <c r="U168" s="58" t="s">
        <v>44</v>
      </c>
      <c r="V168" s="49"/>
      <c r="W168" s="230">
        <f>V168*K168</f>
        <v>0</v>
      </c>
      <c r="X168" s="230">
        <v>0.04684</v>
      </c>
      <c r="Y168" s="230">
        <f>X168*K168</f>
        <v>0.2342</v>
      </c>
      <c r="Z168" s="230">
        <v>0</v>
      </c>
      <c r="AA168" s="231">
        <f>Z168*K168</f>
        <v>0</v>
      </c>
      <c r="AR168" s="24" t="s">
        <v>159</v>
      </c>
      <c r="AT168" s="24" t="s">
        <v>155</v>
      </c>
      <c r="AU168" s="24" t="s">
        <v>86</v>
      </c>
      <c r="AY168" s="24" t="s">
        <v>154</v>
      </c>
      <c r="BE168" s="144">
        <f>IF(U168="základní",N168,0)</f>
        <v>0</v>
      </c>
      <c r="BF168" s="144">
        <f>IF(U168="snížená",N168,0)</f>
        <v>0</v>
      </c>
      <c r="BG168" s="144">
        <f>IF(U168="zákl. přenesená",N168,0)</f>
        <v>0</v>
      </c>
      <c r="BH168" s="144">
        <f>IF(U168="sníž. přenesená",N168,0)</f>
        <v>0</v>
      </c>
      <c r="BI168" s="144">
        <f>IF(U168="nulová",N168,0)</f>
        <v>0</v>
      </c>
      <c r="BJ168" s="24" t="s">
        <v>86</v>
      </c>
      <c r="BK168" s="144">
        <f>ROUND(L168*K168,2)</f>
        <v>0</v>
      </c>
      <c r="BL168" s="24" t="s">
        <v>159</v>
      </c>
      <c r="BM168" s="24" t="s">
        <v>205</v>
      </c>
    </row>
    <row r="169" spans="2:65" s="1" customFormat="1" ht="25.5" customHeight="1">
      <c r="B169" s="48"/>
      <c r="C169" s="262" t="s">
        <v>206</v>
      </c>
      <c r="D169" s="262" t="s">
        <v>207</v>
      </c>
      <c r="E169" s="263" t="s">
        <v>208</v>
      </c>
      <c r="F169" s="264" t="s">
        <v>209</v>
      </c>
      <c r="G169" s="264"/>
      <c r="H169" s="264"/>
      <c r="I169" s="264"/>
      <c r="J169" s="265" t="s">
        <v>158</v>
      </c>
      <c r="K169" s="266">
        <v>3</v>
      </c>
      <c r="L169" s="267">
        <v>0</v>
      </c>
      <c r="M169" s="268"/>
      <c r="N169" s="269">
        <f>ROUND(L169*K169,2)</f>
        <v>0</v>
      </c>
      <c r="O169" s="228"/>
      <c r="P169" s="228"/>
      <c r="Q169" s="228"/>
      <c r="R169" s="50"/>
      <c r="T169" s="229" t="s">
        <v>22</v>
      </c>
      <c r="U169" s="58" t="s">
        <v>44</v>
      </c>
      <c r="V169" s="49"/>
      <c r="W169" s="230">
        <f>V169*K169</f>
        <v>0</v>
      </c>
      <c r="X169" s="230">
        <v>0.0126</v>
      </c>
      <c r="Y169" s="230">
        <f>X169*K169</f>
        <v>0.0378</v>
      </c>
      <c r="Z169" s="230">
        <v>0</v>
      </c>
      <c r="AA169" s="231">
        <f>Z169*K169</f>
        <v>0</v>
      </c>
      <c r="AR169" s="24" t="s">
        <v>210</v>
      </c>
      <c r="AT169" s="24" t="s">
        <v>207</v>
      </c>
      <c r="AU169" s="24" t="s">
        <v>86</v>
      </c>
      <c r="AY169" s="24" t="s">
        <v>154</v>
      </c>
      <c r="BE169" s="144">
        <f>IF(U169="základní",N169,0)</f>
        <v>0</v>
      </c>
      <c r="BF169" s="144">
        <f>IF(U169="snížená",N169,0)</f>
        <v>0</v>
      </c>
      <c r="BG169" s="144">
        <f>IF(U169="zákl. přenesená",N169,0)</f>
        <v>0</v>
      </c>
      <c r="BH169" s="144">
        <f>IF(U169="sníž. přenesená",N169,0)</f>
        <v>0</v>
      </c>
      <c r="BI169" s="144">
        <f>IF(U169="nulová",N169,0)</f>
        <v>0</v>
      </c>
      <c r="BJ169" s="24" t="s">
        <v>86</v>
      </c>
      <c r="BK169" s="144">
        <f>ROUND(L169*K169,2)</f>
        <v>0</v>
      </c>
      <c r="BL169" s="24" t="s">
        <v>159</v>
      </c>
      <c r="BM169" s="24" t="s">
        <v>211</v>
      </c>
    </row>
    <row r="170" spans="2:65" s="1" customFormat="1" ht="25.5" customHeight="1">
      <c r="B170" s="48"/>
      <c r="C170" s="262" t="s">
        <v>212</v>
      </c>
      <c r="D170" s="262" t="s">
        <v>207</v>
      </c>
      <c r="E170" s="263" t="s">
        <v>213</v>
      </c>
      <c r="F170" s="264" t="s">
        <v>214</v>
      </c>
      <c r="G170" s="264"/>
      <c r="H170" s="264"/>
      <c r="I170" s="264"/>
      <c r="J170" s="265" t="s">
        <v>158</v>
      </c>
      <c r="K170" s="266">
        <v>2</v>
      </c>
      <c r="L170" s="267">
        <v>0</v>
      </c>
      <c r="M170" s="268"/>
      <c r="N170" s="269">
        <f>ROUND(L170*K170,2)</f>
        <v>0</v>
      </c>
      <c r="O170" s="228"/>
      <c r="P170" s="228"/>
      <c r="Q170" s="228"/>
      <c r="R170" s="50"/>
      <c r="T170" s="229" t="s">
        <v>22</v>
      </c>
      <c r="U170" s="58" t="s">
        <v>44</v>
      </c>
      <c r="V170" s="49"/>
      <c r="W170" s="230">
        <f>V170*K170</f>
        <v>0</v>
      </c>
      <c r="X170" s="230">
        <v>0.0132</v>
      </c>
      <c r="Y170" s="230">
        <f>X170*K170</f>
        <v>0.0264</v>
      </c>
      <c r="Z170" s="230">
        <v>0</v>
      </c>
      <c r="AA170" s="231">
        <f>Z170*K170</f>
        <v>0</v>
      </c>
      <c r="AR170" s="24" t="s">
        <v>210</v>
      </c>
      <c r="AT170" s="24" t="s">
        <v>207</v>
      </c>
      <c r="AU170" s="24" t="s">
        <v>86</v>
      </c>
      <c r="AY170" s="24" t="s">
        <v>154</v>
      </c>
      <c r="BE170" s="144">
        <f>IF(U170="základní",N170,0)</f>
        <v>0</v>
      </c>
      <c r="BF170" s="144">
        <f>IF(U170="snížená",N170,0)</f>
        <v>0</v>
      </c>
      <c r="BG170" s="144">
        <f>IF(U170="zákl. přenesená",N170,0)</f>
        <v>0</v>
      </c>
      <c r="BH170" s="144">
        <f>IF(U170="sníž. přenesená",N170,0)</f>
        <v>0</v>
      </c>
      <c r="BI170" s="144">
        <f>IF(U170="nulová",N170,0)</f>
        <v>0</v>
      </c>
      <c r="BJ170" s="24" t="s">
        <v>86</v>
      </c>
      <c r="BK170" s="144">
        <f>ROUND(L170*K170,2)</f>
        <v>0</v>
      </c>
      <c r="BL170" s="24" t="s">
        <v>159</v>
      </c>
      <c r="BM170" s="24" t="s">
        <v>215</v>
      </c>
    </row>
    <row r="171" spans="2:65" s="1" customFormat="1" ht="25.5" customHeight="1">
      <c r="B171" s="48"/>
      <c r="C171" s="221" t="s">
        <v>216</v>
      </c>
      <c r="D171" s="221" t="s">
        <v>155</v>
      </c>
      <c r="E171" s="222" t="s">
        <v>217</v>
      </c>
      <c r="F171" s="223" t="s">
        <v>218</v>
      </c>
      <c r="G171" s="223"/>
      <c r="H171" s="223"/>
      <c r="I171" s="223"/>
      <c r="J171" s="224" t="s">
        <v>158</v>
      </c>
      <c r="K171" s="225">
        <v>2</v>
      </c>
      <c r="L171" s="226">
        <v>0</v>
      </c>
      <c r="M171" s="227"/>
      <c r="N171" s="228">
        <f>ROUND(L171*K171,2)</f>
        <v>0</v>
      </c>
      <c r="O171" s="228"/>
      <c r="P171" s="228"/>
      <c r="Q171" s="228"/>
      <c r="R171" s="50"/>
      <c r="T171" s="229" t="s">
        <v>22</v>
      </c>
      <c r="U171" s="58" t="s">
        <v>44</v>
      </c>
      <c r="V171" s="49"/>
      <c r="W171" s="230">
        <f>V171*K171</f>
        <v>0</v>
      </c>
      <c r="X171" s="230">
        <v>0.07146</v>
      </c>
      <c r="Y171" s="230">
        <f>X171*K171</f>
        <v>0.14292</v>
      </c>
      <c r="Z171" s="230">
        <v>0</v>
      </c>
      <c r="AA171" s="231">
        <f>Z171*K171</f>
        <v>0</v>
      </c>
      <c r="AR171" s="24" t="s">
        <v>159</v>
      </c>
      <c r="AT171" s="24" t="s">
        <v>155</v>
      </c>
      <c r="AU171" s="24" t="s">
        <v>86</v>
      </c>
      <c r="AY171" s="24" t="s">
        <v>154</v>
      </c>
      <c r="BE171" s="144">
        <f>IF(U171="základní",N171,0)</f>
        <v>0</v>
      </c>
      <c r="BF171" s="144">
        <f>IF(U171="snížená",N171,0)</f>
        <v>0</v>
      </c>
      <c r="BG171" s="144">
        <f>IF(U171="zákl. přenesená",N171,0)</f>
        <v>0</v>
      </c>
      <c r="BH171" s="144">
        <f>IF(U171="sníž. přenesená",N171,0)</f>
        <v>0</v>
      </c>
      <c r="BI171" s="144">
        <f>IF(U171="nulová",N171,0)</f>
        <v>0</v>
      </c>
      <c r="BJ171" s="24" t="s">
        <v>86</v>
      </c>
      <c r="BK171" s="144">
        <f>ROUND(L171*K171,2)</f>
        <v>0</v>
      </c>
      <c r="BL171" s="24" t="s">
        <v>159</v>
      </c>
      <c r="BM171" s="24" t="s">
        <v>219</v>
      </c>
    </row>
    <row r="172" spans="2:65" s="1" customFormat="1" ht="25.5" customHeight="1">
      <c r="B172" s="48"/>
      <c r="C172" s="262" t="s">
        <v>220</v>
      </c>
      <c r="D172" s="262" t="s">
        <v>207</v>
      </c>
      <c r="E172" s="263" t="s">
        <v>221</v>
      </c>
      <c r="F172" s="264" t="s">
        <v>222</v>
      </c>
      <c r="G172" s="264"/>
      <c r="H172" s="264"/>
      <c r="I172" s="264"/>
      <c r="J172" s="265" t="s">
        <v>158</v>
      </c>
      <c r="K172" s="266">
        <v>2</v>
      </c>
      <c r="L172" s="267">
        <v>0</v>
      </c>
      <c r="M172" s="268"/>
      <c r="N172" s="269">
        <f>ROUND(L172*K172,2)</f>
        <v>0</v>
      </c>
      <c r="O172" s="228"/>
      <c r="P172" s="228"/>
      <c r="Q172" s="228"/>
      <c r="R172" s="50"/>
      <c r="T172" s="229" t="s">
        <v>22</v>
      </c>
      <c r="U172" s="58" t="s">
        <v>44</v>
      </c>
      <c r="V172" s="49"/>
      <c r="W172" s="230">
        <f>V172*K172</f>
        <v>0</v>
      </c>
      <c r="X172" s="230">
        <v>0.0162</v>
      </c>
      <c r="Y172" s="230">
        <f>X172*K172</f>
        <v>0.0324</v>
      </c>
      <c r="Z172" s="230">
        <v>0</v>
      </c>
      <c r="AA172" s="231">
        <f>Z172*K172</f>
        <v>0</v>
      </c>
      <c r="AR172" s="24" t="s">
        <v>210</v>
      </c>
      <c r="AT172" s="24" t="s">
        <v>207</v>
      </c>
      <c r="AU172" s="24" t="s">
        <v>86</v>
      </c>
      <c r="AY172" s="24" t="s">
        <v>154</v>
      </c>
      <c r="BE172" s="144">
        <f>IF(U172="základní",N172,0)</f>
        <v>0</v>
      </c>
      <c r="BF172" s="144">
        <f>IF(U172="snížená",N172,0)</f>
        <v>0</v>
      </c>
      <c r="BG172" s="144">
        <f>IF(U172="zákl. přenesená",N172,0)</f>
        <v>0</v>
      </c>
      <c r="BH172" s="144">
        <f>IF(U172="sníž. přenesená",N172,0)</f>
        <v>0</v>
      </c>
      <c r="BI172" s="144">
        <f>IF(U172="nulová",N172,0)</f>
        <v>0</v>
      </c>
      <c r="BJ172" s="24" t="s">
        <v>86</v>
      </c>
      <c r="BK172" s="144">
        <f>ROUND(L172*K172,2)</f>
        <v>0</v>
      </c>
      <c r="BL172" s="24" t="s">
        <v>159</v>
      </c>
      <c r="BM172" s="24" t="s">
        <v>223</v>
      </c>
    </row>
    <row r="173" spans="2:63" s="9" customFormat="1" ht="29.85" customHeight="1">
      <c r="B173" s="208"/>
      <c r="C173" s="209"/>
      <c r="D173" s="218" t="s">
        <v>115</v>
      </c>
      <c r="E173" s="218"/>
      <c r="F173" s="218"/>
      <c r="G173" s="218"/>
      <c r="H173" s="218"/>
      <c r="I173" s="218"/>
      <c r="J173" s="218"/>
      <c r="K173" s="218"/>
      <c r="L173" s="218"/>
      <c r="M173" s="218"/>
      <c r="N173" s="270">
        <f>BK173</f>
        <v>0</v>
      </c>
      <c r="O173" s="271"/>
      <c r="P173" s="271"/>
      <c r="Q173" s="271"/>
      <c r="R173" s="211"/>
      <c r="T173" s="212"/>
      <c r="U173" s="209"/>
      <c r="V173" s="209"/>
      <c r="W173" s="213">
        <f>SUM(W174:W206)</f>
        <v>0</v>
      </c>
      <c r="X173" s="209"/>
      <c r="Y173" s="213">
        <f>SUM(Y174:Y206)</f>
        <v>0.0134382</v>
      </c>
      <c r="Z173" s="209"/>
      <c r="AA173" s="214">
        <f>SUM(AA174:AA206)</f>
        <v>7.607896</v>
      </c>
      <c r="AR173" s="215" t="s">
        <v>83</v>
      </c>
      <c r="AT173" s="216" t="s">
        <v>76</v>
      </c>
      <c r="AU173" s="216" t="s">
        <v>83</v>
      </c>
      <c r="AY173" s="215" t="s">
        <v>154</v>
      </c>
      <c r="BK173" s="217">
        <f>SUM(BK174:BK206)</f>
        <v>0</v>
      </c>
    </row>
    <row r="174" spans="2:65" s="1" customFormat="1" ht="25.5" customHeight="1">
      <c r="B174" s="48"/>
      <c r="C174" s="221" t="s">
        <v>11</v>
      </c>
      <c r="D174" s="221" t="s">
        <v>155</v>
      </c>
      <c r="E174" s="222" t="s">
        <v>224</v>
      </c>
      <c r="F174" s="223" t="s">
        <v>225</v>
      </c>
      <c r="G174" s="223"/>
      <c r="H174" s="223"/>
      <c r="I174" s="223"/>
      <c r="J174" s="224" t="s">
        <v>163</v>
      </c>
      <c r="K174" s="225">
        <v>197.61</v>
      </c>
      <c r="L174" s="226">
        <v>0</v>
      </c>
      <c r="M174" s="227"/>
      <c r="N174" s="228">
        <f>ROUND(L174*K174,2)</f>
        <v>0</v>
      </c>
      <c r="O174" s="228"/>
      <c r="P174" s="228"/>
      <c r="Q174" s="228"/>
      <c r="R174" s="50"/>
      <c r="T174" s="229" t="s">
        <v>22</v>
      </c>
      <c r="U174" s="58" t="s">
        <v>44</v>
      </c>
      <c r="V174" s="49"/>
      <c r="W174" s="230">
        <f>V174*K174</f>
        <v>0</v>
      </c>
      <c r="X174" s="230">
        <v>4E-05</v>
      </c>
      <c r="Y174" s="230">
        <f>X174*K174</f>
        <v>0.0079044</v>
      </c>
      <c r="Z174" s="230">
        <v>0</v>
      </c>
      <c r="AA174" s="231">
        <f>Z174*K174</f>
        <v>0</v>
      </c>
      <c r="AR174" s="24" t="s">
        <v>159</v>
      </c>
      <c r="AT174" s="24" t="s">
        <v>155</v>
      </c>
      <c r="AU174" s="24" t="s">
        <v>86</v>
      </c>
      <c r="AY174" s="24" t="s">
        <v>154</v>
      </c>
      <c r="BE174" s="144">
        <f>IF(U174="základní",N174,0)</f>
        <v>0</v>
      </c>
      <c r="BF174" s="144">
        <f>IF(U174="snížená",N174,0)</f>
        <v>0</v>
      </c>
      <c r="BG174" s="144">
        <f>IF(U174="zákl. přenesená",N174,0)</f>
        <v>0</v>
      </c>
      <c r="BH174" s="144">
        <f>IF(U174="sníž. přenesená",N174,0)</f>
        <v>0</v>
      </c>
      <c r="BI174" s="144">
        <f>IF(U174="nulová",N174,0)</f>
        <v>0</v>
      </c>
      <c r="BJ174" s="24" t="s">
        <v>86</v>
      </c>
      <c r="BK174" s="144">
        <f>ROUND(L174*K174,2)</f>
        <v>0</v>
      </c>
      <c r="BL174" s="24" t="s">
        <v>159</v>
      </c>
      <c r="BM174" s="24" t="s">
        <v>226</v>
      </c>
    </row>
    <row r="175" spans="2:51" s="10" customFormat="1" ht="25.5" customHeight="1">
      <c r="B175" s="232"/>
      <c r="C175" s="233"/>
      <c r="D175" s="233"/>
      <c r="E175" s="234" t="s">
        <v>22</v>
      </c>
      <c r="F175" s="235" t="s">
        <v>227</v>
      </c>
      <c r="G175" s="236"/>
      <c r="H175" s="236"/>
      <c r="I175" s="236"/>
      <c r="J175" s="233"/>
      <c r="K175" s="237">
        <v>165.26</v>
      </c>
      <c r="L175" s="233"/>
      <c r="M175" s="233"/>
      <c r="N175" s="233"/>
      <c r="O175" s="233"/>
      <c r="P175" s="233"/>
      <c r="Q175" s="233"/>
      <c r="R175" s="238"/>
      <c r="T175" s="239"/>
      <c r="U175" s="233"/>
      <c r="V175" s="233"/>
      <c r="W175" s="233"/>
      <c r="X175" s="233"/>
      <c r="Y175" s="233"/>
      <c r="Z175" s="233"/>
      <c r="AA175" s="240"/>
      <c r="AT175" s="241" t="s">
        <v>166</v>
      </c>
      <c r="AU175" s="241" t="s">
        <v>86</v>
      </c>
      <c r="AV175" s="10" t="s">
        <v>86</v>
      </c>
      <c r="AW175" s="10" t="s">
        <v>35</v>
      </c>
      <c r="AX175" s="10" t="s">
        <v>77</v>
      </c>
      <c r="AY175" s="241" t="s">
        <v>154</v>
      </c>
    </row>
    <row r="176" spans="2:51" s="10" customFormat="1" ht="16.5" customHeight="1">
      <c r="B176" s="232"/>
      <c r="C176" s="233"/>
      <c r="D176" s="233"/>
      <c r="E176" s="234" t="s">
        <v>22</v>
      </c>
      <c r="F176" s="242" t="s">
        <v>228</v>
      </c>
      <c r="G176" s="233"/>
      <c r="H176" s="233"/>
      <c r="I176" s="233"/>
      <c r="J176" s="233"/>
      <c r="K176" s="237">
        <v>32.35</v>
      </c>
      <c r="L176" s="233"/>
      <c r="M176" s="233"/>
      <c r="N176" s="233"/>
      <c r="O176" s="233"/>
      <c r="P176" s="233"/>
      <c r="Q176" s="233"/>
      <c r="R176" s="238"/>
      <c r="T176" s="239"/>
      <c r="U176" s="233"/>
      <c r="V176" s="233"/>
      <c r="W176" s="233"/>
      <c r="X176" s="233"/>
      <c r="Y176" s="233"/>
      <c r="Z176" s="233"/>
      <c r="AA176" s="240"/>
      <c r="AT176" s="241" t="s">
        <v>166</v>
      </c>
      <c r="AU176" s="241" t="s">
        <v>86</v>
      </c>
      <c r="AV176" s="10" t="s">
        <v>86</v>
      </c>
      <c r="AW176" s="10" t="s">
        <v>35</v>
      </c>
      <c r="AX176" s="10" t="s">
        <v>77</v>
      </c>
      <c r="AY176" s="241" t="s">
        <v>154</v>
      </c>
    </row>
    <row r="177" spans="2:51" s="11" customFormat="1" ht="16.5" customHeight="1">
      <c r="B177" s="243"/>
      <c r="C177" s="244"/>
      <c r="D177" s="244"/>
      <c r="E177" s="245" t="s">
        <v>22</v>
      </c>
      <c r="F177" s="246" t="s">
        <v>173</v>
      </c>
      <c r="G177" s="244"/>
      <c r="H177" s="244"/>
      <c r="I177" s="244"/>
      <c r="J177" s="244"/>
      <c r="K177" s="247">
        <v>197.61</v>
      </c>
      <c r="L177" s="244"/>
      <c r="M177" s="244"/>
      <c r="N177" s="244"/>
      <c r="O177" s="244"/>
      <c r="P177" s="244"/>
      <c r="Q177" s="244"/>
      <c r="R177" s="248"/>
      <c r="T177" s="249"/>
      <c r="U177" s="244"/>
      <c r="V177" s="244"/>
      <c r="W177" s="244"/>
      <c r="X177" s="244"/>
      <c r="Y177" s="244"/>
      <c r="Z177" s="244"/>
      <c r="AA177" s="250"/>
      <c r="AT177" s="251" t="s">
        <v>166</v>
      </c>
      <c r="AU177" s="251" t="s">
        <v>86</v>
      </c>
      <c r="AV177" s="11" t="s">
        <v>159</v>
      </c>
      <c r="AW177" s="11" t="s">
        <v>35</v>
      </c>
      <c r="AX177" s="11" t="s">
        <v>83</v>
      </c>
      <c r="AY177" s="251" t="s">
        <v>154</v>
      </c>
    </row>
    <row r="178" spans="2:65" s="1" customFormat="1" ht="25.5" customHeight="1">
      <c r="B178" s="48"/>
      <c r="C178" s="221" t="s">
        <v>229</v>
      </c>
      <c r="D178" s="221" t="s">
        <v>155</v>
      </c>
      <c r="E178" s="222" t="s">
        <v>230</v>
      </c>
      <c r="F178" s="223" t="s">
        <v>231</v>
      </c>
      <c r="G178" s="223"/>
      <c r="H178" s="223"/>
      <c r="I178" s="223"/>
      <c r="J178" s="224" t="s">
        <v>232</v>
      </c>
      <c r="K178" s="225">
        <v>0.6</v>
      </c>
      <c r="L178" s="226">
        <v>0</v>
      </c>
      <c r="M178" s="227"/>
      <c r="N178" s="228">
        <f>ROUND(L178*K178,2)</f>
        <v>0</v>
      </c>
      <c r="O178" s="228"/>
      <c r="P178" s="228"/>
      <c r="Q178" s="228"/>
      <c r="R178" s="50"/>
      <c r="T178" s="229" t="s">
        <v>22</v>
      </c>
      <c r="U178" s="58" t="s">
        <v>44</v>
      </c>
      <c r="V178" s="49"/>
      <c r="W178" s="230">
        <f>V178*K178</f>
        <v>0</v>
      </c>
      <c r="X178" s="230">
        <v>0</v>
      </c>
      <c r="Y178" s="230">
        <f>X178*K178</f>
        <v>0</v>
      </c>
      <c r="Z178" s="230">
        <v>2.2</v>
      </c>
      <c r="AA178" s="231">
        <f>Z178*K178</f>
        <v>1.32</v>
      </c>
      <c r="AR178" s="24" t="s">
        <v>159</v>
      </c>
      <c r="AT178" s="24" t="s">
        <v>155</v>
      </c>
      <c r="AU178" s="24" t="s">
        <v>86</v>
      </c>
      <c r="AY178" s="24" t="s">
        <v>154</v>
      </c>
      <c r="BE178" s="144">
        <f>IF(U178="základní",N178,0)</f>
        <v>0</v>
      </c>
      <c r="BF178" s="144">
        <f>IF(U178="snížená",N178,0)</f>
        <v>0</v>
      </c>
      <c r="BG178" s="144">
        <f>IF(U178="zákl. přenesená",N178,0)</f>
        <v>0</v>
      </c>
      <c r="BH178" s="144">
        <f>IF(U178="sníž. přenesená",N178,0)</f>
        <v>0</v>
      </c>
      <c r="BI178" s="144">
        <f>IF(U178="nulová",N178,0)</f>
        <v>0</v>
      </c>
      <c r="BJ178" s="24" t="s">
        <v>86</v>
      </c>
      <c r="BK178" s="144">
        <f>ROUND(L178*K178,2)</f>
        <v>0</v>
      </c>
      <c r="BL178" s="24" t="s">
        <v>159</v>
      </c>
      <c r="BM178" s="24" t="s">
        <v>233</v>
      </c>
    </row>
    <row r="179" spans="2:51" s="10" customFormat="1" ht="16.5" customHeight="1">
      <c r="B179" s="232"/>
      <c r="C179" s="233"/>
      <c r="D179" s="233"/>
      <c r="E179" s="234" t="s">
        <v>22</v>
      </c>
      <c r="F179" s="235" t="s">
        <v>234</v>
      </c>
      <c r="G179" s="236"/>
      <c r="H179" s="236"/>
      <c r="I179" s="236"/>
      <c r="J179" s="233"/>
      <c r="K179" s="237">
        <v>0.308</v>
      </c>
      <c r="L179" s="233"/>
      <c r="M179" s="233"/>
      <c r="N179" s="233"/>
      <c r="O179" s="233"/>
      <c r="P179" s="233"/>
      <c r="Q179" s="233"/>
      <c r="R179" s="238"/>
      <c r="T179" s="239"/>
      <c r="U179" s="233"/>
      <c r="V179" s="233"/>
      <c r="W179" s="233"/>
      <c r="X179" s="233"/>
      <c r="Y179" s="233"/>
      <c r="Z179" s="233"/>
      <c r="AA179" s="240"/>
      <c r="AT179" s="241" t="s">
        <v>166</v>
      </c>
      <c r="AU179" s="241" t="s">
        <v>86</v>
      </c>
      <c r="AV179" s="10" t="s">
        <v>86</v>
      </c>
      <c r="AW179" s="10" t="s">
        <v>35</v>
      </c>
      <c r="AX179" s="10" t="s">
        <v>77</v>
      </c>
      <c r="AY179" s="241" t="s">
        <v>154</v>
      </c>
    </row>
    <row r="180" spans="2:51" s="10" customFormat="1" ht="16.5" customHeight="1">
      <c r="B180" s="232"/>
      <c r="C180" s="233"/>
      <c r="D180" s="233"/>
      <c r="E180" s="234" t="s">
        <v>22</v>
      </c>
      <c r="F180" s="242" t="s">
        <v>235</v>
      </c>
      <c r="G180" s="233"/>
      <c r="H180" s="233"/>
      <c r="I180" s="233"/>
      <c r="J180" s="233"/>
      <c r="K180" s="237">
        <v>0.292</v>
      </c>
      <c r="L180" s="233"/>
      <c r="M180" s="233"/>
      <c r="N180" s="233"/>
      <c r="O180" s="233"/>
      <c r="P180" s="233"/>
      <c r="Q180" s="233"/>
      <c r="R180" s="238"/>
      <c r="T180" s="239"/>
      <c r="U180" s="233"/>
      <c r="V180" s="233"/>
      <c r="W180" s="233"/>
      <c r="X180" s="233"/>
      <c r="Y180" s="233"/>
      <c r="Z180" s="233"/>
      <c r="AA180" s="240"/>
      <c r="AT180" s="241" t="s">
        <v>166</v>
      </c>
      <c r="AU180" s="241" t="s">
        <v>86</v>
      </c>
      <c r="AV180" s="10" t="s">
        <v>86</v>
      </c>
      <c r="AW180" s="10" t="s">
        <v>35</v>
      </c>
      <c r="AX180" s="10" t="s">
        <v>77</v>
      </c>
      <c r="AY180" s="241" t="s">
        <v>154</v>
      </c>
    </row>
    <row r="181" spans="2:51" s="11" customFormat="1" ht="16.5" customHeight="1">
      <c r="B181" s="243"/>
      <c r="C181" s="244"/>
      <c r="D181" s="244"/>
      <c r="E181" s="245" t="s">
        <v>22</v>
      </c>
      <c r="F181" s="246" t="s">
        <v>173</v>
      </c>
      <c r="G181" s="244"/>
      <c r="H181" s="244"/>
      <c r="I181" s="244"/>
      <c r="J181" s="244"/>
      <c r="K181" s="247">
        <v>0.6</v>
      </c>
      <c r="L181" s="244"/>
      <c r="M181" s="244"/>
      <c r="N181" s="244"/>
      <c r="O181" s="244"/>
      <c r="P181" s="244"/>
      <c r="Q181" s="244"/>
      <c r="R181" s="248"/>
      <c r="T181" s="249"/>
      <c r="U181" s="244"/>
      <c r="V181" s="244"/>
      <c r="W181" s="244"/>
      <c r="X181" s="244"/>
      <c r="Y181" s="244"/>
      <c r="Z181" s="244"/>
      <c r="AA181" s="250"/>
      <c r="AT181" s="251" t="s">
        <v>166</v>
      </c>
      <c r="AU181" s="251" t="s">
        <v>86</v>
      </c>
      <c r="AV181" s="11" t="s">
        <v>159</v>
      </c>
      <c r="AW181" s="11" t="s">
        <v>35</v>
      </c>
      <c r="AX181" s="11" t="s">
        <v>83</v>
      </c>
      <c r="AY181" s="251" t="s">
        <v>154</v>
      </c>
    </row>
    <row r="182" spans="2:65" s="1" customFormat="1" ht="25.5" customHeight="1">
      <c r="B182" s="48"/>
      <c r="C182" s="221" t="s">
        <v>236</v>
      </c>
      <c r="D182" s="221" t="s">
        <v>155</v>
      </c>
      <c r="E182" s="222" t="s">
        <v>237</v>
      </c>
      <c r="F182" s="223" t="s">
        <v>238</v>
      </c>
      <c r="G182" s="223"/>
      <c r="H182" s="223"/>
      <c r="I182" s="223"/>
      <c r="J182" s="224" t="s">
        <v>163</v>
      </c>
      <c r="K182" s="225">
        <v>24.882</v>
      </c>
      <c r="L182" s="226">
        <v>0</v>
      </c>
      <c r="M182" s="227"/>
      <c r="N182" s="228">
        <f>ROUND(L182*K182,2)</f>
        <v>0</v>
      </c>
      <c r="O182" s="228"/>
      <c r="P182" s="228"/>
      <c r="Q182" s="228"/>
      <c r="R182" s="50"/>
      <c r="T182" s="229" t="s">
        <v>22</v>
      </c>
      <c r="U182" s="58" t="s">
        <v>44</v>
      </c>
      <c r="V182" s="49"/>
      <c r="W182" s="230">
        <f>V182*K182</f>
        <v>0</v>
      </c>
      <c r="X182" s="230">
        <v>0</v>
      </c>
      <c r="Y182" s="230">
        <f>X182*K182</f>
        <v>0</v>
      </c>
      <c r="Z182" s="230">
        <v>0.1</v>
      </c>
      <c r="AA182" s="231">
        <f>Z182*K182</f>
        <v>2.4882000000000004</v>
      </c>
      <c r="AR182" s="24" t="s">
        <v>159</v>
      </c>
      <c r="AT182" s="24" t="s">
        <v>155</v>
      </c>
      <c r="AU182" s="24" t="s">
        <v>86</v>
      </c>
      <c r="AY182" s="24" t="s">
        <v>154</v>
      </c>
      <c r="BE182" s="144">
        <f>IF(U182="základní",N182,0)</f>
        <v>0</v>
      </c>
      <c r="BF182" s="144">
        <f>IF(U182="snížená",N182,0)</f>
        <v>0</v>
      </c>
      <c r="BG182" s="144">
        <f>IF(U182="zákl. přenesená",N182,0)</f>
        <v>0</v>
      </c>
      <c r="BH182" s="144">
        <f>IF(U182="sníž. přenesená",N182,0)</f>
        <v>0</v>
      </c>
      <c r="BI182" s="144">
        <f>IF(U182="nulová",N182,0)</f>
        <v>0</v>
      </c>
      <c r="BJ182" s="24" t="s">
        <v>86</v>
      </c>
      <c r="BK182" s="144">
        <f>ROUND(L182*K182,2)</f>
        <v>0</v>
      </c>
      <c r="BL182" s="24" t="s">
        <v>159</v>
      </c>
      <c r="BM182" s="24" t="s">
        <v>239</v>
      </c>
    </row>
    <row r="183" spans="2:51" s="10" customFormat="1" ht="16.5" customHeight="1">
      <c r="B183" s="232"/>
      <c r="C183" s="233"/>
      <c r="D183" s="233"/>
      <c r="E183" s="234" t="s">
        <v>22</v>
      </c>
      <c r="F183" s="235" t="s">
        <v>240</v>
      </c>
      <c r="G183" s="236"/>
      <c r="H183" s="236"/>
      <c r="I183" s="236"/>
      <c r="J183" s="233"/>
      <c r="K183" s="237">
        <v>13.05</v>
      </c>
      <c r="L183" s="233"/>
      <c r="M183" s="233"/>
      <c r="N183" s="233"/>
      <c r="O183" s="233"/>
      <c r="P183" s="233"/>
      <c r="Q183" s="233"/>
      <c r="R183" s="238"/>
      <c r="T183" s="239"/>
      <c r="U183" s="233"/>
      <c r="V183" s="233"/>
      <c r="W183" s="233"/>
      <c r="X183" s="233"/>
      <c r="Y183" s="233"/>
      <c r="Z183" s="233"/>
      <c r="AA183" s="240"/>
      <c r="AT183" s="241" t="s">
        <v>166</v>
      </c>
      <c r="AU183" s="241" t="s">
        <v>86</v>
      </c>
      <c r="AV183" s="10" t="s">
        <v>86</v>
      </c>
      <c r="AW183" s="10" t="s">
        <v>35</v>
      </c>
      <c r="AX183" s="10" t="s">
        <v>77</v>
      </c>
      <c r="AY183" s="241" t="s">
        <v>154</v>
      </c>
    </row>
    <row r="184" spans="2:51" s="10" customFormat="1" ht="16.5" customHeight="1">
      <c r="B184" s="232"/>
      <c r="C184" s="233"/>
      <c r="D184" s="233"/>
      <c r="E184" s="234" t="s">
        <v>22</v>
      </c>
      <c r="F184" s="242" t="s">
        <v>241</v>
      </c>
      <c r="G184" s="233"/>
      <c r="H184" s="233"/>
      <c r="I184" s="233"/>
      <c r="J184" s="233"/>
      <c r="K184" s="237">
        <v>11.832</v>
      </c>
      <c r="L184" s="233"/>
      <c r="M184" s="233"/>
      <c r="N184" s="233"/>
      <c r="O184" s="233"/>
      <c r="P184" s="233"/>
      <c r="Q184" s="233"/>
      <c r="R184" s="238"/>
      <c r="T184" s="239"/>
      <c r="U184" s="233"/>
      <c r="V184" s="233"/>
      <c r="W184" s="233"/>
      <c r="X184" s="233"/>
      <c r="Y184" s="233"/>
      <c r="Z184" s="233"/>
      <c r="AA184" s="240"/>
      <c r="AT184" s="241" t="s">
        <v>166</v>
      </c>
      <c r="AU184" s="241" t="s">
        <v>86</v>
      </c>
      <c r="AV184" s="10" t="s">
        <v>86</v>
      </c>
      <c r="AW184" s="10" t="s">
        <v>35</v>
      </c>
      <c r="AX184" s="10" t="s">
        <v>77</v>
      </c>
      <c r="AY184" s="241" t="s">
        <v>154</v>
      </c>
    </row>
    <row r="185" spans="2:51" s="11" customFormat="1" ht="16.5" customHeight="1">
      <c r="B185" s="243"/>
      <c r="C185" s="244"/>
      <c r="D185" s="244"/>
      <c r="E185" s="245" t="s">
        <v>22</v>
      </c>
      <c r="F185" s="246" t="s">
        <v>173</v>
      </c>
      <c r="G185" s="244"/>
      <c r="H185" s="244"/>
      <c r="I185" s="244"/>
      <c r="J185" s="244"/>
      <c r="K185" s="247">
        <v>24.882</v>
      </c>
      <c r="L185" s="244"/>
      <c r="M185" s="244"/>
      <c r="N185" s="244"/>
      <c r="O185" s="244"/>
      <c r="P185" s="244"/>
      <c r="Q185" s="244"/>
      <c r="R185" s="248"/>
      <c r="T185" s="249"/>
      <c r="U185" s="244"/>
      <c r="V185" s="244"/>
      <c r="W185" s="244"/>
      <c r="X185" s="244"/>
      <c r="Y185" s="244"/>
      <c r="Z185" s="244"/>
      <c r="AA185" s="250"/>
      <c r="AT185" s="251" t="s">
        <v>166</v>
      </c>
      <c r="AU185" s="251" t="s">
        <v>86</v>
      </c>
      <c r="AV185" s="11" t="s">
        <v>159</v>
      </c>
      <c r="AW185" s="11" t="s">
        <v>35</v>
      </c>
      <c r="AX185" s="11" t="s">
        <v>83</v>
      </c>
      <c r="AY185" s="251" t="s">
        <v>154</v>
      </c>
    </row>
    <row r="186" spans="2:65" s="1" customFormat="1" ht="25.5" customHeight="1">
      <c r="B186" s="48"/>
      <c r="C186" s="221" t="s">
        <v>242</v>
      </c>
      <c r="D186" s="221" t="s">
        <v>155</v>
      </c>
      <c r="E186" s="222" t="s">
        <v>243</v>
      </c>
      <c r="F186" s="223" t="s">
        <v>244</v>
      </c>
      <c r="G186" s="223"/>
      <c r="H186" s="223"/>
      <c r="I186" s="223"/>
      <c r="J186" s="224" t="s">
        <v>163</v>
      </c>
      <c r="K186" s="225">
        <v>96.84</v>
      </c>
      <c r="L186" s="226">
        <v>0</v>
      </c>
      <c r="M186" s="227"/>
      <c r="N186" s="228">
        <f>ROUND(L186*K186,2)</f>
        <v>0</v>
      </c>
      <c r="O186" s="228"/>
      <c r="P186" s="228"/>
      <c r="Q186" s="228"/>
      <c r="R186" s="50"/>
      <c r="T186" s="229" t="s">
        <v>22</v>
      </c>
      <c r="U186" s="58" t="s">
        <v>44</v>
      </c>
      <c r="V186" s="49"/>
      <c r="W186" s="230">
        <f>V186*K186</f>
        <v>0</v>
      </c>
      <c r="X186" s="230">
        <v>0</v>
      </c>
      <c r="Y186" s="230">
        <f>X186*K186</f>
        <v>0</v>
      </c>
      <c r="Z186" s="230">
        <v>0.038</v>
      </c>
      <c r="AA186" s="231">
        <f>Z186*K186</f>
        <v>3.67992</v>
      </c>
      <c r="AR186" s="24" t="s">
        <v>159</v>
      </c>
      <c r="AT186" s="24" t="s">
        <v>155</v>
      </c>
      <c r="AU186" s="24" t="s">
        <v>86</v>
      </c>
      <c r="AY186" s="24" t="s">
        <v>154</v>
      </c>
      <c r="BE186" s="144">
        <f>IF(U186="základní",N186,0)</f>
        <v>0</v>
      </c>
      <c r="BF186" s="144">
        <f>IF(U186="snížená",N186,0)</f>
        <v>0</v>
      </c>
      <c r="BG186" s="144">
        <f>IF(U186="zákl. přenesená",N186,0)</f>
        <v>0</v>
      </c>
      <c r="BH186" s="144">
        <f>IF(U186="sníž. přenesená",N186,0)</f>
        <v>0</v>
      </c>
      <c r="BI186" s="144">
        <f>IF(U186="nulová",N186,0)</f>
        <v>0</v>
      </c>
      <c r="BJ186" s="24" t="s">
        <v>86</v>
      </c>
      <c r="BK186" s="144">
        <f>ROUND(L186*K186,2)</f>
        <v>0</v>
      </c>
      <c r="BL186" s="24" t="s">
        <v>159</v>
      </c>
      <c r="BM186" s="24" t="s">
        <v>245</v>
      </c>
    </row>
    <row r="187" spans="2:51" s="12" customFormat="1" ht="16.5" customHeight="1">
      <c r="B187" s="252"/>
      <c r="C187" s="253"/>
      <c r="D187" s="253"/>
      <c r="E187" s="254" t="s">
        <v>22</v>
      </c>
      <c r="F187" s="260" t="s">
        <v>198</v>
      </c>
      <c r="G187" s="261"/>
      <c r="H187" s="261"/>
      <c r="I187" s="261"/>
      <c r="J187" s="253"/>
      <c r="K187" s="254" t="s">
        <v>22</v>
      </c>
      <c r="L187" s="253"/>
      <c r="M187" s="253"/>
      <c r="N187" s="253"/>
      <c r="O187" s="253"/>
      <c r="P187" s="253"/>
      <c r="Q187" s="253"/>
      <c r="R187" s="256"/>
      <c r="T187" s="257"/>
      <c r="U187" s="253"/>
      <c r="V187" s="253"/>
      <c r="W187" s="253"/>
      <c r="X187" s="253"/>
      <c r="Y187" s="253"/>
      <c r="Z187" s="253"/>
      <c r="AA187" s="258"/>
      <c r="AT187" s="259" t="s">
        <v>166</v>
      </c>
      <c r="AU187" s="259" t="s">
        <v>86</v>
      </c>
      <c r="AV187" s="12" t="s">
        <v>83</v>
      </c>
      <c r="AW187" s="12" t="s">
        <v>35</v>
      </c>
      <c r="AX187" s="12" t="s">
        <v>77</v>
      </c>
      <c r="AY187" s="259" t="s">
        <v>154</v>
      </c>
    </row>
    <row r="188" spans="2:51" s="10" customFormat="1" ht="16.5" customHeight="1">
      <c r="B188" s="232"/>
      <c r="C188" s="233"/>
      <c r="D188" s="233"/>
      <c r="E188" s="234" t="s">
        <v>22</v>
      </c>
      <c r="F188" s="242" t="s">
        <v>199</v>
      </c>
      <c r="G188" s="233"/>
      <c r="H188" s="233"/>
      <c r="I188" s="233"/>
      <c r="J188" s="233"/>
      <c r="K188" s="237">
        <v>33.42</v>
      </c>
      <c r="L188" s="233"/>
      <c r="M188" s="233"/>
      <c r="N188" s="233"/>
      <c r="O188" s="233"/>
      <c r="P188" s="233"/>
      <c r="Q188" s="233"/>
      <c r="R188" s="238"/>
      <c r="T188" s="239"/>
      <c r="U188" s="233"/>
      <c r="V188" s="233"/>
      <c r="W188" s="233"/>
      <c r="X188" s="233"/>
      <c r="Y188" s="233"/>
      <c r="Z188" s="233"/>
      <c r="AA188" s="240"/>
      <c r="AT188" s="241" t="s">
        <v>166</v>
      </c>
      <c r="AU188" s="241" t="s">
        <v>86</v>
      </c>
      <c r="AV188" s="10" t="s">
        <v>86</v>
      </c>
      <c r="AW188" s="10" t="s">
        <v>35</v>
      </c>
      <c r="AX188" s="10" t="s">
        <v>77</v>
      </c>
      <c r="AY188" s="241" t="s">
        <v>154</v>
      </c>
    </row>
    <row r="189" spans="2:51" s="12" customFormat="1" ht="16.5" customHeight="1">
      <c r="B189" s="252"/>
      <c r="C189" s="253"/>
      <c r="D189" s="253"/>
      <c r="E189" s="254" t="s">
        <v>22</v>
      </c>
      <c r="F189" s="255" t="s">
        <v>200</v>
      </c>
      <c r="G189" s="253"/>
      <c r="H189" s="253"/>
      <c r="I189" s="253"/>
      <c r="J189" s="253"/>
      <c r="K189" s="254" t="s">
        <v>22</v>
      </c>
      <c r="L189" s="253"/>
      <c r="M189" s="253"/>
      <c r="N189" s="253"/>
      <c r="O189" s="253"/>
      <c r="P189" s="253"/>
      <c r="Q189" s="253"/>
      <c r="R189" s="256"/>
      <c r="T189" s="257"/>
      <c r="U189" s="253"/>
      <c r="V189" s="253"/>
      <c r="W189" s="253"/>
      <c r="X189" s="253"/>
      <c r="Y189" s="253"/>
      <c r="Z189" s="253"/>
      <c r="AA189" s="258"/>
      <c r="AT189" s="259" t="s">
        <v>166</v>
      </c>
      <c r="AU189" s="259" t="s">
        <v>86</v>
      </c>
      <c r="AV189" s="12" t="s">
        <v>83</v>
      </c>
      <c r="AW189" s="12" t="s">
        <v>35</v>
      </c>
      <c r="AX189" s="12" t="s">
        <v>77</v>
      </c>
      <c r="AY189" s="259" t="s">
        <v>154</v>
      </c>
    </row>
    <row r="190" spans="2:51" s="10" customFormat="1" ht="16.5" customHeight="1">
      <c r="B190" s="232"/>
      <c r="C190" s="233"/>
      <c r="D190" s="233"/>
      <c r="E190" s="234" t="s">
        <v>22</v>
      </c>
      <c r="F190" s="242" t="s">
        <v>201</v>
      </c>
      <c r="G190" s="233"/>
      <c r="H190" s="233"/>
      <c r="I190" s="233"/>
      <c r="J190" s="233"/>
      <c r="K190" s="237">
        <v>63.42</v>
      </c>
      <c r="L190" s="233"/>
      <c r="M190" s="233"/>
      <c r="N190" s="233"/>
      <c r="O190" s="233"/>
      <c r="P190" s="233"/>
      <c r="Q190" s="233"/>
      <c r="R190" s="238"/>
      <c r="T190" s="239"/>
      <c r="U190" s="233"/>
      <c r="V190" s="233"/>
      <c r="W190" s="233"/>
      <c r="X190" s="233"/>
      <c r="Y190" s="233"/>
      <c r="Z190" s="233"/>
      <c r="AA190" s="240"/>
      <c r="AT190" s="241" t="s">
        <v>166</v>
      </c>
      <c r="AU190" s="241" t="s">
        <v>86</v>
      </c>
      <c r="AV190" s="10" t="s">
        <v>86</v>
      </c>
      <c r="AW190" s="10" t="s">
        <v>35</v>
      </c>
      <c r="AX190" s="10" t="s">
        <v>77</v>
      </c>
      <c r="AY190" s="241" t="s">
        <v>154</v>
      </c>
    </row>
    <row r="191" spans="2:51" s="11" customFormat="1" ht="16.5" customHeight="1">
      <c r="B191" s="243"/>
      <c r="C191" s="244"/>
      <c r="D191" s="244"/>
      <c r="E191" s="245" t="s">
        <v>22</v>
      </c>
      <c r="F191" s="246" t="s">
        <v>173</v>
      </c>
      <c r="G191" s="244"/>
      <c r="H191" s="244"/>
      <c r="I191" s="244"/>
      <c r="J191" s="244"/>
      <c r="K191" s="247">
        <v>96.84</v>
      </c>
      <c r="L191" s="244"/>
      <c r="M191" s="244"/>
      <c r="N191" s="244"/>
      <c r="O191" s="244"/>
      <c r="P191" s="244"/>
      <c r="Q191" s="244"/>
      <c r="R191" s="248"/>
      <c r="T191" s="249"/>
      <c r="U191" s="244"/>
      <c r="V191" s="244"/>
      <c r="W191" s="244"/>
      <c r="X191" s="244"/>
      <c r="Y191" s="244"/>
      <c r="Z191" s="244"/>
      <c r="AA191" s="250"/>
      <c r="AT191" s="251" t="s">
        <v>166</v>
      </c>
      <c r="AU191" s="251" t="s">
        <v>86</v>
      </c>
      <c r="AV191" s="11" t="s">
        <v>159</v>
      </c>
      <c r="AW191" s="11" t="s">
        <v>35</v>
      </c>
      <c r="AX191" s="11" t="s">
        <v>83</v>
      </c>
      <c r="AY191" s="251" t="s">
        <v>154</v>
      </c>
    </row>
    <row r="192" spans="2:65" s="1" customFormat="1" ht="25.5" customHeight="1">
      <c r="B192" s="48"/>
      <c r="C192" s="221" t="s">
        <v>246</v>
      </c>
      <c r="D192" s="221" t="s">
        <v>155</v>
      </c>
      <c r="E192" s="222" t="s">
        <v>247</v>
      </c>
      <c r="F192" s="223" t="s">
        <v>248</v>
      </c>
      <c r="G192" s="223"/>
      <c r="H192" s="223"/>
      <c r="I192" s="223"/>
      <c r="J192" s="224" t="s">
        <v>163</v>
      </c>
      <c r="K192" s="225">
        <v>1.576</v>
      </c>
      <c r="L192" s="226">
        <v>0</v>
      </c>
      <c r="M192" s="227"/>
      <c r="N192" s="228">
        <f>ROUND(L192*K192,2)</f>
        <v>0</v>
      </c>
      <c r="O192" s="228"/>
      <c r="P192" s="228"/>
      <c r="Q192" s="228"/>
      <c r="R192" s="50"/>
      <c r="T192" s="229" t="s">
        <v>22</v>
      </c>
      <c r="U192" s="58" t="s">
        <v>44</v>
      </c>
      <c r="V192" s="49"/>
      <c r="W192" s="230">
        <f>V192*K192</f>
        <v>0</v>
      </c>
      <c r="X192" s="230">
        <v>0</v>
      </c>
      <c r="Y192" s="230">
        <f>X192*K192</f>
        <v>0</v>
      </c>
      <c r="Z192" s="230">
        <v>0.076</v>
      </c>
      <c r="AA192" s="231">
        <f>Z192*K192</f>
        <v>0.11977600000000001</v>
      </c>
      <c r="AR192" s="24" t="s">
        <v>159</v>
      </c>
      <c r="AT192" s="24" t="s">
        <v>155</v>
      </c>
      <c r="AU192" s="24" t="s">
        <v>86</v>
      </c>
      <c r="AY192" s="24" t="s">
        <v>154</v>
      </c>
      <c r="BE192" s="144">
        <f>IF(U192="základní",N192,0)</f>
        <v>0</v>
      </c>
      <c r="BF192" s="144">
        <f>IF(U192="snížená",N192,0)</f>
        <v>0</v>
      </c>
      <c r="BG192" s="144">
        <f>IF(U192="zákl. přenesená",N192,0)</f>
        <v>0</v>
      </c>
      <c r="BH192" s="144">
        <f>IF(U192="sníž. přenesená",N192,0)</f>
        <v>0</v>
      </c>
      <c r="BI192" s="144">
        <f>IF(U192="nulová",N192,0)</f>
        <v>0</v>
      </c>
      <c r="BJ192" s="24" t="s">
        <v>86</v>
      </c>
      <c r="BK192" s="144">
        <f>ROUND(L192*K192,2)</f>
        <v>0</v>
      </c>
      <c r="BL192" s="24" t="s">
        <v>159</v>
      </c>
      <c r="BM192" s="24" t="s">
        <v>249</v>
      </c>
    </row>
    <row r="193" spans="2:51" s="10" customFormat="1" ht="16.5" customHeight="1">
      <c r="B193" s="232"/>
      <c r="C193" s="233"/>
      <c r="D193" s="233"/>
      <c r="E193" s="234" t="s">
        <v>22</v>
      </c>
      <c r="F193" s="235" t="s">
        <v>250</v>
      </c>
      <c r="G193" s="236"/>
      <c r="H193" s="236"/>
      <c r="I193" s="236"/>
      <c r="J193" s="233"/>
      <c r="K193" s="237">
        <v>1.576</v>
      </c>
      <c r="L193" s="233"/>
      <c r="M193" s="233"/>
      <c r="N193" s="233"/>
      <c r="O193" s="233"/>
      <c r="P193" s="233"/>
      <c r="Q193" s="233"/>
      <c r="R193" s="238"/>
      <c r="T193" s="239"/>
      <c r="U193" s="233"/>
      <c r="V193" s="233"/>
      <c r="W193" s="233"/>
      <c r="X193" s="233"/>
      <c r="Y193" s="233"/>
      <c r="Z193" s="233"/>
      <c r="AA193" s="240"/>
      <c r="AT193" s="241" t="s">
        <v>166</v>
      </c>
      <c r="AU193" s="241" t="s">
        <v>86</v>
      </c>
      <c r="AV193" s="10" t="s">
        <v>86</v>
      </c>
      <c r="AW193" s="10" t="s">
        <v>35</v>
      </c>
      <c r="AX193" s="10" t="s">
        <v>83</v>
      </c>
      <c r="AY193" s="241" t="s">
        <v>154</v>
      </c>
    </row>
    <row r="194" spans="2:65" s="1" customFormat="1" ht="25.5" customHeight="1">
      <c r="B194" s="48"/>
      <c r="C194" s="221" t="s">
        <v>251</v>
      </c>
      <c r="D194" s="221" t="s">
        <v>155</v>
      </c>
      <c r="E194" s="222" t="s">
        <v>252</v>
      </c>
      <c r="F194" s="223" t="s">
        <v>253</v>
      </c>
      <c r="G194" s="223"/>
      <c r="H194" s="223"/>
      <c r="I194" s="223"/>
      <c r="J194" s="224" t="s">
        <v>190</v>
      </c>
      <c r="K194" s="225">
        <v>22.28</v>
      </c>
      <c r="L194" s="226">
        <v>0</v>
      </c>
      <c r="M194" s="227"/>
      <c r="N194" s="228">
        <f>ROUND(L194*K194,2)</f>
        <v>0</v>
      </c>
      <c r="O194" s="228"/>
      <c r="P194" s="228"/>
      <c r="Q194" s="228"/>
      <c r="R194" s="50"/>
      <c r="T194" s="229" t="s">
        <v>22</v>
      </c>
      <c r="U194" s="58" t="s">
        <v>44</v>
      </c>
      <c r="V194" s="49"/>
      <c r="W194" s="230">
        <f>V194*K194</f>
        <v>0</v>
      </c>
      <c r="X194" s="230">
        <v>3E-05</v>
      </c>
      <c r="Y194" s="230">
        <f>X194*K194</f>
        <v>0.0006684000000000001</v>
      </c>
      <c r="Z194" s="230">
        <v>0</v>
      </c>
      <c r="AA194" s="231">
        <f>Z194*K194</f>
        <v>0</v>
      </c>
      <c r="AR194" s="24" t="s">
        <v>159</v>
      </c>
      <c r="AT194" s="24" t="s">
        <v>155</v>
      </c>
      <c r="AU194" s="24" t="s">
        <v>86</v>
      </c>
      <c r="AY194" s="24" t="s">
        <v>154</v>
      </c>
      <c r="BE194" s="144">
        <f>IF(U194="základní",N194,0)</f>
        <v>0</v>
      </c>
      <c r="BF194" s="144">
        <f>IF(U194="snížená",N194,0)</f>
        <v>0</v>
      </c>
      <c r="BG194" s="144">
        <f>IF(U194="zákl. přenesená",N194,0)</f>
        <v>0</v>
      </c>
      <c r="BH194" s="144">
        <f>IF(U194="sníž. přenesená",N194,0)</f>
        <v>0</v>
      </c>
      <c r="BI194" s="144">
        <f>IF(U194="nulová",N194,0)</f>
        <v>0</v>
      </c>
      <c r="BJ194" s="24" t="s">
        <v>86</v>
      </c>
      <c r="BK194" s="144">
        <f>ROUND(L194*K194,2)</f>
        <v>0</v>
      </c>
      <c r="BL194" s="24" t="s">
        <v>159</v>
      </c>
      <c r="BM194" s="24" t="s">
        <v>254</v>
      </c>
    </row>
    <row r="195" spans="2:51" s="12" customFormat="1" ht="16.5" customHeight="1">
      <c r="B195" s="252"/>
      <c r="C195" s="253"/>
      <c r="D195" s="253"/>
      <c r="E195" s="254" t="s">
        <v>22</v>
      </c>
      <c r="F195" s="260" t="s">
        <v>255</v>
      </c>
      <c r="G195" s="261"/>
      <c r="H195" s="261"/>
      <c r="I195" s="261"/>
      <c r="J195" s="253"/>
      <c r="K195" s="254" t="s">
        <v>22</v>
      </c>
      <c r="L195" s="253"/>
      <c r="M195" s="253"/>
      <c r="N195" s="253"/>
      <c r="O195" s="253"/>
      <c r="P195" s="253"/>
      <c r="Q195" s="253"/>
      <c r="R195" s="256"/>
      <c r="T195" s="257"/>
      <c r="U195" s="253"/>
      <c r="V195" s="253"/>
      <c r="W195" s="253"/>
      <c r="X195" s="253"/>
      <c r="Y195" s="253"/>
      <c r="Z195" s="253"/>
      <c r="AA195" s="258"/>
      <c r="AT195" s="259" t="s">
        <v>166</v>
      </c>
      <c r="AU195" s="259" t="s">
        <v>86</v>
      </c>
      <c r="AV195" s="12" t="s">
        <v>83</v>
      </c>
      <c r="AW195" s="12" t="s">
        <v>35</v>
      </c>
      <c r="AX195" s="12" t="s">
        <v>77</v>
      </c>
      <c r="AY195" s="259" t="s">
        <v>154</v>
      </c>
    </row>
    <row r="196" spans="2:51" s="10" customFormat="1" ht="16.5" customHeight="1">
      <c r="B196" s="232"/>
      <c r="C196" s="233"/>
      <c r="D196" s="233"/>
      <c r="E196" s="234" t="s">
        <v>22</v>
      </c>
      <c r="F196" s="242" t="s">
        <v>256</v>
      </c>
      <c r="G196" s="233"/>
      <c r="H196" s="233"/>
      <c r="I196" s="233"/>
      <c r="J196" s="233"/>
      <c r="K196" s="237">
        <v>2.1</v>
      </c>
      <c r="L196" s="233"/>
      <c r="M196" s="233"/>
      <c r="N196" s="233"/>
      <c r="O196" s="233"/>
      <c r="P196" s="233"/>
      <c r="Q196" s="233"/>
      <c r="R196" s="238"/>
      <c r="T196" s="239"/>
      <c r="U196" s="233"/>
      <c r="V196" s="233"/>
      <c r="W196" s="233"/>
      <c r="X196" s="233"/>
      <c r="Y196" s="233"/>
      <c r="Z196" s="233"/>
      <c r="AA196" s="240"/>
      <c r="AT196" s="241" t="s">
        <v>166</v>
      </c>
      <c r="AU196" s="241" t="s">
        <v>86</v>
      </c>
      <c r="AV196" s="10" t="s">
        <v>86</v>
      </c>
      <c r="AW196" s="10" t="s">
        <v>35</v>
      </c>
      <c r="AX196" s="10" t="s">
        <v>77</v>
      </c>
      <c r="AY196" s="241" t="s">
        <v>154</v>
      </c>
    </row>
    <row r="197" spans="2:51" s="10" customFormat="1" ht="16.5" customHeight="1">
      <c r="B197" s="232"/>
      <c r="C197" s="233"/>
      <c r="D197" s="233"/>
      <c r="E197" s="234" t="s">
        <v>22</v>
      </c>
      <c r="F197" s="242" t="s">
        <v>257</v>
      </c>
      <c r="G197" s="233"/>
      <c r="H197" s="233"/>
      <c r="I197" s="233"/>
      <c r="J197" s="233"/>
      <c r="K197" s="237">
        <v>3.78</v>
      </c>
      <c r="L197" s="233"/>
      <c r="M197" s="233"/>
      <c r="N197" s="233"/>
      <c r="O197" s="233"/>
      <c r="P197" s="233"/>
      <c r="Q197" s="233"/>
      <c r="R197" s="238"/>
      <c r="T197" s="239"/>
      <c r="U197" s="233"/>
      <c r="V197" s="233"/>
      <c r="W197" s="233"/>
      <c r="X197" s="233"/>
      <c r="Y197" s="233"/>
      <c r="Z197" s="233"/>
      <c r="AA197" s="240"/>
      <c r="AT197" s="241" t="s">
        <v>166</v>
      </c>
      <c r="AU197" s="241" t="s">
        <v>86</v>
      </c>
      <c r="AV197" s="10" t="s">
        <v>86</v>
      </c>
      <c r="AW197" s="10" t="s">
        <v>35</v>
      </c>
      <c r="AX197" s="10" t="s">
        <v>77</v>
      </c>
      <c r="AY197" s="241" t="s">
        <v>154</v>
      </c>
    </row>
    <row r="198" spans="2:51" s="12" customFormat="1" ht="16.5" customHeight="1">
      <c r="B198" s="252"/>
      <c r="C198" s="253"/>
      <c r="D198" s="253"/>
      <c r="E198" s="254" t="s">
        <v>22</v>
      </c>
      <c r="F198" s="255" t="s">
        <v>258</v>
      </c>
      <c r="G198" s="253"/>
      <c r="H198" s="253"/>
      <c r="I198" s="253"/>
      <c r="J198" s="253"/>
      <c r="K198" s="254" t="s">
        <v>22</v>
      </c>
      <c r="L198" s="253"/>
      <c r="M198" s="253"/>
      <c r="N198" s="253"/>
      <c r="O198" s="253"/>
      <c r="P198" s="253"/>
      <c r="Q198" s="253"/>
      <c r="R198" s="256"/>
      <c r="T198" s="257"/>
      <c r="U198" s="253"/>
      <c r="V198" s="253"/>
      <c r="W198" s="253"/>
      <c r="X198" s="253"/>
      <c r="Y198" s="253"/>
      <c r="Z198" s="253"/>
      <c r="AA198" s="258"/>
      <c r="AT198" s="259" t="s">
        <v>166</v>
      </c>
      <c r="AU198" s="259" t="s">
        <v>86</v>
      </c>
      <c r="AV198" s="12" t="s">
        <v>83</v>
      </c>
      <c r="AW198" s="12" t="s">
        <v>35</v>
      </c>
      <c r="AX198" s="12" t="s">
        <v>77</v>
      </c>
      <c r="AY198" s="259" t="s">
        <v>154</v>
      </c>
    </row>
    <row r="199" spans="2:51" s="10" customFormat="1" ht="16.5" customHeight="1">
      <c r="B199" s="232"/>
      <c r="C199" s="233"/>
      <c r="D199" s="233"/>
      <c r="E199" s="234" t="s">
        <v>22</v>
      </c>
      <c r="F199" s="242" t="s">
        <v>259</v>
      </c>
      <c r="G199" s="233"/>
      <c r="H199" s="233"/>
      <c r="I199" s="233"/>
      <c r="J199" s="233"/>
      <c r="K199" s="237">
        <v>2</v>
      </c>
      <c r="L199" s="233"/>
      <c r="M199" s="233"/>
      <c r="N199" s="233"/>
      <c r="O199" s="233"/>
      <c r="P199" s="233"/>
      <c r="Q199" s="233"/>
      <c r="R199" s="238"/>
      <c r="T199" s="239"/>
      <c r="U199" s="233"/>
      <c r="V199" s="233"/>
      <c r="W199" s="233"/>
      <c r="X199" s="233"/>
      <c r="Y199" s="233"/>
      <c r="Z199" s="233"/>
      <c r="AA199" s="240"/>
      <c r="AT199" s="241" t="s">
        <v>166</v>
      </c>
      <c r="AU199" s="241" t="s">
        <v>86</v>
      </c>
      <c r="AV199" s="10" t="s">
        <v>86</v>
      </c>
      <c r="AW199" s="10" t="s">
        <v>35</v>
      </c>
      <c r="AX199" s="10" t="s">
        <v>77</v>
      </c>
      <c r="AY199" s="241" t="s">
        <v>154</v>
      </c>
    </row>
    <row r="200" spans="2:51" s="10" customFormat="1" ht="16.5" customHeight="1">
      <c r="B200" s="232"/>
      <c r="C200" s="233"/>
      <c r="D200" s="233"/>
      <c r="E200" s="234" t="s">
        <v>22</v>
      </c>
      <c r="F200" s="242" t="s">
        <v>260</v>
      </c>
      <c r="G200" s="233"/>
      <c r="H200" s="233"/>
      <c r="I200" s="233"/>
      <c r="J200" s="233"/>
      <c r="K200" s="237">
        <v>4.2</v>
      </c>
      <c r="L200" s="233"/>
      <c r="M200" s="233"/>
      <c r="N200" s="233"/>
      <c r="O200" s="233"/>
      <c r="P200" s="233"/>
      <c r="Q200" s="233"/>
      <c r="R200" s="238"/>
      <c r="T200" s="239"/>
      <c r="U200" s="233"/>
      <c r="V200" s="233"/>
      <c r="W200" s="233"/>
      <c r="X200" s="233"/>
      <c r="Y200" s="233"/>
      <c r="Z200" s="233"/>
      <c r="AA200" s="240"/>
      <c r="AT200" s="241" t="s">
        <v>166</v>
      </c>
      <c r="AU200" s="241" t="s">
        <v>86</v>
      </c>
      <c r="AV200" s="10" t="s">
        <v>86</v>
      </c>
      <c r="AW200" s="10" t="s">
        <v>35</v>
      </c>
      <c r="AX200" s="10" t="s">
        <v>77</v>
      </c>
      <c r="AY200" s="241" t="s">
        <v>154</v>
      </c>
    </row>
    <row r="201" spans="2:51" s="10" customFormat="1" ht="16.5" customHeight="1">
      <c r="B201" s="232"/>
      <c r="C201" s="233"/>
      <c r="D201" s="233"/>
      <c r="E201" s="234" t="s">
        <v>22</v>
      </c>
      <c r="F201" s="242" t="s">
        <v>261</v>
      </c>
      <c r="G201" s="233"/>
      <c r="H201" s="233"/>
      <c r="I201" s="233"/>
      <c r="J201" s="233"/>
      <c r="K201" s="237">
        <v>1.8</v>
      </c>
      <c r="L201" s="233"/>
      <c r="M201" s="233"/>
      <c r="N201" s="233"/>
      <c r="O201" s="233"/>
      <c r="P201" s="233"/>
      <c r="Q201" s="233"/>
      <c r="R201" s="238"/>
      <c r="T201" s="239"/>
      <c r="U201" s="233"/>
      <c r="V201" s="233"/>
      <c r="W201" s="233"/>
      <c r="X201" s="233"/>
      <c r="Y201" s="233"/>
      <c r="Z201" s="233"/>
      <c r="AA201" s="240"/>
      <c r="AT201" s="241" t="s">
        <v>166</v>
      </c>
      <c r="AU201" s="241" t="s">
        <v>86</v>
      </c>
      <c r="AV201" s="10" t="s">
        <v>86</v>
      </c>
      <c r="AW201" s="10" t="s">
        <v>35</v>
      </c>
      <c r="AX201" s="10" t="s">
        <v>77</v>
      </c>
      <c r="AY201" s="241" t="s">
        <v>154</v>
      </c>
    </row>
    <row r="202" spans="2:51" s="10" customFormat="1" ht="16.5" customHeight="1">
      <c r="B202" s="232"/>
      <c r="C202" s="233"/>
      <c r="D202" s="233"/>
      <c r="E202" s="234" t="s">
        <v>22</v>
      </c>
      <c r="F202" s="242" t="s">
        <v>262</v>
      </c>
      <c r="G202" s="233"/>
      <c r="H202" s="233"/>
      <c r="I202" s="233"/>
      <c r="J202" s="233"/>
      <c r="K202" s="237">
        <v>8.4</v>
      </c>
      <c r="L202" s="233"/>
      <c r="M202" s="233"/>
      <c r="N202" s="233"/>
      <c r="O202" s="233"/>
      <c r="P202" s="233"/>
      <c r="Q202" s="233"/>
      <c r="R202" s="238"/>
      <c r="T202" s="239"/>
      <c r="U202" s="233"/>
      <c r="V202" s="233"/>
      <c r="W202" s="233"/>
      <c r="X202" s="233"/>
      <c r="Y202" s="233"/>
      <c r="Z202" s="233"/>
      <c r="AA202" s="240"/>
      <c r="AT202" s="241" t="s">
        <v>166</v>
      </c>
      <c r="AU202" s="241" t="s">
        <v>86</v>
      </c>
      <c r="AV202" s="10" t="s">
        <v>86</v>
      </c>
      <c r="AW202" s="10" t="s">
        <v>35</v>
      </c>
      <c r="AX202" s="10" t="s">
        <v>77</v>
      </c>
      <c r="AY202" s="241" t="s">
        <v>154</v>
      </c>
    </row>
    <row r="203" spans="2:51" s="11" customFormat="1" ht="16.5" customHeight="1">
      <c r="B203" s="243"/>
      <c r="C203" s="244"/>
      <c r="D203" s="244"/>
      <c r="E203" s="245" t="s">
        <v>22</v>
      </c>
      <c r="F203" s="246" t="s">
        <v>173</v>
      </c>
      <c r="G203" s="244"/>
      <c r="H203" s="244"/>
      <c r="I203" s="244"/>
      <c r="J203" s="244"/>
      <c r="K203" s="247">
        <v>22.28</v>
      </c>
      <c r="L203" s="244"/>
      <c r="M203" s="244"/>
      <c r="N203" s="244"/>
      <c r="O203" s="244"/>
      <c r="P203" s="244"/>
      <c r="Q203" s="244"/>
      <c r="R203" s="248"/>
      <c r="T203" s="249"/>
      <c r="U203" s="244"/>
      <c r="V203" s="244"/>
      <c r="W203" s="244"/>
      <c r="X203" s="244"/>
      <c r="Y203" s="244"/>
      <c r="Z203" s="244"/>
      <c r="AA203" s="250"/>
      <c r="AT203" s="251" t="s">
        <v>166</v>
      </c>
      <c r="AU203" s="251" t="s">
        <v>86</v>
      </c>
      <c r="AV203" s="11" t="s">
        <v>159</v>
      </c>
      <c r="AW203" s="11" t="s">
        <v>35</v>
      </c>
      <c r="AX203" s="11" t="s">
        <v>83</v>
      </c>
      <c r="AY203" s="251" t="s">
        <v>154</v>
      </c>
    </row>
    <row r="204" spans="2:65" s="1" customFormat="1" ht="38.25" customHeight="1">
      <c r="B204" s="48"/>
      <c r="C204" s="221" t="s">
        <v>10</v>
      </c>
      <c r="D204" s="221" t="s">
        <v>155</v>
      </c>
      <c r="E204" s="222" t="s">
        <v>263</v>
      </c>
      <c r="F204" s="223" t="s">
        <v>264</v>
      </c>
      <c r="G204" s="223"/>
      <c r="H204" s="223"/>
      <c r="I204" s="223"/>
      <c r="J204" s="224" t="s">
        <v>190</v>
      </c>
      <c r="K204" s="225">
        <v>9.18</v>
      </c>
      <c r="L204" s="226">
        <v>0</v>
      </c>
      <c r="M204" s="227"/>
      <c r="N204" s="228">
        <f>ROUND(L204*K204,2)</f>
        <v>0</v>
      </c>
      <c r="O204" s="228"/>
      <c r="P204" s="228"/>
      <c r="Q204" s="228"/>
      <c r="R204" s="50"/>
      <c r="T204" s="229" t="s">
        <v>22</v>
      </c>
      <c r="U204" s="58" t="s">
        <v>44</v>
      </c>
      <c r="V204" s="49"/>
      <c r="W204" s="230">
        <f>V204*K204</f>
        <v>0</v>
      </c>
      <c r="X204" s="230">
        <v>0.00053</v>
      </c>
      <c r="Y204" s="230">
        <f>X204*K204</f>
        <v>0.0048654</v>
      </c>
      <c r="Z204" s="230">
        <v>0</v>
      </c>
      <c r="AA204" s="231">
        <f>Z204*K204</f>
        <v>0</v>
      </c>
      <c r="AR204" s="24" t="s">
        <v>159</v>
      </c>
      <c r="AT204" s="24" t="s">
        <v>155</v>
      </c>
      <c r="AU204" s="24" t="s">
        <v>86</v>
      </c>
      <c r="AY204" s="24" t="s">
        <v>154</v>
      </c>
      <c r="BE204" s="144">
        <f>IF(U204="základní",N204,0)</f>
        <v>0</v>
      </c>
      <c r="BF204" s="144">
        <f>IF(U204="snížená",N204,0)</f>
        <v>0</v>
      </c>
      <c r="BG204" s="144">
        <f>IF(U204="zákl. přenesená",N204,0)</f>
        <v>0</v>
      </c>
      <c r="BH204" s="144">
        <f>IF(U204="sníž. přenesená",N204,0)</f>
        <v>0</v>
      </c>
      <c r="BI204" s="144">
        <f>IF(U204="nulová",N204,0)</f>
        <v>0</v>
      </c>
      <c r="BJ204" s="24" t="s">
        <v>86</v>
      </c>
      <c r="BK204" s="144">
        <f>ROUND(L204*K204,2)</f>
        <v>0</v>
      </c>
      <c r="BL204" s="24" t="s">
        <v>159</v>
      </c>
      <c r="BM204" s="24" t="s">
        <v>265</v>
      </c>
    </row>
    <row r="205" spans="2:51" s="10" customFormat="1" ht="16.5" customHeight="1">
      <c r="B205" s="232"/>
      <c r="C205" s="233"/>
      <c r="D205" s="233"/>
      <c r="E205" s="234" t="s">
        <v>22</v>
      </c>
      <c r="F205" s="235" t="s">
        <v>22</v>
      </c>
      <c r="G205" s="236"/>
      <c r="H205" s="236"/>
      <c r="I205" s="236"/>
      <c r="J205" s="233"/>
      <c r="K205" s="237">
        <v>0</v>
      </c>
      <c r="L205" s="233"/>
      <c r="M205" s="233"/>
      <c r="N205" s="233"/>
      <c r="O205" s="233"/>
      <c r="P205" s="233"/>
      <c r="Q205" s="233"/>
      <c r="R205" s="238"/>
      <c r="T205" s="239"/>
      <c r="U205" s="233"/>
      <c r="V205" s="233"/>
      <c r="W205" s="233"/>
      <c r="X205" s="233"/>
      <c r="Y205" s="233"/>
      <c r="Z205" s="233"/>
      <c r="AA205" s="240"/>
      <c r="AT205" s="241" t="s">
        <v>166</v>
      </c>
      <c r="AU205" s="241" t="s">
        <v>86</v>
      </c>
      <c r="AV205" s="10" t="s">
        <v>86</v>
      </c>
      <c r="AW205" s="10" t="s">
        <v>35</v>
      </c>
      <c r="AX205" s="10" t="s">
        <v>77</v>
      </c>
      <c r="AY205" s="241" t="s">
        <v>154</v>
      </c>
    </row>
    <row r="206" spans="2:51" s="10" customFormat="1" ht="16.5" customHeight="1">
      <c r="B206" s="232"/>
      <c r="C206" s="233"/>
      <c r="D206" s="233"/>
      <c r="E206" s="234" t="s">
        <v>22</v>
      </c>
      <c r="F206" s="242" t="s">
        <v>266</v>
      </c>
      <c r="G206" s="233"/>
      <c r="H206" s="233"/>
      <c r="I206" s="233"/>
      <c r="J206" s="233"/>
      <c r="K206" s="237">
        <v>9.18</v>
      </c>
      <c r="L206" s="233"/>
      <c r="M206" s="233"/>
      <c r="N206" s="233"/>
      <c r="O206" s="233"/>
      <c r="P206" s="233"/>
      <c r="Q206" s="233"/>
      <c r="R206" s="238"/>
      <c r="T206" s="239"/>
      <c r="U206" s="233"/>
      <c r="V206" s="233"/>
      <c r="W206" s="233"/>
      <c r="X206" s="233"/>
      <c r="Y206" s="233"/>
      <c r="Z206" s="233"/>
      <c r="AA206" s="240"/>
      <c r="AT206" s="241" t="s">
        <v>166</v>
      </c>
      <c r="AU206" s="241" t="s">
        <v>86</v>
      </c>
      <c r="AV206" s="10" t="s">
        <v>86</v>
      </c>
      <c r="AW206" s="10" t="s">
        <v>35</v>
      </c>
      <c r="AX206" s="10" t="s">
        <v>83</v>
      </c>
      <c r="AY206" s="241" t="s">
        <v>154</v>
      </c>
    </row>
    <row r="207" spans="2:63" s="9" customFormat="1" ht="29.85" customHeight="1">
      <c r="B207" s="208"/>
      <c r="C207" s="209"/>
      <c r="D207" s="218" t="s">
        <v>116</v>
      </c>
      <c r="E207" s="218"/>
      <c r="F207" s="218"/>
      <c r="G207" s="218"/>
      <c r="H207" s="218"/>
      <c r="I207" s="218"/>
      <c r="J207" s="218"/>
      <c r="K207" s="218"/>
      <c r="L207" s="218"/>
      <c r="M207" s="218"/>
      <c r="N207" s="219">
        <f>BK207</f>
        <v>0</v>
      </c>
      <c r="O207" s="220"/>
      <c r="P207" s="220"/>
      <c r="Q207" s="220"/>
      <c r="R207" s="211"/>
      <c r="T207" s="212"/>
      <c r="U207" s="209"/>
      <c r="V207" s="209"/>
      <c r="W207" s="213">
        <f>SUM(W208:W211)</f>
        <v>0</v>
      </c>
      <c r="X207" s="209"/>
      <c r="Y207" s="213">
        <f>SUM(Y208:Y211)</f>
        <v>0</v>
      </c>
      <c r="Z207" s="209"/>
      <c r="AA207" s="214">
        <f>SUM(AA208:AA211)</f>
        <v>0</v>
      </c>
      <c r="AR207" s="215" t="s">
        <v>83</v>
      </c>
      <c r="AT207" s="216" t="s">
        <v>76</v>
      </c>
      <c r="AU207" s="216" t="s">
        <v>83</v>
      </c>
      <c r="AY207" s="215" t="s">
        <v>154</v>
      </c>
      <c r="BK207" s="217">
        <f>SUM(BK208:BK211)</f>
        <v>0</v>
      </c>
    </row>
    <row r="208" spans="2:65" s="1" customFormat="1" ht="38.25" customHeight="1">
      <c r="B208" s="48"/>
      <c r="C208" s="221" t="s">
        <v>267</v>
      </c>
      <c r="D208" s="221" t="s">
        <v>155</v>
      </c>
      <c r="E208" s="222" t="s">
        <v>268</v>
      </c>
      <c r="F208" s="223" t="s">
        <v>269</v>
      </c>
      <c r="G208" s="223"/>
      <c r="H208" s="223"/>
      <c r="I208" s="223"/>
      <c r="J208" s="224" t="s">
        <v>270</v>
      </c>
      <c r="K208" s="225">
        <v>17.7</v>
      </c>
      <c r="L208" s="226">
        <v>0</v>
      </c>
      <c r="M208" s="227"/>
      <c r="N208" s="228">
        <f>ROUND(L208*K208,2)</f>
        <v>0</v>
      </c>
      <c r="O208" s="228"/>
      <c r="P208" s="228"/>
      <c r="Q208" s="228"/>
      <c r="R208" s="50"/>
      <c r="T208" s="229" t="s">
        <v>22</v>
      </c>
      <c r="U208" s="58" t="s">
        <v>44</v>
      </c>
      <c r="V208" s="49"/>
      <c r="W208" s="230">
        <f>V208*K208</f>
        <v>0</v>
      </c>
      <c r="X208" s="230">
        <v>0</v>
      </c>
      <c r="Y208" s="230">
        <f>X208*K208</f>
        <v>0</v>
      </c>
      <c r="Z208" s="230">
        <v>0</v>
      </c>
      <c r="AA208" s="231">
        <f>Z208*K208</f>
        <v>0</v>
      </c>
      <c r="AR208" s="24" t="s">
        <v>159</v>
      </c>
      <c r="AT208" s="24" t="s">
        <v>155</v>
      </c>
      <c r="AU208" s="24" t="s">
        <v>86</v>
      </c>
      <c r="AY208" s="24" t="s">
        <v>154</v>
      </c>
      <c r="BE208" s="144">
        <f>IF(U208="základní",N208,0)</f>
        <v>0</v>
      </c>
      <c r="BF208" s="144">
        <f>IF(U208="snížená",N208,0)</f>
        <v>0</v>
      </c>
      <c r="BG208" s="144">
        <f>IF(U208="zákl. přenesená",N208,0)</f>
        <v>0</v>
      </c>
      <c r="BH208" s="144">
        <f>IF(U208="sníž. přenesená",N208,0)</f>
        <v>0</v>
      </c>
      <c r="BI208" s="144">
        <f>IF(U208="nulová",N208,0)</f>
        <v>0</v>
      </c>
      <c r="BJ208" s="24" t="s">
        <v>86</v>
      </c>
      <c r="BK208" s="144">
        <f>ROUND(L208*K208,2)</f>
        <v>0</v>
      </c>
      <c r="BL208" s="24" t="s">
        <v>159</v>
      </c>
      <c r="BM208" s="24" t="s">
        <v>271</v>
      </c>
    </row>
    <row r="209" spans="2:65" s="1" customFormat="1" ht="25.5" customHeight="1">
      <c r="B209" s="48"/>
      <c r="C209" s="221" t="s">
        <v>272</v>
      </c>
      <c r="D209" s="221" t="s">
        <v>155</v>
      </c>
      <c r="E209" s="222" t="s">
        <v>273</v>
      </c>
      <c r="F209" s="223" t="s">
        <v>274</v>
      </c>
      <c r="G209" s="223"/>
      <c r="H209" s="223"/>
      <c r="I209" s="223"/>
      <c r="J209" s="224" t="s">
        <v>270</v>
      </c>
      <c r="K209" s="225">
        <v>159.3</v>
      </c>
      <c r="L209" s="226">
        <v>0</v>
      </c>
      <c r="M209" s="227"/>
      <c r="N209" s="228">
        <f>ROUND(L209*K209,2)</f>
        <v>0</v>
      </c>
      <c r="O209" s="228"/>
      <c r="P209" s="228"/>
      <c r="Q209" s="228"/>
      <c r="R209" s="50"/>
      <c r="T209" s="229" t="s">
        <v>22</v>
      </c>
      <c r="U209" s="58" t="s">
        <v>44</v>
      </c>
      <c r="V209" s="49"/>
      <c r="W209" s="230">
        <f>V209*K209</f>
        <v>0</v>
      </c>
      <c r="X209" s="230">
        <v>0</v>
      </c>
      <c r="Y209" s="230">
        <f>X209*K209</f>
        <v>0</v>
      </c>
      <c r="Z209" s="230">
        <v>0</v>
      </c>
      <c r="AA209" s="231">
        <f>Z209*K209</f>
        <v>0</v>
      </c>
      <c r="AR209" s="24" t="s">
        <v>159</v>
      </c>
      <c r="AT209" s="24" t="s">
        <v>155</v>
      </c>
      <c r="AU209" s="24" t="s">
        <v>86</v>
      </c>
      <c r="AY209" s="24" t="s">
        <v>154</v>
      </c>
      <c r="BE209" s="144">
        <f>IF(U209="základní",N209,0)</f>
        <v>0</v>
      </c>
      <c r="BF209" s="144">
        <f>IF(U209="snížená",N209,0)</f>
        <v>0</v>
      </c>
      <c r="BG209" s="144">
        <f>IF(U209="zákl. přenesená",N209,0)</f>
        <v>0</v>
      </c>
      <c r="BH209" s="144">
        <f>IF(U209="sníž. přenesená",N209,0)</f>
        <v>0</v>
      </c>
      <c r="BI209" s="144">
        <f>IF(U209="nulová",N209,0)</f>
        <v>0</v>
      </c>
      <c r="BJ209" s="24" t="s">
        <v>86</v>
      </c>
      <c r="BK209" s="144">
        <f>ROUND(L209*K209,2)</f>
        <v>0</v>
      </c>
      <c r="BL209" s="24" t="s">
        <v>159</v>
      </c>
      <c r="BM209" s="24" t="s">
        <v>275</v>
      </c>
    </row>
    <row r="210" spans="2:65" s="1" customFormat="1" ht="38.25" customHeight="1">
      <c r="B210" s="48"/>
      <c r="C210" s="221" t="s">
        <v>276</v>
      </c>
      <c r="D210" s="221" t="s">
        <v>155</v>
      </c>
      <c r="E210" s="222" t="s">
        <v>277</v>
      </c>
      <c r="F210" s="223" t="s">
        <v>278</v>
      </c>
      <c r="G210" s="223"/>
      <c r="H210" s="223"/>
      <c r="I210" s="223"/>
      <c r="J210" s="224" t="s">
        <v>270</v>
      </c>
      <c r="K210" s="225">
        <v>17.7</v>
      </c>
      <c r="L210" s="226">
        <v>0</v>
      </c>
      <c r="M210" s="227"/>
      <c r="N210" s="228">
        <f>ROUND(L210*K210,2)</f>
        <v>0</v>
      </c>
      <c r="O210" s="228"/>
      <c r="P210" s="228"/>
      <c r="Q210" s="228"/>
      <c r="R210" s="50"/>
      <c r="T210" s="229" t="s">
        <v>22</v>
      </c>
      <c r="U210" s="58" t="s">
        <v>44</v>
      </c>
      <c r="V210" s="49"/>
      <c r="W210" s="230">
        <f>V210*K210</f>
        <v>0</v>
      </c>
      <c r="X210" s="230">
        <v>0</v>
      </c>
      <c r="Y210" s="230">
        <f>X210*K210</f>
        <v>0</v>
      </c>
      <c r="Z210" s="230">
        <v>0</v>
      </c>
      <c r="AA210" s="231">
        <f>Z210*K210</f>
        <v>0</v>
      </c>
      <c r="AR210" s="24" t="s">
        <v>159</v>
      </c>
      <c r="AT210" s="24" t="s">
        <v>155</v>
      </c>
      <c r="AU210" s="24" t="s">
        <v>86</v>
      </c>
      <c r="AY210" s="24" t="s">
        <v>154</v>
      </c>
      <c r="BE210" s="144">
        <f>IF(U210="základní",N210,0)</f>
        <v>0</v>
      </c>
      <c r="BF210" s="144">
        <f>IF(U210="snížená",N210,0)</f>
        <v>0</v>
      </c>
      <c r="BG210" s="144">
        <f>IF(U210="zákl. přenesená",N210,0)</f>
        <v>0</v>
      </c>
      <c r="BH210" s="144">
        <f>IF(U210="sníž. přenesená",N210,0)</f>
        <v>0</v>
      </c>
      <c r="BI210" s="144">
        <f>IF(U210="nulová",N210,0)</f>
        <v>0</v>
      </c>
      <c r="BJ210" s="24" t="s">
        <v>86</v>
      </c>
      <c r="BK210" s="144">
        <f>ROUND(L210*K210,2)</f>
        <v>0</v>
      </c>
      <c r="BL210" s="24" t="s">
        <v>159</v>
      </c>
      <c r="BM210" s="24" t="s">
        <v>279</v>
      </c>
    </row>
    <row r="211" spans="2:65" s="1" customFormat="1" ht="25.5" customHeight="1">
      <c r="B211" s="48"/>
      <c r="C211" s="221" t="s">
        <v>280</v>
      </c>
      <c r="D211" s="221" t="s">
        <v>155</v>
      </c>
      <c r="E211" s="222" t="s">
        <v>281</v>
      </c>
      <c r="F211" s="223" t="s">
        <v>282</v>
      </c>
      <c r="G211" s="223"/>
      <c r="H211" s="223"/>
      <c r="I211" s="223"/>
      <c r="J211" s="224" t="s">
        <v>270</v>
      </c>
      <c r="K211" s="225">
        <v>17.7</v>
      </c>
      <c r="L211" s="226">
        <v>0</v>
      </c>
      <c r="M211" s="227"/>
      <c r="N211" s="228">
        <f>ROUND(L211*K211,2)</f>
        <v>0</v>
      </c>
      <c r="O211" s="228"/>
      <c r="P211" s="228"/>
      <c r="Q211" s="228"/>
      <c r="R211" s="50"/>
      <c r="T211" s="229" t="s">
        <v>22</v>
      </c>
      <c r="U211" s="58" t="s">
        <v>44</v>
      </c>
      <c r="V211" s="49"/>
      <c r="W211" s="230">
        <f>V211*K211</f>
        <v>0</v>
      </c>
      <c r="X211" s="230">
        <v>0</v>
      </c>
      <c r="Y211" s="230">
        <f>X211*K211</f>
        <v>0</v>
      </c>
      <c r="Z211" s="230">
        <v>0</v>
      </c>
      <c r="AA211" s="231">
        <f>Z211*K211</f>
        <v>0</v>
      </c>
      <c r="AR211" s="24" t="s">
        <v>159</v>
      </c>
      <c r="AT211" s="24" t="s">
        <v>155</v>
      </c>
      <c r="AU211" s="24" t="s">
        <v>86</v>
      </c>
      <c r="AY211" s="24" t="s">
        <v>154</v>
      </c>
      <c r="BE211" s="144">
        <f>IF(U211="základní",N211,0)</f>
        <v>0</v>
      </c>
      <c r="BF211" s="144">
        <f>IF(U211="snížená",N211,0)</f>
        <v>0</v>
      </c>
      <c r="BG211" s="144">
        <f>IF(U211="zákl. přenesená",N211,0)</f>
        <v>0</v>
      </c>
      <c r="BH211" s="144">
        <f>IF(U211="sníž. přenesená",N211,0)</f>
        <v>0</v>
      </c>
      <c r="BI211" s="144">
        <f>IF(U211="nulová",N211,0)</f>
        <v>0</v>
      </c>
      <c r="BJ211" s="24" t="s">
        <v>86</v>
      </c>
      <c r="BK211" s="144">
        <f>ROUND(L211*K211,2)</f>
        <v>0</v>
      </c>
      <c r="BL211" s="24" t="s">
        <v>159</v>
      </c>
      <c r="BM211" s="24" t="s">
        <v>283</v>
      </c>
    </row>
    <row r="212" spans="2:63" s="9" customFormat="1" ht="29.85" customHeight="1">
      <c r="B212" s="208"/>
      <c r="C212" s="209"/>
      <c r="D212" s="218" t="s">
        <v>117</v>
      </c>
      <c r="E212" s="218"/>
      <c r="F212" s="218"/>
      <c r="G212" s="218"/>
      <c r="H212" s="218"/>
      <c r="I212" s="218"/>
      <c r="J212" s="218"/>
      <c r="K212" s="218"/>
      <c r="L212" s="218"/>
      <c r="M212" s="218"/>
      <c r="N212" s="270">
        <f>BK212</f>
        <v>0</v>
      </c>
      <c r="O212" s="271"/>
      <c r="P212" s="271"/>
      <c r="Q212" s="271"/>
      <c r="R212" s="211"/>
      <c r="T212" s="212"/>
      <c r="U212" s="209"/>
      <c r="V212" s="209"/>
      <c r="W212" s="213">
        <f>W213</f>
        <v>0</v>
      </c>
      <c r="X212" s="209"/>
      <c r="Y212" s="213">
        <f>Y213</f>
        <v>0</v>
      </c>
      <c r="Z212" s="209"/>
      <c r="AA212" s="214">
        <f>AA213</f>
        <v>0</v>
      </c>
      <c r="AR212" s="215" t="s">
        <v>83</v>
      </c>
      <c r="AT212" s="216" t="s">
        <v>76</v>
      </c>
      <c r="AU212" s="216" t="s">
        <v>83</v>
      </c>
      <c r="AY212" s="215" t="s">
        <v>154</v>
      </c>
      <c r="BK212" s="217">
        <f>BK213</f>
        <v>0</v>
      </c>
    </row>
    <row r="213" spans="2:65" s="1" customFormat="1" ht="25.5" customHeight="1">
      <c r="B213" s="48"/>
      <c r="C213" s="221" t="s">
        <v>284</v>
      </c>
      <c r="D213" s="221" t="s">
        <v>155</v>
      </c>
      <c r="E213" s="222" t="s">
        <v>285</v>
      </c>
      <c r="F213" s="223" t="s">
        <v>286</v>
      </c>
      <c r="G213" s="223"/>
      <c r="H213" s="223"/>
      <c r="I213" s="223"/>
      <c r="J213" s="224" t="s">
        <v>270</v>
      </c>
      <c r="K213" s="225">
        <v>8.065</v>
      </c>
      <c r="L213" s="226">
        <v>0</v>
      </c>
      <c r="M213" s="227"/>
      <c r="N213" s="228">
        <f>ROUND(L213*K213,2)</f>
        <v>0</v>
      </c>
      <c r="O213" s="228"/>
      <c r="P213" s="228"/>
      <c r="Q213" s="228"/>
      <c r="R213" s="50"/>
      <c r="T213" s="229" t="s">
        <v>22</v>
      </c>
      <c r="U213" s="58" t="s">
        <v>44</v>
      </c>
      <c r="V213" s="49"/>
      <c r="W213" s="230">
        <f>V213*K213</f>
        <v>0</v>
      </c>
      <c r="X213" s="230">
        <v>0</v>
      </c>
      <c r="Y213" s="230">
        <f>X213*K213</f>
        <v>0</v>
      </c>
      <c r="Z213" s="230">
        <v>0</v>
      </c>
      <c r="AA213" s="231">
        <f>Z213*K213</f>
        <v>0</v>
      </c>
      <c r="AR213" s="24" t="s">
        <v>159</v>
      </c>
      <c r="AT213" s="24" t="s">
        <v>155</v>
      </c>
      <c r="AU213" s="24" t="s">
        <v>86</v>
      </c>
      <c r="AY213" s="24" t="s">
        <v>154</v>
      </c>
      <c r="BE213" s="144">
        <f>IF(U213="základní",N213,0)</f>
        <v>0</v>
      </c>
      <c r="BF213" s="144">
        <f>IF(U213="snížená",N213,0)</f>
        <v>0</v>
      </c>
      <c r="BG213" s="144">
        <f>IF(U213="zákl. přenesená",N213,0)</f>
        <v>0</v>
      </c>
      <c r="BH213" s="144">
        <f>IF(U213="sníž. přenesená",N213,0)</f>
        <v>0</v>
      </c>
      <c r="BI213" s="144">
        <f>IF(U213="nulová",N213,0)</f>
        <v>0</v>
      </c>
      <c r="BJ213" s="24" t="s">
        <v>86</v>
      </c>
      <c r="BK213" s="144">
        <f>ROUND(L213*K213,2)</f>
        <v>0</v>
      </c>
      <c r="BL213" s="24" t="s">
        <v>159</v>
      </c>
      <c r="BM213" s="24" t="s">
        <v>287</v>
      </c>
    </row>
    <row r="214" spans="2:63" s="9" customFormat="1" ht="37.4" customHeight="1">
      <c r="B214" s="208"/>
      <c r="C214" s="209"/>
      <c r="D214" s="210" t="s">
        <v>118</v>
      </c>
      <c r="E214" s="210"/>
      <c r="F214" s="210"/>
      <c r="G214" s="210"/>
      <c r="H214" s="210"/>
      <c r="I214" s="210"/>
      <c r="J214" s="210"/>
      <c r="K214" s="210"/>
      <c r="L214" s="210"/>
      <c r="M214" s="210"/>
      <c r="N214" s="272">
        <f>BK214</f>
        <v>0</v>
      </c>
      <c r="O214" s="273"/>
      <c r="P214" s="273"/>
      <c r="Q214" s="273"/>
      <c r="R214" s="211"/>
      <c r="T214" s="212"/>
      <c r="U214" s="209"/>
      <c r="V214" s="209"/>
      <c r="W214" s="213">
        <f>W215+W217+W219+W238+W251+W278+W303+W350+W392</f>
        <v>0</v>
      </c>
      <c r="X214" s="209"/>
      <c r="Y214" s="213">
        <f>Y215+Y217+Y219+Y238+Y251+Y278+Y303+Y350+Y392</f>
        <v>5.26496842</v>
      </c>
      <c r="Z214" s="209"/>
      <c r="AA214" s="214">
        <f>AA215+AA217+AA219+AA238+AA251+AA278+AA303+AA350+AA392</f>
        <v>10.092421269999999</v>
      </c>
      <c r="AR214" s="215" t="s">
        <v>86</v>
      </c>
      <c r="AT214" s="216" t="s">
        <v>76</v>
      </c>
      <c r="AU214" s="216" t="s">
        <v>77</v>
      </c>
      <c r="AY214" s="215" t="s">
        <v>154</v>
      </c>
      <c r="BK214" s="217">
        <f>BK215+BK217+BK219+BK238+BK251+BK278+BK303+BK350+BK392</f>
        <v>0</v>
      </c>
    </row>
    <row r="215" spans="2:63" s="9" customFormat="1" ht="19.9" customHeight="1">
      <c r="B215" s="208"/>
      <c r="C215" s="209"/>
      <c r="D215" s="218" t="s">
        <v>119</v>
      </c>
      <c r="E215" s="218"/>
      <c r="F215" s="218"/>
      <c r="G215" s="218"/>
      <c r="H215" s="218"/>
      <c r="I215" s="218"/>
      <c r="J215" s="218"/>
      <c r="K215" s="218"/>
      <c r="L215" s="218"/>
      <c r="M215" s="218"/>
      <c r="N215" s="219">
        <f>BK215</f>
        <v>0</v>
      </c>
      <c r="O215" s="220"/>
      <c r="P215" s="220"/>
      <c r="Q215" s="220"/>
      <c r="R215" s="211"/>
      <c r="T215" s="212"/>
      <c r="U215" s="209"/>
      <c r="V215" s="209"/>
      <c r="W215" s="213">
        <f>W216</f>
        <v>0</v>
      </c>
      <c r="X215" s="209"/>
      <c r="Y215" s="213">
        <f>Y216</f>
        <v>0</v>
      </c>
      <c r="Z215" s="209"/>
      <c r="AA215" s="214">
        <f>AA216</f>
        <v>0</v>
      </c>
      <c r="AR215" s="215" t="s">
        <v>86</v>
      </c>
      <c r="AT215" s="216" t="s">
        <v>76</v>
      </c>
      <c r="AU215" s="216" t="s">
        <v>83</v>
      </c>
      <c r="AY215" s="215" t="s">
        <v>154</v>
      </c>
      <c r="BK215" s="217">
        <f>BK216</f>
        <v>0</v>
      </c>
    </row>
    <row r="216" spans="2:65" s="1" customFormat="1" ht="16.5" customHeight="1">
      <c r="B216" s="48"/>
      <c r="C216" s="221" t="s">
        <v>288</v>
      </c>
      <c r="D216" s="221" t="s">
        <v>155</v>
      </c>
      <c r="E216" s="222" t="s">
        <v>289</v>
      </c>
      <c r="F216" s="223" t="s">
        <v>290</v>
      </c>
      <c r="G216" s="223"/>
      <c r="H216" s="223"/>
      <c r="I216" s="223"/>
      <c r="J216" s="224" t="s">
        <v>291</v>
      </c>
      <c r="K216" s="225">
        <v>1</v>
      </c>
      <c r="L216" s="226">
        <v>0</v>
      </c>
      <c r="M216" s="227"/>
      <c r="N216" s="228">
        <f>ROUND(L216*K216,2)</f>
        <v>0</v>
      </c>
      <c r="O216" s="228"/>
      <c r="P216" s="228"/>
      <c r="Q216" s="228"/>
      <c r="R216" s="50"/>
      <c r="T216" s="229" t="s">
        <v>22</v>
      </c>
      <c r="U216" s="58" t="s">
        <v>44</v>
      </c>
      <c r="V216" s="49"/>
      <c r="W216" s="230">
        <f>V216*K216</f>
        <v>0</v>
      </c>
      <c r="X216" s="230">
        <v>0</v>
      </c>
      <c r="Y216" s="230">
        <f>X216*K216</f>
        <v>0</v>
      </c>
      <c r="Z216" s="230">
        <v>0</v>
      </c>
      <c r="AA216" s="231">
        <f>Z216*K216</f>
        <v>0</v>
      </c>
      <c r="AR216" s="24" t="s">
        <v>229</v>
      </c>
      <c r="AT216" s="24" t="s">
        <v>155</v>
      </c>
      <c r="AU216" s="24" t="s">
        <v>86</v>
      </c>
      <c r="AY216" s="24" t="s">
        <v>154</v>
      </c>
      <c r="BE216" s="144">
        <f>IF(U216="základní",N216,0)</f>
        <v>0</v>
      </c>
      <c r="BF216" s="144">
        <f>IF(U216="snížená",N216,0)</f>
        <v>0</v>
      </c>
      <c r="BG216" s="144">
        <f>IF(U216="zákl. přenesená",N216,0)</f>
        <v>0</v>
      </c>
      <c r="BH216" s="144">
        <f>IF(U216="sníž. přenesená",N216,0)</f>
        <v>0</v>
      </c>
      <c r="BI216" s="144">
        <f>IF(U216="nulová",N216,0)</f>
        <v>0</v>
      </c>
      <c r="BJ216" s="24" t="s">
        <v>86</v>
      </c>
      <c r="BK216" s="144">
        <f>ROUND(L216*K216,2)</f>
        <v>0</v>
      </c>
      <c r="BL216" s="24" t="s">
        <v>229</v>
      </c>
      <c r="BM216" s="24" t="s">
        <v>292</v>
      </c>
    </row>
    <row r="217" spans="2:63" s="9" customFormat="1" ht="29.85" customHeight="1">
      <c r="B217" s="208"/>
      <c r="C217" s="209"/>
      <c r="D217" s="218" t="s">
        <v>120</v>
      </c>
      <c r="E217" s="218"/>
      <c r="F217" s="218"/>
      <c r="G217" s="218"/>
      <c r="H217" s="218"/>
      <c r="I217" s="218"/>
      <c r="J217" s="218"/>
      <c r="K217" s="218"/>
      <c r="L217" s="218"/>
      <c r="M217" s="218"/>
      <c r="N217" s="270">
        <f>BK217</f>
        <v>0</v>
      </c>
      <c r="O217" s="271"/>
      <c r="P217" s="271"/>
      <c r="Q217" s="271"/>
      <c r="R217" s="211"/>
      <c r="T217" s="212"/>
      <c r="U217" s="209"/>
      <c r="V217" s="209"/>
      <c r="W217" s="213">
        <f>W218</f>
        <v>0</v>
      </c>
      <c r="X217" s="209"/>
      <c r="Y217" s="213">
        <f>Y218</f>
        <v>0</v>
      </c>
      <c r="Z217" s="209"/>
      <c r="AA217" s="214">
        <f>AA218</f>
        <v>0</v>
      </c>
      <c r="AR217" s="215" t="s">
        <v>86</v>
      </c>
      <c r="AT217" s="216" t="s">
        <v>76</v>
      </c>
      <c r="AU217" s="216" t="s">
        <v>83</v>
      </c>
      <c r="AY217" s="215" t="s">
        <v>154</v>
      </c>
      <c r="BK217" s="217">
        <f>BK218</f>
        <v>0</v>
      </c>
    </row>
    <row r="218" spans="2:65" s="1" customFormat="1" ht="16.5" customHeight="1">
      <c r="B218" s="48"/>
      <c r="C218" s="221" t="s">
        <v>293</v>
      </c>
      <c r="D218" s="221" t="s">
        <v>155</v>
      </c>
      <c r="E218" s="222" t="s">
        <v>294</v>
      </c>
      <c r="F218" s="223" t="s">
        <v>295</v>
      </c>
      <c r="G218" s="223"/>
      <c r="H218" s="223"/>
      <c r="I218" s="223"/>
      <c r="J218" s="224" t="s">
        <v>291</v>
      </c>
      <c r="K218" s="225">
        <v>1</v>
      </c>
      <c r="L218" s="226">
        <v>0</v>
      </c>
      <c r="M218" s="227"/>
      <c r="N218" s="228">
        <f>ROUND(L218*K218,2)</f>
        <v>0</v>
      </c>
      <c r="O218" s="228"/>
      <c r="P218" s="228"/>
      <c r="Q218" s="228"/>
      <c r="R218" s="50"/>
      <c r="T218" s="229" t="s">
        <v>22</v>
      </c>
      <c r="U218" s="58" t="s">
        <v>44</v>
      </c>
      <c r="V218" s="49"/>
      <c r="W218" s="230">
        <f>V218*K218</f>
        <v>0</v>
      </c>
      <c r="X218" s="230">
        <v>0</v>
      </c>
      <c r="Y218" s="230">
        <f>X218*K218</f>
        <v>0</v>
      </c>
      <c r="Z218" s="230">
        <v>0</v>
      </c>
      <c r="AA218" s="231">
        <f>Z218*K218</f>
        <v>0</v>
      </c>
      <c r="AR218" s="24" t="s">
        <v>229</v>
      </c>
      <c r="AT218" s="24" t="s">
        <v>155</v>
      </c>
      <c r="AU218" s="24" t="s">
        <v>86</v>
      </c>
      <c r="AY218" s="24" t="s">
        <v>154</v>
      </c>
      <c r="BE218" s="144">
        <f>IF(U218="základní",N218,0)</f>
        <v>0</v>
      </c>
      <c r="BF218" s="144">
        <f>IF(U218="snížená",N218,0)</f>
        <v>0</v>
      </c>
      <c r="BG218" s="144">
        <f>IF(U218="zákl. přenesená",N218,0)</f>
        <v>0</v>
      </c>
      <c r="BH218" s="144">
        <f>IF(U218="sníž. přenesená",N218,0)</f>
        <v>0</v>
      </c>
      <c r="BI218" s="144">
        <f>IF(U218="nulová",N218,0)</f>
        <v>0</v>
      </c>
      <c r="BJ218" s="24" t="s">
        <v>86</v>
      </c>
      <c r="BK218" s="144">
        <f>ROUND(L218*K218,2)</f>
        <v>0</v>
      </c>
      <c r="BL218" s="24" t="s">
        <v>229</v>
      </c>
      <c r="BM218" s="24" t="s">
        <v>296</v>
      </c>
    </row>
    <row r="219" spans="2:63" s="9" customFormat="1" ht="29.85" customHeight="1">
      <c r="B219" s="208"/>
      <c r="C219" s="209"/>
      <c r="D219" s="218" t="s">
        <v>121</v>
      </c>
      <c r="E219" s="218"/>
      <c r="F219" s="218"/>
      <c r="G219" s="218"/>
      <c r="H219" s="218"/>
      <c r="I219" s="218"/>
      <c r="J219" s="218"/>
      <c r="K219" s="218"/>
      <c r="L219" s="218"/>
      <c r="M219" s="218"/>
      <c r="N219" s="270">
        <f>BK219</f>
        <v>0</v>
      </c>
      <c r="O219" s="271"/>
      <c r="P219" s="271"/>
      <c r="Q219" s="271"/>
      <c r="R219" s="211"/>
      <c r="T219" s="212"/>
      <c r="U219" s="209"/>
      <c r="V219" s="209"/>
      <c r="W219" s="213">
        <f>SUM(W220:W237)</f>
        <v>0</v>
      </c>
      <c r="X219" s="209"/>
      <c r="Y219" s="213">
        <f>SUM(Y220:Y237)</f>
        <v>0.46246382</v>
      </c>
      <c r="Z219" s="209"/>
      <c r="AA219" s="214">
        <f>SUM(AA220:AA237)</f>
        <v>0</v>
      </c>
      <c r="AR219" s="215" t="s">
        <v>86</v>
      </c>
      <c r="AT219" s="216" t="s">
        <v>76</v>
      </c>
      <c r="AU219" s="216" t="s">
        <v>83</v>
      </c>
      <c r="AY219" s="215" t="s">
        <v>154</v>
      </c>
      <c r="BK219" s="217">
        <f>SUM(BK220:BK237)</f>
        <v>0</v>
      </c>
    </row>
    <row r="220" spans="2:65" s="1" customFormat="1" ht="38.25" customHeight="1">
      <c r="B220" s="48"/>
      <c r="C220" s="221" t="s">
        <v>297</v>
      </c>
      <c r="D220" s="221" t="s">
        <v>155</v>
      </c>
      <c r="E220" s="222" t="s">
        <v>298</v>
      </c>
      <c r="F220" s="223" t="s">
        <v>299</v>
      </c>
      <c r="G220" s="223"/>
      <c r="H220" s="223"/>
      <c r="I220" s="223"/>
      <c r="J220" s="224" t="s">
        <v>163</v>
      </c>
      <c r="K220" s="225">
        <v>8.316</v>
      </c>
      <c r="L220" s="226">
        <v>0</v>
      </c>
      <c r="M220" s="227"/>
      <c r="N220" s="228">
        <f>ROUND(L220*K220,2)</f>
        <v>0</v>
      </c>
      <c r="O220" s="228"/>
      <c r="P220" s="228"/>
      <c r="Q220" s="228"/>
      <c r="R220" s="50"/>
      <c r="T220" s="229" t="s">
        <v>22</v>
      </c>
      <c r="U220" s="58" t="s">
        <v>44</v>
      </c>
      <c r="V220" s="49"/>
      <c r="W220" s="230">
        <f>V220*K220</f>
        <v>0</v>
      </c>
      <c r="X220" s="230">
        <v>0.02503</v>
      </c>
      <c r="Y220" s="230">
        <f>X220*K220</f>
        <v>0.20814948000000003</v>
      </c>
      <c r="Z220" s="230">
        <v>0</v>
      </c>
      <c r="AA220" s="231">
        <f>Z220*K220</f>
        <v>0</v>
      </c>
      <c r="AR220" s="24" t="s">
        <v>229</v>
      </c>
      <c r="AT220" s="24" t="s">
        <v>155</v>
      </c>
      <c r="AU220" s="24" t="s">
        <v>86</v>
      </c>
      <c r="AY220" s="24" t="s">
        <v>154</v>
      </c>
      <c r="BE220" s="144">
        <f>IF(U220="základní",N220,0)</f>
        <v>0</v>
      </c>
      <c r="BF220" s="144">
        <f>IF(U220="snížená",N220,0)</f>
        <v>0</v>
      </c>
      <c r="BG220" s="144">
        <f>IF(U220="zákl. přenesená",N220,0)</f>
        <v>0</v>
      </c>
      <c r="BH220" s="144">
        <f>IF(U220="sníž. přenesená",N220,0)</f>
        <v>0</v>
      </c>
      <c r="BI220" s="144">
        <f>IF(U220="nulová",N220,0)</f>
        <v>0</v>
      </c>
      <c r="BJ220" s="24" t="s">
        <v>86</v>
      </c>
      <c r="BK220" s="144">
        <f>ROUND(L220*K220,2)</f>
        <v>0</v>
      </c>
      <c r="BL220" s="24" t="s">
        <v>229</v>
      </c>
      <c r="BM220" s="24" t="s">
        <v>300</v>
      </c>
    </row>
    <row r="221" spans="2:51" s="10" customFormat="1" ht="16.5" customHeight="1">
      <c r="B221" s="232"/>
      <c r="C221" s="233"/>
      <c r="D221" s="233"/>
      <c r="E221" s="234" t="s">
        <v>22</v>
      </c>
      <c r="F221" s="235" t="s">
        <v>301</v>
      </c>
      <c r="G221" s="236"/>
      <c r="H221" s="236"/>
      <c r="I221" s="236"/>
      <c r="J221" s="233"/>
      <c r="K221" s="237">
        <v>8.316</v>
      </c>
      <c r="L221" s="233"/>
      <c r="M221" s="233"/>
      <c r="N221" s="233"/>
      <c r="O221" s="233"/>
      <c r="P221" s="233"/>
      <c r="Q221" s="233"/>
      <c r="R221" s="238"/>
      <c r="T221" s="239"/>
      <c r="U221" s="233"/>
      <c r="V221" s="233"/>
      <c r="W221" s="233"/>
      <c r="X221" s="233"/>
      <c r="Y221" s="233"/>
      <c r="Z221" s="233"/>
      <c r="AA221" s="240"/>
      <c r="AT221" s="241" t="s">
        <v>166</v>
      </c>
      <c r="AU221" s="241" t="s">
        <v>86</v>
      </c>
      <c r="AV221" s="10" t="s">
        <v>86</v>
      </c>
      <c r="AW221" s="10" t="s">
        <v>35</v>
      </c>
      <c r="AX221" s="10" t="s">
        <v>83</v>
      </c>
      <c r="AY221" s="241" t="s">
        <v>154</v>
      </c>
    </row>
    <row r="222" spans="2:65" s="1" customFormat="1" ht="38.25" customHeight="1">
      <c r="B222" s="48"/>
      <c r="C222" s="221" t="s">
        <v>302</v>
      </c>
      <c r="D222" s="221" t="s">
        <v>155</v>
      </c>
      <c r="E222" s="222" t="s">
        <v>303</v>
      </c>
      <c r="F222" s="223" t="s">
        <v>304</v>
      </c>
      <c r="G222" s="223"/>
      <c r="H222" s="223"/>
      <c r="I222" s="223"/>
      <c r="J222" s="224" t="s">
        <v>163</v>
      </c>
      <c r="K222" s="225">
        <v>9.434</v>
      </c>
      <c r="L222" s="226">
        <v>0</v>
      </c>
      <c r="M222" s="227"/>
      <c r="N222" s="228">
        <f>ROUND(L222*K222,2)</f>
        <v>0</v>
      </c>
      <c r="O222" s="228"/>
      <c r="P222" s="228"/>
      <c r="Q222" s="228"/>
      <c r="R222" s="50"/>
      <c r="T222" s="229" t="s">
        <v>22</v>
      </c>
      <c r="U222" s="58" t="s">
        <v>44</v>
      </c>
      <c r="V222" s="49"/>
      <c r="W222" s="230">
        <f>V222*K222</f>
        <v>0</v>
      </c>
      <c r="X222" s="230">
        <v>0.02541</v>
      </c>
      <c r="Y222" s="230">
        <f>X222*K222</f>
        <v>0.23971793999999996</v>
      </c>
      <c r="Z222" s="230">
        <v>0</v>
      </c>
      <c r="AA222" s="231">
        <f>Z222*K222</f>
        <v>0</v>
      </c>
      <c r="AR222" s="24" t="s">
        <v>229</v>
      </c>
      <c r="AT222" s="24" t="s">
        <v>155</v>
      </c>
      <c r="AU222" s="24" t="s">
        <v>86</v>
      </c>
      <c r="AY222" s="24" t="s">
        <v>154</v>
      </c>
      <c r="BE222" s="144">
        <f>IF(U222="základní",N222,0)</f>
        <v>0</v>
      </c>
      <c r="BF222" s="144">
        <f>IF(U222="snížená",N222,0)</f>
        <v>0</v>
      </c>
      <c r="BG222" s="144">
        <f>IF(U222="zákl. přenesená",N222,0)</f>
        <v>0</v>
      </c>
      <c r="BH222" s="144">
        <f>IF(U222="sníž. přenesená",N222,0)</f>
        <v>0</v>
      </c>
      <c r="BI222" s="144">
        <f>IF(U222="nulová",N222,0)</f>
        <v>0</v>
      </c>
      <c r="BJ222" s="24" t="s">
        <v>86</v>
      </c>
      <c r="BK222" s="144">
        <f>ROUND(L222*K222,2)</f>
        <v>0</v>
      </c>
      <c r="BL222" s="24" t="s">
        <v>229</v>
      </c>
      <c r="BM222" s="24" t="s">
        <v>305</v>
      </c>
    </row>
    <row r="223" spans="2:51" s="10" customFormat="1" ht="16.5" customHeight="1">
      <c r="B223" s="232"/>
      <c r="C223" s="233"/>
      <c r="D223" s="233"/>
      <c r="E223" s="234" t="s">
        <v>22</v>
      </c>
      <c r="F223" s="235" t="s">
        <v>306</v>
      </c>
      <c r="G223" s="236"/>
      <c r="H223" s="236"/>
      <c r="I223" s="236"/>
      <c r="J223" s="233"/>
      <c r="K223" s="237">
        <v>9.434</v>
      </c>
      <c r="L223" s="233"/>
      <c r="M223" s="233"/>
      <c r="N223" s="233"/>
      <c r="O223" s="233"/>
      <c r="P223" s="233"/>
      <c r="Q223" s="233"/>
      <c r="R223" s="238"/>
      <c r="T223" s="239"/>
      <c r="U223" s="233"/>
      <c r="V223" s="233"/>
      <c r="W223" s="233"/>
      <c r="X223" s="233"/>
      <c r="Y223" s="233"/>
      <c r="Z223" s="233"/>
      <c r="AA223" s="240"/>
      <c r="AT223" s="241" t="s">
        <v>166</v>
      </c>
      <c r="AU223" s="241" t="s">
        <v>86</v>
      </c>
      <c r="AV223" s="10" t="s">
        <v>86</v>
      </c>
      <c r="AW223" s="10" t="s">
        <v>35</v>
      </c>
      <c r="AX223" s="10" t="s">
        <v>83</v>
      </c>
      <c r="AY223" s="241" t="s">
        <v>154</v>
      </c>
    </row>
    <row r="224" spans="2:65" s="1" customFormat="1" ht="16.5" customHeight="1">
      <c r="B224" s="48"/>
      <c r="C224" s="221" t="s">
        <v>307</v>
      </c>
      <c r="D224" s="221" t="s">
        <v>155</v>
      </c>
      <c r="E224" s="222" t="s">
        <v>308</v>
      </c>
      <c r="F224" s="223" t="s">
        <v>309</v>
      </c>
      <c r="G224" s="223"/>
      <c r="H224" s="223"/>
      <c r="I224" s="223"/>
      <c r="J224" s="224" t="s">
        <v>190</v>
      </c>
      <c r="K224" s="225">
        <v>3.98</v>
      </c>
      <c r="L224" s="226">
        <v>0</v>
      </c>
      <c r="M224" s="227"/>
      <c r="N224" s="228">
        <f>ROUND(L224*K224,2)</f>
        <v>0</v>
      </c>
      <c r="O224" s="228"/>
      <c r="P224" s="228"/>
      <c r="Q224" s="228"/>
      <c r="R224" s="50"/>
      <c r="T224" s="229" t="s">
        <v>22</v>
      </c>
      <c r="U224" s="58" t="s">
        <v>44</v>
      </c>
      <c r="V224" s="49"/>
      <c r="W224" s="230">
        <f>V224*K224</f>
        <v>0</v>
      </c>
      <c r="X224" s="230">
        <v>0.00134</v>
      </c>
      <c r="Y224" s="230">
        <f>X224*K224</f>
        <v>0.0053332</v>
      </c>
      <c r="Z224" s="230">
        <v>0</v>
      </c>
      <c r="AA224" s="231">
        <f>Z224*K224</f>
        <v>0</v>
      </c>
      <c r="AR224" s="24" t="s">
        <v>229</v>
      </c>
      <c r="AT224" s="24" t="s">
        <v>155</v>
      </c>
      <c r="AU224" s="24" t="s">
        <v>86</v>
      </c>
      <c r="AY224" s="24" t="s">
        <v>154</v>
      </c>
      <c r="BE224" s="144">
        <f>IF(U224="základní",N224,0)</f>
        <v>0</v>
      </c>
      <c r="BF224" s="144">
        <f>IF(U224="snížená",N224,0)</f>
        <v>0</v>
      </c>
      <c r="BG224" s="144">
        <f>IF(U224="zákl. přenesená",N224,0)</f>
        <v>0</v>
      </c>
      <c r="BH224" s="144">
        <f>IF(U224="sníž. přenesená",N224,0)</f>
        <v>0</v>
      </c>
      <c r="BI224" s="144">
        <f>IF(U224="nulová",N224,0)</f>
        <v>0</v>
      </c>
      <c r="BJ224" s="24" t="s">
        <v>86</v>
      </c>
      <c r="BK224" s="144">
        <f>ROUND(L224*K224,2)</f>
        <v>0</v>
      </c>
      <c r="BL224" s="24" t="s">
        <v>229</v>
      </c>
      <c r="BM224" s="24" t="s">
        <v>310</v>
      </c>
    </row>
    <row r="225" spans="2:51" s="10" customFormat="1" ht="16.5" customHeight="1">
      <c r="B225" s="232"/>
      <c r="C225" s="233"/>
      <c r="D225" s="233"/>
      <c r="E225" s="234" t="s">
        <v>22</v>
      </c>
      <c r="F225" s="235" t="s">
        <v>311</v>
      </c>
      <c r="G225" s="236"/>
      <c r="H225" s="236"/>
      <c r="I225" s="236"/>
      <c r="J225" s="233"/>
      <c r="K225" s="237">
        <v>3.98</v>
      </c>
      <c r="L225" s="233"/>
      <c r="M225" s="233"/>
      <c r="N225" s="233"/>
      <c r="O225" s="233"/>
      <c r="P225" s="233"/>
      <c r="Q225" s="233"/>
      <c r="R225" s="238"/>
      <c r="T225" s="239"/>
      <c r="U225" s="233"/>
      <c r="V225" s="233"/>
      <c r="W225" s="233"/>
      <c r="X225" s="233"/>
      <c r="Y225" s="233"/>
      <c r="Z225" s="233"/>
      <c r="AA225" s="240"/>
      <c r="AT225" s="241" t="s">
        <v>166</v>
      </c>
      <c r="AU225" s="241" t="s">
        <v>86</v>
      </c>
      <c r="AV225" s="10" t="s">
        <v>86</v>
      </c>
      <c r="AW225" s="10" t="s">
        <v>35</v>
      </c>
      <c r="AX225" s="10" t="s">
        <v>83</v>
      </c>
      <c r="AY225" s="241" t="s">
        <v>154</v>
      </c>
    </row>
    <row r="226" spans="2:65" s="1" customFormat="1" ht="16.5" customHeight="1">
      <c r="B226" s="48"/>
      <c r="C226" s="221" t="s">
        <v>312</v>
      </c>
      <c r="D226" s="221" t="s">
        <v>155</v>
      </c>
      <c r="E226" s="222" t="s">
        <v>313</v>
      </c>
      <c r="F226" s="223" t="s">
        <v>314</v>
      </c>
      <c r="G226" s="223"/>
      <c r="H226" s="223"/>
      <c r="I226" s="223"/>
      <c r="J226" s="224" t="s">
        <v>163</v>
      </c>
      <c r="K226" s="225">
        <v>35.584</v>
      </c>
      <c r="L226" s="226">
        <v>0</v>
      </c>
      <c r="M226" s="227"/>
      <c r="N226" s="228">
        <f>ROUND(L226*K226,2)</f>
        <v>0</v>
      </c>
      <c r="O226" s="228"/>
      <c r="P226" s="228"/>
      <c r="Q226" s="228"/>
      <c r="R226" s="50"/>
      <c r="T226" s="229" t="s">
        <v>22</v>
      </c>
      <c r="U226" s="58" t="s">
        <v>44</v>
      </c>
      <c r="V226" s="49"/>
      <c r="W226" s="230">
        <f>V226*K226</f>
        <v>0</v>
      </c>
      <c r="X226" s="230">
        <v>0.0002</v>
      </c>
      <c r="Y226" s="230">
        <f>X226*K226</f>
        <v>0.007116800000000001</v>
      </c>
      <c r="Z226" s="230">
        <v>0</v>
      </c>
      <c r="AA226" s="231">
        <f>Z226*K226</f>
        <v>0</v>
      </c>
      <c r="AR226" s="24" t="s">
        <v>229</v>
      </c>
      <c r="AT226" s="24" t="s">
        <v>155</v>
      </c>
      <c r="AU226" s="24" t="s">
        <v>86</v>
      </c>
      <c r="AY226" s="24" t="s">
        <v>154</v>
      </c>
      <c r="BE226" s="144">
        <f>IF(U226="základní",N226,0)</f>
        <v>0</v>
      </c>
      <c r="BF226" s="144">
        <f>IF(U226="snížená",N226,0)</f>
        <v>0</v>
      </c>
      <c r="BG226" s="144">
        <f>IF(U226="zákl. přenesená",N226,0)</f>
        <v>0</v>
      </c>
      <c r="BH226" s="144">
        <f>IF(U226="sníž. přenesená",N226,0)</f>
        <v>0</v>
      </c>
      <c r="BI226" s="144">
        <f>IF(U226="nulová",N226,0)</f>
        <v>0</v>
      </c>
      <c r="BJ226" s="24" t="s">
        <v>86</v>
      </c>
      <c r="BK226" s="144">
        <f>ROUND(L226*K226,2)</f>
        <v>0</v>
      </c>
      <c r="BL226" s="24" t="s">
        <v>229</v>
      </c>
      <c r="BM226" s="24" t="s">
        <v>315</v>
      </c>
    </row>
    <row r="227" spans="2:51" s="10" customFormat="1" ht="16.5" customHeight="1">
      <c r="B227" s="232"/>
      <c r="C227" s="233"/>
      <c r="D227" s="233"/>
      <c r="E227" s="234" t="s">
        <v>22</v>
      </c>
      <c r="F227" s="235" t="s">
        <v>316</v>
      </c>
      <c r="G227" s="236"/>
      <c r="H227" s="236"/>
      <c r="I227" s="236"/>
      <c r="J227" s="233"/>
      <c r="K227" s="237">
        <v>35.584</v>
      </c>
      <c r="L227" s="233"/>
      <c r="M227" s="233"/>
      <c r="N227" s="233"/>
      <c r="O227" s="233"/>
      <c r="P227" s="233"/>
      <c r="Q227" s="233"/>
      <c r="R227" s="238"/>
      <c r="T227" s="239"/>
      <c r="U227" s="233"/>
      <c r="V227" s="233"/>
      <c r="W227" s="233"/>
      <c r="X227" s="233"/>
      <c r="Y227" s="233"/>
      <c r="Z227" s="233"/>
      <c r="AA227" s="240"/>
      <c r="AT227" s="241" t="s">
        <v>166</v>
      </c>
      <c r="AU227" s="241" t="s">
        <v>86</v>
      </c>
      <c r="AV227" s="10" t="s">
        <v>86</v>
      </c>
      <c r="AW227" s="10" t="s">
        <v>35</v>
      </c>
      <c r="AX227" s="10" t="s">
        <v>83</v>
      </c>
      <c r="AY227" s="241" t="s">
        <v>154</v>
      </c>
    </row>
    <row r="228" spans="2:65" s="1" customFormat="1" ht="25.5" customHeight="1">
      <c r="B228" s="48"/>
      <c r="C228" s="221" t="s">
        <v>317</v>
      </c>
      <c r="D228" s="221" t="s">
        <v>155</v>
      </c>
      <c r="E228" s="222" t="s">
        <v>318</v>
      </c>
      <c r="F228" s="223" t="s">
        <v>319</v>
      </c>
      <c r="G228" s="223"/>
      <c r="H228" s="223"/>
      <c r="I228" s="223"/>
      <c r="J228" s="224" t="s">
        <v>190</v>
      </c>
      <c r="K228" s="225">
        <v>9</v>
      </c>
      <c r="L228" s="226">
        <v>0</v>
      </c>
      <c r="M228" s="227"/>
      <c r="N228" s="228">
        <f>ROUND(L228*K228,2)</f>
        <v>0</v>
      </c>
      <c r="O228" s="228"/>
      <c r="P228" s="228"/>
      <c r="Q228" s="228"/>
      <c r="R228" s="50"/>
      <c r="T228" s="229" t="s">
        <v>22</v>
      </c>
      <c r="U228" s="58" t="s">
        <v>44</v>
      </c>
      <c r="V228" s="49"/>
      <c r="W228" s="230">
        <f>V228*K228</f>
        <v>0</v>
      </c>
      <c r="X228" s="230">
        <v>4E-05</v>
      </c>
      <c r="Y228" s="230">
        <f>X228*K228</f>
        <v>0.00036</v>
      </c>
      <c r="Z228" s="230">
        <v>0</v>
      </c>
      <c r="AA228" s="231">
        <f>Z228*K228</f>
        <v>0</v>
      </c>
      <c r="AR228" s="24" t="s">
        <v>229</v>
      </c>
      <c r="AT228" s="24" t="s">
        <v>155</v>
      </c>
      <c r="AU228" s="24" t="s">
        <v>86</v>
      </c>
      <c r="AY228" s="24" t="s">
        <v>154</v>
      </c>
      <c r="BE228" s="144">
        <f>IF(U228="základní",N228,0)</f>
        <v>0</v>
      </c>
      <c r="BF228" s="144">
        <f>IF(U228="snížená",N228,0)</f>
        <v>0</v>
      </c>
      <c r="BG228" s="144">
        <f>IF(U228="zákl. přenesená",N228,0)</f>
        <v>0</v>
      </c>
      <c r="BH228" s="144">
        <f>IF(U228="sníž. přenesená",N228,0)</f>
        <v>0</v>
      </c>
      <c r="BI228" s="144">
        <f>IF(U228="nulová",N228,0)</f>
        <v>0</v>
      </c>
      <c r="BJ228" s="24" t="s">
        <v>86</v>
      </c>
      <c r="BK228" s="144">
        <f>ROUND(L228*K228,2)</f>
        <v>0</v>
      </c>
      <c r="BL228" s="24" t="s">
        <v>229</v>
      </c>
      <c r="BM228" s="24" t="s">
        <v>320</v>
      </c>
    </row>
    <row r="229" spans="2:51" s="10" customFormat="1" ht="16.5" customHeight="1">
      <c r="B229" s="232"/>
      <c r="C229" s="233"/>
      <c r="D229" s="233"/>
      <c r="E229" s="234" t="s">
        <v>22</v>
      </c>
      <c r="F229" s="235" t="s">
        <v>321</v>
      </c>
      <c r="G229" s="236"/>
      <c r="H229" s="236"/>
      <c r="I229" s="236"/>
      <c r="J229" s="233"/>
      <c r="K229" s="237">
        <v>9</v>
      </c>
      <c r="L229" s="233"/>
      <c r="M229" s="233"/>
      <c r="N229" s="233"/>
      <c r="O229" s="233"/>
      <c r="P229" s="233"/>
      <c r="Q229" s="233"/>
      <c r="R229" s="238"/>
      <c r="T229" s="239"/>
      <c r="U229" s="233"/>
      <c r="V229" s="233"/>
      <c r="W229" s="233"/>
      <c r="X229" s="233"/>
      <c r="Y229" s="233"/>
      <c r="Z229" s="233"/>
      <c r="AA229" s="240"/>
      <c r="AT229" s="241" t="s">
        <v>166</v>
      </c>
      <c r="AU229" s="241" t="s">
        <v>86</v>
      </c>
      <c r="AV229" s="10" t="s">
        <v>86</v>
      </c>
      <c r="AW229" s="10" t="s">
        <v>35</v>
      </c>
      <c r="AX229" s="10" t="s">
        <v>83</v>
      </c>
      <c r="AY229" s="241" t="s">
        <v>154</v>
      </c>
    </row>
    <row r="230" spans="2:65" s="1" customFormat="1" ht="16.5" customHeight="1">
      <c r="B230" s="48"/>
      <c r="C230" s="221" t="s">
        <v>322</v>
      </c>
      <c r="D230" s="221" t="s">
        <v>155</v>
      </c>
      <c r="E230" s="222" t="s">
        <v>323</v>
      </c>
      <c r="F230" s="223" t="s">
        <v>324</v>
      </c>
      <c r="G230" s="223"/>
      <c r="H230" s="223"/>
      <c r="I230" s="223"/>
      <c r="J230" s="224" t="s">
        <v>190</v>
      </c>
      <c r="K230" s="225">
        <v>12.76</v>
      </c>
      <c r="L230" s="226">
        <v>0</v>
      </c>
      <c r="M230" s="227"/>
      <c r="N230" s="228">
        <f>ROUND(L230*K230,2)</f>
        <v>0</v>
      </c>
      <c r="O230" s="228"/>
      <c r="P230" s="228"/>
      <c r="Q230" s="228"/>
      <c r="R230" s="50"/>
      <c r="T230" s="229" t="s">
        <v>22</v>
      </c>
      <c r="U230" s="58" t="s">
        <v>44</v>
      </c>
      <c r="V230" s="49"/>
      <c r="W230" s="230">
        <f>V230*K230</f>
        <v>0</v>
      </c>
      <c r="X230" s="230">
        <v>0.00014</v>
      </c>
      <c r="Y230" s="230">
        <f>X230*K230</f>
        <v>0.0017863999999999998</v>
      </c>
      <c r="Z230" s="230">
        <v>0</v>
      </c>
      <c r="AA230" s="231">
        <f>Z230*K230</f>
        <v>0</v>
      </c>
      <c r="AR230" s="24" t="s">
        <v>229</v>
      </c>
      <c r="AT230" s="24" t="s">
        <v>155</v>
      </c>
      <c r="AU230" s="24" t="s">
        <v>86</v>
      </c>
      <c r="AY230" s="24" t="s">
        <v>154</v>
      </c>
      <c r="BE230" s="144">
        <f>IF(U230="základní",N230,0)</f>
        <v>0</v>
      </c>
      <c r="BF230" s="144">
        <f>IF(U230="snížená",N230,0)</f>
        <v>0</v>
      </c>
      <c r="BG230" s="144">
        <f>IF(U230="zákl. přenesená",N230,0)</f>
        <v>0</v>
      </c>
      <c r="BH230" s="144">
        <f>IF(U230="sníž. přenesená",N230,0)</f>
        <v>0</v>
      </c>
      <c r="BI230" s="144">
        <f>IF(U230="nulová",N230,0)</f>
        <v>0</v>
      </c>
      <c r="BJ230" s="24" t="s">
        <v>86</v>
      </c>
      <c r="BK230" s="144">
        <f>ROUND(L230*K230,2)</f>
        <v>0</v>
      </c>
      <c r="BL230" s="24" t="s">
        <v>229</v>
      </c>
      <c r="BM230" s="24" t="s">
        <v>325</v>
      </c>
    </row>
    <row r="231" spans="2:51" s="10" customFormat="1" ht="16.5" customHeight="1">
      <c r="B231" s="232"/>
      <c r="C231" s="233"/>
      <c r="D231" s="233"/>
      <c r="E231" s="234" t="s">
        <v>22</v>
      </c>
      <c r="F231" s="235" t="s">
        <v>326</v>
      </c>
      <c r="G231" s="236"/>
      <c r="H231" s="236"/>
      <c r="I231" s="236"/>
      <c r="J231" s="233"/>
      <c r="K231" s="237">
        <v>4.07</v>
      </c>
      <c r="L231" s="233"/>
      <c r="M231" s="233"/>
      <c r="N231" s="233"/>
      <c r="O231" s="233"/>
      <c r="P231" s="233"/>
      <c r="Q231" s="233"/>
      <c r="R231" s="238"/>
      <c r="T231" s="239"/>
      <c r="U231" s="233"/>
      <c r="V231" s="233"/>
      <c r="W231" s="233"/>
      <c r="X231" s="233"/>
      <c r="Y231" s="233"/>
      <c r="Z231" s="233"/>
      <c r="AA231" s="240"/>
      <c r="AT231" s="241" t="s">
        <v>166</v>
      </c>
      <c r="AU231" s="241" t="s">
        <v>86</v>
      </c>
      <c r="AV231" s="10" t="s">
        <v>86</v>
      </c>
      <c r="AW231" s="10" t="s">
        <v>35</v>
      </c>
      <c r="AX231" s="10" t="s">
        <v>77</v>
      </c>
      <c r="AY231" s="241" t="s">
        <v>154</v>
      </c>
    </row>
    <row r="232" spans="2:51" s="10" customFormat="1" ht="16.5" customHeight="1">
      <c r="B232" s="232"/>
      <c r="C232" s="233"/>
      <c r="D232" s="233"/>
      <c r="E232" s="234" t="s">
        <v>22</v>
      </c>
      <c r="F232" s="242" t="s">
        <v>327</v>
      </c>
      <c r="G232" s="233"/>
      <c r="H232" s="233"/>
      <c r="I232" s="233"/>
      <c r="J232" s="233"/>
      <c r="K232" s="237">
        <v>4.19</v>
      </c>
      <c r="L232" s="233"/>
      <c r="M232" s="233"/>
      <c r="N232" s="233"/>
      <c r="O232" s="233"/>
      <c r="P232" s="233"/>
      <c r="Q232" s="233"/>
      <c r="R232" s="238"/>
      <c r="T232" s="239"/>
      <c r="U232" s="233"/>
      <c r="V232" s="233"/>
      <c r="W232" s="233"/>
      <c r="X232" s="233"/>
      <c r="Y232" s="233"/>
      <c r="Z232" s="233"/>
      <c r="AA232" s="240"/>
      <c r="AT232" s="241" t="s">
        <v>166</v>
      </c>
      <c r="AU232" s="241" t="s">
        <v>86</v>
      </c>
      <c r="AV232" s="10" t="s">
        <v>86</v>
      </c>
      <c r="AW232" s="10" t="s">
        <v>35</v>
      </c>
      <c r="AX232" s="10" t="s">
        <v>77</v>
      </c>
      <c r="AY232" s="241" t="s">
        <v>154</v>
      </c>
    </row>
    <row r="233" spans="2:51" s="10" customFormat="1" ht="16.5" customHeight="1">
      <c r="B233" s="232"/>
      <c r="C233" s="233"/>
      <c r="D233" s="233"/>
      <c r="E233" s="234" t="s">
        <v>22</v>
      </c>
      <c r="F233" s="242" t="s">
        <v>328</v>
      </c>
      <c r="G233" s="233"/>
      <c r="H233" s="233"/>
      <c r="I233" s="233"/>
      <c r="J233" s="233"/>
      <c r="K233" s="237">
        <v>2.4</v>
      </c>
      <c r="L233" s="233"/>
      <c r="M233" s="233"/>
      <c r="N233" s="233"/>
      <c r="O233" s="233"/>
      <c r="P233" s="233"/>
      <c r="Q233" s="233"/>
      <c r="R233" s="238"/>
      <c r="T233" s="239"/>
      <c r="U233" s="233"/>
      <c r="V233" s="233"/>
      <c r="W233" s="233"/>
      <c r="X233" s="233"/>
      <c r="Y233" s="233"/>
      <c r="Z233" s="233"/>
      <c r="AA233" s="240"/>
      <c r="AT233" s="241" t="s">
        <v>166</v>
      </c>
      <c r="AU233" s="241" t="s">
        <v>86</v>
      </c>
      <c r="AV233" s="10" t="s">
        <v>86</v>
      </c>
      <c r="AW233" s="10" t="s">
        <v>35</v>
      </c>
      <c r="AX233" s="10" t="s">
        <v>77</v>
      </c>
      <c r="AY233" s="241" t="s">
        <v>154</v>
      </c>
    </row>
    <row r="234" spans="2:51" s="10" customFormat="1" ht="16.5" customHeight="1">
      <c r="B234" s="232"/>
      <c r="C234" s="233"/>
      <c r="D234" s="233"/>
      <c r="E234" s="234" t="s">
        <v>22</v>
      </c>
      <c r="F234" s="242" t="s">
        <v>329</v>
      </c>
      <c r="G234" s="233"/>
      <c r="H234" s="233"/>
      <c r="I234" s="233"/>
      <c r="J234" s="233"/>
      <c r="K234" s="237">
        <v>2.1</v>
      </c>
      <c r="L234" s="233"/>
      <c r="M234" s="233"/>
      <c r="N234" s="233"/>
      <c r="O234" s="233"/>
      <c r="P234" s="233"/>
      <c r="Q234" s="233"/>
      <c r="R234" s="238"/>
      <c r="T234" s="239"/>
      <c r="U234" s="233"/>
      <c r="V234" s="233"/>
      <c r="W234" s="233"/>
      <c r="X234" s="233"/>
      <c r="Y234" s="233"/>
      <c r="Z234" s="233"/>
      <c r="AA234" s="240"/>
      <c r="AT234" s="241" t="s">
        <v>166</v>
      </c>
      <c r="AU234" s="241" t="s">
        <v>86</v>
      </c>
      <c r="AV234" s="10" t="s">
        <v>86</v>
      </c>
      <c r="AW234" s="10" t="s">
        <v>35</v>
      </c>
      <c r="AX234" s="10" t="s">
        <v>77</v>
      </c>
      <c r="AY234" s="241" t="s">
        <v>154</v>
      </c>
    </row>
    <row r="235" spans="2:51" s="11" customFormat="1" ht="16.5" customHeight="1">
      <c r="B235" s="243"/>
      <c r="C235" s="244"/>
      <c r="D235" s="244"/>
      <c r="E235" s="245" t="s">
        <v>22</v>
      </c>
      <c r="F235" s="246" t="s">
        <v>173</v>
      </c>
      <c r="G235" s="244"/>
      <c r="H235" s="244"/>
      <c r="I235" s="244"/>
      <c r="J235" s="244"/>
      <c r="K235" s="247">
        <v>12.76</v>
      </c>
      <c r="L235" s="244"/>
      <c r="M235" s="244"/>
      <c r="N235" s="244"/>
      <c r="O235" s="244"/>
      <c r="P235" s="244"/>
      <c r="Q235" s="244"/>
      <c r="R235" s="248"/>
      <c r="T235" s="249"/>
      <c r="U235" s="244"/>
      <c r="V235" s="244"/>
      <c r="W235" s="244"/>
      <c r="X235" s="244"/>
      <c r="Y235" s="244"/>
      <c r="Z235" s="244"/>
      <c r="AA235" s="250"/>
      <c r="AT235" s="251" t="s">
        <v>166</v>
      </c>
      <c r="AU235" s="251" t="s">
        <v>86</v>
      </c>
      <c r="AV235" s="11" t="s">
        <v>159</v>
      </c>
      <c r="AW235" s="11" t="s">
        <v>35</v>
      </c>
      <c r="AX235" s="11" t="s">
        <v>83</v>
      </c>
      <c r="AY235" s="251" t="s">
        <v>154</v>
      </c>
    </row>
    <row r="236" spans="2:65" s="1" customFormat="1" ht="25.5" customHeight="1">
      <c r="B236" s="48"/>
      <c r="C236" s="221" t="s">
        <v>330</v>
      </c>
      <c r="D236" s="221" t="s">
        <v>155</v>
      </c>
      <c r="E236" s="222" t="s">
        <v>331</v>
      </c>
      <c r="F236" s="223" t="s">
        <v>332</v>
      </c>
      <c r="G236" s="223"/>
      <c r="H236" s="223"/>
      <c r="I236" s="223"/>
      <c r="J236" s="224" t="s">
        <v>270</v>
      </c>
      <c r="K236" s="225">
        <v>0.462</v>
      </c>
      <c r="L236" s="226">
        <v>0</v>
      </c>
      <c r="M236" s="227"/>
      <c r="N236" s="228">
        <f>ROUND(L236*K236,2)</f>
        <v>0</v>
      </c>
      <c r="O236" s="228"/>
      <c r="P236" s="228"/>
      <c r="Q236" s="228"/>
      <c r="R236" s="50"/>
      <c r="T236" s="229" t="s">
        <v>22</v>
      </c>
      <c r="U236" s="58" t="s">
        <v>44</v>
      </c>
      <c r="V236" s="49"/>
      <c r="W236" s="230">
        <f>V236*K236</f>
        <v>0</v>
      </c>
      <c r="X236" s="230">
        <v>0</v>
      </c>
      <c r="Y236" s="230">
        <f>X236*K236</f>
        <v>0</v>
      </c>
      <c r="Z236" s="230">
        <v>0</v>
      </c>
      <c r="AA236" s="231">
        <f>Z236*K236</f>
        <v>0</v>
      </c>
      <c r="AR236" s="24" t="s">
        <v>229</v>
      </c>
      <c r="AT236" s="24" t="s">
        <v>155</v>
      </c>
      <c r="AU236" s="24" t="s">
        <v>86</v>
      </c>
      <c r="AY236" s="24" t="s">
        <v>154</v>
      </c>
      <c r="BE236" s="144">
        <f>IF(U236="základní",N236,0)</f>
        <v>0</v>
      </c>
      <c r="BF236" s="144">
        <f>IF(U236="snížená",N236,0)</f>
        <v>0</v>
      </c>
      <c r="BG236" s="144">
        <f>IF(U236="zákl. přenesená",N236,0)</f>
        <v>0</v>
      </c>
      <c r="BH236" s="144">
        <f>IF(U236="sníž. přenesená",N236,0)</f>
        <v>0</v>
      </c>
      <c r="BI236" s="144">
        <f>IF(U236="nulová",N236,0)</f>
        <v>0</v>
      </c>
      <c r="BJ236" s="24" t="s">
        <v>86</v>
      </c>
      <c r="BK236" s="144">
        <f>ROUND(L236*K236,2)</f>
        <v>0</v>
      </c>
      <c r="BL236" s="24" t="s">
        <v>229</v>
      </c>
      <c r="BM236" s="24" t="s">
        <v>333</v>
      </c>
    </row>
    <row r="237" spans="2:65" s="1" customFormat="1" ht="25.5" customHeight="1">
      <c r="B237" s="48"/>
      <c r="C237" s="221" t="s">
        <v>334</v>
      </c>
      <c r="D237" s="221" t="s">
        <v>155</v>
      </c>
      <c r="E237" s="222" t="s">
        <v>335</v>
      </c>
      <c r="F237" s="223" t="s">
        <v>336</v>
      </c>
      <c r="G237" s="223"/>
      <c r="H237" s="223"/>
      <c r="I237" s="223"/>
      <c r="J237" s="224" t="s">
        <v>270</v>
      </c>
      <c r="K237" s="225">
        <v>0.462</v>
      </c>
      <c r="L237" s="226">
        <v>0</v>
      </c>
      <c r="M237" s="227"/>
      <c r="N237" s="228">
        <f>ROUND(L237*K237,2)</f>
        <v>0</v>
      </c>
      <c r="O237" s="228"/>
      <c r="P237" s="228"/>
      <c r="Q237" s="228"/>
      <c r="R237" s="50"/>
      <c r="T237" s="229" t="s">
        <v>22</v>
      </c>
      <c r="U237" s="58" t="s">
        <v>44</v>
      </c>
      <c r="V237" s="49"/>
      <c r="W237" s="230">
        <f>V237*K237</f>
        <v>0</v>
      </c>
      <c r="X237" s="230">
        <v>0</v>
      </c>
      <c r="Y237" s="230">
        <f>X237*K237</f>
        <v>0</v>
      </c>
      <c r="Z237" s="230">
        <v>0</v>
      </c>
      <c r="AA237" s="231">
        <f>Z237*K237</f>
        <v>0</v>
      </c>
      <c r="AR237" s="24" t="s">
        <v>229</v>
      </c>
      <c r="AT237" s="24" t="s">
        <v>155</v>
      </c>
      <c r="AU237" s="24" t="s">
        <v>86</v>
      </c>
      <c r="AY237" s="24" t="s">
        <v>154</v>
      </c>
      <c r="BE237" s="144">
        <f>IF(U237="základní",N237,0)</f>
        <v>0</v>
      </c>
      <c r="BF237" s="144">
        <f>IF(U237="snížená",N237,0)</f>
        <v>0</v>
      </c>
      <c r="BG237" s="144">
        <f>IF(U237="zákl. přenesená",N237,0)</f>
        <v>0</v>
      </c>
      <c r="BH237" s="144">
        <f>IF(U237="sníž. přenesená",N237,0)</f>
        <v>0</v>
      </c>
      <c r="BI237" s="144">
        <f>IF(U237="nulová",N237,0)</f>
        <v>0</v>
      </c>
      <c r="BJ237" s="24" t="s">
        <v>86</v>
      </c>
      <c r="BK237" s="144">
        <f>ROUND(L237*K237,2)</f>
        <v>0</v>
      </c>
      <c r="BL237" s="24" t="s">
        <v>229</v>
      </c>
      <c r="BM237" s="24" t="s">
        <v>337</v>
      </c>
    </row>
    <row r="238" spans="2:63" s="9" customFormat="1" ht="29.85" customHeight="1">
      <c r="B238" s="208"/>
      <c r="C238" s="209"/>
      <c r="D238" s="218" t="s">
        <v>122</v>
      </c>
      <c r="E238" s="218"/>
      <c r="F238" s="218"/>
      <c r="G238" s="218"/>
      <c r="H238" s="218"/>
      <c r="I238" s="218"/>
      <c r="J238" s="218"/>
      <c r="K238" s="218"/>
      <c r="L238" s="218"/>
      <c r="M238" s="218"/>
      <c r="N238" s="270">
        <f>BK238</f>
        <v>0</v>
      </c>
      <c r="O238" s="271"/>
      <c r="P238" s="271"/>
      <c r="Q238" s="271"/>
      <c r="R238" s="211"/>
      <c r="T238" s="212"/>
      <c r="U238" s="209"/>
      <c r="V238" s="209"/>
      <c r="W238" s="213">
        <f>SUM(W239:W250)</f>
        <v>0</v>
      </c>
      <c r="X238" s="209"/>
      <c r="Y238" s="213">
        <f>SUM(Y239:Y250)</f>
        <v>0.14684999999999998</v>
      </c>
      <c r="Z238" s="209"/>
      <c r="AA238" s="214">
        <f>SUM(AA239:AA250)</f>
        <v>0.048</v>
      </c>
      <c r="AR238" s="215" t="s">
        <v>86</v>
      </c>
      <c r="AT238" s="216" t="s">
        <v>76</v>
      </c>
      <c r="AU238" s="216" t="s">
        <v>83</v>
      </c>
      <c r="AY238" s="215" t="s">
        <v>154</v>
      </c>
      <c r="BK238" s="217">
        <f>SUM(BK239:BK250)</f>
        <v>0</v>
      </c>
    </row>
    <row r="239" spans="2:65" s="1" customFormat="1" ht="38.25" customHeight="1">
      <c r="B239" s="48"/>
      <c r="C239" s="221" t="s">
        <v>338</v>
      </c>
      <c r="D239" s="221" t="s">
        <v>155</v>
      </c>
      <c r="E239" s="222" t="s">
        <v>339</v>
      </c>
      <c r="F239" s="223" t="s">
        <v>340</v>
      </c>
      <c r="G239" s="223"/>
      <c r="H239" s="223"/>
      <c r="I239" s="223"/>
      <c r="J239" s="224" t="s">
        <v>158</v>
      </c>
      <c r="K239" s="225">
        <v>5</v>
      </c>
      <c r="L239" s="226">
        <v>0</v>
      </c>
      <c r="M239" s="227"/>
      <c r="N239" s="228">
        <f>ROUND(L239*K239,2)</f>
        <v>0</v>
      </c>
      <c r="O239" s="228"/>
      <c r="P239" s="228"/>
      <c r="Q239" s="228"/>
      <c r="R239" s="50"/>
      <c r="T239" s="229" t="s">
        <v>22</v>
      </c>
      <c r="U239" s="58" t="s">
        <v>44</v>
      </c>
      <c r="V239" s="49"/>
      <c r="W239" s="230">
        <f>V239*K239</f>
        <v>0</v>
      </c>
      <c r="X239" s="230">
        <v>0</v>
      </c>
      <c r="Y239" s="230">
        <f>X239*K239</f>
        <v>0</v>
      </c>
      <c r="Z239" s="230">
        <v>0</v>
      </c>
      <c r="AA239" s="231">
        <f>Z239*K239</f>
        <v>0</v>
      </c>
      <c r="AR239" s="24" t="s">
        <v>229</v>
      </c>
      <c r="AT239" s="24" t="s">
        <v>155</v>
      </c>
      <c r="AU239" s="24" t="s">
        <v>86</v>
      </c>
      <c r="AY239" s="24" t="s">
        <v>154</v>
      </c>
      <c r="BE239" s="144">
        <f>IF(U239="základní",N239,0)</f>
        <v>0</v>
      </c>
      <c r="BF239" s="144">
        <f>IF(U239="snížená",N239,0)</f>
        <v>0</v>
      </c>
      <c r="BG239" s="144">
        <f>IF(U239="zákl. přenesená",N239,0)</f>
        <v>0</v>
      </c>
      <c r="BH239" s="144">
        <f>IF(U239="sníž. přenesená",N239,0)</f>
        <v>0</v>
      </c>
      <c r="BI239" s="144">
        <f>IF(U239="nulová",N239,0)</f>
        <v>0</v>
      </c>
      <c r="BJ239" s="24" t="s">
        <v>86</v>
      </c>
      <c r="BK239" s="144">
        <f>ROUND(L239*K239,2)</f>
        <v>0</v>
      </c>
      <c r="BL239" s="24" t="s">
        <v>229</v>
      </c>
      <c r="BM239" s="24" t="s">
        <v>341</v>
      </c>
    </row>
    <row r="240" spans="2:65" s="1" customFormat="1" ht="25.5" customHeight="1">
      <c r="B240" s="48"/>
      <c r="C240" s="262" t="s">
        <v>342</v>
      </c>
      <c r="D240" s="262" t="s">
        <v>207</v>
      </c>
      <c r="E240" s="263" t="s">
        <v>343</v>
      </c>
      <c r="F240" s="264" t="s">
        <v>344</v>
      </c>
      <c r="G240" s="264"/>
      <c r="H240" s="264"/>
      <c r="I240" s="264"/>
      <c r="J240" s="265" t="s">
        <v>158</v>
      </c>
      <c r="K240" s="266">
        <v>3</v>
      </c>
      <c r="L240" s="267">
        <v>0</v>
      </c>
      <c r="M240" s="268"/>
      <c r="N240" s="269">
        <f>ROUND(L240*K240,2)</f>
        <v>0</v>
      </c>
      <c r="O240" s="228"/>
      <c r="P240" s="228"/>
      <c r="Q240" s="228"/>
      <c r="R240" s="50"/>
      <c r="T240" s="229" t="s">
        <v>22</v>
      </c>
      <c r="U240" s="58" t="s">
        <v>44</v>
      </c>
      <c r="V240" s="49"/>
      <c r="W240" s="230">
        <f>V240*K240</f>
        <v>0</v>
      </c>
      <c r="X240" s="230">
        <v>0.0138</v>
      </c>
      <c r="Y240" s="230">
        <f>X240*K240</f>
        <v>0.0414</v>
      </c>
      <c r="Z240" s="230">
        <v>0</v>
      </c>
      <c r="AA240" s="231">
        <f>Z240*K240</f>
        <v>0</v>
      </c>
      <c r="AR240" s="24" t="s">
        <v>307</v>
      </c>
      <c r="AT240" s="24" t="s">
        <v>207</v>
      </c>
      <c r="AU240" s="24" t="s">
        <v>86</v>
      </c>
      <c r="AY240" s="24" t="s">
        <v>154</v>
      </c>
      <c r="BE240" s="144">
        <f>IF(U240="základní",N240,0)</f>
        <v>0</v>
      </c>
      <c r="BF240" s="144">
        <f>IF(U240="snížená",N240,0)</f>
        <v>0</v>
      </c>
      <c r="BG240" s="144">
        <f>IF(U240="zákl. přenesená",N240,0)</f>
        <v>0</v>
      </c>
      <c r="BH240" s="144">
        <f>IF(U240="sníž. přenesená",N240,0)</f>
        <v>0</v>
      </c>
      <c r="BI240" s="144">
        <f>IF(U240="nulová",N240,0)</f>
        <v>0</v>
      </c>
      <c r="BJ240" s="24" t="s">
        <v>86</v>
      </c>
      <c r="BK240" s="144">
        <f>ROUND(L240*K240,2)</f>
        <v>0</v>
      </c>
      <c r="BL240" s="24" t="s">
        <v>229</v>
      </c>
      <c r="BM240" s="24" t="s">
        <v>345</v>
      </c>
    </row>
    <row r="241" spans="2:65" s="1" customFormat="1" ht="25.5" customHeight="1">
      <c r="B241" s="48"/>
      <c r="C241" s="262" t="s">
        <v>346</v>
      </c>
      <c r="D241" s="262" t="s">
        <v>207</v>
      </c>
      <c r="E241" s="263" t="s">
        <v>347</v>
      </c>
      <c r="F241" s="264" t="s">
        <v>348</v>
      </c>
      <c r="G241" s="264"/>
      <c r="H241" s="264"/>
      <c r="I241" s="264"/>
      <c r="J241" s="265" t="s">
        <v>158</v>
      </c>
      <c r="K241" s="266">
        <v>2</v>
      </c>
      <c r="L241" s="267">
        <v>0</v>
      </c>
      <c r="M241" s="268"/>
      <c r="N241" s="269">
        <f>ROUND(L241*K241,2)</f>
        <v>0</v>
      </c>
      <c r="O241" s="228"/>
      <c r="P241" s="228"/>
      <c r="Q241" s="228"/>
      <c r="R241" s="50"/>
      <c r="T241" s="229" t="s">
        <v>22</v>
      </c>
      <c r="U241" s="58" t="s">
        <v>44</v>
      </c>
      <c r="V241" s="49"/>
      <c r="W241" s="230">
        <f>V241*K241</f>
        <v>0</v>
      </c>
      <c r="X241" s="230">
        <v>0.016</v>
      </c>
      <c r="Y241" s="230">
        <f>X241*K241</f>
        <v>0.032</v>
      </c>
      <c r="Z241" s="230">
        <v>0</v>
      </c>
      <c r="AA241" s="231">
        <f>Z241*K241</f>
        <v>0</v>
      </c>
      <c r="AR241" s="24" t="s">
        <v>307</v>
      </c>
      <c r="AT241" s="24" t="s">
        <v>207</v>
      </c>
      <c r="AU241" s="24" t="s">
        <v>86</v>
      </c>
      <c r="AY241" s="24" t="s">
        <v>154</v>
      </c>
      <c r="BE241" s="144">
        <f>IF(U241="základní",N241,0)</f>
        <v>0</v>
      </c>
      <c r="BF241" s="144">
        <f>IF(U241="snížená",N241,0)</f>
        <v>0</v>
      </c>
      <c r="BG241" s="144">
        <f>IF(U241="zákl. přenesená",N241,0)</f>
        <v>0</v>
      </c>
      <c r="BH241" s="144">
        <f>IF(U241="sníž. přenesená",N241,0)</f>
        <v>0</v>
      </c>
      <c r="BI241" s="144">
        <f>IF(U241="nulová",N241,0)</f>
        <v>0</v>
      </c>
      <c r="BJ241" s="24" t="s">
        <v>86</v>
      </c>
      <c r="BK241" s="144">
        <f>ROUND(L241*K241,2)</f>
        <v>0</v>
      </c>
      <c r="BL241" s="24" t="s">
        <v>229</v>
      </c>
      <c r="BM241" s="24" t="s">
        <v>349</v>
      </c>
    </row>
    <row r="242" spans="2:65" s="1" customFormat="1" ht="38.25" customHeight="1">
      <c r="B242" s="48"/>
      <c r="C242" s="221" t="s">
        <v>350</v>
      </c>
      <c r="D242" s="221" t="s">
        <v>155</v>
      </c>
      <c r="E242" s="222" t="s">
        <v>351</v>
      </c>
      <c r="F242" s="223" t="s">
        <v>352</v>
      </c>
      <c r="G242" s="223"/>
      <c r="H242" s="223"/>
      <c r="I242" s="223"/>
      <c r="J242" s="224" t="s">
        <v>158</v>
      </c>
      <c r="K242" s="225">
        <v>2</v>
      </c>
      <c r="L242" s="226">
        <v>0</v>
      </c>
      <c r="M242" s="227"/>
      <c r="N242" s="228">
        <f>ROUND(L242*K242,2)</f>
        <v>0</v>
      </c>
      <c r="O242" s="228"/>
      <c r="P242" s="228"/>
      <c r="Q242" s="228"/>
      <c r="R242" s="50"/>
      <c r="T242" s="229" t="s">
        <v>22</v>
      </c>
      <c r="U242" s="58" t="s">
        <v>44</v>
      </c>
      <c r="V242" s="49"/>
      <c r="W242" s="230">
        <f>V242*K242</f>
        <v>0</v>
      </c>
      <c r="X242" s="230">
        <v>0</v>
      </c>
      <c r="Y242" s="230">
        <f>X242*K242</f>
        <v>0</v>
      </c>
      <c r="Z242" s="230">
        <v>0</v>
      </c>
      <c r="AA242" s="231">
        <f>Z242*K242</f>
        <v>0</v>
      </c>
      <c r="AR242" s="24" t="s">
        <v>229</v>
      </c>
      <c r="AT242" s="24" t="s">
        <v>155</v>
      </c>
      <c r="AU242" s="24" t="s">
        <v>86</v>
      </c>
      <c r="AY242" s="24" t="s">
        <v>154</v>
      </c>
      <c r="BE242" s="144">
        <f>IF(U242="základní",N242,0)</f>
        <v>0</v>
      </c>
      <c r="BF242" s="144">
        <f>IF(U242="snížená",N242,0)</f>
        <v>0</v>
      </c>
      <c r="BG242" s="144">
        <f>IF(U242="zákl. přenesená",N242,0)</f>
        <v>0</v>
      </c>
      <c r="BH242" s="144">
        <f>IF(U242="sníž. přenesená",N242,0)</f>
        <v>0</v>
      </c>
      <c r="BI242" s="144">
        <f>IF(U242="nulová",N242,0)</f>
        <v>0</v>
      </c>
      <c r="BJ242" s="24" t="s">
        <v>86</v>
      </c>
      <c r="BK242" s="144">
        <f>ROUND(L242*K242,2)</f>
        <v>0</v>
      </c>
      <c r="BL242" s="24" t="s">
        <v>229</v>
      </c>
      <c r="BM242" s="24" t="s">
        <v>353</v>
      </c>
    </row>
    <row r="243" spans="2:65" s="1" customFormat="1" ht="25.5" customHeight="1">
      <c r="B243" s="48"/>
      <c r="C243" s="262" t="s">
        <v>354</v>
      </c>
      <c r="D243" s="262" t="s">
        <v>207</v>
      </c>
      <c r="E243" s="263" t="s">
        <v>355</v>
      </c>
      <c r="F243" s="264" t="s">
        <v>356</v>
      </c>
      <c r="G243" s="264"/>
      <c r="H243" s="264"/>
      <c r="I243" s="264"/>
      <c r="J243" s="265" t="s">
        <v>158</v>
      </c>
      <c r="K243" s="266">
        <v>2</v>
      </c>
      <c r="L243" s="267">
        <v>0</v>
      </c>
      <c r="M243" s="268"/>
      <c r="N243" s="269">
        <f>ROUND(L243*K243,2)</f>
        <v>0</v>
      </c>
      <c r="O243" s="228"/>
      <c r="P243" s="228"/>
      <c r="Q243" s="228"/>
      <c r="R243" s="50"/>
      <c r="T243" s="229" t="s">
        <v>22</v>
      </c>
      <c r="U243" s="58" t="s">
        <v>44</v>
      </c>
      <c r="V243" s="49"/>
      <c r="W243" s="230">
        <f>V243*K243</f>
        <v>0</v>
      </c>
      <c r="X243" s="230">
        <v>0.032</v>
      </c>
      <c r="Y243" s="230">
        <f>X243*K243</f>
        <v>0.064</v>
      </c>
      <c r="Z243" s="230">
        <v>0</v>
      </c>
      <c r="AA243" s="231">
        <f>Z243*K243</f>
        <v>0</v>
      </c>
      <c r="AR243" s="24" t="s">
        <v>307</v>
      </c>
      <c r="AT243" s="24" t="s">
        <v>207</v>
      </c>
      <c r="AU243" s="24" t="s">
        <v>86</v>
      </c>
      <c r="AY243" s="24" t="s">
        <v>154</v>
      </c>
      <c r="BE243" s="144">
        <f>IF(U243="základní",N243,0)</f>
        <v>0</v>
      </c>
      <c r="BF243" s="144">
        <f>IF(U243="snížená",N243,0)</f>
        <v>0</v>
      </c>
      <c r="BG243" s="144">
        <f>IF(U243="zákl. přenesená",N243,0)</f>
        <v>0</v>
      </c>
      <c r="BH243" s="144">
        <f>IF(U243="sníž. přenesená",N243,0)</f>
        <v>0</v>
      </c>
      <c r="BI243" s="144">
        <f>IF(U243="nulová",N243,0)</f>
        <v>0</v>
      </c>
      <c r="BJ243" s="24" t="s">
        <v>86</v>
      </c>
      <c r="BK243" s="144">
        <f>ROUND(L243*K243,2)</f>
        <v>0</v>
      </c>
      <c r="BL243" s="24" t="s">
        <v>229</v>
      </c>
      <c r="BM243" s="24" t="s">
        <v>357</v>
      </c>
    </row>
    <row r="244" spans="2:65" s="1" customFormat="1" ht="16.5" customHeight="1">
      <c r="B244" s="48"/>
      <c r="C244" s="221" t="s">
        <v>358</v>
      </c>
      <c r="D244" s="221" t="s">
        <v>155</v>
      </c>
      <c r="E244" s="222" t="s">
        <v>359</v>
      </c>
      <c r="F244" s="223" t="s">
        <v>360</v>
      </c>
      <c r="G244" s="223"/>
      <c r="H244" s="223"/>
      <c r="I244" s="223"/>
      <c r="J244" s="224" t="s">
        <v>158</v>
      </c>
      <c r="K244" s="225">
        <v>7</v>
      </c>
      <c r="L244" s="226">
        <v>0</v>
      </c>
      <c r="M244" s="227"/>
      <c r="N244" s="228">
        <f>ROUND(L244*K244,2)</f>
        <v>0</v>
      </c>
      <c r="O244" s="228"/>
      <c r="P244" s="228"/>
      <c r="Q244" s="228"/>
      <c r="R244" s="50"/>
      <c r="T244" s="229" t="s">
        <v>22</v>
      </c>
      <c r="U244" s="58" t="s">
        <v>44</v>
      </c>
      <c r="V244" s="49"/>
      <c r="W244" s="230">
        <f>V244*K244</f>
        <v>0</v>
      </c>
      <c r="X244" s="230">
        <v>0</v>
      </c>
      <c r="Y244" s="230">
        <f>X244*K244</f>
        <v>0</v>
      </c>
      <c r="Z244" s="230">
        <v>0</v>
      </c>
      <c r="AA244" s="231">
        <f>Z244*K244</f>
        <v>0</v>
      </c>
      <c r="AR244" s="24" t="s">
        <v>229</v>
      </c>
      <c r="AT244" s="24" t="s">
        <v>155</v>
      </c>
      <c r="AU244" s="24" t="s">
        <v>86</v>
      </c>
      <c r="AY244" s="24" t="s">
        <v>154</v>
      </c>
      <c r="BE244" s="144">
        <f>IF(U244="základní",N244,0)</f>
        <v>0</v>
      </c>
      <c r="BF244" s="144">
        <f>IF(U244="snížená",N244,0)</f>
        <v>0</v>
      </c>
      <c r="BG244" s="144">
        <f>IF(U244="zákl. přenesená",N244,0)</f>
        <v>0</v>
      </c>
      <c r="BH244" s="144">
        <f>IF(U244="sníž. přenesená",N244,0)</f>
        <v>0</v>
      </c>
      <c r="BI244" s="144">
        <f>IF(U244="nulová",N244,0)</f>
        <v>0</v>
      </c>
      <c r="BJ244" s="24" t="s">
        <v>86</v>
      </c>
      <c r="BK244" s="144">
        <f>ROUND(L244*K244,2)</f>
        <v>0</v>
      </c>
      <c r="BL244" s="24" t="s">
        <v>229</v>
      </c>
      <c r="BM244" s="24" t="s">
        <v>361</v>
      </c>
    </row>
    <row r="245" spans="2:65" s="1" customFormat="1" ht="25.5" customHeight="1">
      <c r="B245" s="48"/>
      <c r="C245" s="262" t="s">
        <v>362</v>
      </c>
      <c r="D245" s="262" t="s">
        <v>207</v>
      </c>
      <c r="E245" s="263" t="s">
        <v>363</v>
      </c>
      <c r="F245" s="264" t="s">
        <v>364</v>
      </c>
      <c r="G245" s="264"/>
      <c r="H245" s="264"/>
      <c r="I245" s="264"/>
      <c r="J245" s="265" t="s">
        <v>158</v>
      </c>
      <c r="K245" s="266">
        <v>7</v>
      </c>
      <c r="L245" s="267">
        <v>0</v>
      </c>
      <c r="M245" s="268"/>
      <c r="N245" s="269">
        <f>ROUND(L245*K245,2)</f>
        <v>0</v>
      </c>
      <c r="O245" s="228"/>
      <c r="P245" s="228"/>
      <c r="Q245" s="228"/>
      <c r="R245" s="50"/>
      <c r="T245" s="229" t="s">
        <v>22</v>
      </c>
      <c r="U245" s="58" t="s">
        <v>44</v>
      </c>
      <c r="V245" s="49"/>
      <c r="W245" s="230">
        <f>V245*K245</f>
        <v>0</v>
      </c>
      <c r="X245" s="230">
        <v>0.0012</v>
      </c>
      <c r="Y245" s="230">
        <f>X245*K245</f>
        <v>0.0084</v>
      </c>
      <c r="Z245" s="230">
        <v>0</v>
      </c>
      <c r="AA245" s="231">
        <f>Z245*K245</f>
        <v>0</v>
      </c>
      <c r="AR245" s="24" t="s">
        <v>307</v>
      </c>
      <c r="AT245" s="24" t="s">
        <v>207</v>
      </c>
      <c r="AU245" s="24" t="s">
        <v>86</v>
      </c>
      <c r="AY245" s="24" t="s">
        <v>154</v>
      </c>
      <c r="BE245" s="144">
        <f>IF(U245="základní",N245,0)</f>
        <v>0</v>
      </c>
      <c r="BF245" s="144">
        <f>IF(U245="snížená",N245,0)</f>
        <v>0</v>
      </c>
      <c r="BG245" s="144">
        <f>IF(U245="zákl. přenesená",N245,0)</f>
        <v>0</v>
      </c>
      <c r="BH245" s="144">
        <f>IF(U245="sníž. přenesená",N245,0)</f>
        <v>0</v>
      </c>
      <c r="BI245" s="144">
        <f>IF(U245="nulová",N245,0)</f>
        <v>0</v>
      </c>
      <c r="BJ245" s="24" t="s">
        <v>86</v>
      </c>
      <c r="BK245" s="144">
        <f>ROUND(L245*K245,2)</f>
        <v>0</v>
      </c>
      <c r="BL245" s="24" t="s">
        <v>229</v>
      </c>
      <c r="BM245" s="24" t="s">
        <v>365</v>
      </c>
    </row>
    <row r="246" spans="2:47" s="1" customFormat="1" ht="24" customHeight="1">
      <c r="B246" s="48"/>
      <c r="C246" s="49"/>
      <c r="D246" s="49"/>
      <c r="E246" s="49"/>
      <c r="F246" s="274" t="s">
        <v>366</v>
      </c>
      <c r="G246" s="69"/>
      <c r="H246" s="69"/>
      <c r="I246" s="69"/>
      <c r="J246" s="49"/>
      <c r="K246" s="49"/>
      <c r="L246" s="49"/>
      <c r="M246" s="49"/>
      <c r="N246" s="49"/>
      <c r="O246" s="49"/>
      <c r="P246" s="49"/>
      <c r="Q246" s="49"/>
      <c r="R246" s="50"/>
      <c r="T246" s="192"/>
      <c r="U246" s="49"/>
      <c r="V246" s="49"/>
      <c r="W246" s="49"/>
      <c r="X246" s="49"/>
      <c r="Y246" s="49"/>
      <c r="Z246" s="49"/>
      <c r="AA246" s="102"/>
      <c r="AT246" s="24" t="s">
        <v>367</v>
      </c>
      <c r="AU246" s="24" t="s">
        <v>86</v>
      </c>
    </row>
    <row r="247" spans="2:65" s="1" customFormat="1" ht="25.5" customHeight="1">
      <c r="B247" s="48"/>
      <c r="C247" s="262" t="s">
        <v>368</v>
      </c>
      <c r="D247" s="262" t="s">
        <v>207</v>
      </c>
      <c r="E247" s="263" t="s">
        <v>369</v>
      </c>
      <c r="F247" s="264" t="s">
        <v>370</v>
      </c>
      <c r="G247" s="264"/>
      <c r="H247" s="264"/>
      <c r="I247" s="264"/>
      <c r="J247" s="265" t="s">
        <v>158</v>
      </c>
      <c r="K247" s="266">
        <v>7</v>
      </c>
      <c r="L247" s="267">
        <v>0</v>
      </c>
      <c r="M247" s="268"/>
      <c r="N247" s="269">
        <f>ROUND(L247*K247,2)</f>
        <v>0</v>
      </c>
      <c r="O247" s="228"/>
      <c r="P247" s="228"/>
      <c r="Q247" s="228"/>
      <c r="R247" s="50"/>
      <c r="T247" s="229" t="s">
        <v>22</v>
      </c>
      <c r="U247" s="58" t="s">
        <v>44</v>
      </c>
      <c r="V247" s="49"/>
      <c r="W247" s="230">
        <f>V247*K247</f>
        <v>0</v>
      </c>
      <c r="X247" s="230">
        <v>0.00015</v>
      </c>
      <c r="Y247" s="230">
        <f>X247*K247</f>
        <v>0.00105</v>
      </c>
      <c r="Z247" s="230">
        <v>0</v>
      </c>
      <c r="AA247" s="231">
        <f>Z247*K247</f>
        <v>0</v>
      </c>
      <c r="AR247" s="24" t="s">
        <v>307</v>
      </c>
      <c r="AT247" s="24" t="s">
        <v>207</v>
      </c>
      <c r="AU247" s="24" t="s">
        <v>86</v>
      </c>
      <c r="AY247" s="24" t="s">
        <v>154</v>
      </c>
      <c r="BE247" s="144">
        <f>IF(U247="základní",N247,0)</f>
        <v>0</v>
      </c>
      <c r="BF247" s="144">
        <f>IF(U247="snížená",N247,0)</f>
        <v>0</v>
      </c>
      <c r="BG247" s="144">
        <f>IF(U247="zákl. přenesená",N247,0)</f>
        <v>0</v>
      </c>
      <c r="BH247" s="144">
        <f>IF(U247="sníž. přenesená",N247,0)</f>
        <v>0</v>
      </c>
      <c r="BI247" s="144">
        <f>IF(U247="nulová",N247,0)</f>
        <v>0</v>
      </c>
      <c r="BJ247" s="24" t="s">
        <v>86</v>
      </c>
      <c r="BK247" s="144">
        <f>ROUND(L247*K247,2)</f>
        <v>0</v>
      </c>
      <c r="BL247" s="24" t="s">
        <v>229</v>
      </c>
      <c r="BM247" s="24" t="s">
        <v>371</v>
      </c>
    </row>
    <row r="248" spans="2:65" s="1" customFormat="1" ht="25.5" customHeight="1">
      <c r="B248" s="48"/>
      <c r="C248" s="221" t="s">
        <v>372</v>
      </c>
      <c r="D248" s="221" t="s">
        <v>155</v>
      </c>
      <c r="E248" s="222" t="s">
        <v>373</v>
      </c>
      <c r="F248" s="223" t="s">
        <v>374</v>
      </c>
      <c r="G248" s="223"/>
      <c r="H248" s="223"/>
      <c r="I248" s="223"/>
      <c r="J248" s="224" t="s">
        <v>158</v>
      </c>
      <c r="K248" s="225">
        <v>2</v>
      </c>
      <c r="L248" s="226">
        <v>0</v>
      </c>
      <c r="M248" s="227"/>
      <c r="N248" s="228">
        <f>ROUND(L248*K248,2)</f>
        <v>0</v>
      </c>
      <c r="O248" s="228"/>
      <c r="P248" s="228"/>
      <c r="Q248" s="228"/>
      <c r="R248" s="50"/>
      <c r="T248" s="229" t="s">
        <v>22</v>
      </c>
      <c r="U248" s="58" t="s">
        <v>44</v>
      </c>
      <c r="V248" s="49"/>
      <c r="W248" s="230">
        <f>V248*K248</f>
        <v>0</v>
      </c>
      <c r="X248" s="230">
        <v>0</v>
      </c>
      <c r="Y248" s="230">
        <f>X248*K248</f>
        <v>0</v>
      </c>
      <c r="Z248" s="230">
        <v>0.024</v>
      </c>
      <c r="AA248" s="231">
        <f>Z248*K248</f>
        <v>0.048</v>
      </c>
      <c r="AR248" s="24" t="s">
        <v>229</v>
      </c>
      <c r="AT248" s="24" t="s">
        <v>155</v>
      </c>
      <c r="AU248" s="24" t="s">
        <v>86</v>
      </c>
      <c r="AY248" s="24" t="s">
        <v>154</v>
      </c>
      <c r="BE248" s="144">
        <f>IF(U248="základní",N248,0)</f>
        <v>0</v>
      </c>
      <c r="BF248" s="144">
        <f>IF(U248="snížená",N248,0)</f>
        <v>0</v>
      </c>
      <c r="BG248" s="144">
        <f>IF(U248="zákl. přenesená",N248,0)</f>
        <v>0</v>
      </c>
      <c r="BH248" s="144">
        <f>IF(U248="sníž. přenesená",N248,0)</f>
        <v>0</v>
      </c>
      <c r="BI248" s="144">
        <f>IF(U248="nulová",N248,0)</f>
        <v>0</v>
      </c>
      <c r="BJ248" s="24" t="s">
        <v>86</v>
      </c>
      <c r="BK248" s="144">
        <f>ROUND(L248*K248,2)</f>
        <v>0</v>
      </c>
      <c r="BL248" s="24" t="s">
        <v>229</v>
      </c>
      <c r="BM248" s="24" t="s">
        <v>375</v>
      </c>
    </row>
    <row r="249" spans="2:65" s="1" customFormat="1" ht="25.5" customHeight="1">
      <c r="B249" s="48"/>
      <c r="C249" s="221" t="s">
        <v>376</v>
      </c>
      <c r="D249" s="221" t="s">
        <v>155</v>
      </c>
      <c r="E249" s="222" t="s">
        <v>377</v>
      </c>
      <c r="F249" s="223" t="s">
        <v>378</v>
      </c>
      <c r="G249" s="223"/>
      <c r="H249" s="223"/>
      <c r="I249" s="223"/>
      <c r="J249" s="224" t="s">
        <v>270</v>
      </c>
      <c r="K249" s="225">
        <v>0.147</v>
      </c>
      <c r="L249" s="226">
        <v>0</v>
      </c>
      <c r="M249" s="227"/>
      <c r="N249" s="228">
        <f>ROUND(L249*K249,2)</f>
        <v>0</v>
      </c>
      <c r="O249" s="228"/>
      <c r="P249" s="228"/>
      <c r="Q249" s="228"/>
      <c r="R249" s="50"/>
      <c r="T249" s="229" t="s">
        <v>22</v>
      </c>
      <c r="U249" s="58" t="s">
        <v>44</v>
      </c>
      <c r="V249" s="49"/>
      <c r="W249" s="230">
        <f>V249*K249</f>
        <v>0</v>
      </c>
      <c r="X249" s="230">
        <v>0</v>
      </c>
      <c r="Y249" s="230">
        <f>X249*K249</f>
        <v>0</v>
      </c>
      <c r="Z249" s="230">
        <v>0</v>
      </c>
      <c r="AA249" s="231">
        <f>Z249*K249</f>
        <v>0</v>
      </c>
      <c r="AR249" s="24" t="s">
        <v>229</v>
      </c>
      <c r="AT249" s="24" t="s">
        <v>155</v>
      </c>
      <c r="AU249" s="24" t="s">
        <v>86</v>
      </c>
      <c r="AY249" s="24" t="s">
        <v>154</v>
      </c>
      <c r="BE249" s="144">
        <f>IF(U249="základní",N249,0)</f>
        <v>0</v>
      </c>
      <c r="BF249" s="144">
        <f>IF(U249="snížená",N249,0)</f>
        <v>0</v>
      </c>
      <c r="BG249" s="144">
        <f>IF(U249="zákl. přenesená",N249,0)</f>
        <v>0</v>
      </c>
      <c r="BH249" s="144">
        <f>IF(U249="sníž. přenesená",N249,0)</f>
        <v>0</v>
      </c>
      <c r="BI249" s="144">
        <f>IF(U249="nulová",N249,0)</f>
        <v>0</v>
      </c>
      <c r="BJ249" s="24" t="s">
        <v>86</v>
      </c>
      <c r="BK249" s="144">
        <f>ROUND(L249*K249,2)</f>
        <v>0</v>
      </c>
      <c r="BL249" s="24" t="s">
        <v>229</v>
      </c>
      <c r="BM249" s="24" t="s">
        <v>379</v>
      </c>
    </row>
    <row r="250" spans="2:65" s="1" customFormat="1" ht="25.5" customHeight="1">
      <c r="B250" s="48"/>
      <c r="C250" s="221" t="s">
        <v>380</v>
      </c>
      <c r="D250" s="221" t="s">
        <v>155</v>
      </c>
      <c r="E250" s="222" t="s">
        <v>381</v>
      </c>
      <c r="F250" s="223" t="s">
        <v>382</v>
      </c>
      <c r="G250" s="223"/>
      <c r="H250" s="223"/>
      <c r="I250" s="223"/>
      <c r="J250" s="224" t="s">
        <v>270</v>
      </c>
      <c r="K250" s="225">
        <v>0.147</v>
      </c>
      <c r="L250" s="226">
        <v>0</v>
      </c>
      <c r="M250" s="227"/>
      <c r="N250" s="228">
        <f>ROUND(L250*K250,2)</f>
        <v>0</v>
      </c>
      <c r="O250" s="228"/>
      <c r="P250" s="228"/>
      <c r="Q250" s="228"/>
      <c r="R250" s="50"/>
      <c r="T250" s="229" t="s">
        <v>22</v>
      </c>
      <c r="U250" s="58" t="s">
        <v>44</v>
      </c>
      <c r="V250" s="49"/>
      <c r="W250" s="230">
        <f>V250*K250</f>
        <v>0</v>
      </c>
      <c r="X250" s="230">
        <v>0</v>
      </c>
      <c r="Y250" s="230">
        <f>X250*K250</f>
        <v>0</v>
      </c>
      <c r="Z250" s="230">
        <v>0</v>
      </c>
      <c r="AA250" s="231">
        <f>Z250*K250</f>
        <v>0</v>
      </c>
      <c r="AR250" s="24" t="s">
        <v>229</v>
      </c>
      <c r="AT250" s="24" t="s">
        <v>155</v>
      </c>
      <c r="AU250" s="24" t="s">
        <v>86</v>
      </c>
      <c r="AY250" s="24" t="s">
        <v>154</v>
      </c>
      <c r="BE250" s="144">
        <f>IF(U250="základní",N250,0)</f>
        <v>0</v>
      </c>
      <c r="BF250" s="144">
        <f>IF(U250="snížená",N250,0)</f>
        <v>0</v>
      </c>
      <c r="BG250" s="144">
        <f>IF(U250="zákl. přenesená",N250,0)</f>
        <v>0</v>
      </c>
      <c r="BH250" s="144">
        <f>IF(U250="sníž. přenesená",N250,0)</f>
        <v>0</v>
      </c>
      <c r="BI250" s="144">
        <f>IF(U250="nulová",N250,0)</f>
        <v>0</v>
      </c>
      <c r="BJ250" s="24" t="s">
        <v>86</v>
      </c>
      <c r="BK250" s="144">
        <f>ROUND(L250*K250,2)</f>
        <v>0</v>
      </c>
      <c r="BL250" s="24" t="s">
        <v>229</v>
      </c>
      <c r="BM250" s="24" t="s">
        <v>383</v>
      </c>
    </row>
    <row r="251" spans="2:63" s="9" customFormat="1" ht="29.85" customHeight="1">
      <c r="B251" s="208"/>
      <c r="C251" s="209"/>
      <c r="D251" s="218" t="s">
        <v>123</v>
      </c>
      <c r="E251" s="218"/>
      <c r="F251" s="218"/>
      <c r="G251" s="218"/>
      <c r="H251" s="218"/>
      <c r="I251" s="218"/>
      <c r="J251" s="218"/>
      <c r="K251" s="218"/>
      <c r="L251" s="218"/>
      <c r="M251" s="218"/>
      <c r="N251" s="270">
        <f>BK251</f>
        <v>0</v>
      </c>
      <c r="O251" s="271"/>
      <c r="P251" s="271"/>
      <c r="Q251" s="271"/>
      <c r="R251" s="211"/>
      <c r="T251" s="212"/>
      <c r="U251" s="209"/>
      <c r="V251" s="209"/>
      <c r="W251" s="213">
        <f>SUM(W252:W277)</f>
        <v>0</v>
      </c>
      <c r="X251" s="209"/>
      <c r="Y251" s="213">
        <f>SUM(Y252:Y277)</f>
        <v>2.3531679999999997</v>
      </c>
      <c r="Z251" s="209"/>
      <c r="AA251" s="214">
        <f>SUM(AA252:AA277)</f>
        <v>8.680864</v>
      </c>
      <c r="AR251" s="215" t="s">
        <v>86</v>
      </c>
      <c r="AT251" s="216" t="s">
        <v>76</v>
      </c>
      <c r="AU251" s="216" t="s">
        <v>83</v>
      </c>
      <c r="AY251" s="215" t="s">
        <v>154</v>
      </c>
      <c r="BK251" s="217">
        <f>SUM(BK252:BK277)</f>
        <v>0</v>
      </c>
    </row>
    <row r="252" spans="2:65" s="1" customFormat="1" ht="25.5" customHeight="1">
      <c r="B252" s="48"/>
      <c r="C252" s="221" t="s">
        <v>384</v>
      </c>
      <c r="D252" s="221" t="s">
        <v>155</v>
      </c>
      <c r="E252" s="222" t="s">
        <v>385</v>
      </c>
      <c r="F252" s="223" t="s">
        <v>386</v>
      </c>
      <c r="G252" s="223"/>
      <c r="H252" s="223"/>
      <c r="I252" s="223"/>
      <c r="J252" s="224" t="s">
        <v>190</v>
      </c>
      <c r="K252" s="225">
        <v>53.38</v>
      </c>
      <c r="L252" s="226">
        <v>0</v>
      </c>
      <c r="M252" s="227"/>
      <c r="N252" s="228">
        <f>ROUND(L252*K252,2)</f>
        <v>0</v>
      </c>
      <c r="O252" s="228"/>
      <c r="P252" s="228"/>
      <c r="Q252" s="228"/>
      <c r="R252" s="50"/>
      <c r="T252" s="229" t="s">
        <v>22</v>
      </c>
      <c r="U252" s="58" t="s">
        <v>44</v>
      </c>
      <c r="V252" s="49"/>
      <c r="W252" s="230">
        <f>V252*K252</f>
        <v>0</v>
      </c>
      <c r="X252" s="230">
        <v>0</v>
      </c>
      <c r="Y252" s="230">
        <f>X252*K252</f>
        <v>0</v>
      </c>
      <c r="Z252" s="230">
        <v>0.01174</v>
      </c>
      <c r="AA252" s="231">
        <f>Z252*K252</f>
        <v>0.6266812</v>
      </c>
      <c r="AR252" s="24" t="s">
        <v>229</v>
      </c>
      <c r="AT252" s="24" t="s">
        <v>155</v>
      </c>
      <c r="AU252" s="24" t="s">
        <v>86</v>
      </c>
      <c r="AY252" s="24" t="s">
        <v>154</v>
      </c>
      <c r="BE252" s="144">
        <f>IF(U252="základní",N252,0)</f>
        <v>0</v>
      </c>
      <c r="BF252" s="144">
        <f>IF(U252="snížená",N252,0)</f>
        <v>0</v>
      </c>
      <c r="BG252" s="144">
        <f>IF(U252="zákl. přenesená",N252,0)</f>
        <v>0</v>
      </c>
      <c r="BH252" s="144">
        <f>IF(U252="sníž. přenesená",N252,0)</f>
        <v>0</v>
      </c>
      <c r="BI252" s="144">
        <f>IF(U252="nulová",N252,0)</f>
        <v>0</v>
      </c>
      <c r="BJ252" s="24" t="s">
        <v>86</v>
      </c>
      <c r="BK252" s="144">
        <f>ROUND(L252*K252,2)</f>
        <v>0</v>
      </c>
      <c r="BL252" s="24" t="s">
        <v>229</v>
      </c>
      <c r="BM252" s="24" t="s">
        <v>387</v>
      </c>
    </row>
    <row r="253" spans="2:51" s="10" customFormat="1" ht="16.5" customHeight="1">
      <c r="B253" s="232"/>
      <c r="C253" s="233"/>
      <c r="D253" s="233"/>
      <c r="E253" s="234" t="s">
        <v>22</v>
      </c>
      <c r="F253" s="235" t="s">
        <v>388</v>
      </c>
      <c r="G253" s="236"/>
      <c r="H253" s="236"/>
      <c r="I253" s="236"/>
      <c r="J253" s="233"/>
      <c r="K253" s="237">
        <v>24.58</v>
      </c>
      <c r="L253" s="233"/>
      <c r="M253" s="233"/>
      <c r="N253" s="233"/>
      <c r="O253" s="233"/>
      <c r="P253" s="233"/>
      <c r="Q253" s="233"/>
      <c r="R253" s="238"/>
      <c r="T253" s="239"/>
      <c r="U253" s="233"/>
      <c r="V253" s="233"/>
      <c r="W253" s="233"/>
      <c r="X253" s="233"/>
      <c r="Y253" s="233"/>
      <c r="Z253" s="233"/>
      <c r="AA253" s="240"/>
      <c r="AT253" s="241" t="s">
        <v>166</v>
      </c>
      <c r="AU253" s="241" t="s">
        <v>86</v>
      </c>
      <c r="AV253" s="10" t="s">
        <v>86</v>
      </c>
      <c r="AW253" s="10" t="s">
        <v>35</v>
      </c>
      <c r="AX253" s="10" t="s">
        <v>77</v>
      </c>
      <c r="AY253" s="241" t="s">
        <v>154</v>
      </c>
    </row>
    <row r="254" spans="2:51" s="10" customFormat="1" ht="16.5" customHeight="1">
      <c r="B254" s="232"/>
      <c r="C254" s="233"/>
      <c r="D254" s="233"/>
      <c r="E254" s="234" t="s">
        <v>22</v>
      </c>
      <c r="F254" s="242" t="s">
        <v>389</v>
      </c>
      <c r="G254" s="233"/>
      <c r="H254" s="233"/>
      <c r="I254" s="233"/>
      <c r="J254" s="233"/>
      <c r="K254" s="237">
        <v>28.8</v>
      </c>
      <c r="L254" s="233"/>
      <c r="M254" s="233"/>
      <c r="N254" s="233"/>
      <c r="O254" s="233"/>
      <c r="P254" s="233"/>
      <c r="Q254" s="233"/>
      <c r="R254" s="238"/>
      <c r="T254" s="239"/>
      <c r="U254" s="233"/>
      <c r="V254" s="233"/>
      <c r="W254" s="233"/>
      <c r="X254" s="233"/>
      <c r="Y254" s="233"/>
      <c r="Z254" s="233"/>
      <c r="AA254" s="240"/>
      <c r="AT254" s="241" t="s">
        <v>166</v>
      </c>
      <c r="AU254" s="241" t="s">
        <v>86</v>
      </c>
      <c r="AV254" s="10" t="s">
        <v>86</v>
      </c>
      <c r="AW254" s="10" t="s">
        <v>35</v>
      </c>
      <c r="AX254" s="10" t="s">
        <v>77</v>
      </c>
      <c r="AY254" s="241" t="s">
        <v>154</v>
      </c>
    </row>
    <row r="255" spans="2:51" s="11" customFormat="1" ht="16.5" customHeight="1">
      <c r="B255" s="243"/>
      <c r="C255" s="244"/>
      <c r="D255" s="244"/>
      <c r="E255" s="245" t="s">
        <v>22</v>
      </c>
      <c r="F255" s="246" t="s">
        <v>173</v>
      </c>
      <c r="G255" s="244"/>
      <c r="H255" s="244"/>
      <c r="I255" s="244"/>
      <c r="J255" s="244"/>
      <c r="K255" s="247">
        <v>53.38</v>
      </c>
      <c r="L255" s="244"/>
      <c r="M255" s="244"/>
      <c r="N255" s="244"/>
      <c r="O255" s="244"/>
      <c r="P255" s="244"/>
      <c r="Q255" s="244"/>
      <c r="R255" s="248"/>
      <c r="T255" s="249"/>
      <c r="U255" s="244"/>
      <c r="V255" s="244"/>
      <c r="W255" s="244"/>
      <c r="X255" s="244"/>
      <c r="Y255" s="244"/>
      <c r="Z255" s="244"/>
      <c r="AA255" s="250"/>
      <c r="AT255" s="251" t="s">
        <v>166</v>
      </c>
      <c r="AU255" s="251" t="s">
        <v>86</v>
      </c>
      <c r="AV255" s="11" t="s">
        <v>159</v>
      </c>
      <c r="AW255" s="11" t="s">
        <v>35</v>
      </c>
      <c r="AX255" s="11" t="s">
        <v>83</v>
      </c>
      <c r="AY255" s="251" t="s">
        <v>154</v>
      </c>
    </row>
    <row r="256" spans="2:65" s="1" customFormat="1" ht="25.5" customHeight="1">
      <c r="B256" s="48"/>
      <c r="C256" s="221" t="s">
        <v>390</v>
      </c>
      <c r="D256" s="221" t="s">
        <v>155</v>
      </c>
      <c r="E256" s="222" t="s">
        <v>391</v>
      </c>
      <c r="F256" s="223" t="s">
        <v>392</v>
      </c>
      <c r="G256" s="223"/>
      <c r="H256" s="223"/>
      <c r="I256" s="223"/>
      <c r="J256" s="224" t="s">
        <v>190</v>
      </c>
      <c r="K256" s="225">
        <v>68.92</v>
      </c>
      <c r="L256" s="226">
        <v>0</v>
      </c>
      <c r="M256" s="227"/>
      <c r="N256" s="228">
        <f>ROUND(L256*K256,2)</f>
        <v>0</v>
      </c>
      <c r="O256" s="228"/>
      <c r="P256" s="228"/>
      <c r="Q256" s="228"/>
      <c r="R256" s="50"/>
      <c r="T256" s="229" t="s">
        <v>22</v>
      </c>
      <c r="U256" s="58" t="s">
        <v>44</v>
      </c>
      <c r="V256" s="49"/>
      <c r="W256" s="230">
        <f>V256*K256</f>
        <v>0</v>
      </c>
      <c r="X256" s="230">
        <v>0.00046</v>
      </c>
      <c r="Y256" s="230">
        <f>X256*K256</f>
        <v>0.0317032</v>
      </c>
      <c r="Z256" s="230">
        <v>0</v>
      </c>
      <c r="AA256" s="231">
        <f>Z256*K256</f>
        <v>0</v>
      </c>
      <c r="AR256" s="24" t="s">
        <v>229</v>
      </c>
      <c r="AT256" s="24" t="s">
        <v>155</v>
      </c>
      <c r="AU256" s="24" t="s">
        <v>86</v>
      </c>
      <c r="AY256" s="24" t="s">
        <v>154</v>
      </c>
      <c r="BE256" s="144">
        <f>IF(U256="základní",N256,0)</f>
        <v>0</v>
      </c>
      <c r="BF256" s="144">
        <f>IF(U256="snížená",N256,0)</f>
        <v>0</v>
      </c>
      <c r="BG256" s="144">
        <f>IF(U256="zákl. přenesená",N256,0)</f>
        <v>0</v>
      </c>
      <c r="BH256" s="144">
        <f>IF(U256="sníž. přenesená",N256,0)</f>
        <v>0</v>
      </c>
      <c r="BI256" s="144">
        <f>IF(U256="nulová",N256,0)</f>
        <v>0</v>
      </c>
      <c r="BJ256" s="24" t="s">
        <v>86</v>
      </c>
      <c r="BK256" s="144">
        <f>ROUND(L256*K256,2)</f>
        <v>0</v>
      </c>
      <c r="BL256" s="24" t="s">
        <v>229</v>
      </c>
      <c r="BM256" s="24" t="s">
        <v>393</v>
      </c>
    </row>
    <row r="257" spans="2:51" s="12" customFormat="1" ht="16.5" customHeight="1">
      <c r="B257" s="252"/>
      <c r="C257" s="253"/>
      <c r="D257" s="253"/>
      <c r="E257" s="254" t="s">
        <v>22</v>
      </c>
      <c r="F257" s="260" t="s">
        <v>394</v>
      </c>
      <c r="G257" s="261"/>
      <c r="H257" s="261"/>
      <c r="I257" s="261"/>
      <c r="J257" s="253"/>
      <c r="K257" s="254" t="s">
        <v>22</v>
      </c>
      <c r="L257" s="253"/>
      <c r="M257" s="253"/>
      <c r="N257" s="253"/>
      <c r="O257" s="253"/>
      <c r="P257" s="253"/>
      <c r="Q257" s="253"/>
      <c r="R257" s="256"/>
      <c r="T257" s="257"/>
      <c r="U257" s="253"/>
      <c r="V257" s="253"/>
      <c r="W257" s="253"/>
      <c r="X257" s="253"/>
      <c r="Y257" s="253"/>
      <c r="Z257" s="253"/>
      <c r="AA257" s="258"/>
      <c r="AT257" s="259" t="s">
        <v>166</v>
      </c>
      <c r="AU257" s="259" t="s">
        <v>86</v>
      </c>
      <c r="AV257" s="12" t="s">
        <v>83</v>
      </c>
      <c r="AW257" s="12" t="s">
        <v>35</v>
      </c>
      <c r="AX257" s="12" t="s">
        <v>77</v>
      </c>
      <c r="AY257" s="259" t="s">
        <v>154</v>
      </c>
    </row>
    <row r="258" spans="2:51" s="10" customFormat="1" ht="25.5" customHeight="1">
      <c r="B258" s="232"/>
      <c r="C258" s="233"/>
      <c r="D258" s="233"/>
      <c r="E258" s="234" t="s">
        <v>22</v>
      </c>
      <c r="F258" s="242" t="s">
        <v>395</v>
      </c>
      <c r="G258" s="233"/>
      <c r="H258" s="233"/>
      <c r="I258" s="233"/>
      <c r="J258" s="233"/>
      <c r="K258" s="237">
        <v>13.52</v>
      </c>
      <c r="L258" s="233"/>
      <c r="M258" s="233"/>
      <c r="N258" s="233"/>
      <c r="O258" s="233"/>
      <c r="P258" s="233"/>
      <c r="Q258" s="233"/>
      <c r="R258" s="238"/>
      <c r="T258" s="239"/>
      <c r="U258" s="233"/>
      <c r="V258" s="233"/>
      <c r="W258" s="233"/>
      <c r="X258" s="233"/>
      <c r="Y258" s="233"/>
      <c r="Z258" s="233"/>
      <c r="AA258" s="240"/>
      <c r="AT258" s="241" t="s">
        <v>166</v>
      </c>
      <c r="AU258" s="241" t="s">
        <v>86</v>
      </c>
      <c r="AV258" s="10" t="s">
        <v>86</v>
      </c>
      <c r="AW258" s="10" t="s">
        <v>35</v>
      </c>
      <c r="AX258" s="10" t="s">
        <v>77</v>
      </c>
      <c r="AY258" s="241" t="s">
        <v>154</v>
      </c>
    </row>
    <row r="259" spans="2:51" s="10" customFormat="1" ht="16.5" customHeight="1">
      <c r="B259" s="232"/>
      <c r="C259" s="233"/>
      <c r="D259" s="233"/>
      <c r="E259" s="234" t="s">
        <v>22</v>
      </c>
      <c r="F259" s="242" t="s">
        <v>396</v>
      </c>
      <c r="G259" s="233"/>
      <c r="H259" s="233"/>
      <c r="I259" s="233"/>
      <c r="J259" s="233"/>
      <c r="K259" s="237">
        <v>9.68</v>
      </c>
      <c r="L259" s="233"/>
      <c r="M259" s="233"/>
      <c r="N259" s="233"/>
      <c r="O259" s="233"/>
      <c r="P259" s="233"/>
      <c r="Q259" s="233"/>
      <c r="R259" s="238"/>
      <c r="T259" s="239"/>
      <c r="U259" s="233"/>
      <c r="V259" s="233"/>
      <c r="W259" s="233"/>
      <c r="X259" s="233"/>
      <c r="Y259" s="233"/>
      <c r="Z259" s="233"/>
      <c r="AA259" s="240"/>
      <c r="AT259" s="241" t="s">
        <v>166</v>
      </c>
      <c r="AU259" s="241" t="s">
        <v>86</v>
      </c>
      <c r="AV259" s="10" t="s">
        <v>86</v>
      </c>
      <c r="AW259" s="10" t="s">
        <v>35</v>
      </c>
      <c r="AX259" s="10" t="s">
        <v>77</v>
      </c>
      <c r="AY259" s="241" t="s">
        <v>154</v>
      </c>
    </row>
    <row r="260" spans="2:51" s="12" customFormat="1" ht="16.5" customHeight="1">
      <c r="B260" s="252"/>
      <c r="C260" s="253"/>
      <c r="D260" s="253"/>
      <c r="E260" s="254" t="s">
        <v>22</v>
      </c>
      <c r="F260" s="255" t="s">
        <v>397</v>
      </c>
      <c r="G260" s="253"/>
      <c r="H260" s="253"/>
      <c r="I260" s="253"/>
      <c r="J260" s="253"/>
      <c r="K260" s="254" t="s">
        <v>22</v>
      </c>
      <c r="L260" s="253"/>
      <c r="M260" s="253"/>
      <c r="N260" s="253"/>
      <c r="O260" s="253"/>
      <c r="P260" s="253"/>
      <c r="Q260" s="253"/>
      <c r="R260" s="256"/>
      <c r="T260" s="257"/>
      <c r="U260" s="253"/>
      <c r="V260" s="253"/>
      <c r="W260" s="253"/>
      <c r="X260" s="253"/>
      <c r="Y260" s="253"/>
      <c r="Z260" s="253"/>
      <c r="AA260" s="258"/>
      <c r="AT260" s="259" t="s">
        <v>166</v>
      </c>
      <c r="AU260" s="259" t="s">
        <v>86</v>
      </c>
      <c r="AV260" s="12" t="s">
        <v>83</v>
      </c>
      <c r="AW260" s="12" t="s">
        <v>35</v>
      </c>
      <c r="AX260" s="12" t="s">
        <v>77</v>
      </c>
      <c r="AY260" s="259" t="s">
        <v>154</v>
      </c>
    </row>
    <row r="261" spans="2:51" s="10" customFormat="1" ht="25.5" customHeight="1">
      <c r="B261" s="232"/>
      <c r="C261" s="233"/>
      <c r="D261" s="233"/>
      <c r="E261" s="234" t="s">
        <v>22</v>
      </c>
      <c r="F261" s="242" t="s">
        <v>398</v>
      </c>
      <c r="G261" s="233"/>
      <c r="H261" s="233"/>
      <c r="I261" s="233"/>
      <c r="J261" s="233"/>
      <c r="K261" s="237">
        <v>36.04</v>
      </c>
      <c r="L261" s="233"/>
      <c r="M261" s="233"/>
      <c r="N261" s="233"/>
      <c r="O261" s="233"/>
      <c r="P261" s="233"/>
      <c r="Q261" s="233"/>
      <c r="R261" s="238"/>
      <c r="T261" s="239"/>
      <c r="U261" s="233"/>
      <c r="V261" s="233"/>
      <c r="W261" s="233"/>
      <c r="X261" s="233"/>
      <c r="Y261" s="233"/>
      <c r="Z261" s="233"/>
      <c r="AA261" s="240"/>
      <c r="AT261" s="241" t="s">
        <v>166</v>
      </c>
      <c r="AU261" s="241" t="s">
        <v>86</v>
      </c>
      <c r="AV261" s="10" t="s">
        <v>86</v>
      </c>
      <c r="AW261" s="10" t="s">
        <v>35</v>
      </c>
      <c r="AX261" s="10" t="s">
        <v>77</v>
      </c>
      <c r="AY261" s="241" t="s">
        <v>154</v>
      </c>
    </row>
    <row r="262" spans="2:51" s="12" customFormat="1" ht="16.5" customHeight="1">
      <c r="B262" s="252"/>
      <c r="C262" s="253"/>
      <c r="D262" s="253"/>
      <c r="E262" s="254" t="s">
        <v>22</v>
      </c>
      <c r="F262" s="255" t="s">
        <v>399</v>
      </c>
      <c r="G262" s="253"/>
      <c r="H262" s="253"/>
      <c r="I262" s="253"/>
      <c r="J262" s="253"/>
      <c r="K262" s="254" t="s">
        <v>22</v>
      </c>
      <c r="L262" s="253"/>
      <c r="M262" s="253"/>
      <c r="N262" s="253"/>
      <c r="O262" s="253"/>
      <c r="P262" s="253"/>
      <c r="Q262" s="253"/>
      <c r="R262" s="256"/>
      <c r="T262" s="257"/>
      <c r="U262" s="253"/>
      <c r="V262" s="253"/>
      <c r="W262" s="253"/>
      <c r="X262" s="253"/>
      <c r="Y262" s="253"/>
      <c r="Z262" s="253"/>
      <c r="AA262" s="258"/>
      <c r="AT262" s="259" t="s">
        <v>166</v>
      </c>
      <c r="AU262" s="259" t="s">
        <v>86</v>
      </c>
      <c r="AV262" s="12" t="s">
        <v>83</v>
      </c>
      <c r="AW262" s="12" t="s">
        <v>35</v>
      </c>
      <c r="AX262" s="12" t="s">
        <v>77</v>
      </c>
      <c r="AY262" s="259" t="s">
        <v>154</v>
      </c>
    </row>
    <row r="263" spans="2:51" s="10" customFormat="1" ht="16.5" customHeight="1">
      <c r="B263" s="232"/>
      <c r="C263" s="233"/>
      <c r="D263" s="233"/>
      <c r="E263" s="234" t="s">
        <v>22</v>
      </c>
      <c r="F263" s="242" t="s">
        <v>396</v>
      </c>
      <c r="G263" s="233"/>
      <c r="H263" s="233"/>
      <c r="I263" s="233"/>
      <c r="J263" s="233"/>
      <c r="K263" s="237">
        <v>9.68</v>
      </c>
      <c r="L263" s="233"/>
      <c r="M263" s="233"/>
      <c r="N263" s="233"/>
      <c r="O263" s="233"/>
      <c r="P263" s="233"/>
      <c r="Q263" s="233"/>
      <c r="R263" s="238"/>
      <c r="T263" s="239"/>
      <c r="U263" s="233"/>
      <c r="V263" s="233"/>
      <c r="W263" s="233"/>
      <c r="X263" s="233"/>
      <c r="Y263" s="233"/>
      <c r="Z263" s="233"/>
      <c r="AA263" s="240"/>
      <c r="AT263" s="241" t="s">
        <v>166</v>
      </c>
      <c r="AU263" s="241" t="s">
        <v>86</v>
      </c>
      <c r="AV263" s="10" t="s">
        <v>86</v>
      </c>
      <c r="AW263" s="10" t="s">
        <v>35</v>
      </c>
      <c r="AX263" s="10" t="s">
        <v>77</v>
      </c>
      <c r="AY263" s="241" t="s">
        <v>154</v>
      </c>
    </row>
    <row r="264" spans="2:51" s="11" customFormat="1" ht="16.5" customHeight="1">
      <c r="B264" s="243"/>
      <c r="C264" s="244"/>
      <c r="D264" s="244"/>
      <c r="E264" s="245" t="s">
        <v>22</v>
      </c>
      <c r="F264" s="246" t="s">
        <v>173</v>
      </c>
      <c r="G264" s="244"/>
      <c r="H264" s="244"/>
      <c r="I264" s="244"/>
      <c r="J264" s="244"/>
      <c r="K264" s="247">
        <v>68.92</v>
      </c>
      <c r="L264" s="244"/>
      <c r="M264" s="244"/>
      <c r="N264" s="244"/>
      <c r="O264" s="244"/>
      <c r="P264" s="244"/>
      <c r="Q264" s="244"/>
      <c r="R264" s="248"/>
      <c r="T264" s="249"/>
      <c r="U264" s="244"/>
      <c r="V264" s="244"/>
      <c r="W264" s="244"/>
      <c r="X264" s="244"/>
      <c r="Y264" s="244"/>
      <c r="Z264" s="244"/>
      <c r="AA264" s="250"/>
      <c r="AT264" s="251" t="s">
        <v>166</v>
      </c>
      <c r="AU264" s="251" t="s">
        <v>86</v>
      </c>
      <c r="AV264" s="11" t="s">
        <v>159</v>
      </c>
      <c r="AW264" s="11" t="s">
        <v>35</v>
      </c>
      <c r="AX264" s="11" t="s">
        <v>83</v>
      </c>
      <c r="AY264" s="251" t="s">
        <v>154</v>
      </c>
    </row>
    <row r="265" spans="2:65" s="1" customFormat="1" ht="25.5" customHeight="1">
      <c r="B265" s="48"/>
      <c r="C265" s="221" t="s">
        <v>400</v>
      </c>
      <c r="D265" s="221" t="s">
        <v>155</v>
      </c>
      <c r="E265" s="222" t="s">
        <v>401</v>
      </c>
      <c r="F265" s="223" t="s">
        <v>402</v>
      </c>
      <c r="G265" s="223"/>
      <c r="H265" s="223"/>
      <c r="I265" s="223"/>
      <c r="J265" s="224" t="s">
        <v>163</v>
      </c>
      <c r="K265" s="225">
        <v>96.84</v>
      </c>
      <c r="L265" s="226">
        <v>0</v>
      </c>
      <c r="M265" s="227"/>
      <c r="N265" s="228">
        <f>ROUND(L265*K265,2)</f>
        <v>0</v>
      </c>
      <c r="O265" s="228"/>
      <c r="P265" s="228"/>
      <c r="Q265" s="228"/>
      <c r="R265" s="50"/>
      <c r="T265" s="229" t="s">
        <v>22</v>
      </c>
      <c r="U265" s="58" t="s">
        <v>44</v>
      </c>
      <c r="V265" s="49"/>
      <c r="W265" s="230">
        <f>V265*K265</f>
        <v>0</v>
      </c>
      <c r="X265" s="230">
        <v>0</v>
      </c>
      <c r="Y265" s="230">
        <f>X265*K265</f>
        <v>0</v>
      </c>
      <c r="Z265" s="230">
        <v>0.08317</v>
      </c>
      <c r="AA265" s="231">
        <f>Z265*K265</f>
        <v>8.0541828</v>
      </c>
      <c r="AR265" s="24" t="s">
        <v>229</v>
      </c>
      <c r="AT265" s="24" t="s">
        <v>155</v>
      </c>
      <c r="AU265" s="24" t="s">
        <v>86</v>
      </c>
      <c r="AY265" s="24" t="s">
        <v>154</v>
      </c>
      <c r="BE265" s="144">
        <f>IF(U265="základní",N265,0)</f>
        <v>0</v>
      </c>
      <c r="BF265" s="144">
        <f>IF(U265="snížená",N265,0)</f>
        <v>0</v>
      </c>
      <c r="BG265" s="144">
        <f>IF(U265="zákl. přenesená",N265,0)</f>
        <v>0</v>
      </c>
      <c r="BH265" s="144">
        <f>IF(U265="sníž. přenesená",N265,0)</f>
        <v>0</v>
      </c>
      <c r="BI265" s="144">
        <f>IF(U265="nulová",N265,0)</f>
        <v>0</v>
      </c>
      <c r="BJ265" s="24" t="s">
        <v>86</v>
      </c>
      <c r="BK265" s="144">
        <f>ROUND(L265*K265,2)</f>
        <v>0</v>
      </c>
      <c r="BL265" s="24" t="s">
        <v>229</v>
      </c>
      <c r="BM265" s="24" t="s">
        <v>403</v>
      </c>
    </row>
    <row r="266" spans="2:51" s="12" customFormat="1" ht="16.5" customHeight="1">
      <c r="B266" s="252"/>
      <c r="C266" s="253"/>
      <c r="D266" s="253"/>
      <c r="E266" s="254" t="s">
        <v>22</v>
      </c>
      <c r="F266" s="260" t="s">
        <v>404</v>
      </c>
      <c r="G266" s="261"/>
      <c r="H266" s="261"/>
      <c r="I266" s="261"/>
      <c r="J266" s="253"/>
      <c r="K266" s="254" t="s">
        <v>22</v>
      </c>
      <c r="L266" s="253"/>
      <c r="M266" s="253"/>
      <c r="N266" s="253"/>
      <c r="O266" s="253"/>
      <c r="P266" s="253"/>
      <c r="Q266" s="253"/>
      <c r="R266" s="256"/>
      <c r="T266" s="257"/>
      <c r="U266" s="253"/>
      <c r="V266" s="253"/>
      <c r="W266" s="253"/>
      <c r="X266" s="253"/>
      <c r="Y266" s="253"/>
      <c r="Z266" s="253"/>
      <c r="AA266" s="258"/>
      <c r="AT266" s="259" t="s">
        <v>166</v>
      </c>
      <c r="AU266" s="259" t="s">
        <v>86</v>
      </c>
      <c r="AV266" s="12" t="s">
        <v>83</v>
      </c>
      <c r="AW266" s="12" t="s">
        <v>35</v>
      </c>
      <c r="AX266" s="12" t="s">
        <v>77</v>
      </c>
      <c r="AY266" s="259" t="s">
        <v>154</v>
      </c>
    </row>
    <row r="267" spans="2:51" s="10" customFormat="1" ht="16.5" customHeight="1">
      <c r="B267" s="232"/>
      <c r="C267" s="233"/>
      <c r="D267" s="233"/>
      <c r="E267" s="234" t="s">
        <v>22</v>
      </c>
      <c r="F267" s="242" t="s">
        <v>405</v>
      </c>
      <c r="G267" s="233"/>
      <c r="H267" s="233"/>
      <c r="I267" s="233"/>
      <c r="J267" s="233"/>
      <c r="K267" s="237">
        <v>96.84</v>
      </c>
      <c r="L267" s="233"/>
      <c r="M267" s="233"/>
      <c r="N267" s="233"/>
      <c r="O267" s="233"/>
      <c r="P267" s="233"/>
      <c r="Q267" s="233"/>
      <c r="R267" s="238"/>
      <c r="T267" s="239"/>
      <c r="U267" s="233"/>
      <c r="V267" s="233"/>
      <c r="W267" s="233"/>
      <c r="X267" s="233"/>
      <c r="Y267" s="233"/>
      <c r="Z267" s="233"/>
      <c r="AA267" s="240"/>
      <c r="AT267" s="241" t="s">
        <v>166</v>
      </c>
      <c r="AU267" s="241" t="s">
        <v>86</v>
      </c>
      <c r="AV267" s="10" t="s">
        <v>86</v>
      </c>
      <c r="AW267" s="10" t="s">
        <v>35</v>
      </c>
      <c r="AX267" s="10" t="s">
        <v>83</v>
      </c>
      <c r="AY267" s="241" t="s">
        <v>154</v>
      </c>
    </row>
    <row r="268" spans="2:65" s="1" customFormat="1" ht="38.25" customHeight="1">
      <c r="B268" s="48"/>
      <c r="C268" s="221" t="s">
        <v>406</v>
      </c>
      <c r="D268" s="221" t="s">
        <v>155</v>
      </c>
      <c r="E268" s="222" t="s">
        <v>407</v>
      </c>
      <c r="F268" s="223" t="s">
        <v>408</v>
      </c>
      <c r="G268" s="223"/>
      <c r="H268" s="223"/>
      <c r="I268" s="223"/>
      <c r="J268" s="224" t="s">
        <v>163</v>
      </c>
      <c r="K268" s="225">
        <v>95.77</v>
      </c>
      <c r="L268" s="226">
        <v>0</v>
      </c>
      <c r="M268" s="227"/>
      <c r="N268" s="228">
        <f>ROUND(L268*K268,2)</f>
        <v>0</v>
      </c>
      <c r="O268" s="228"/>
      <c r="P268" s="228"/>
      <c r="Q268" s="228"/>
      <c r="R268" s="50"/>
      <c r="T268" s="229" t="s">
        <v>22</v>
      </c>
      <c r="U268" s="58" t="s">
        <v>44</v>
      </c>
      <c r="V268" s="49"/>
      <c r="W268" s="230">
        <f>V268*K268</f>
        <v>0</v>
      </c>
      <c r="X268" s="230">
        <v>0.00392</v>
      </c>
      <c r="Y268" s="230">
        <f>X268*K268</f>
        <v>0.3754184</v>
      </c>
      <c r="Z268" s="230">
        <v>0</v>
      </c>
      <c r="AA268" s="231">
        <f>Z268*K268</f>
        <v>0</v>
      </c>
      <c r="AR268" s="24" t="s">
        <v>229</v>
      </c>
      <c r="AT268" s="24" t="s">
        <v>155</v>
      </c>
      <c r="AU268" s="24" t="s">
        <v>86</v>
      </c>
      <c r="AY268" s="24" t="s">
        <v>154</v>
      </c>
      <c r="BE268" s="144">
        <f>IF(U268="základní",N268,0)</f>
        <v>0</v>
      </c>
      <c r="BF268" s="144">
        <f>IF(U268="snížená",N268,0)</f>
        <v>0</v>
      </c>
      <c r="BG268" s="144">
        <f>IF(U268="zákl. přenesená",N268,0)</f>
        <v>0</v>
      </c>
      <c r="BH268" s="144">
        <f>IF(U268="sníž. přenesená",N268,0)</f>
        <v>0</v>
      </c>
      <c r="BI268" s="144">
        <f>IF(U268="nulová",N268,0)</f>
        <v>0</v>
      </c>
      <c r="BJ268" s="24" t="s">
        <v>86</v>
      </c>
      <c r="BK268" s="144">
        <f>ROUND(L268*K268,2)</f>
        <v>0</v>
      </c>
      <c r="BL268" s="24" t="s">
        <v>229</v>
      </c>
      <c r="BM268" s="24" t="s">
        <v>409</v>
      </c>
    </row>
    <row r="269" spans="2:51" s="12" customFormat="1" ht="16.5" customHeight="1">
      <c r="B269" s="252"/>
      <c r="C269" s="253"/>
      <c r="D269" s="253"/>
      <c r="E269" s="254" t="s">
        <v>22</v>
      </c>
      <c r="F269" s="260" t="s">
        <v>410</v>
      </c>
      <c r="G269" s="261"/>
      <c r="H269" s="261"/>
      <c r="I269" s="261"/>
      <c r="J269" s="253"/>
      <c r="K269" s="254" t="s">
        <v>22</v>
      </c>
      <c r="L269" s="253"/>
      <c r="M269" s="253"/>
      <c r="N269" s="253"/>
      <c r="O269" s="253"/>
      <c r="P269" s="253"/>
      <c r="Q269" s="253"/>
      <c r="R269" s="256"/>
      <c r="T269" s="257"/>
      <c r="U269" s="253"/>
      <c r="V269" s="253"/>
      <c r="W269" s="253"/>
      <c r="X269" s="253"/>
      <c r="Y269" s="253"/>
      <c r="Z269" s="253"/>
      <c r="AA269" s="258"/>
      <c r="AT269" s="259" t="s">
        <v>166</v>
      </c>
      <c r="AU269" s="259" t="s">
        <v>86</v>
      </c>
      <c r="AV269" s="12" t="s">
        <v>83</v>
      </c>
      <c r="AW269" s="12" t="s">
        <v>35</v>
      </c>
      <c r="AX269" s="12" t="s">
        <v>77</v>
      </c>
      <c r="AY269" s="259" t="s">
        <v>154</v>
      </c>
    </row>
    <row r="270" spans="2:51" s="10" customFormat="1" ht="16.5" customHeight="1">
      <c r="B270" s="232"/>
      <c r="C270" s="233"/>
      <c r="D270" s="233"/>
      <c r="E270" s="234" t="s">
        <v>22</v>
      </c>
      <c r="F270" s="242" t="s">
        <v>411</v>
      </c>
      <c r="G270" s="233"/>
      <c r="H270" s="233"/>
      <c r="I270" s="233"/>
      <c r="J270" s="233"/>
      <c r="K270" s="237">
        <v>95.77</v>
      </c>
      <c r="L270" s="233"/>
      <c r="M270" s="233"/>
      <c r="N270" s="233"/>
      <c r="O270" s="233"/>
      <c r="P270" s="233"/>
      <c r="Q270" s="233"/>
      <c r="R270" s="238"/>
      <c r="T270" s="239"/>
      <c r="U270" s="233"/>
      <c r="V270" s="233"/>
      <c r="W270" s="233"/>
      <c r="X270" s="233"/>
      <c r="Y270" s="233"/>
      <c r="Z270" s="233"/>
      <c r="AA270" s="240"/>
      <c r="AT270" s="241" t="s">
        <v>166</v>
      </c>
      <c r="AU270" s="241" t="s">
        <v>86</v>
      </c>
      <c r="AV270" s="10" t="s">
        <v>86</v>
      </c>
      <c r="AW270" s="10" t="s">
        <v>35</v>
      </c>
      <c r="AX270" s="10" t="s">
        <v>83</v>
      </c>
      <c r="AY270" s="241" t="s">
        <v>154</v>
      </c>
    </row>
    <row r="271" spans="2:65" s="1" customFormat="1" ht="16.5" customHeight="1">
      <c r="B271" s="48"/>
      <c r="C271" s="262" t="s">
        <v>412</v>
      </c>
      <c r="D271" s="262" t="s">
        <v>207</v>
      </c>
      <c r="E271" s="263" t="s">
        <v>413</v>
      </c>
      <c r="F271" s="264" t="s">
        <v>414</v>
      </c>
      <c r="G271" s="264"/>
      <c r="H271" s="264"/>
      <c r="I271" s="264"/>
      <c r="J271" s="265" t="s">
        <v>163</v>
      </c>
      <c r="K271" s="266">
        <v>105.347</v>
      </c>
      <c r="L271" s="267">
        <v>0</v>
      </c>
      <c r="M271" s="268"/>
      <c r="N271" s="269">
        <f>ROUND(L271*K271,2)</f>
        <v>0</v>
      </c>
      <c r="O271" s="228"/>
      <c r="P271" s="228"/>
      <c r="Q271" s="228"/>
      <c r="R271" s="50"/>
      <c r="T271" s="229" t="s">
        <v>22</v>
      </c>
      <c r="U271" s="58" t="s">
        <v>44</v>
      </c>
      <c r="V271" s="49"/>
      <c r="W271" s="230">
        <f>V271*K271</f>
        <v>0</v>
      </c>
      <c r="X271" s="230">
        <v>0.0182</v>
      </c>
      <c r="Y271" s="230">
        <f>X271*K271</f>
        <v>1.9173154</v>
      </c>
      <c r="Z271" s="230">
        <v>0</v>
      </c>
      <c r="AA271" s="231">
        <f>Z271*K271</f>
        <v>0</v>
      </c>
      <c r="AR271" s="24" t="s">
        <v>307</v>
      </c>
      <c r="AT271" s="24" t="s">
        <v>207</v>
      </c>
      <c r="AU271" s="24" t="s">
        <v>86</v>
      </c>
      <c r="AY271" s="24" t="s">
        <v>154</v>
      </c>
      <c r="BE271" s="144">
        <f>IF(U271="základní",N271,0)</f>
        <v>0</v>
      </c>
      <c r="BF271" s="144">
        <f>IF(U271="snížená",N271,0)</f>
        <v>0</v>
      </c>
      <c r="BG271" s="144">
        <f>IF(U271="zákl. přenesená",N271,0)</f>
        <v>0</v>
      </c>
      <c r="BH271" s="144">
        <f>IF(U271="sníž. přenesená",N271,0)</f>
        <v>0</v>
      </c>
      <c r="BI271" s="144">
        <f>IF(U271="nulová",N271,0)</f>
        <v>0</v>
      </c>
      <c r="BJ271" s="24" t="s">
        <v>86</v>
      </c>
      <c r="BK271" s="144">
        <f>ROUND(L271*K271,2)</f>
        <v>0</v>
      </c>
      <c r="BL271" s="24" t="s">
        <v>229</v>
      </c>
      <c r="BM271" s="24" t="s">
        <v>415</v>
      </c>
    </row>
    <row r="272" spans="2:65" s="1" customFormat="1" ht="25.5" customHeight="1">
      <c r="B272" s="48"/>
      <c r="C272" s="221" t="s">
        <v>416</v>
      </c>
      <c r="D272" s="221" t="s">
        <v>155</v>
      </c>
      <c r="E272" s="222" t="s">
        <v>417</v>
      </c>
      <c r="F272" s="223" t="s">
        <v>418</v>
      </c>
      <c r="G272" s="223"/>
      <c r="H272" s="223"/>
      <c r="I272" s="223"/>
      <c r="J272" s="224" t="s">
        <v>163</v>
      </c>
      <c r="K272" s="225">
        <v>2.98</v>
      </c>
      <c r="L272" s="226">
        <v>0</v>
      </c>
      <c r="M272" s="227"/>
      <c r="N272" s="228">
        <f>ROUND(L272*K272,2)</f>
        <v>0</v>
      </c>
      <c r="O272" s="228"/>
      <c r="P272" s="228"/>
      <c r="Q272" s="228"/>
      <c r="R272" s="50"/>
      <c r="T272" s="229" t="s">
        <v>22</v>
      </c>
      <c r="U272" s="58" t="s">
        <v>44</v>
      </c>
      <c r="V272" s="49"/>
      <c r="W272" s="230">
        <f>V272*K272</f>
        <v>0</v>
      </c>
      <c r="X272" s="230">
        <v>0</v>
      </c>
      <c r="Y272" s="230">
        <f>X272*K272</f>
        <v>0</v>
      </c>
      <c r="Z272" s="230">
        <v>0</v>
      </c>
      <c r="AA272" s="231">
        <f>Z272*K272</f>
        <v>0</v>
      </c>
      <c r="AR272" s="24" t="s">
        <v>229</v>
      </c>
      <c r="AT272" s="24" t="s">
        <v>155</v>
      </c>
      <c r="AU272" s="24" t="s">
        <v>86</v>
      </c>
      <c r="AY272" s="24" t="s">
        <v>154</v>
      </c>
      <c r="BE272" s="144">
        <f>IF(U272="základní",N272,0)</f>
        <v>0</v>
      </c>
      <c r="BF272" s="144">
        <f>IF(U272="snížená",N272,0)</f>
        <v>0</v>
      </c>
      <c r="BG272" s="144">
        <f>IF(U272="zákl. přenesená",N272,0)</f>
        <v>0</v>
      </c>
      <c r="BH272" s="144">
        <f>IF(U272="sníž. přenesená",N272,0)</f>
        <v>0</v>
      </c>
      <c r="BI272" s="144">
        <f>IF(U272="nulová",N272,0)</f>
        <v>0</v>
      </c>
      <c r="BJ272" s="24" t="s">
        <v>86</v>
      </c>
      <c r="BK272" s="144">
        <f>ROUND(L272*K272,2)</f>
        <v>0</v>
      </c>
      <c r="BL272" s="24" t="s">
        <v>229</v>
      </c>
      <c r="BM272" s="24" t="s">
        <v>419</v>
      </c>
    </row>
    <row r="273" spans="2:51" s="10" customFormat="1" ht="16.5" customHeight="1">
      <c r="B273" s="232"/>
      <c r="C273" s="233"/>
      <c r="D273" s="233"/>
      <c r="E273" s="234" t="s">
        <v>22</v>
      </c>
      <c r="F273" s="235" t="s">
        <v>420</v>
      </c>
      <c r="G273" s="236"/>
      <c r="H273" s="236"/>
      <c r="I273" s="236"/>
      <c r="J273" s="233"/>
      <c r="K273" s="237">
        <v>2.98</v>
      </c>
      <c r="L273" s="233"/>
      <c r="M273" s="233"/>
      <c r="N273" s="233"/>
      <c r="O273" s="233"/>
      <c r="P273" s="233"/>
      <c r="Q273" s="233"/>
      <c r="R273" s="238"/>
      <c r="T273" s="239"/>
      <c r="U273" s="233"/>
      <c r="V273" s="233"/>
      <c r="W273" s="233"/>
      <c r="X273" s="233"/>
      <c r="Y273" s="233"/>
      <c r="Z273" s="233"/>
      <c r="AA273" s="240"/>
      <c r="AT273" s="241" t="s">
        <v>166</v>
      </c>
      <c r="AU273" s="241" t="s">
        <v>86</v>
      </c>
      <c r="AV273" s="10" t="s">
        <v>86</v>
      </c>
      <c r="AW273" s="10" t="s">
        <v>35</v>
      </c>
      <c r="AX273" s="10" t="s">
        <v>83</v>
      </c>
      <c r="AY273" s="241" t="s">
        <v>154</v>
      </c>
    </row>
    <row r="274" spans="2:65" s="1" customFormat="1" ht="25.5" customHeight="1">
      <c r="B274" s="48"/>
      <c r="C274" s="221" t="s">
        <v>421</v>
      </c>
      <c r="D274" s="221" t="s">
        <v>155</v>
      </c>
      <c r="E274" s="222" t="s">
        <v>422</v>
      </c>
      <c r="F274" s="223" t="s">
        <v>423</v>
      </c>
      <c r="G274" s="223"/>
      <c r="H274" s="223"/>
      <c r="I274" s="223"/>
      <c r="J274" s="224" t="s">
        <v>163</v>
      </c>
      <c r="K274" s="225">
        <v>95.77</v>
      </c>
      <c r="L274" s="226">
        <v>0</v>
      </c>
      <c r="M274" s="227"/>
      <c r="N274" s="228">
        <f>ROUND(L274*K274,2)</f>
        <v>0</v>
      </c>
      <c r="O274" s="228"/>
      <c r="P274" s="228"/>
      <c r="Q274" s="228"/>
      <c r="R274" s="50"/>
      <c r="T274" s="229" t="s">
        <v>22</v>
      </c>
      <c r="U274" s="58" t="s">
        <v>44</v>
      </c>
      <c r="V274" s="49"/>
      <c r="W274" s="230">
        <f>V274*K274</f>
        <v>0</v>
      </c>
      <c r="X274" s="230">
        <v>0</v>
      </c>
      <c r="Y274" s="230">
        <f>X274*K274</f>
        <v>0</v>
      </c>
      <c r="Z274" s="230">
        <v>0</v>
      </c>
      <c r="AA274" s="231">
        <f>Z274*K274</f>
        <v>0</v>
      </c>
      <c r="AR274" s="24" t="s">
        <v>229</v>
      </c>
      <c r="AT274" s="24" t="s">
        <v>155</v>
      </c>
      <c r="AU274" s="24" t="s">
        <v>86</v>
      </c>
      <c r="AY274" s="24" t="s">
        <v>154</v>
      </c>
      <c r="BE274" s="144">
        <f>IF(U274="základní",N274,0)</f>
        <v>0</v>
      </c>
      <c r="BF274" s="144">
        <f>IF(U274="snížená",N274,0)</f>
        <v>0</v>
      </c>
      <c r="BG274" s="144">
        <f>IF(U274="zákl. přenesená",N274,0)</f>
        <v>0</v>
      </c>
      <c r="BH274" s="144">
        <f>IF(U274="sníž. přenesená",N274,0)</f>
        <v>0</v>
      </c>
      <c r="BI274" s="144">
        <f>IF(U274="nulová",N274,0)</f>
        <v>0</v>
      </c>
      <c r="BJ274" s="24" t="s">
        <v>86</v>
      </c>
      <c r="BK274" s="144">
        <f>ROUND(L274*K274,2)</f>
        <v>0</v>
      </c>
      <c r="BL274" s="24" t="s">
        <v>229</v>
      </c>
      <c r="BM274" s="24" t="s">
        <v>424</v>
      </c>
    </row>
    <row r="275" spans="2:65" s="1" customFormat="1" ht="16.5" customHeight="1">
      <c r="B275" s="48"/>
      <c r="C275" s="221" t="s">
        <v>425</v>
      </c>
      <c r="D275" s="221" t="s">
        <v>155</v>
      </c>
      <c r="E275" s="222" t="s">
        <v>426</v>
      </c>
      <c r="F275" s="223" t="s">
        <v>427</v>
      </c>
      <c r="G275" s="223"/>
      <c r="H275" s="223"/>
      <c r="I275" s="223"/>
      <c r="J275" s="224" t="s">
        <v>163</v>
      </c>
      <c r="K275" s="225">
        <v>95.77</v>
      </c>
      <c r="L275" s="226">
        <v>0</v>
      </c>
      <c r="M275" s="227"/>
      <c r="N275" s="228">
        <f>ROUND(L275*K275,2)</f>
        <v>0</v>
      </c>
      <c r="O275" s="228"/>
      <c r="P275" s="228"/>
      <c r="Q275" s="228"/>
      <c r="R275" s="50"/>
      <c r="T275" s="229" t="s">
        <v>22</v>
      </c>
      <c r="U275" s="58" t="s">
        <v>44</v>
      </c>
      <c r="V275" s="49"/>
      <c r="W275" s="230">
        <f>V275*K275</f>
        <v>0</v>
      </c>
      <c r="X275" s="230">
        <v>0.0003</v>
      </c>
      <c r="Y275" s="230">
        <f>X275*K275</f>
        <v>0.028730999999999996</v>
      </c>
      <c r="Z275" s="230">
        <v>0</v>
      </c>
      <c r="AA275" s="231">
        <f>Z275*K275</f>
        <v>0</v>
      </c>
      <c r="AR275" s="24" t="s">
        <v>229</v>
      </c>
      <c r="AT275" s="24" t="s">
        <v>155</v>
      </c>
      <c r="AU275" s="24" t="s">
        <v>86</v>
      </c>
      <c r="AY275" s="24" t="s">
        <v>154</v>
      </c>
      <c r="BE275" s="144">
        <f>IF(U275="základní",N275,0)</f>
        <v>0</v>
      </c>
      <c r="BF275" s="144">
        <f>IF(U275="snížená",N275,0)</f>
        <v>0</v>
      </c>
      <c r="BG275" s="144">
        <f>IF(U275="zákl. přenesená",N275,0)</f>
        <v>0</v>
      </c>
      <c r="BH275" s="144">
        <f>IF(U275="sníž. přenesená",N275,0)</f>
        <v>0</v>
      </c>
      <c r="BI275" s="144">
        <f>IF(U275="nulová",N275,0)</f>
        <v>0</v>
      </c>
      <c r="BJ275" s="24" t="s">
        <v>86</v>
      </c>
      <c r="BK275" s="144">
        <f>ROUND(L275*K275,2)</f>
        <v>0</v>
      </c>
      <c r="BL275" s="24" t="s">
        <v>229</v>
      </c>
      <c r="BM275" s="24" t="s">
        <v>428</v>
      </c>
    </row>
    <row r="276" spans="2:65" s="1" customFormat="1" ht="25.5" customHeight="1">
      <c r="B276" s="48"/>
      <c r="C276" s="221" t="s">
        <v>429</v>
      </c>
      <c r="D276" s="221" t="s">
        <v>155</v>
      </c>
      <c r="E276" s="222" t="s">
        <v>430</v>
      </c>
      <c r="F276" s="223" t="s">
        <v>431</v>
      </c>
      <c r="G276" s="223"/>
      <c r="H276" s="223"/>
      <c r="I276" s="223"/>
      <c r="J276" s="224" t="s">
        <v>270</v>
      </c>
      <c r="K276" s="225">
        <v>2.353</v>
      </c>
      <c r="L276" s="226">
        <v>0</v>
      </c>
      <c r="M276" s="227"/>
      <c r="N276" s="228">
        <f>ROUND(L276*K276,2)</f>
        <v>0</v>
      </c>
      <c r="O276" s="228"/>
      <c r="P276" s="228"/>
      <c r="Q276" s="228"/>
      <c r="R276" s="50"/>
      <c r="T276" s="229" t="s">
        <v>22</v>
      </c>
      <c r="U276" s="58" t="s">
        <v>44</v>
      </c>
      <c r="V276" s="49"/>
      <c r="W276" s="230">
        <f>V276*K276</f>
        <v>0</v>
      </c>
      <c r="X276" s="230">
        <v>0</v>
      </c>
      <c r="Y276" s="230">
        <f>X276*K276</f>
        <v>0</v>
      </c>
      <c r="Z276" s="230">
        <v>0</v>
      </c>
      <c r="AA276" s="231">
        <f>Z276*K276</f>
        <v>0</v>
      </c>
      <c r="AR276" s="24" t="s">
        <v>229</v>
      </c>
      <c r="AT276" s="24" t="s">
        <v>155</v>
      </c>
      <c r="AU276" s="24" t="s">
        <v>86</v>
      </c>
      <c r="AY276" s="24" t="s">
        <v>154</v>
      </c>
      <c r="BE276" s="144">
        <f>IF(U276="základní",N276,0)</f>
        <v>0</v>
      </c>
      <c r="BF276" s="144">
        <f>IF(U276="snížená",N276,0)</f>
        <v>0</v>
      </c>
      <c r="BG276" s="144">
        <f>IF(U276="zákl. přenesená",N276,0)</f>
        <v>0</v>
      </c>
      <c r="BH276" s="144">
        <f>IF(U276="sníž. přenesená",N276,0)</f>
        <v>0</v>
      </c>
      <c r="BI276" s="144">
        <f>IF(U276="nulová",N276,0)</f>
        <v>0</v>
      </c>
      <c r="BJ276" s="24" t="s">
        <v>86</v>
      </c>
      <c r="BK276" s="144">
        <f>ROUND(L276*K276,2)</f>
        <v>0</v>
      </c>
      <c r="BL276" s="24" t="s">
        <v>229</v>
      </c>
      <c r="BM276" s="24" t="s">
        <v>432</v>
      </c>
    </row>
    <row r="277" spans="2:65" s="1" customFormat="1" ht="25.5" customHeight="1">
      <c r="B277" s="48"/>
      <c r="C277" s="221" t="s">
        <v>433</v>
      </c>
      <c r="D277" s="221" t="s">
        <v>155</v>
      </c>
      <c r="E277" s="222" t="s">
        <v>434</v>
      </c>
      <c r="F277" s="223" t="s">
        <v>435</v>
      </c>
      <c r="G277" s="223"/>
      <c r="H277" s="223"/>
      <c r="I277" s="223"/>
      <c r="J277" s="224" t="s">
        <v>270</v>
      </c>
      <c r="K277" s="225">
        <v>2.353</v>
      </c>
      <c r="L277" s="226">
        <v>0</v>
      </c>
      <c r="M277" s="227"/>
      <c r="N277" s="228">
        <f>ROUND(L277*K277,2)</f>
        <v>0</v>
      </c>
      <c r="O277" s="228"/>
      <c r="P277" s="228"/>
      <c r="Q277" s="228"/>
      <c r="R277" s="50"/>
      <c r="T277" s="229" t="s">
        <v>22</v>
      </c>
      <c r="U277" s="58" t="s">
        <v>44</v>
      </c>
      <c r="V277" s="49"/>
      <c r="W277" s="230">
        <f>V277*K277</f>
        <v>0</v>
      </c>
      <c r="X277" s="230">
        <v>0</v>
      </c>
      <c r="Y277" s="230">
        <f>X277*K277</f>
        <v>0</v>
      </c>
      <c r="Z277" s="230">
        <v>0</v>
      </c>
      <c r="AA277" s="231">
        <f>Z277*K277</f>
        <v>0</v>
      </c>
      <c r="AR277" s="24" t="s">
        <v>229</v>
      </c>
      <c r="AT277" s="24" t="s">
        <v>155</v>
      </c>
      <c r="AU277" s="24" t="s">
        <v>86</v>
      </c>
      <c r="AY277" s="24" t="s">
        <v>154</v>
      </c>
      <c r="BE277" s="144">
        <f>IF(U277="základní",N277,0)</f>
        <v>0</v>
      </c>
      <c r="BF277" s="144">
        <f>IF(U277="snížená",N277,0)</f>
        <v>0</v>
      </c>
      <c r="BG277" s="144">
        <f>IF(U277="zákl. přenesená",N277,0)</f>
        <v>0</v>
      </c>
      <c r="BH277" s="144">
        <f>IF(U277="sníž. přenesená",N277,0)</f>
        <v>0</v>
      </c>
      <c r="BI277" s="144">
        <f>IF(U277="nulová",N277,0)</f>
        <v>0</v>
      </c>
      <c r="BJ277" s="24" t="s">
        <v>86</v>
      </c>
      <c r="BK277" s="144">
        <f>ROUND(L277*K277,2)</f>
        <v>0</v>
      </c>
      <c r="BL277" s="24" t="s">
        <v>229</v>
      </c>
      <c r="BM277" s="24" t="s">
        <v>436</v>
      </c>
    </row>
    <row r="278" spans="2:63" s="9" customFormat="1" ht="29.85" customHeight="1">
      <c r="B278" s="208"/>
      <c r="C278" s="209"/>
      <c r="D278" s="218" t="s">
        <v>124</v>
      </c>
      <c r="E278" s="218"/>
      <c r="F278" s="218"/>
      <c r="G278" s="218"/>
      <c r="H278" s="218"/>
      <c r="I278" s="218"/>
      <c r="J278" s="218"/>
      <c r="K278" s="218"/>
      <c r="L278" s="218"/>
      <c r="M278" s="218"/>
      <c r="N278" s="270">
        <f>BK278</f>
        <v>0</v>
      </c>
      <c r="O278" s="271"/>
      <c r="P278" s="271"/>
      <c r="Q278" s="271"/>
      <c r="R278" s="211"/>
      <c r="T278" s="212"/>
      <c r="U278" s="209"/>
      <c r="V278" s="209"/>
      <c r="W278" s="213">
        <f>SUM(W279:W302)</f>
        <v>0</v>
      </c>
      <c r="X278" s="209"/>
      <c r="Y278" s="213">
        <f>SUM(Y279:Y302)</f>
        <v>0.24457587999999997</v>
      </c>
      <c r="Z278" s="209"/>
      <c r="AA278" s="214">
        <f>SUM(AA279:AA302)</f>
        <v>0.098586</v>
      </c>
      <c r="AR278" s="215" t="s">
        <v>86</v>
      </c>
      <c r="AT278" s="216" t="s">
        <v>76</v>
      </c>
      <c r="AU278" s="216" t="s">
        <v>83</v>
      </c>
      <c r="AY278" s="215" t="s">
        <v>154</v>
      </c>
      <c r="BK278" s="217">
        <f>SUM(BK279:BK302)</f>
        <v>0</v>
      </c>
    </row>
    <row r="279" spans="2:65" s="1" customFormat="1" ht="16.5" customHeight="1">
      <c r="B279" s="48"/>
      <c r="C279" s="221" t="s">
        <v>437</v>
      </c>
      <c r="D279" s="221" t="s">
        <v>155</v>
      </c>
      <c r="E279" s="222" t="s">
        <v>438</v>
      </c>
      <c r="F279" s="223" t="s">
        <v>439</v>
      </c>
      <c r="G279" s="223"/>
      <c r="H279" s="223"/>
      <c r="I279" s="223"/>
      <c r="J279" s="224" t="s">
        <v>163</v>
      </c>
      <c r="K279" s="225">
        <v>29.4</v>
      </c>
      <c r="L279" s="226">
        <v>0</v>
      </c>
      <c r="M279" s="227"/>
      <c r="N279" s="228">
        <f>ROUND(L279*K279,2)</f>
        <v>0</v>
      </c>
      <c r="O279" s="228"/>
      <c r="P279" s="228"/>
      <c r="Q279" s="228"/>
      <c r="R279" s="50"/>
      <c r="T279" s="229" t="s">
        <v>22</v>
      </c>
      <c r="U279" s="58" t="s">
        <v>44</v>
      </c>
      <c r="V279" s="49"/>
      <c r="W279" s="230">
        <f>V279*K279</f>
        <v>0</v>
      </c>
      <c r="X279" s="230">
        <v>0</v>
      </c>
      <c r="Y279" s="230">
        <f>X279*K279</f>
        <v>0</v>
      </c>
      <c r="Z279" s="230">
        <v>0</v>
      </c>
      <c r="AA279" s="231">
        <f>Z279*K279</f>
        <v>0</v>
      </c>
      <c r="AR279" s="24" t="s">
        <v>229</v>
      </c>
      <c r="AT279" s="24" t="s">
        <v>155</v>
      </c>
      <c r="AU279" s="24" t="s">
        <v>86</v>
      </c>
      <c r="AY279" s="24" t="s">
        <v>154</v>
      </c>
      <c r="BE279" s="144">
        <f>IF(U279="základní",N279,0)</f>
        <v>0</v>
      </c>
      <c r="BF279" s="144">
        <f>IF(U279="snížená",N279,0)</f>
        <v>0</v>
      </c>
      <c r="BG279" s="144">
        <f>IF(U279="zákl. přenesená",N279,0)</f>
        <v>0</v>
      </c>
      <c r="BH279" s="144">
        <f>IF(U279="sníž. přenesená",N279,0)</f>
        <v>0</v>
      </c>
      <c r="BI279" s="144">
        <f>IF(U279="nulová",N279,0)</f>
        <v>0</v>
      </c>
      <c r="BJ279" s="24" t="s">
        <v>86</v>
      </c>
      <c r="BK279" s="144">
        <f>ROUND(L279*K279,2)</f>
        <v>0</v>
      </c>
      <c r="BL279" s="24" t="s">
        <v>229</v>
      </c>
      <c r="BM279" s="24" t="s">
        <v>440</v>
      </c>
    </row>
    <row r="280" spans="2:65" s="1" customFormat="1" ht="25.5" customHeight="1">
      <c r="B280" s="48"/>
      <c r="C280" s="221" t="s">
        <v>441</v>
      </c>
      <c r="D280" s="221" t="s">
        <v>155</v>
      </c>
      <c r="E280" s="222" t="s">
        <v>442</v>
      </c>
      <c r="F280" s="223" t="s">
        <v>443</v>
      </c>
      <c r="G280" s="223"/>
      <c r="H280" s="223"/>
      <c r="I280" s="223"/>
      <c r="J280" s="224" t="s">
        <v>163</v>
      </c>
      <c r="K280" s="225">
        <v>29.4</v>
      </c>
      <c r="L280" s="226">
        <v>0</v>
      </c>
      <c r="M280" s="227"/>
      <c r="N280" s="228">
        <f>ROUND(L280*K280,2)</f>
        <v>0</v>
      </c>
      <c r="O280" s="228"/>
      <c r="P280" s="228"/>
      <c r="Q280" s="228"/>
      <c r="R280" s="50"/>
      <c r="T280" s="229" t="s">
        <v>22</v>
      </c>
      <c r="U280" s="58" t="s">
        <v>44</v>
      </c>
      <c r="V280" s="49"/>
      <c r="W280" s="230">
        <f>V280*K280</f>
        <v>0</v>
      </c>
      <c r="X280" s="230">
        <v>3E-05</v>
      </c>
      <c r="Y280" s="230">
        <f>X280*K280</f>
        <v>0.000882</v>
      </c>
      <c r="Z280" s="230">
        <v>0</v>
      </c>
      <c r="AA280" s="231">
        <f>Z280*K280</f>
        <v>0</v>
      </c>
      <c r="AR280" s="24" t="s">
        <v>229</v>
      </c>
      <c r="AT280" s="24" t="s">
        <v>155</v>
      </c>
      <c r="AU280" s="24" t="s">
        <v>86</v>
      </c>
      <c r="AY280" s="24" t="s">
        <v>154</v>
      </c>
      <c r="BE280" s="144">
        <f>IF(U280="základní",N280,0)</f>
        <v>0</v>
      </c>
      <c r="BF280" s="144">
        <f>IF(U280="snížená",N280,0)</f>
        <v>0</v>
      </c>
      <c r="BG280" s="144">
        <f>IF(U280="zákl. přenesená",N280,0)</f>
        <v>0</v>
      </c>
      <c r="BH280" s="144">
        <f>IF(U280="sníž. přenesená",N280,0)</f>
        <v>0</v>
      </c>
      <c r="BI280" s="144">
        <f>IF(U280="nulová",N280,0)</f>
        <v>0</v>
      </c>
      <c r="BJ280" s="24" t="s">
        <v>86</v>
      </c>
      <c r="BK280" s="144">
        <f>ROUND(L280*K280,2)</f>
        <v>0</v>
      </c>
      <c r="BL280" s="24" t="s">
        <v>229</v>
      </c>
      <c r="BM280" s="24" t="s">
        <v>444</v>
      </c>
    </row>
    <row r="281" spans="2:65" s="1" customFormat="1" ht="25.5" customHeight="1">
      <c r="B281" s="48"/>
      <c r="C281" s="221" t="s">
        <v>445</v>
      </c>
      <c r="D281" s="221" t="s">
        <v>155</v>
      </c>
      <c r="E281" s="222" t="s">
        <v>446</v>
      </c>
      <c r="F281" s="223" t="s">
        <v>447</v>
      </c>
      <c r="G281" s="223"/>
      <c r="H281" s="223"/>
      <c r="I281" s="223"/>
      <c r="J281" s="224" t="s">
        <v>163</v>
      </c>
      <c r="K281" s="225">
        <v>29.4</v>
      </c>
      <c r="L281" s="226">
        <v>0</v>
      </c>
      <c r="M281" s="227"/>
      <c r="N281" s="228">
        <f>ROUND(L281*K281,2)</f>
        <v>0</v>
      </c>
      <c r="O281" s="228"/>
      <c r="P281" s="228"/>
      <c r="Q281" s="228"/>
      <c r="R281" s="50"/>
      <c r="T281" s="229" t="s">
        <v>22</v>
      </c>
      <c r="U281" s="58" t="s">
        <v>44</v>
      </c>
      <c r="V281" s="49"/>
      <c r="W281" s="230">
        <f>V281*K281</f>
        <v>0</v>
      </c>
      <c r="X281" s="230">
        <v>0.0045</v>
      </c>
      <c r="Y281" s="230">
        <f>X281*K281</f>
        <v>0.13229999999999997</v>
      </c>
      <c r="Z281" s="230">
        <v>0</v>
      </c>
      <c r="AA281" s="231">
        <f>Z281*K281</f>
        <v>0</v>
      </c>
      <c r="AR281" s="24" t="s">
        <v>229</v>
      </c>
      <c r="AT281" s="24" t="s">
        <v>155</v>
      </c>
      <c r="AU281" s="24" t="s">
        <v>86</v>
      </c>
      <c r="AY281" s="24" t="s">
        <v>154</v>
      </c>
      <c r="BE281" s="144">
        <f>IF(U281="základní",N281,0)</f>
        <v>0</v>
      </c>
      <c r="BF281" s="144">
        <f>IF(U281="snížená",N281,0)</f>
        <v>0</v>
      </c>
      <c r="BG281" s="144">
        <f>IF(U281="zákl. přenesená",N281,0)</f>
        <v>0</v>
      </c>
      <c r="BH281" s="144">
        <f>IF(U281="sníž. přenesená",N281,0)</f>
        <v>0</v>
      </c>
      <c r="BI281" s="144">
        <f>IF(U281="nulová",N281,0)</f>
        <v>0</v>
      </c>
      <c r="BJ281" s="24" t="s">
        <v>86</v>
      </c>
      <c r="BK281" s="144">
        <f>ROUND(L281*K281,2)</f>
        <v>0</v>
      </c>
      <c r="BL281" s="24" t="s">
        <v>229</v>
      </c>
      <c r="BM281" s="24" t="s">
        <v>448</v>
      </c>
    </row>
    <row r="282" spans="2:65" s="1" customFormat="1" ht="25.5" customHeight="1">
      <c r="B282" s="48"/>
      <c r="C282" s="221" t="s">
        <v>449</v>
      </c>
      <c r="D282" s="221" t="s">
        <v>155</v>
      </c>
      <c r="E282" s="222" t="s">
        <v>450</v>
      </c>
      <c r="F282" s="223" t="s">
        <v>451</v>
      </c>
      <c r="G282" s="223"/>
      <c r="H282" s="223"/>
      <c r="I282" s="223"/>
      <c r="J282" s="224" t="s">
        <v>163</v>
      </c>
      <c r="K282" s="225">
        <v>29.4</v>
      </c>
      <c r="L282" s="226">
        <v>0</v>
      </c>
      <c r="M282" s="227"/>
      <c r="N282" s="228">
        <f>ROUND(L282*K282,2)</f>
        <v>0</v>
      </c>
      <c r="O282" s="228"/>
      <c r="P282" s="228"/>
      <c r="Q282" s="228"/>
      <c r="R282" s="50"/>
      <c r="T282" s="229" t="s">
        <v>22</v>
      </c>
      <c r="U282" s="58" t="s">
        <v>44</v>
      </c>
      <c r="V282" s="49"/>
      <c r="W282" s="230">
        <f>V282*K282</f>
        <v>0</v>
      </c>
      <c r="X282" s="230">
        <v>0</v>
      </c>
      <c r="Y282" s="230">
        <f>X282*K282</f>
        <v>0</v>
      </c>
      <c r="Z282" s="230">
        <v>0.003</v>
      </c>
      <c r="AA282" s="231">
        <f>Z282*K282</f>
        <v>0.0882</v>
      </c>
      <c r="AR282" s="24" t="s">
        <v>229</v>
      </c>
      <c r="AT282" s="24" t="s">
        <v>155</v>
      </c>
      <c r="AU282" s="24" t="s">
        <v>86</v>
      </c>
      <c r="AY282" s="24" t="s">
        <v>154</v>
      </c>
      <c r="BE282" s="144">
        <f>IF(U282="základní",N282,0)</f>
        <v>0</v>
      </c>
      <c r="BF282" s="144">
        <f>IF(U282="snížená",N282,0)</f>
        <v>0</v>
      </c>
      <c r="BG282" s="144">
        <f>IF(U282="zákl. přenesená",N282,0)</f>
        <v>0</v>
      </c>
      <c r="BH282" s="144">
        <f>IF(U282="sníž. přenesená",N282,0)</f>
        <v>0</v>
      </c>
      <c r="BI282" s="144">
        <f>IF(U282="nulová",N282,0)</f>
        <v>0</v>
      </c>
      <c r="BJ282" s="24" t="s">
        <v>86</v>
      </c>
      <c r="BK282" s="144">
        <f>ROUND(L282*K282,2)</f>
        <v>0</v>
      </c>
      <c r="BL282" s="24" t="s">
        <v>229</v>
      </c>
      <c r="BM282" s="24" t="s">
        <v>452</v>
      </c>
    </row>
    <row r="283" spans="2:51" s="12" customFormat="1" ht="16.5" customHeight="1">
      <c r="B283" s="252"/>
      <c r="C283" s="253"/>
      <c r="D283" s="253"/>
      <c r="E283" s="254" t="s">
        <v>22</v>
      </c>
      <c r="F283" s="260" t="s">
        <v>453</v>
      </c>
      <c r="G283" s="261"/>
      <c r="H283" s="261"/>
      <c r="I283" s="261"/>
      <c r="J283" s="253"/>
      <c r="K283" s="254" t="s">
        <v>22</v>
      </c>
      <c r="L283" s="253"/>
      <c r="M283" s="253"/>
      <c r="N283" s="253"/>
      <c r="O283" s="253"/>
      <c r="P283" s="253"/>
      <c r="Q283" s="253"/>
      <c r="R283" s="256"/>
      <c r="T283" s="257"/>
      <c r="U283" s="253"/>
      <c r="V283" s="253"/>
      <c r="W283" s="253"/>
      <c r="X283" s="253"/>
      <c r="Y283" s="253"/>
      <c r="Z283" s="253"/>
      <c r="AA283" s="258"/>
      <c r="AT283" s="259" t="s">
        <v>166</v>
      </c>
      <c r="AU283" s="259" t="s">
        <v>86</v>
      </c>
      <c r="AV283" s="12" t="s">
        <v>83</v>
      </c>
      <c r="AW283" s="12" t="s">
        <v>35</v>
      </c>
      <c r="AX283" s="12" t="s">
        <v>77</v>
      </c>
      <c r="AY283" s="259" t="s">
        <v>154</v>
      </c>
    </row>
    <row r="284" spans="2:51" s="10" customFormat="1" ht="16.5" customHeight="1">
      <c r="B284" s="232"/>
      <c r="C284" s="233"/>
      <c r="D284" s="233"/>
      <c r="E284" s="234" t="s">
        <v>22</v>
      </c>
      <c r="F284" s="242" t="s">
        <v>454</v>
      </c>
      <c r="G284" s="233"/>
      <c r="H284" s="233"/>
      <c r="I284" s="233"/>
      <c r="J284" s="233"/>
      <c r="K284" s="237">
        <v>29.4</v>
      </c>
      <c r="L284" s="233"/>
      <c r="M284" s="233"/>
      <c r="N284" s="233"/>
      <c r="O284" s="233"/>
      <c r="P284" s="233"/>
      <c r="Q284" s="233"/>
      <c r="R284" s="238"/>
      <c r="T284" s="239"/>
      <c r="U284" s="233"/>
      <c r="V284" s="233"/>
      <c r="W284" s="233"/>
      <c r="X284" s="233"/>
      <c r="Y284" s="233"/>
      <c r="Z284" s="233"/>
      <c r="AA284" s="240"/>
      <c r="AT284" s="241" t="s">
        <v>166</v>
      </c>
      <c r="AU284" s="241" t="s">
        <v>86</v>
      </c>
      <c r="AV284" s="10" t="s">
        <v>86</v>
      </c>
      <c r="AW284" s="10" t="s">
        <v>35</v>
      </c>
      <c r="AX284" s="10" t="s">
        <v>83</v>
      </c>
      <c r="AY284" s="241" t="s">
        <v>154</v>
      </c>
    </row>
    <row r="285" spans="2:65" s="1" customFormat="1" ht="16.5" customHeight="1">
      <c r="B285" s="48"/>
      <c r="C285" s="221" t="s">
        <v>455</v>
      </c>
      <c r="D285" s="221" t="s">
        <v>155</v>
      </c>
      <c r="E285" s="222" t="s">
        <v>456</v>
      </c>
      <c r="F285" s="223" t="s">
        <v>457</v>
      </c>
      <c r="G285" s="223"/>
      <c r="H285" s="223"/>
      <c r="I285" s="223"/>
      <c r="J285" s="224" t="s">
        <v>163</v>
      </c>
      <c r="K285" s="225">
        <v>29.4</v>
      </c>
      <c r="L285" s="226">
        <v>0</v>
      </c>
      <c r="M285" s="227"/>
      <c r="N285" s="228">
        <f>ROUND(L285*K285,2)</f>
        <v>0</v>
      </c>
      <c r="O285" s="228"/>
      <c r="P285" s="228"/>
      <c r="Q285" s="228"/>
      <c r="R285" s="50"/>
      <c r="T285" s="229" t="s">
        <v>22</v>
      </c>
      <c r="U285" s="58" t="s">
        <v>44</v>
      </c>
      <c r="V285" s="49"/>
      <c r="W285" s="230">
        <f>V285*K285</f>
        <v>0</v>
      </c>
      <c r="X285" s="230">
        <v>0.0003</v>
      </c>
      <c r="Y285" s="230">
        <f>X285*K285</f>
        <v>0.008819999999999998</v>
      </c>
      <c r="Z285" s="230">
        <v>0</v>
      </c>
      <c r="AA285" s="231">
        <f>Z285*K285</f>
        <v>0</v>
      </c>
      <c r="AR285" s="24" t="s">
        <v>229</v>
      </c>
      <c r="AT285" s="24" t="s">
        <v>155</v>
      </c>
      <c r="AU285" s="24" t="s">
        <v>86</v>
      </c>
      <c r="AY285" s="24" t="s">
        <v>154</v>
      </c>
      <c r="BE285" s="144">
        <f>IF(U285="základní",N285,0)</f>
        <v>0</v>
      </c>
      <c r="BF285" s="144">
        <f>IF(U285="snížená",N285,0)</f>
        <v>0</v>
      </c>
      <c r="BG285" s="144">
        <f>IF(U285="zákl. přenesená",N285,0)</f>
        <v>0</v>
      </c>
      <c r="BH285" s="144">
        <f>IF(U285="sníž. přenesená",N285,0)</f>
        <v>0</v>
      </c>
      <c r="BI285" s="144">
        <f>IF(U285="nulová",N285,0)</f>
        <v>0</v>
      </c>
      <c r="BJ285" s="24" t="s">
        <v>86</v>
      </c>
      <c r="BK285" s="144">
        <f>ROUND(L285*K285,2)</f>
        <v>0</v>
      </c>
      <c r="BL285" s="24" t="s">
        <v>229</v>
      </c>
      <c r="BM285" s="24" t="s">
        <v>458</v>
      </c>
    </row>
    <row r="286" spans="2:51" s="12" customFormat="1" ht="16.5" customHeight="1">
      <c r="B286" s="252"/>
      <c r="C286" s="253"/>
      <c r="D286" s="253"/>
      <c r="E286" s="254" t="s">
        <v>22</v>
      </c>
      <c r="F286" s="260" t="s">
        <v>453</v>
      </c>
      <c r="G286" s="261"/>
      <c r="H286" s="261"/>
      <c r="I286" s="261"/>
      <c r="J286" s="253"/>
      <c r="K286" s="254" t="s">
        <v>22</v>
      </c>
      <c r="L286" s="253"/>
      <c r="M286" s="253"/>
      <c r="N286" s="253"/>
      <c r="O286" s="253"/>
      <c r="P286" s="253"/>
      <c r="Q286" s="253"/>
      <c r="R286" s="256"/>
      <c r="T286" s="257"/>
      <c r="U286" s="253"/>
      <c r="V286" s="253"/>
      <c r="W286" s="253"/>
      <c r="X286" s="253"/>
      <c r="Y286" s="253"/>
      <c r="Z286" s="253"/>
      <c r="AA286" s="258"/>
      <c r="AT286" s="259" t="s">
        <v>166</v>
      </c>
      <c r="AU286" s="259" t="s">
        <v>86</v>
      </c>
      <c r="AV286" s="12" t="s">
        <v>83</v>
      </c>
      <c r="AW286" s="12" t="s">
        <v>35</v>
      </c>
      <c r="AX286" s="12" t="s">
        <v>77</v>
      </c>
      <c r="AY286" s="259" t="s">
        <v>154</v>
      </c>
    </row>
    <row r="287" spans="2:51" s="10" customFormat="1" ht="16.5" customHeight="1">
      <c r="B287" s="232"/>
      <c r="C287" s="233"/>
      <c r="D287" s="233"/>
      <c r="E287" s="234" t="s">
        <v>22</v>
      </c>
      <c r="F287" s="242" t="s">
        <v>454</v>
      </c>
      <c r="G287" s="233"/>
      <c r="H287" s="233"/>
      <c r="I287" s="233"/>
      <c r="J287" s="233"/>
      <c r="K287" s="237">
        <v>29.4</v>
      </c>
      <c r="L287" s="233"/>
      <c r="M287" s="233"/>
      <c r="N287" s="233"/>
      <c r="O287" s="233"/>
      <c r="P287" s="233"/>
      <c r="Q287" s="233"/>
      <c r="R287" s="238"/>
      <c r="T287" s="239"/>
      <c r="U287" s="233"/>
      <c r="V287" s="233"/>
      <c r="W287" s="233"/>
      <c r="X287" s="233"/>
      <c r="Y287" s="233"/>
      <c r="Z287" s="233"/>
      <c r="AA287" s="240"/>
      <c r="AT287" s="241" t="s">
        <v>166</v>
      </c>
      <c r="AU287" s="241" t="s">
        <v>86</v>
      </c>
      <c r="AV287" s="10" t="s">
        <v>86</v>
      </c>
      <c r="AW287" s="10" t="s">
        <v>35</v>
      </c>
      <c r="AX287" s="10" t="s">
        <v>83</v>
      </c>
      <c r="AY287" s="241" t="s">
        <v>154</v>
      </c>
    </row>
    <row r="288" spans="2:65" s="1" customFormat="1" ht="25.5" customHeight="1">
      <c r="B288" s="48"/>
      <c r="C288" s="262" t="s">
        <v>459</v>
      </c>
      <c r="D288" s="262" t="s">
        <v>207</v>
      </c>
      <c r="E288" s="263" t="s">
        <v>460</v>
      </c>
      <c r="F288" s="264" t="s">
        <v>461</v>
      </c>
      <c r="G288" s="264"/>
      <c r="H288" s="264"/>
      <c r="I288" s="264"/>
      <c r="J288" s="265" t="s">
        <v>163</v>
      </c>
      <c r="K288" s="266">
        <v>32.34</v>
      </c>
      <c r="L288" s="267">
        <v>0</v>
      </c>
      <c r="M288" s="268"/>
      <c r="N288" s="269">
        <f>ROUND(L288*K288,2)</f>
        <v>0</v>
      </c>
      <c r="O288" s="228"/>
      <c r="P288" s="228"/>
      <c r="Q288" s="228"/>
      <c r="R288" s="50"/>
      <c r="T288" s="229" t="s">
        <v>22</v>
      </c>
      <c r="U288" s="58" t="s">
        <v>44</v>
      </c>
      <c r="V288" s="49"/>
      <c r="W288" s="230">
        <f>V288*K288</f>
        <v>0</v>
      </c>
      <c r="X288" s="230">
        <v>0.00283</v>
      </c>
      <c r="Y288" s="230">
        <f>X288*K288</f>
        <v>0.09152220000000001</v>
      </c>
      <c r="Z288" s="230">
        <v>0</v>
      </c>
      <c r="AA288" s="231">
        <f>Z288*K288</f>
        <v>0</v>
      </c>
      <c r="AR288" s="24" t="s">
        <v>307</v>
      </c>
      <c r="AT288" s="24" t="s">
        <v>207</v>
      </c>
      <c r="AU288" s="24" t="s">
        <v>86</v>
      </c>
      <c r="AY288" s="24" t="s">
        <v>154</v>
      </c>
      <c r="BE288" s="144">
        <f>IF(U288="základní",N288,0)</f>
        <v>0</v>
      </c>
      <c r="BF288" s="144">
        <f>IF(U288="snížená",N288,0)</f>
        <v>0</v>
      </c>
      <c r="BG288" s="144">
        <f>IF(U288="zákl. přenesená",N288,0)</f>
        <v>0</v>
      </c>
      <c r="BH288" s="144">
        <f>IF(U288="sníž. přenesená",N288,0)</f>
        <v>0</v>
      </c>
      <c r="BI288" s="144">
        <f>IF(U288="nulová",N288,0)</f>
        <v>0</v>
      </c>
      <c r="BJ288" s="24" t="s">
        <v>86</v>
      </c>
      <c r="BK288" s="144">
        <f>ROUND(L288*K288,2)</f>
        <v>0</v>
      </c>
      <c r="BL288" s="24" t="s">
        <v>229</v>
      </c>
      <c r="BM288" s="24" t="s">
        <v>462</v>
      </c>
    </row>
    <row r="289" spans="2:65" s="1" customFormat="1" ht="25.5" customHeight="1">
      <c r="B289" s="48"/>
      <c r="C289" s="221" t="s">
        <v>463</v>
      </c>
      <c r="D289" s="221" t="s">
        <v>155</v>
      </c>
      <c r="E289" s="222" t="s">
        <v>464</v>
      </c>
      <c r="F289" s="223" t="s">
        <v>465</v>
      </c>
      <c r="G289" s="223"/>
      <c r="H289" s="223"/>
      <c r="I289" s="223"/>
      <c r="J289" s="224" t="s">
        <v>190</v>
      </c>
      <c r="K289" s="225">
        <v>34.62</v>
      </c>
      <c r="L289" s="226">
        <v>0</v>
      </c>
      <c r="M289" s="227"/>
      <c r="N289" s="228">
        <f>ROUND(L289*K289,2)</f>
        <v>0</v>
      </c>
      <c r="O289" s="228"/>
      <c r="P289" s="228"/>
      <c r="Q289" s="228"/>
      <c r="R289" s="50"/>
      <c r="T289" s="229" t="s">
        <v>22</v>
      </c>
      <c r="U289" s="58" t="s">
        <v>44</v>
      </c>
      <c r="V289" s="49"/>
      <c r="W289" s="230">
        <f>V289*K289</f>
        <v>0</v>
      </c>
      <c r="X289" s="230">
        <v>0</v>
      </c>
      <c r="Y289" s="230">
        <f>X289*K289</f>
        <v>0</v>
      </c>
      <c r="Z289" s="230">
        <v>0.0003</v>
      </c>
      <c r="AA289" s="231">
        <f>Z289*K289</f>
        <v>0.010385999999999998</v>
      </c>
      <c r="AR289" s="24" t="s">
        <v>229</v>
      </c>
      <c r="AT289" s="24" t="s">
        <v>155</v>
      </c>
      <c r="AU289" s="24" t="s">
        <v>86</v>
      </c>
      <c r="AY289" s="24" t="s">
        <v>154</v>
      </c>
      <c r="BE289" s="144">
        <f>IF(U289="základní",N289,0)</f>
        <v>0</v>
      </c>
      <c r="BF289" s="144">
        <f>IF(U289="snížená",N289,0)</f>
        <v>0</v>
      </c>
      <c r="BG289" s="144">
        <f>IF(U289="zákl. přenesená",N289,0)</f>
        <v>0</v>
      </c>
      <c r="BH289" s="144">
        <f>IF(U289="sníž. přenesená",N289,0)</f>
        <v>0</v>
      </c>
      <c r="BI289" s="144">
        <f>IF(U289="nulová",N289,0)</f>
        <v>0</v>
      </c>
      <c r="BJ289" s="24" t="s">
        <v>86</v>
      </c>
      <c r="BK289" s="144">
        <f>ROUND(L289*K289,2)</f>
        <v>0</v>
      </c>
      <c r="BL289" s="24" t="s">
        <v>229</v>
      </c>
      <c r="BM289" s="24" t="s">
        <v>466</v>
      </c>
    </row>
    <row r="290" spans="2:51" s="10" customFormat="1" ht="16.5" customHeight="1">
      <c r="B290" s="232"/>
      <c r="C290" s="233"/>
      <c r="D290" s="233"/>
      <c r="E290" s="234" t="s">
        <v>22</v>
      </c>
      <c r="F290" s="235" t="s">
        <v>467</v>
      </c>
      <c r="G290" s="236"/>
      <c r="H290" s="236"/>
      <c r="I290" s="236"/>
      <c r="J290" s="233"/>
      <c r="K290" s="237">
        <v>9.42</v>
      </c>
      <c r="L290" s="233"/>
      <c r="M290" s="233"/>
      <c r="N290" s="233"/>
      <c r="O290" s="233"/>
      <c r="P290" s="233"/>
      <c r="Q290" s="233"/>
      <c r="R290" s="238"/>
      <c r="T290" s="239"/>
      <c r="U290" s="233"/>
      <c r="V290" s="233"/>
      <c r="W290" s="233"/>
      <c r="X290" s="233"/>
      <c r="Y290" s="233"/>
      <c r="Z290" s="233"/>
      <c r="AA290" s="240"/>
      <c r="AT290" s="241" t="s">
        <v>166</v>
      </c>
      <c r="AU290" s="241" t="s">
        <v>86</v>
      </c>
      <c r="AV290" s="10" t="s">
        <v>86</v>
      </c>
      <c r="AW290" s="10" t="s">
        <v>35</v>
      </c>
      <c r="AX290" s="10" t="s">
        <v>77</v>
      </c>
      <c r="AY290" s="241" t="s">
        <v>154</v>
      </c>
    </row>
    <row r="291" spans="2:51" s="10" customFormat="1" ht="16.5" customHeight="1">
      <c r="B291" s="232"/>
      <c r="C291" s="233"/>
      <c r="D291" s="233"/>
      <c r="E291" s="234" t="s">
        <v>22</v>
      </c>
      <c r="F291" s="242" t="s">
        <v>468</v>
      </c>
      <c r="G291" s="233"/>
      <c r="H291" s="233"/>
      <c r="I291" s="233"/>
      <c r="J291" s="233"/>
      <c r="K291" s="237">
        <v>12.6</v>
      </c>
      <c r="L291" s="233"/>
      <c r="M291" s="233"/>
      <c r="N291" s="233"/>
      <c r="O291" s="233"/>
      <c r="P291" s="233"/>
      <c r="Q291" s="233"/>
      <c r="R291" s="238"/>
      <c r="T291" s="239"/>
      <c r="U291" s="233"/>
      <c r="V291" s="233"/>
      <c r="W291" s="233"/>
      <c r="X291" s="233"/>
      <c r="Y291" s="233"/>
      <c r="Z291" s="233"/>
      <c r="AA291" s="240"/>
      <c r="AT291" s="241" t="s">
        <v>166</v>
      </c>
      <c r="AU291" s="241" t="s">
        <v>86</v>
      </c>
      <c r="AV291" s="10" t="s">
        <v>86</v>
      </c>
      <c r="AW291" s="10" t="s">
        <v>35</v>
      </c>
      <c r="AX291" s="10" t="s">
        <v>77</v>
      </c>
      <c r="AY291" s="241" t="s">
        <v>154</v>
      </c>
    </row>
    <row r="292" spans="2:51" s="10" customFormat="1" ht="16.5" customHeight="1">
      <c r="B292" s="232"/>
      <c r="C292" s="233"/>
      <c r="D292" s="233"/>
      <c r="E292" s="234" t="s">
        <v>22</v>
      </c>
      <c r="F292" s="242" t="s">
        <v>469</v>
      </c>
      <c r="G292" s="233"/>
      <c r="H292" s="233"/>
      <c r="I292" s="233"/>
      <c r="J292" s="233"/>
      <c r="K292" s="237">
        <v>12.6</v>
      </c>
      <c r="L292" s="233"/>
      <c r="M292" s="233"/>
      <c r="N292" s="233"/>
      <c r="O292" s="233"/>
      <c r="P292" s="233"/>
      <c r="Q292" s="233"/>
      <c r="R292" s="238"/>
      <c r="T292" s="239"/>
      <c r="U292" s="233"/>
      <c r="V292" s="233"/>
      <c r="W292" s="233"/>
      <c r="X292" s="233"/>
      <c r="Y292" s="233"/>
      <c r="Z292" s="233"/>
      <c r="AA292" s="240"/>
      <c r="AT292" s="241" t="s">
        <v>166</v>
      </c>
      <c r="AU292" s="241" t="s">
        <v>86</v>
      </c>
      <c r="AV292" s="10" t="s">
        <v>86</v>
      </c>
      <c r="AW292" s="10" t="s">
        <v>35</v>
      </c>
      <c r="AX292" s="10" t="s">
        <v>77</v>
      </c>
      <c r="AY292" s="241" t="s">
        <v>154</v>
      </c>
    </row>
    <row r="293" spans="2:51" s="11" customFormat="1" ht="16.5" customHeight="1">
      <c r="B293" s="243"/>
      <c r="C293" s="244"/>
      <c r="D293" s="244"/>
      <c r="E293" s="245" t="s">
        <v>22</v>
      </c>
      <c r="F293" s="246" t="s">
        <v>173</v>
      </c>
      <c r="G293" s="244"/>
      <c r="H293" s="244"/>
      <c r="I293" s="244"/>
      <c r="J293" s="244"/>
      <c r="K293" s="247">
        <v>34.62</v>
      </c>
      <c r="L293" s="244"/>
      <c r="M293" s="244"/>
      <c r="N293" s="244"/>
      <c r="O293" s="244"/>
      <c r="P293" s="244"/>
      <c r="Q293" s="244"/>
      <c r="R293" s="248"/>
      <c r="T293" s="249"/>
      <c r="U293" s="244"/>
      <c r="V293" s="244"/>
      <c r="W293" s="244"/>
      <c r="X293" s="244"/>
      <c r="Y293" s="244"/>
      <c r="Z293" s="244"/>
      <c r="AA293" s="250"/>
      <c r="AT293" s="251" t="s">
        <v>166</v>
      </c>
      <c r="AU293" s="251" t="s">
        <v>86</v>
      </c>
      <c r="AV293" s="11" t="s">
        <v>159</v>
      </c>
      <c r="AW293" s="11" t="s">
        <v>35</v>
      </c>
      <c r="AX293" s="11" t="s">
        <v>83</v>
      </c>
      <c r="AY293" s="251" t="s">
        <v>154</v>
      </c>
    </row>
    <row r="294" spans="2:65" s="1" customFormat="1" ht="25.5" customHeight="1">
      <c r="B294" s="48"/>
      <c r="C294" s="221" t="s">
        <v>470</v>
      </c>
      <c r="D294" s="221" t="s">
        <v>155</v>
      </c>
      <c r="E294" s="222" t="s">
        <v>471</v>
      </c>
      <c r="F294" s="223" t="s">
        <v>472</v>
      </c>
      <c r="G294" s="223"/>
      <c r="H294" s="223"/>
      <c r="I294" s="223"/>
      <c r="J294" s="224" t="s">
        <v>190</v>
      </c>
      <c r="K294" s="225">
        <v>45.22</v>
      </c>
      <c r="L294" s="226">
        <v>0</v>
      </c>
      <c r="M294" s="227"/>
      <c r="N294" s="228">
        <f>ROUND(L294*K294,2)</f>
        <v>0</v>
      </c>
      <c r="O294" s="228"/>
      <c r="P294" s="228"/>
      <c r="Q294" s="228"/>
      <c r="R294" s="50"/>
      <c r="T294" s="229" t="s">
        <v>22</v>
      </c>
      <c r="U294" s="58" t="s">
        <v>44</v>
      </c>
      <c r="V294" s="49"/>
      <c r="W294" s="230">
        <f>V294*K294</f>
        <v>0</v>
      </c>
      <c r="X294" s="230">
        <v>2E-05</v>
      </c>
      <c r="Y294" s="230">
        <f>X294*K294</f>
        <v>0.0009044000000000001</v>
      </c>
      <c r="Z294" s="230">
        <v>0</v>
      </c>
      <c r="AA294" s="231">
        <f>Z294*K294</f>
        <v>0</v>
      </c>
      <c r="AR294" s="24" t="s">
        <v>229</v>
      </c>
      <c r="AT294" s="24" t="s">
        <v>155</v>
      </c>
      <c r="AU294" s="24" t="s">
        <v>86</v>
      </c>
      <c r="AY294" s="24" t="s">
        <v>154</v>
      </c>
      <c r="BE294" s="144">
        <f>IF(U294="základní",N294,0)</f>
        <v>0</v>
      </c>
      <c r="BF294" s="144">
        <f>IF(U294="snížená",N294,0)</f>
        <v>0</v>
      </c>
      <c r="BG294" s="144">
        <f>IF(U294="zákl. přenesená",N294,0)</f>
        <v>0</v>
      </c>
      <c r="BH294" s="144">
        <f>IF(U294="sníž. přenesená",N294,0)</f>
        <v>0</v>
      </c>
      <c r="BI294" s="144">
        <f>IF(U294="nulová",N294,0)</f>
        <v>0</v>
      </c>
      <c r="BJ294" s="24" t="s">
        <v>86</v>
      </c>
      <c r="BK294" s="144">
        <f>ROUND(L294*K294,2)</f>
        <v>0</v>
      </c>
      <c r="BL294" s="24" t="s">
        <v>229</v>
      </c>
      <c r="BM294" s="24" t="s">
        <v>473</v>
      </c>
    </row>
    <row r="295" spans="2:51" s="10" customFormat="1" ht="16.5" customHeight="1">
      <c r="B295" s="232"/>
      <c r="C295" s="233"/>
      <c r="D295" s="233"/>
      <c r="E295" s="234" t="s">
        <v>22</v>
      </c>
      <c r="F295" s="235" t="s">
        <v>469</v>
      </c>
      <c r="G295" s="236"/>
      <c r="H295" s="236"/>
      <c r="I295" s="236"/>
      <c r="J295" s="233"/>
      <c r="K295" s="237">
        <v>12.6</v>
      </c>
      <c r="L295" s="233"/>
      <c r="M295" s="233"/>
      <c r="N295" s="233"/>
      <c r="O295" s="233"/>
      <c r="P295" s="233"/>
      <c r="Q295" s="233"/>
      <c r="R295" s="238"/>
      <c r="T295" s="239"/>
      <c r="U295" s="233"/>
      <c r="V295" s="233"/>
      <c r="W295" s="233"/>
      <c r="X295" s="233"/>
      <c r="Y295" s="233"/>
      <c r="Z295" s="233"/>
      <c r="AA295" s="240"/>
      <c r="AT295" s="241" t="s">
        <v>166</v>
      </c>
      <c r="AU295" s="241" t="s">
        <v>86</v>
      </c>
      <c r="AV295" s="10" t="s">
        <v>86</v>
      </c>
      <c r="AW295" s="10" t="s">
        <v>35</v>
      </c>
      <c r="AX295" s="10" t="s">
        <v>77</v>
      </c>
      <c r="AY295" s="241" t="s">
        <v>154</v>
      </c>
    </row>
    <row r="296" spans="2:51" s="10" customFormat="1" ht="16.5" customHeight="1">
      <c r="B296" s="232"/>
      <c r="C296" s="233"/>
      <c r="D296" s="233"/>
      <c r="E296" s="234" t="s">
        <v>22</v>
      </c>
      <c r="F296" s="242" t="s">
        <v>474</v>
      </c>
      <c r="G296" s="233"/>
      <c r="H296" s="233"/>
      <c r="I296" s="233"/>
      <c r="J296" s="233"/>
      <c r="K296" s="237">
        <v>8.22</v>
      </c>
      <c r="L296" s="233"/>
      <c r="M296" s="233"/>
      <c r="N296" s="233"/>
      <c r="O296" s="233"/>
      <c r="P296" s="233"/>
      <c r="Q296" s="233"/>
      <c r="R296" s="238"/>
      <c r="T296" s="239"/>
      <c r="U296" s="233"/>
      <c r="V296" s="233"/>
      <c r="W296" s="233"/>
      <c r="X296" s="233"/>
      <c r="Y296" s="233"/>
      <c r="Z296" s="233"/>
      <c r="AA296" s="240"/>
      <c r="AT296" s="241" t="s">
        <v>166</v>
      </c>
      <c r="AU296" s="241" t="s">
        <v>86</v>
      </c>
      <c r="AV296" s="10" t="s">
        <v>86</v>
      </c>
      <c r="AW296" s="10" t="s">
        <v>35</v>
      </c>
      <c r="AX296" s="10" t="s">
        <v>77</v>
      </c>
      <c r="AY296" s="241" t="s">
        <v>154</v>
      </c>
    </row>
    <row r="297" spans="2:51" s="10" customFormat="1" ht="16.5" customHeight="1">
      <c r="B297" s="232"/>
      <c r="C297" s="233"/>
      <c r="D297" s="233"/>
      <c r="E297" s="234" t="s">
        <v>22</v>
      </c>
      <c r="F297" s="242" t="s">
        <v>475</v>
      </c>
      <c r="G297" s="233"/>
      <c r="H297" s="233"/>
      <c r="I297" s="233"/>
      <c r="J297" s="233"/>
      <c r="K297" s="237">
        <v>11.8</v>
      </c>
      <c r="L297" s="233"/>
      <c r="M297" s="233"/>
      <c r="N297" s="233"/>
      <c r="O297" s="233"/>
      <c r="P297" s="233"/>
      <c r="Q297" s="233"/>
      <c r="R297" s="238"/>
      <c r="T297" s="239"/>
      <c r="U297" s="233"/>
      <c r="V297" s="233"/>
      <c r="W297" s="233"/>
      <c r="X297" s="233"/>
      <c r="Y297" s="233"/>
      <c r="Z297" s="233"/>
      <c r="AA297" s="240"/>
      <c r="AT297" s="241" t="s">
        <v>166</v>
      </c>
      <c r="AU297" s="241" t="s">
        <v>86</v>
      </c>
      <c r="AV297" s="10" t="s">
        <v>86</v>
      </c>
      <c r="AW297" s="10" t="s">
        <v>35</v>
      </c>
      <c r="AX297" s="10" t="s">
        <v>77</v>
      </c>
      <c r="AY297" s="241" t="s">
        <v>154</v>
      </c>
    </row>
    <row r="298" spans="2:51" s="10" customFormat="1" ht="16.5" customHeight="1">
      <c r="B298" s="232"/>
      <c r="C298" s="233"/>
      <c r="D298" s="233"/>
      <c r="E298" s="234" t="s">
        <v>22</v>
      </c>
      <c r="F298" s="242" t="s">
        <v>469</v>
      </c>
      <c r="G298" s="233"/>
      <c r="H298" s="233"/>
      <c r="I298" s="233"/>
      <c r="J298" s="233"/>
      <c r="K298" s="237">
        <v>12.6</v>
      </c>
      <c r="L298" s="233"/>
      <c r="M298" s="233"/>
      <c r="N298" s="233"/>
      <c r="O298" s="233"/>
      <c r="P298" s="233"/>
      <c r="Q298" s="233"/>
      <c r="R298" s="238"/>
      <c r="T298" s="239"/>
      <c r="U298" s="233"/>
      <c r="V298" s="233"/>
      <c r="W298" s="233"/>
      <c r="X298" s="233"/>
      <c r="Y298" s="233"/>
      <c r="Z298" s="233"/>
      <c r="AA298" s="240"/>
      <c r="AT298" s="241" t="s">
        <v>166</v>
      </c>
      <c r="AU298" s="241" t="s">
        <v>86</v>
      </c>
      <c r="AV298" s="10" t="s">
        <v>86</v>
      </c>
      <c r="AW298" s="10" t="s">
        <v>35</v>
      </c>
      <c r="AX298" s="10" t="s">
        <v>77</v>
      </c>
      <c r="AY298" s="241" t="s">
        <v>154</v>
      </c>
    </row>
    <row r="299" spans="2:51" s="11" customFormat="1" ht="16.5" customHeight="1">
      <c r="B299" s="243"/>
      <c r="C299" s="244"/>
      <c r="D299" s="244"/>
      <c r="E299" s="245" t="s">
        <v>22</v>
      </c>
      <c r="F299" s="246" t="s">
        <v>173</v>
      </c>
      <c r="G299" s="244"/>
      <c r="H299" s="244"/>
      <c r="I299" s="244"/>
      <c r="J299" s="244"/>
      <c r="K299" s="247">
        <v>45.22</v>
      </c>
      <c r="L299" s="244"/>
      <c r="M299" s="244"/>
      <c r="N299" s="244"/>
      <c r="O299" s="244"/>
      <c r="P299" s="244"/>
      <c r="Q299" s="244"/>
      <c r="R299" s="248"/>
      <c r="T299" s="249"/>
      <c r="U299" s="244"/>
      <c r="V299" s="244"/>
      <c r="W299" s="244"/>
      <c r="X299" s="244"/>
      <c r="Y299" s="244"/>
      <c r="Z299" s="244"/>
      <c r="AA299" s="250"/>
      <c r="AT299" s="251" t="s">
        <v>166</v>
      </c>
      <c r="AU299" s="251" t="s">
        <v>86</v>
      </c>
      <c r="AV299" s="11" t="s">
        <v>159</v>
      </c>
      <c r="AW299" s="11" t="s">
        <v>35</v>
      </c>
      <c r="AX299" s="11" t="s">
        <v>83</v>
      </c>
      <c r="AY299" s="251" t="s">
        <v>154</v>
      </c>
    </row>
    <row r="300" spans="2:65" s="1" customFormat="1" ht="25.5" customHeight="1">
      <c r="B300" s="48"/>
      <c r="C300" s="262" t="s">
        <v>476</v>
      </c>
      <c r="D300" s="262" t="s">
        <v>207</v>
      </c>
      <c r="E300" s="263" t="s">
        <v>477</v>
      </c>
      <c r="F300" s="264" t="s">
        <v>478</v>
      </c>
      <c r="G300" s="264"/>
      <c r="H300" s="264"/>
      <c r="I300" s="264"/>
      <c r="J300" s="265" t="s">
        <v>190</v>
      </c>
      <c r="K300" s="266">
        <v>46.124</v>
      </c>
      <c r="L300" s="267">
        <v>0</v>
      </c>
      <c r="M300" s="268"/>
      <c r="N300" s="269">
        <f>ROUND(L300*K300,2)</f>
        <v>0</v>
      </c>
      <c r="O300" s="228"/>
      <c r="P300" s="228"/>
      <c r="Q300" s="228"/>
      <c r="R300" s="50"/>
      <c r="T300" s="229" t="s">
        <v>22</v>
      </c>
      <c r="U300" s="58" t="s">
        <v>44</v>
      </c>
      <c r="V300" s="49"/>
      <c r="W300" s="230">
        <f>V300*K300</f>
        <v>0</v>
      </c>
      <c r="X300" s="230">
        <v>0.00022</v>
      </c>
      <c r="Y300" s="230">
        <f>X300*K300</f>
        <v>0.010147280000000002</v>
      </c>
      <c r="Z300" s="230">
        <v>0</v>
      </c>
      <c r="AA300" s="231">
        <f>Z300*K300</f>
        <v>0</v>
      </c>
      <c r="AR300" s="24" t="s">
        <v>307</v>
      </c>
      <c r="AT300" s="24" t="s">
        <v>207</v>
      </c>
      <c r="AU300" s="24" t="s">
        <v>86</v>
      </c>
      <c r="AY300" s="24" t="s">
        <v>154</v>
      </c>
      <c r="BE300" s="144">
        <f>IF(U300="základní",N300,0)</f>
        <v>0</v>
      </c>
      <c r="BF300" s="144">
        <f>IF(U300="snížená",N300,0)</f>
        <v>0</v>
      </c>
      <c r="BG300" s="144">
        <f>IF(U300="zákl. přenesená",N300,0)</f>
        <v>0</v>
      </c>
      <c r="BH300" s="144">
        <f>IF(U300="sníž. přenesená",N300,0)</f>
        <v>0</v>
      </c>
      <c r="BI300" s="144">
        <f>IF(U300="nulová",N300,0)</f>
        <v>0</v>
      </c>
      <c r="BJ300" s="24" t="s">
        <v>86</v>
      </c>
      <c r="BK300" s="144">
        <f>ROUND(L300*K300,2)</f>
        <v>0</v>
      </c>
      <c r="BL300" s="24" t="s">
        <v>229</v>
      </c>
      <c r="BM300" s="24" t="s">
        <v>479</v>
      </c>
    </row>
    <row r="301" spans="2:65" s="1" customFormat="1" ht="25.5" customHeight="1">
      <c r="B301" s="48"/>
      <c r="C301" s="221" t="s">
        <v>480</v>
      </c>
      <c r="D301" s="221" t="s">
        <v>155</v>
      </c>
      <c r="E301" s="222" t="s">
        <v>481</v>
      </c>
      <c r="F301" s="223" t="s">
        <v>482</v>
      </c>
      <c r="G301" s="223"/>
      <c r="H301" s="223"/>
      <c r="I301" s="223"/>
      <c r="J301" s="224" t="s">
        <v>270</v>
      </c>
      <c r="K301" s="225">
        <v>0.245</v>
      </c>
      <c r="L301" s="226">
        <v>0</v>
      </c>
      <c r="M301" s="227"/>
      <c r="N301" s="228">
        <f>ROUND(L301*K301,2)</f>
        <v>0</v>
      </c>
      <c r="O301" s="228"/>
      <c r="P301" s="228"/>
      <c r="Q301" s="228"/>
      <c r="R301" s="50"/>
      <c r="T301" s="229" t="s">
        <v>22</v>
      </c>
      <c r="U301" s="58" t="s">
        <v>44</v>
      </c>
      <c r="V301" s="49"/>
      <c r="W301" s="230">
        <f>V301*K301</f>
        <v>0</v>
      </c>
      <c r="X301" s="230">
        <v>0</v>
      </c>
      <c r="Y301" s="230">
        <f>X301*K301</f>
        <v>0</v>
      </c>
      <c r="Z301" s="230">
        <v>0</v>
      </c>
      <c r="AA301" s="231">
        <f>Z301*K301</f>
        <v>0</v>
      </c>
      <c r="AR301" s="24" t="s">
        <v>229</v>
      </c>
      <c r="AT301" s="24" t="s">
        <v>155</v>
      </c>
      <c r="AU301" s="24" t="s">
        <v>86</v>
      </c>
      <c r="AY301" s="24" t="s">
        <v>154</v>
      </c>
      <c r="BE301" s="144">
        <f>IF(U301="základní",N301,0)</f>
        <v>0</v>
      </c>
      <c r="BF301" s="144">
        <f>IF(U301="snížená",N301,0)</f>
        <v>0</v>
      </c>
      <c r="BG301" s="144">
        <f>IF(U301="zákl. přenesená",N301,0)</f>
        <v>0</v>
      </c>
      <c r="BH301" s="144">
        <f>IF(U301="sníž. přenesená",N301,0)</f>
        <v>0</v>
      </c>
      <c r="BI301" s="144">
        <f>IF(U301="nulová",N301,0)</f>
        <v>0</v>
      </c>
      <c r="BJ301" s="24" t="s">
        <v>86</v>
      </c>
      <c r="BK301" s="144">
        <f>ROUND(L301*K301,2)</f>
        <v>0</v>
      </c>
      <c r="BL301" s="24" t="s">
        <v>229</v>
      </c>
      <c r="BM301" s="24" t="s">
        <v>483</v>
      </c>
    </row>
    <row r="302" spans="2:65" s="1" customFormat="1" ht="25.5" customHeight="1">
      <c r="B302" s="48"/>
      <c r="C302" s="221" t="s">
        <v>484</v>
      </c>
      <c r="D302" s="221" t="s">
        <v>155</v>
      </c>
      <c r="E302" s="222" t="s">
        <v>485</v>
      </c>
      <c r="F302" s="223" t="s">
        <v>486</v>
      </c>
      <c r="G302" s="223"/>
      <c r="H302" s="223"/>
      <c r="I302" s="223"/>
      <c r="J302" s="224" t="s">
        <v>270</v>
      </c>
      <c r="K302" s="225">
        <v>0.245</v>
      </c>
      <c r="L302" s="226">
        <v>0</v>
      </c>
      <c r="M302" s="227"/>
      <c r="N302" s="228">
        <f>ROUND(L302*K302,2)</f>
        <v>0</v>
      </c>
      <c r="O302" s="228"/>
      <c r="P302" s="228"/>
      <c r="Q302" s="228"/>
      <c r="R302" s="50"/>
      <c r="T302" s="229" t="s">
        <v>22</v>
      </c>
      <c r="U302" s="58" t="s">
        <v>44</v>
      </c>
      <c r="V302" s="49"/>
      <c r="W302" s="230">
        <f>V302*K302</f>
        <v>0</v>
      </c>
      <c r="X302" s="230">
        <v>0</v>
      </c>
      <c r="Y302" s="230">
        <f>X302*K302</f>
        <v>0</v>
      </c>
      <c r="Z302" s="230">
        <v>0</v>
      </c>
      <c r="AA302" s="231">
        <f>Z302*K302</f>
        <v>0</v>
      </c>
      <c r="AR302" s="24" t="s">
        <v>229</v>
      </c>
      <c r="AT302" s="24" t="s">
        <v>155</v>
      </c>
      <c r="AU302" s="24" t="s">
        <v>86</v>
      </c>
      <c r="AY302" s="24" t="s">
        <v>154</v>
      </c>
      <c r="BE302" s="144">
        <f>IF(U302="základní",N302,0)</f>
        <v>0</v>
      </c>
      <c r="BF302" s="144">
        <f>IF(U302="snížená",N302,0)</f>
        <v>0</v>
      </c>
      <c r="BG302" s="144">
        <f>IF(U302="zákl. přenesená",N302,0)</f>
        <v>0</v>
      </c>
      <c r="BH302" s="144">
        <f>IF(U302="sníž. přenesená",N302,0)</f>
        <v>0</v>
      </c>
      <c r="BI302" s="144">
        <f>IF(U302="nulová",N302,0)</f>
        <v>0</v>
      </c>
      <c r="BJ302" s="24" t="s">
        <v>86</v>
      </c>
      <c r="BK302" s="144">
        <f>ROUND(L302*K302,2)</f>
        <v>0</v>
      </c>
      <c r="BL302" s="24" t="s">
        <v>229</v>
      </c>
      <c r="BM302" s="24" t="s">
        <v>487</v>
      </c>
    </row>
    <row r="303" spans="2:63" s="9" customFormat="1" ht="29.85" customHeight="1">
      <c r="B303" s="208"/>
      <c r="C303" s="209"/>
      <c r="D303" s="218" t="s">
        <v>125</v>
      </c>
      <c r="E303" s="218"/>
      <c r="F303" s="218"/>
      <c r="G303" s="218"/>
      <c r="H303" s="218"/>
      <c r="I303" s="218"/>
      <c r="J303" s="218"/>
      <c r="K303" s="218"/>
      <c r="L303" s="218"/>
      <c r="M303" s="218"/>
      <c r="N303" s="270">
        <f>BK303</f>
        <v>0</v>
      </c>
      <c r="O303" s="271"/>
      <c r="P303" s="271"/>
      <c r="Q303" s="271"/>
      <c r="R303" s="211"/>
      <c r="T303" s="212"/>
      <c r="U303" s="209"/>
      <c r="V303" s="209"/>
      <c r="W303" s="213">
        <f>SUM(W304:W349)</f>
        <v>0</v>
      </c>
      <c r="X303" s="209"/>
      <c r="Y303" s="213">
        <f>SUM(Y304:Y349)</f>
        <v>1.3849063999999998</v>
      </c>
      <c r="Z303" s="209"/>
      <c r="AA303" s="214">
        <f>SUM(AA304:AA349)</f>
        <v>1.111392</v>
      </c>
      <c r="AR303" s="215" t="s">
        <v>86</v>
      </c>
      <c r="AT303" s="216" t="s">
        <v>76</v>
      </c>
      <c r="AU303" s="216" t="s">
        <v>83</v>
      </c>
      <c r="AY303" s="215" t="s">
        <v>154</v>
      </c>
      <c r="BK303" s="217">
        <f>SUM(BK304:BK349)</f>
        <v>0</v>
      </c>
    </row>
    <row r="304" spans="2:65" s="1" customFormat="1" ht="25.5" customHeight="1">
      <c r="B304" s="48"/>
      <c r="C304" s="221" t="s">
        <v>488</v>
      </c>
      <c r="D304" s="221" t="s">
        <v>155</v>
      </c>
      <c r="E304" s="222" t="s">
        <v>489</v>
      </c>
      <c r="F304" s="223" t="s">
        <v>490</v>
      </c>
      <c r="G304" s="223"/>
      <c r="H304" s="223"/>
      <c r="I304" s="223"/>
      <c r="J304" s="224" t="s">
        <v>163</v>
      </c>
      <c r="K304" s="225">
        <v>40.86</v>
      </c>
      <c r="L304" s="226">
        <v>0</v>
      </c>
      <c r="M304" s="227"/>
      <c r="N304" s="228">
        <f>ROUND(L304*K304,2)</f>
        <v>0</v>
      </c>
      <c r="O304" s="228"/>
      <c r="P304" s="228"/>
      <c r="Q304" s="228"/>
      <c r="R304" s="50"/>
      <c r="T304" s="229" t="s">
        <v>22</v>
      </c>
      <c r="U304" s="58" t="s">
        <v>44</v>
      </c>
      <c r="V304" s="49"/>
      <c r="W304" s="230">
        <f>V304*K304</f>
        <v>0</v>
      </c>
      <c r="X304" s="230">
        <v>0</v>
      </c>
      <c r="Y304" s="230">
        <f>X304*K304</f>
        <v>0</v>
      </c>
      <c r="Z304" s="230">
        <v>0.0272</v>
      </c>
      <c r="AA304" s="231">
        <f>Z304*K304</f>
        <v>1.111392</v>
      </c>
      <c r="AR304" s="24" t="s">
        <v>229</v>
      </c>
      <c r="AT304" s="24" t="s">
        <v>155</v>
      </c>
      <c r="AU304" s="24" t="s">
        <v>86</v>
      </c>
      <c r="AY304" s="24" t="s">
        <v>154</v>
      </c>
      <c r="BE304" s="144">
        <f>IF(U304="základní",N304,0)</f>
        <v>0</v>
      </c>
      <c r="BF304" s="144">
        <f>IF(U304="snížená",N304,0)</f>
        <v>0</v>
      </c>
      <c r="BG304" s="144">
        <f>IF(U304="zákl. přenesená",N304,0)</f>
        <v>0</v>
      </c>
      <c r="BH304" s="144">
        <f>IF(U304="sníž. přenesená",N304,0)</f>
        <v>0</v>
      </c>
      <c r="BI304" s="144">
        <f>IF(U304="nulová",N304,0)</f>
        <v>0</v>
      </c>
      <c r="BJ304" s="24" t="s">
        <v>86</v>
      </c>
      <c r="BK304" s="144">
        <f>ROUND(L304*K304,2)</f>
        <v>0</v>
      </c>
      <c r="BL304" s="24" t="s">
        <v>229</v>
      </c>
      <c r="BM304" s="24" t="s">
        <v>491</v>
      </c>
    </row>
    <row r="305" spans="2:51" s="10" customFormat="1" ht="16.5" customHeight="1">
      <c r="B305" s="232"/>
      <c r="C305" s="233"/>
      <c r="D305" s="233"/>
      <c r="E305" s="234" t="s">
        <v>22</v>
      </c>
      <c r="F305" s="235" t="s">
        <v>492</v>
      </c>
      <c r="G305" s="236"/>
      <c r="H305" s="236"/>
      <c r="I305" s="236"/>
      <c r="J305" s="233"/>
      <c r="K305" s="237">
        <v>10.125</v>
      </c>
      <c r="L305" s="233"/>
      <c r="M305" s="233"/>
      <c r="N305" s="233"/>
      <c r="O305" s="233"/>
      <c r="P305" s="233"/>
      <c r="Q305" s="233"/>
      <c r="R305" s="238"/>
      <c r="T305" s="239"/>
      <c r="U305" s="233"/>
      <c r="V305" s="233"/>
      <c r="W305" s="233"/>
      <c r="X305" s="233"/>
      <c r="Y305" s="233"/>
      <c r="Z305" s="233"/>
      <c r="AA305" s="240"/>
      <c r="AT305" s="241" t="s">
        <v>166</v>
      </c>
      <c r="AU305" s="241" t="s">
        <v>86</v>
      </c>
      <c r="AV305" s="10" t="s">
        <v>86</v>
      </c>
      <c r="AW305" s="10" t="s">
        <v>35</v>
      </c>
      <c r="AX305" s="10" t="s">
        <v>77</v>
      </c>
      <c r="AY305" s="241" t="s">
        <v>154</v>
      </c>
    </row>
    <row r="306" spans="2:51" s="10" customFormat="1" ht="16.5" customHeight="1">
      <c r="B306" s="232"/>
      <c r="C306" s="233"/>
      <c r="D306" s="233"/>
      <c r="E306" s="234" t="s">
        <v>22</v>
      </c>
      <c r="F306" s="242" t="s">
        <v>493</v>
      </c>
      <c r="G306" s="233"/>
      <c r="H306" s="233"/>
      <c r="I306" s="233"/>
      <c r="J306" s="233"/>
      <c r="K306" s="237">
        <v>-1.8</v>
      </c>
      <c r="L306" s="233"/>
      <c r="M306" s="233"/>
      <c r="N306" s="233"/>
      <c r="O306" s="233"/>
      <c r="P306" s="233"/>
      <c r="Q306" s="233"/>
      <c r="R306" s="238"/>
      <c r="T306" s="239"/>
      <c r="U306" s="233"/>
      <c r="V306" s="233"/>
      <c r="W306" s="233"/>
      <c r="X306" s="233"/>
      <c r="Y306" s="233"/>
      <c r="Z306" s="233"/>
      <c r="AA306" s="240"/>
      <c r="AT306" s="241" t="s">
        <v>166</v>
      </c>
      <c r="AU306" s="241" t="s">
        <v>86</v>
      </c>
      <c r="AV306" s="10" t="s">
        <v>86</v>
      </c>
      <c r="AW306" s="10" t="s">
        <v>35</v>
      </c>
      <c r="AX306" s="10" t="s">
        <v>77</v>
      </c>
      <c r="AY306" s="241" t="s">
        <v>154</v>
      </c>
    </row>
    <row r="307" spans="2:51" s="13" customFormat="1" ht="16.5" customHeight="1">
      <c r="B307" s="275"/>
      <c r="C307" s="276"/>
      <c r="D307" s="276"/>
      <c r="E307" s="277" t="s">
        <v>22</v>
      </c>
      <c r="F307" s="278" t="s">
        <v>494</v>
      </c>
      <c r="G307" s="276"/>
      <c r="H307" s="276"/>
      <c r="I307" s="276"/>
      <c r="J307" s="276"/>
      <c r="K307" s="279">
        <v>8.325</v>
      </c>
      <c r="L307" s="276"/>
      <c r="M307" s="276"/>
      <c r="N307" s="276"/>
      <c r="O307" s="276"/>
      <c r="P307" s="276"/>
      <c r="Q307" s="276"/>
      <c r="R307" s="280"/>
      <c r="T307" s="281"/>
      <c r="U307" s="276"/>
      <c r="V307" s="276"/>
      <c r="W307" s="276"/>
      <c r="X307" s="276"/>
      <c r="Y307" s="276"/>
      <c r="Z307" s="276"/>
      <c r="AA307" s="282"/>
      <c r="AT307" s="283" t="s">
        <v>166</v>
      </c>
      <c r="AU307" s="283" t="s">
        <v>86</v>
      </c>
      <c r="AV307" s="13" t="s">
        <v>167</v>
      </c>
      <c r="AW307" s="13" t="s">
        <v>35</v>
      </c>
      <c r="AX307" s="13" t="s">
        <v>77</v>
      </c>
      <c r="AY307" s="283" t="s">
        <v>154</v>
      </c>
    </row>
    <row r="308" spans="2:51" s="10" customFormat="1" ht="16.5" customHeight="1">
      <c r="B308" s="232"/>
      <c r="C308" s="233"/>
      <c r="D308" s="233"/>
      <c r="E308" s="234" t="s">
        <v>22</v>
      </c>
      <c r="F308" s="242" t="s">
        <v>495</v>
      </c>
      <c r="G308" s="233"/>
      <c r="H308" s="233"/>
      <c r="I308" s="233"/>
      <c r="J308" s="233"/>
      <c r="K308" s="237">
        <v>7.2</v>
      </c>
      <c r="L308" s="233"/>
      <c r="M308" s="233"/>
      <c r="N308" s="233"/>
      <c r="O308" s="233"/>
      <c r="P308" s="233"/>
      <c r="Q308" s="233"/>
      <c r="R308" s="238"/>
      <c r="T308" s="239"/>
      <c r="U308" s="233"/>
      <c r="V308" s="233"/>
      <c r="W308" s="233"/>
      <c r="X308" s="233"/>
      <c r="Y308" s="233"/>
      <c r="Z308" s="233"/>
      <c r="AA308" s="240"/>
      <c r="AT308" s="241" t="s">
        <v>166</v>
      </c>
      <c r="AU308" s="241" t="s">
        <v>86</v>
      </c>
      <c r="AV308" s="10" t="s">
        <v>86</v>
      </c>
      <c r="AW308" s="10" t="s">
        <v>35</v>
      </c>
      <c r="AX308" s="10" t="s">
        <v>77</v>
      </c>
      <c r="AY308" s="241" t="s">
        <v>154</v>
      </c>
    </row>
    <row r="309" spans="2:51" s="10" customFormat="1" ht="16.5" customHeight="1">
      <c r="B309" s="232"/>
      <c r="C309" s="233"/>
      <c r="D309" s="233"/>
      <c r="E309" s="234" t="s">
        <v>22</v>
      </c>
      <c r="F309" s="242" t="s">
        <v>496</v>
      </c>
      <c r="G309" s="233"/>
      <c r="H309" s="233"/>
      <c r="I309" s="233"/>
      <c r="J309" s="233"/>
      <c r="K309" s="237">
        <v>-0.9</v>
      </c>
      <c r="L309" s="233"/>
      <c r="M309" s="233"/>
      <c r="N309" s="233"/>
      <c r="O309" s="233"/>
      <c r="P309" s="233"/>
      <c r="Q309" s="233"/>
      <c r="R309" s="238"/>
      <c r="T309" s="239"/>
      <c r="U309" s="233"/>
      <c r="V309" s="233"/>
      <c r="W309" s="233"/>
      <c r="X309" s="233"/>
      <c r="Y309" s="233"/>
      <c r="Z309" s="233"/>
      <c r="AA309" s="240"/>
      <c r="AT309" s="241" t="s">
        <v>166</v>
      </c>
      <c r="AU309" s="241" t="s">
        <v>86</v>
      </c>
      <c r="AV309" s="10" t="s">
        <v>86</v>
      </c>
      <c r="AW309" s="10" t="s">
        <v>35</v>
      </c>
      <c r="AX309" s="10" t="s">
        <v>77</v>
      </c>
      <c r="AY309" s="241" t="s">
        <v>154</v>
      </c>
    </row>
    <row r="310" spans="2:51" s="13" customFormat="1" ht="16.5" customHeight="1">
      <c r="B310" s="275"/>
      <c r="C310" s="276"/>
      <c r="D310" s="276"/>
      <c r="E310" s="277" t="s">
        <v>22</v>
      </c>
      <c r="F310" s="278" t="s">
        <v>494</v>
      </c>
      <c r="G310" s="276"/>
      <c r="H310" s="276"/>
      <c r="I310" s="276"/>
      <c r="J310" s="276"/>
      <c r="K310" s="279">
        <v>6.3</v>
      </c>
      <c r="L310" s="276"/>
      <c r="M310" s="276"/>
      <c r="N310" s="276"/>
      <c r="O310" s="276"/>
      <c r="P310" s="276"/>
      <c r="Q310" s="276"/>
      <c r="R310" s="280"/>
      <c r="T310" s="281"/>
      <c r="U310" s="276"/>
      <c r="V310" s="276"/>
      <c r="W310" s="276"/>
      <c r="X310" s="276"/>
      <c r="Y310" s="276"/>
      <c r="Z310" s="276"/>
      <c r="AA310" s="282"/>
      <c r="AT310" s="283" t="s">
        <v>166</v>
      </c>
      <c r="AU310" s="283" t="s">
        <v>86</v>
      </c>
      <c r="AV310" s="13" t="s">
        <v>167</v>
      </c>
      <c r="AW310" s="13" t="s">
        <v>35</v>
      </c>
      <c r="AX310" s="13" t="s">
        <v>77</v>
      </c>
      <c r="AY310" s="283" t="s">
        <v>154</v>
      </c>
    </row>
    <row r="311" spans="2:51" s="10" customFormat="1" ht="16.5" customHeight="1">
      <c r="B311" s="232"/>
      <c r="C311" s="233"/>
      <c r="D311" s="233"/>
      <c r="E311" s="234" t="s">
        <v>22</v>
      </c>
      <c r="F311" s="242" t="s">
        <v>497</v>
      </c>
      <c r="G311" s="233"/>
      <c r="H311" s="233"/>
      <c r="I311" s="233"/>
      <c r="J311" s="233"/>
      <c r="K311" s="237">
        <v>19.11</v>
      </c>
      <c r="L311" s="233"/>
      <c r="M311" s="233"/>
      <c r="N311" s="233"/>
      <c r="O311" s="233"/>
      <c r="P311" s="233"/>
      <c r="Q311" s="233"/>
      <c r="R311" s="238"/>
      <c r="T311" s="239"/>
      <c r="U311" s="233"/>
      <c r="V311" s="233"/>
      <c r="W311" s="233"/>
      <c r="X311" s="233"/>
      <c r="Y311" s="233"/>
      <c r="Z311" s="233"/>
      <c r="AA311" s="240"/>
      <c r="AT311" s="241" t="s">
        <v>166</v>
      </c>
      <c r="AU311" s="241" t="s">
        <v>86</v>
      </c>
      <c r="AV311" s="10" t="s">
        <v>86</v>
      </c>
      <c r="AW311" s="10" t="s">
        <v>35</v>
      </c>
      <c r="AX311" s="10" t="s">
        <v>77</v>
      </c>
      <c r="AY311" s="241" t="s">
        <v>154</v>
      </c>
    </row>
    <row r="312" spans="2:51" s="10" customFormat="1" ht="16.5" customHeight="1">
      <c r="B312" s="232"/>
      <c r="C312" s="233"/>
      <c r="D312" s="233"/>
      <c r="E312" s="234" t="s">
        <v>22</v>
      </c>
      <c r="F312" s="242" t="s">
        <v>496</v>
      </c>
      <c r="G312" s="233"/>
      <c r="H312" s="233"/>
      <c r="I312" s="233"/>
      <c r="J312" s="233"/>
      <c r="K312" s="237">
        <v>-0.9</v>
      </c>
      <c r="L312" s="233"/>
      <c r="M312" s="233"/>
      <c r="N312" s="233"/>
      <c r="O312" s="233"/>
      <c r="P312" s="233"/>
      <c r="Q312" s="233"/>
      <c r="R312" s="238"/>
      <c r="T312" s="239"/>
      <c r="U312" s="233"/>
      <c r="V312" s="233"/>
      <c r="W312" s="233"/>
      <c r="X312" s="233"/>
      <c r="Y312" s="233"/>
      <c r="Z312" s="233"/>
      <c r="AA312" s="240"/>
      <c r="AT312" s="241" t="s">
        <v>166</v>
      </c>
      <c r="AU312" s="241" t="s">
        <v>86</v>
      </c>
      <c r="AV312" s="10" t="s">
        <v>86</v>
      </c>
      <c r="AW312" s="10" t="s">
        <v>35</v>
      </c>
      <c r="AX312" s="10" t="s">
        <v>77</v>
      </c>
      <c r="AY312" s="241" t="s">
        <v>154</v>
      </c>
    </row>
    <row r="313" spans="2:51" s="10" customFormat="1" ht="16.5" customHeight="1">
      <c r="B313" s="232"/>
      <c r="C313" s="233"/>
      <c r="D313" s="233"/>
      <c r="E313" s="234" t="s">
        <v>22</v>
      </c>
      <c r="F313" s="242" t="s">
        <v>498</v>
      </c>
      <c r="G313" s="233"/>
      <c r="H313" s="233"/>
      <c r="I313" s="233"/>
      <c r="J313" s="233"/>
      <c r="K313" s="237">
        <v>-1.2</v>
      </c>
      <c r="L313" s="233"/>
      <c r="M313" s="233"/>
      <c r="N313" s="233"/>
      <c r="O313" s="233"/>
      <c r="P313" s="233"/>
      <c r="Q313" s="233"/>
      <c r="R313" s="238"/>
      <c r="T313" s="239"/>
      <c r="U313" s="233"/>
      <c r="V313" s="233"/>
      <c r="W313" s="233"/>
      <c r="X313" s="233"/>
      <c r="Y313" s="233"/>
      <c r="Z313" s="233"/>
      <c r="AA313" s="240"/>
      <c r="AT313" s="241" t="s">
        <v>166</v>
      </c>
      <c r="AU313" s="241" t="s">
        <v>86</v>
      </c>
      <c r="AV313" s="10" t="s">
        <v>86</v>
      </c>
      <c r="AW313" s="10" t="s">
        <v>35</v>
      </c>
      <c r="AX313" s="10" t="s">
        <v>77</v>
      </c>
      <c r="AY313" s="241" t="s">
        <v>154</v>
      </c>
    </row>
    <row r="314" spans="2:51" s="13" customFormat="1" ht="16.5" customHeight="1">
      <c r="B314" s="275"/>
      <c r="C314" s="276"/>
      <c r="D314" s="276"/>
      <c r="E314" s="277" t="s">
        <v>22</v>
      </c>
      <c r="F314" s="278" t="s">
        <v>494</v>
      </c>
      <c r="G314" s="276"/>
      <c r="H314" s="276"/>
      <c r="I314" s="276"/>
      <c r="J314" s="276"/>
      <c r="K314" s="279">
        <v>17.01</v>
      </c>
      <c r="L314" s="276"/>
      <c r="M314" s="276"/>
      <c r="N314" s="276"/>
      <c r="O314" s="276"/>
      <c r="P314" s="276"/>
      <c r="Q314" s="276"/>
      <c r="R314" s="280"/>
      <c r="T314" s="281"/>
      <c r="U314" s="276"/>
      <c r="V314" s="276"/>
      <c r="W314" s="276"/>
      <c r="X314" s="276"/>
      <c r="Y314" s="276"/>
      <c r="Z314" s="276"/>
      <c r="AA314" s="282"/>
      <c r="AT314" s="283" t="s">
        <v>166</v>
      </c>
      <c r="AU314" s="283" t="s">
        <v>86</v>
      </c>
      <c r="AV314" s="13" t="s">
        <v>167</v>
      </c>
      <c r="AW314" s="13" t="s">
        <v>35</v>
      </c>
      <c r="AX314" s="13" t="s">
        <v>77</v>
      </c>
      <c r="AY314" s="283" t="s">
        <v>154</v>
      </c>
    </row>
    <row r="315" spans="2:51" s="10" customFormat="1" ht="16.5" customHeight="1">
      <c r="B315" s="232"/>
      <c r="C315" s="233"/>
      <c r="D315" s="233"/>
      <c r="E315" s="234" t="s">
        <v>22</v>
      </c>
      <c r="F315" s="242" t="s">
        <v>492</v>
      </c>
      <c r="G315" s="233"/>
      <c r="H315" s="233"/>
      <c r="I315" s="233"/>
      <c r="J315" s="233"/>
      <c r="K315" s="237">
        <v>10.125</v>
      </c>
      <c r="L315" s="233"/>
      <c r="M315" s="233"/>
      <c r="N315" s="233"/>
      <c r="O315" s="233"/>
      <c r="P315" s="233"/>
      <c r="Q315" s="233"/>
      <c r="R315" s="238"/>
      <c r="T315" s="239"/>
      <c r="U315" s="233"/>
      <c r="V315" s="233"/>
      <c r="W315" s="233"/>
      <c r="X315" s="233"/>
      <c r="Y315" s="233"/>
      <c r="Z315" s="233"/>
      <c r="AA315" s="240"/>
      <c r="AT315" s="241" t="s">
        <v>166</v>
      </c>
      <c r="AU315" s="241" t="s">
        <v>86</v>
      </c>
      <c r="AV315" s="10" t="s">
        <v>86</v>
      </c>
      <c r="AW315" s="10" t="s">
        <v>35</v>
      </c>
      <c r="AX315" s="10" t="s">
        <v>77</v>
      </c>
      <c r="AY315" s="241" t="s">
        <v>154</v>
      </c>
    </row>
    <row r="316" spans="2:51" s="10" customFormat="1" ht="16.5" customHeight="1">
      <c r="B316" s="232"/>
      <c r="C316" s="233"/>
      <c r="D316" s="233"/>
      <c r="E316" s="234" t="s">
        <v>22</v>
      </c>
      <c r="F316" s="242" t="s">
        <v>496</v>
      </c>
      <c r="G316" s="233"/>
      <c r="H316" s="233"/>
      <c r="I316" s="233"/>
      <c r="J316" s="233"/>
      <c r="K316" s="237">
        <v>-0.9</v>
      </c>
      <c r="L316" s="233"/>
      <c r="M316" s="233"/>
      <c r="N316" s="233"/>
      <c r="O316" s="233"/>
      <c r="P316" s="233"/>
      <c r="Q316" s="233"/>
      <c r="R316" s="238"/>
      <c r="T316" s="239"/>
      <c r="U316" s="233"/>
      <c r="V316" s="233"/>
      <c r="W316" s="233"/>
      <c r="X316" s="233"/>
      <c r="Y316" s="233"/>
      <c r="Z316" s="233"/>
      <c r="AA316" s="240"/>
      <c r="AT316" s="241" t="s">
        <v>166</v>
      </c>
      <c r="AU316" s="241" t="s">
        <v>86</v>
      </c>
      <c r="AV316" s="10" t="s">
        <v>86</v>
      </c>
      <c r="AW316" s="10" t="s">
        <v>35</v>
      </c>
      <c r="AX316" s="10" t="s">
        <v>77</v>
      </c>
      <c r="AY316" s="241" t="s">
        <v>154</v>
      </c>
    </row>
    <row r="317" spans="2:51" s="13" customFormat="1" ht="16.5" customHeight="1">
      <c r="B317" s="275"/>
      <c r="C317" s="276"/>
      <c r="D317" s="276"/>
      <c r="E317" s="277" t="s">
        <v>22</v>
      </c>
      <c r="F317" s="278" t="s">
        <v>494</v>
      </c>
      <c r="G317" s="276"/>
      <c r="H317" s="276"/>
      <c r="I317" s="276"/>
      <c r="J317" s="276"/>
      <c r="K317" s="279">
        <v>9.225</v>
      </c>
      <c r="L317" s="276"/>
      <c r="M317" s="276"/>
      <c r="N317" s="276"/>
      <c r="O317" s="276"/>
      <c r="P317" s="276"/>
      <c r="Q317" s="276"/>
      <c r="R317" s="280"/>
      <c r="T317" s="281"/>
      <c r="U317" s="276"/>
      <c r="V317" s="276"/>
      <c r="W317" s="276"/>
      <c r="X317" s="276"/>
      <c r="Y317" s="276"/>
      <c r="Z317" s="276"/>
      <c r="AA317" s="282"/>
      <c r="AT317" s="283" t="s">
        <v>166</v>
      </c>
      <c r="AU317" s="283" t="s">
        <v>86</v>
      </c>
      <c r="AV317" s="13" t="s">
        <v>167</v>
      </c>
      <c r="AW317" s="13" t="s">
        <v>35</v>
      </c>
      <c r="AX317" s="13" t="s">
        <v>77</v>
      </c>
      <c r="AY317" s="283" t="s">
        <v>154</v>
      </c>
    </row>
    <row r="318" spans="2:51" s="11" customFormat="1" ht="16.5" customHeight="1">
      <c r="B318" s="243"/>
      <c r="C318" s="244"/>
      <c r="D318" s="244"/>
      <c r="E318" s="245" t="s">
        <v>22</v>
      </c>
      <c r="F318" s="246" t="s">
        <v>173</v>
      </c>
      <c r="G318" s="244"/>
      <c r="H318" s="244"/>
      <c r="I318" s="244"/>
      <c r="J318" s="244"/>
      <c r="K318" s="247">
        <v>40.86</v>
      </c>
      <c r="L318" s="244"/>
      <c r="M318" s="244"/>
      <c r="N318" s="244"/>
      <c r="O318" s="244"/>
      <c r="P318" s="244"/>
      <c r="Q318" s="244"/>
      <c r="R318" s="248"/>
      <c r="T318" s="249"/>
      <c r="U318" s="244"/>
      <c r="V318" s="244"/>
      <c r="W318" s="244"/>
      <c r="X318" s="244"/>
      <c r="Y318" s="244"/>
      <c r="Z318" s="244"/>
      <c r="AA318" s="250"/>
      <c r="AT318" s="251" t="s">
        <v>166</v>
      </c>
      <c r="AU318" s="251" t="s">
        <v>86</v>
      </c>
      <c r="AV318" s="11" t="s">
        <v>159</v>
      </c>
      <c r="AW318" s="11" t="s">
        <v>35</v>
      </c>
      <c r="AX318" s="11" t="s">
        <v>83</v>
      </c>
      <c r="AY318" s="251" t="s">
        <v>154</v>
      </c>
    </row>
    <row r="319" spans="2:65" s="1" customFormat="1" ht="38.25" customHeight="1">
      <c r="B319" s="48"/>
      <c r="C319" s="221" t="s">
        <v>499</v>
      </c>
      <c r="D319" s="221" t="s">
        <v>155</v>
      </c>
      <c r="E319" s="222" t="s">
        <v>500</v>
      </c>
      <c r="F319" s="223" t="s">
        <v>501</v>
      </c>
      <c r="G319" s="223"/>
      <c r="H319" s="223"/>
      <c r="I319" s="223"/>
      <c r="J319" s="224" t="s">
        <v>163</v>
      </c>
      <c r="K319" s="225">
        <v>84.954</v>
      </c>
      <c r="L319" s="226">
        <v>0</v>
      </c>
      <c r="M319" s="227"/>
      <c r="N319" s="228">
        <f>ROUND(L319*K319,2)</f>
        <v>0</v>
      </c>
      <c r="O319" s="228"/>
      <c r="P319" s="228"/>
      <c r="Q319" s="228"/>
      <c r="R319" s="50"/>
      <c r="T319" s="229" t="s">
        <v>22</v>
      </c>
      <c r="U319" s="58" t="s">
        <v>44</v>
      </c>
      <c r="V319" s="49"/>
      <c r="W319" s="230">
        <f>V319*K319</f>
        <v>0</v>
      </c>
      <c r="X319" s="230">
        <v>0.003</v>
      </c>
      <c r="Y319" s="230">
        <f>X319*K319</f>
        <v>0.254862</v>
      </c>
      <c r="Z319" s="230">
        <v>0</v>
      </c>
      <c r="AA319" s="231">
        <f>Z319*K319</f>
        <v>0</v>
      </c>
      <c r="AR319" s="24" t="s">
        <v>229</v>
      </c>
      <c r="AT319" s="24" t="s">
        <v>155</v>
      </c>
      <c r="AU319" s="24" t="s">
        <v>86</v>
      </c>
      <c r="AY319" s="24" t="s">
        <v>154</v>
      </c>
      <c r="BE319" s="144">
        <f>IF(U319="základní",N319,0)</f>
        <v>0</v>
      </c>
      <c r="BF319" s="144">
        <f>IF(U319="snížená",N319,0)</f>
        <v>0</v>
      </c>
      <c r="BG319" s="144">
        <f>IF(U319="zákl. přenesená",N319,0)</f>
        <v>0</v>
      </c>
      <c r="BH319" s="144">
        <f>IF(U319="sníž. přenesená",N319,0)</f>
        <v>0</v>
      </c>
      <c r="BI319" s="144">
        <f>IF(U319="nulová",N319,0)</f>
        <v>0</v>
      </c>
      <c r="BJ319" s="24" t="s">
        <v>86</v>
      </c>
      <c r="BK319" s="144">
        <f>ROUND(L319*K319,2)</f>
        <v>0</v>
      </c>
      <c r="BL319" s="24" t="s">
        <v>229</v>
      </c>
      <c r="BM319" s="24" t="s">
        <v>502</v>
      </c>
    </row>
    <row r="320" spans="2:51" s="10" customFormat="1" ht="16.5" customHeight="1">
      <c r="B320" s="232"/>
      <c r="C320" s="233"/>
      <c r="D320" s="233"/>
      <c r="E320" s="234" t="s">
        <v>22</v>
      </c>
      <c r="F320" s="235" t="s">
        <v>503</v>
      </c>
      <c r="G320" s="236"/>
      <c r="H320" s="236"/>
      <c r="I320" s="236"/>
      <c r="J320" s="233"/>
      <c r="K320" s="237">
        <v>13.5</v>
      </c>
      <c r="L320" s="233"/>
      <c r="M320" s="233"/>
      <c r="N320" s="233"/>
      <c r="O320" s="233"/>
      <c r="P320" s="233"/>
      <c r="Q320" s="233"/>
      <c r="R320" s="238"/>
      <c r="T320" s="239"/>
      <c r="U320" s="233"/>
      <c r="V320" s="233"/>
      <c r="W320" s="233"/>
      <c r="X320" s="233"/>
      <c r="Y320" s="233"/>
      <c r="Z320" s="233"/>
      <c r="AA320" s="240"/>
      <c r="AT320" s="241" t="s">
        <v>166</v>
      </c>
      <c r="AU320" s="241" t="s">
        <v>86</v>
      </c>
      <c r="AV320" s="10" t="s">
        <v>86</v>
      </c>
      <c r="AW320" s="10" t="s">
        <v>35</v>
      </c>
      <c r="AX320" s="10" t="s">
        <v>77</v>
      </c>
      <c r="AY320" s="241" t="s">
        <v>154</v>
      </c>
    </row>
    <row r="321" spans="2:51" s="10" customFormat="1" ht="16.5" customHeight="1">
      <c r="B321" s="232"/>
      <c r="C321" s="233"/>
      <c r="D321" s="233"/>
      <c r="E321" s="234" t="s">
        <v>22</v>
      </c>
      <c r="F321" s="242" t="s">
        <v>504</v>
      </c>
      <c r="G321" s="233"/>
      <c r="H321" s="233"/>
      <c r="I321" s="233"/>
      <c r="J321" s="233"/>
      <c r="K321" s="237">
        <v>-2.364</v>
      </c>
      <c r="L321" s="233"/>
      <c r="M321" s="233"/>
      <c r="N321" s="233"/>
      <c r="O321" s="233"/>
      <c r="P321" s="233"/>
      <c r="Q321" s="233"/>
      <c r="R321" s="238"/>
      <c r="T321" s="239"/>
      <c r="U321" s="233"/>
      <c r="V321" s="233"/>
      <c r="W321" s="233"/>
      <c r="X321" s="233"/>
      <c r="Y321" s="233"/>
      <c r="Z321" s="233"/>
      <c r="AA321" s="240"/>
      <c r="AT321" s="241" t="s">
        <v>166</v>
      </c>
      <c r="AU321" s="241" t="s">
        <v>86</v>
      </c>
      <c r="AV321" s="10" t="s">
        <v>86</v>
      </c>
      <c r="AW321" s="10" t="s">
        <v>35</v>
      </c>
      <c r="AX321" s="10" t="s">
        <v>77</v>
      </c>
      <c r="AY321" s="241" t="s">
        <v>154</v>
      </c>
    </row>
    <row r="322" spans="2:51" s="13" customFormat="1" ht="16.5" customHeight="1">
      <c r="B322" s="275"/>
      <c r="C322" s="276"/>
      <c r="D322" s="276"/>
      <c r="E322" s="277" t="s">
        <v>22</v>
      </c>
      <c r="F322" s="278" t="s">
        <v>494</v>
      </c>
      <c r="G322" s="276"/>
      <c r="H322" s="276"/>
      <c r="I322" s="276"/>
      <c r="J322" s="276"/>
      <c r="K322" s="279">
        <v>11.136</v>
      </c>
      <c r="L322" s="276"/>
      <c r="M322" s="276"/>
      <c r="N322" s="276"/>
      <c r="O322" s="276"/>
      <c r="P322" s="276"/>
      <c r="Q322" s="276"/>
      <c r="R322" s="280"/>
      <c r="T322" s="281"/>
      <c r="U322" s="276"/>
      <c r="V322" s="276"/>
      <c r="W322" s="276"/>
      <c r="X322" s="276"/>
      <c r="Y322" s="276"/>
      <c r="Z322" s="276"/>
      <c r="AA322" s="282"/>
      <c r="AT322" s="283" t="s">
        <v>166</v>
      </c>
      <c r="AU322" s="283" t="s">
        <v>86</v>
      </c>
      <c r="AV322" s="13" t="s">
        <v>167</v>
      </c>
      <c r="AW322" s="13" t="s">
        <v>35</v>
      </c>
      <c r="AX322" s="13" t="s">
        <v>77</v>
      </c>
      <c r="AY322" s="283" t="s">
        <v>154</v>
      </c>
    </row>
    <row r="323" spans="2:51" s="10" customFormat="1" ht="16.5" customHeight="1">
      <c r="B323" s="232"/>
      <c r="C323" s="233"/>
      <c r="D323" s="233"/>
      <c r="E323" s="234" t="s">
        <v>22</v>
      </c>
      <c r="F323" s="242" t="s">
        <v>505</v>
      </c>
      <c r="G323" s="233"/>
      <c r="H323" s="233"/>
      <c r="I323" s="233"/>
      <c r="J323" s="233"/>
      <c r="K323" s="237">
        <v>9.6</v>
      </c>
      <c r="L323" s="233"/>
      <c r="M323" s="233"/>
      <c r="N323" s="233"/>
      <c r="O323" s="233"/>
      <c r="P323" s="233"/>
      <c r="Q323" s="233"/>
      <c r="R323" s="238"/>
      <c r="T323" s="239"/>
      <c r="U323" s="233"/>
      <c r="V323" s="233"/>
      <c r="W323" s="233"/>
      <c r="X323" s="233"/>
      <c r="Y323" s="233"/>
      <c r="Z323" s="233"/>
      <c r="AA323" s="240"/>
      <c r="AT323" s="241" t="s">
        <v>166</v>
      </c>
      <c r="AU323" s="241" t="s">
        <v>86</v>
      </c>
      <c r="AV323" s="10" t="s">
        <v>86</v>
      </c>
      <c r="AW323" s="10" t="s">
        <v>35</v>
      </c>
      <c r="AX323" s="10" t="s">
        <v>77</v>
      </c>
      <c r="AY323" s="241" t="s">
        <v>154</v>
      </c>
    </row>
    <row r="324" spans="2:51" s="10" customFormat="1" ht="16.5" customHeight="1">
      <c r="B324" s="232"/>
      <c r="C324" s="233"/>
      <c r="D324" s="233"/>
      <c r="E324" s="234" t="s">
        <v>22</v>
      </c>
      <c r="F324" s="242" t="s">
        <v>506</v>
      </c>
      <c r="G324" s="233"/>
      <c r="H324" s="233"/>
      <c r="I324" s="233"/>
      <c r="J324" s="233"/>
      <c r="K324" s="237">
        <v>-1.182</v>
      </c>
      <c r="L324" s="233"/>
      <c r="M324" s="233"/>
      <c r="N324" s="233"/>
      <c r="O324" s="233"/>
      <c r="P324" s="233"/>
      <c r="Q324" s="233"/>
      <c r="R324" s="238"/>
      <c r="T324" s="239"/>
      <c r="U324" s="233"/>
      <c r="V324" s="233"/>
      <c r="W324" s="233"/>
      <c r="X324" s="233"/>
      <c r="Y324" s="233"/>
      <c r="Z324" s="233"/>
      <c r="AA324" s="240"/>
      <c r="AT324" s="241" t="s">
        <v>166</v>
      </c>
      <c r="AU324" s="241" t="s">
        <v>86</v>
      </c>
      <c r="AV324" s="10" t="s">
        <v>86</v>
      </c>
      <c r="AW324" s="10" t="s">
        <v>35</v>
      </c>
      <c r="AX324" s="10" t="s">
        <v>77</v>
      </c>
      <c r="AY324" s="241" t="s">
        <v>154</v>
      </c>
    </row>
    <row r="325" spans="2:51" s="13" customFormat="1" ht="16.5" customHeight="1">
      <c r="B325" s="275"/>
      <c r="C325" s="276"/>
      <c r="D325" s="276"/>
      <c r="E325" s="277" t="s">
        <v>22</v>
      </c>
      <c r="F325" s="278" t="s">
        <v>494</v>
      </c>
      <c r="G325" s="276"/>
      <c r="H325" s="276"/>
      <c r="I325" s="276"/>
      <c r="J325" s="276"/>
      <c r="K325" s="279">
        <v>8.418</v>
      </c>
      <c r="L325" s="276"/>
      <c r="M325" s="276"/>
      <c r="N325" s="276"/>
      <c r="O325" s="276"/>
      <c r="P325" s="276"/>
      <c r="Q325" s="276"/>
      <c r="R325" s="280"/>
      <c r="T325" s="281"/>
      <c r="U325" s="276"/>
      <c r="V325" s="276"/>
      <c r="W325" s="276"/>
      <c r="X325" s="276"/>
      <c r="Y325" s="276"/>
      <c r="Z325" s="276"/>
      <c r="AA325" s="282"/>
      <c r="AT325" s="283" t="s">
        <v>166</v>
      </c>
      <c r="AU325" s="283" t="s">
        <v>86</v>
      </c>
      <c r="AV325" s="13" t="s">
        <v>167</v>
      </c>
      <c r="AW325" s="13" t="s">
        <v>35</v>
      </c>
      <c r="AX325" s="13" t="s">
        <v>77</v>
      </c>
      <c r="AY325" s="283" t="s">
        <v>154</v>
      </c>
    </row>
    <row r="326" spans="2:51" s="10" customFormat="1" ht="16.5" customHeight="1">
      <c r="B326" s="232"/>
      <c r="C326" s="233"/>
      <c r="D326" s="233"/>
      <c r="E326" s="234" t="s">
        <v>22</v>
      </c>
      <c r="F326" s="242" t="s">
        <v>507</v>
      </c>
      <c r="G326" s="233"/>
      <c r="H326" s="233"/>
      <c r="I326" s="233"/>
      <c r="J326" s="233"/>
      <c r="K326" s="237">
        <v>25.48</v>
      </c>
      <c r="L326" s="233"/>
      <c r="M326" s="233"/>
      <c r="N326" s="233"/>
      <c r="O326" s="233"/>
      <c r="P326" s="233"/>
      <c r="Q326" s="233"/>
      <c r="R326" s="238"/>
      <c r="T326" s="239"/>
      <c r="U326" s="233"/>
      <c r="V326" s="233"/>
      <c r="W326" s="233"/>
      <c r="X326" s="233"/>
      <c r="Y326" s="233"/>
      <c r="Z326" s="233"/>
      <c r="AA326" s="240"/>
      <c r="AT326" s="241" t="s">
        <v>166</v>
      </c>
      <c r="AU326" s="241" t="s">
        <v>86</v>
      </c>
      <c r="AV326" s="10" t="s">
        <v>86</v>
      </c>
      <c r="AW326" s="10" t="s">
        <v>35</v>
      </c>
      <c r="AX326" s="10" t="s">
        <v>77</v>
      </c>
      <c r="AY326" s="241" t="s">
        <v>154</v>
      </c>
    </row>
    <row r="327" spans="2:51" s="10" customFormat="1" ht="16.5" customHeight="1">
      <c r="B327" s="232"/>
      <c r="C327" s="233"/>
      <c r="D327" s="233"/>
      <c r="E327" s="234" t="s">
        <v>22</v>
      </c>
      <c r="F327" s="242" t="s">
        <v>506</v>
      </c>
      <c r="G327" s="233"/>
      <c r="H327" s="233"/>
      <c r="I327" s="233"/>
      <c r="J327" s="233"/>
      <c r="K327" s="237">
        <v>-1.182</v>
      </c>
      <c r="L327" s="233"/>
      <c r="M327" s="233"/>
      <c r="N327" s="233"/>
      <c r="O327" s="233"/>
      <c r="P327" s="233"/>
      <c r="Q327" s="233"/>
      <c r="R327" s="238"/>
      <c r="T327" s="239"/>
      <c r="U327" s="233"/>
      <c r="V327" s="233"/>
      <c r="W327" s="233"/>
      <c r="X327" s="233"/>
      <c r="Y327" s="233"/>
      <c r="Z327" s="233"/>
      <c r="AA327" s="240"/>
      <c r="AT327" s="241" t="s">
        <v>166</v>
      </c>
      <c r="AU327" s="241" t="s">
        <v>86</v>
      </c>
      <c r="AV327" s="10" t="s">
        <v>86</v>
      </c>
      <c r="AW327" s="10" t="s">
        <v>35</v>
      </c>
      <c r="AX327" s="10" t="s">
        <v>77</v>
      </c>
      <c r="AY327" s="241" t="s">
        <v>154</v>
      </c>
    </row>
    <row r="328" spans="2:51" s="10" customFormat="1" ht="16.5" customHeight="1">
      <c r="B328" s="232"/>
      <c r="C328" s="233"/>
      <c r="D328" s="233"/>
      <c r="E328" s="234" t="s">
        <v>22</v>
      </c>
      <c r="F328" s="242" t="s">
        <v>508</v>
      </c>
      <c r="G328" s="233"/>
      <c r="H328" s="233"/>
      <c r="I328" s="233"/>
      <c r="J328" s="233"/>
      <c r="K328" s="237">
        <v>-1.576</v>
      </c>
      <c r="L328" s="233"/>
      <c r="M328" s="233"/>
      <c r="N328" s="233"/>
      <c r="O328" s="233"/>
      <c r="P328" s="233"/>
      <c r="Q328" s="233"/>
      <c r="R328" s="238"/>
      <c r="T328" s="239"/>
      <c r="U328" s="233"/>
      <c r="V328" s="233"/>
      <c r="W328" s="233"/>
      <c r="X328" s="233"/>
      <c r="Y328" s="233"/>
      <c r="Z328" s="233"/>
      <c r="AA328" s="240"/>
      <c r="AT328" s="241" t="s">
        <v>166</v>
      </c>
      <c r="AU328" s="241" t="s">
        <v>86</v>
      </c>
      <c r="AV328" s="10" t="s">
        <v>86</v>
      </c>
      <c r="AW328" s="10" t="s">
        <v>35</v>
      </c>
      <c r="AX328" s="10" t="s">
        <v>77</v>
      </c>
      <c r="AY328" s="241" t="s">
        <v>154</v>
      </c>
    </row>
    <row r="329" spans="2:51" s="13" customFormat="1" ht="16.5" customHeight="1">
      <c r="B329" s="275"/>
      <c r="C329" s="276"/>
      <c r="D329" s="276"/>
      <c r="E329" s="277" t="s">
        <v>22</v>
      </c>
      <c r="F329" s="278" t="s">
        <v>494</v>
      </c>
      <c r="G329" s="276"/>
      <c r="H329" s="276"/>
      <c r="I329" s="276"/>
      <c r="J329" s="276"/>
      <c r="K329" s="279">
        <v>22.722</v>
      </c>
      <c r="L329" s="276"/>
      <c r="M329" s="276"/>
      <c r="N329" s="276"/>
      <c r="O329" s="276"/>
      <c r="P329" s="276"/>
      <c r="Q329" s="276"/>
      <c r="R329" s="280"/>
      <c r="T329" s="281"/>
      <c r="U329" s="276"/>
      <c r="V329" s="276"/>
      <c r="W329" s="276"/>
      <c r="X329" s="276"/>
      <c r="Y329" s="276"/>
      <c r="Z329" s="276"/>
      <c r="AA329" s="282"/>
      <c r="AT329" s="283" t="s">
        <v>166</v>
      </c>
      <c r="AU329" s="283" t="s">
        <v>86</v>
      </c>
      <c r="AV329" s="13" t="s">
        <v>167</v>
      </c>
      <c r="AW329" s="13" t="s">
        <v>35</v>
      </c>
      <c r="AX329" s="13" t="s">
        <v>77</v>
      </c>
      <c r="AY329" s="283" t="s">
        <v>154</v>
      </c>
    </row>
    <row r="330" spans="2:51" s="10" customFormat="1" ht="16.5" customHeight="1">
      <c r="B330" s="232"/>
      <c r="C330" s="233"/>
      <c r="D330" s="233"/>
      <c r="E330" s="234" t="s">
        <v>22</v>
      </c>
      <c r="F330" s="242" t="s">
        <v>503</v>
      </c>
      <c r="G330" s="233"/>
      <c r="H330" s="233"/>
      <c r="I330" s="233"/>
      <c r="J330" s="233"/>
      <c r="K330" s="237">
        <v>13.5</v>
      </c>
      <c r="L330" s="233"/>
      <c r="M330" s="233"/>
      <c r="N330" s="233"/>
      <c r="O330" s="233"/>
      <c r="P330" s="233"/>
      <c r="Q330" s="233"/>
      <c r="R330" s="238"/>
      <c r="T330" s="239"/>
      <c r="U330" s="233"/>
      <c r="V330" s="233"/>
      <c r="W330" s="233"/>
      <c r="X330" s="233"/>
      <c r="Y330" s="233"/>
      <c r="Z330" s="233"/>
      <c r="AA330" s="240"/>
      <c r="AT330" s="241" t="s">
        <v>166</v>
      </c>
      <c r="AU330" s="241" t="s">
        <v>86</v>
      </c>
      <c r="AV330" s="10" t="s">
        <v>86</v>
      </c>
      <c r="AW330" s="10" t="s">
        <v>35</v>
      </c>
      <c r="AX330" s="10" t="s">
        <v>77</v>
      </c>
      <c r="AY330" s="241" t="s">
        <v>154</v>
      </c>
    </row>
    <row r="331" spans="2:51" s="10" customFormat="1" ht="16.5" customHeight="1">
      <c r="B331" s="232"/>
      <c r="C331" s="233"/>
      <c r="D331" s="233"/>
      <c r="E331" s="234" t="s">
        <v>22</v>
      </c>
      <c r="F331" s="242" t="s">
        <v>506</v>
      </c>
      <c r="G331" s="233"/>
      <c r="H331" s="233"/>
      <c r="I331" s="233"/>
      <c r="J331" s="233"/>
      <c r="K331" s="237">
        <v>-1.182</v>
      </c>
      <c r="L331" s="233"/>
      <c r="M331" s="233"/>
      <c r="N331" s="233"/>
      <c r="O331" s="233"/>
      <c r="P331" s="233"/>
      <c r="Q331" s="233"/>
      <c r="R331" s="238"/>
      <c r="T331" s="239"/>
      <c r="U331" s="233"/>
      <c r="V331" s="233"/>
      <c r="W331" s="233"/>
      <c r="X331" s="233"/>
      <c r="Y331" s="233"/>
      <c r="Z331" s="233"/>
      <c r="AA331" s="240"/>
      <c r="AT331" s="241" t="s">
        <v>166</v>
      </c>
      <c r="AU331" s="241" t="s">
        <v>86</v>
      </c>
      <c r="AV331" s="10" t="s">
        <v>86</v>
      </c>
      <c r="AW331" s="10" t="s">
        <v>35</v>
      </c>
      <c r="AX331" s="10" t="s">
        <v>77</v>
      </c>
      <c r="AY331" s="241" t="s">
        <v>154</v>
      </c>
    </row>
    <row r="332" spans="2:51" s="13" customFormat="1" ht="16.5" customHeight="1">
      <c r="B332" s="275"/>
      <c r="C332" s="276"/>
      <c r="D332" s="276"/>
      <c r="E332" s="277" t="s">
        <v>22</v>
      </c>
      <c r="F332" s="278" t="s">
        <v>494</v>
      </c>
      <c r="G332" s="276"/>
      <c r="H332" s="276"/>
      <c r="I332" s="276"/>
      <c r="J332" s="276"/>
      <c r="K332" s="279">
        <v>12.318</v>
      </c>
      <c r="L332" s="276"/>
      <c r="M332" s="276"/>
      <c r="N332" s="276"/>
      <c r="O332" s="276"/>
      <c r="P332" s="276"/>
      <c r="Q332" s="276"/>
      <c r="R332" s="280"/>
      <c r="T332" s="281"/>
      <c r="U332" s="276"/>
      <c r="V332" s="276"/>
      <c r="W332" s="276"/>
      <c r="X332" s="276"/>
      <c r="Y332" s="276"/>
      <c r="Z332" s="276"/>
      <c r="AA332" s="282"/>
      <c r="AT332" s="283" t="s">
        <v>166</v>
      </c>
      <c r="AU332" s="283" t="s">
        <v>86</v>
      </c>
      <c r="AV332" s="13" t="s">
        <v>167</v>
      </c>
      <c r="AW332" s="13" t="s">
        <v>35</v>
      </c>
      <c r="AX332" s="13" t="s">
        <v>77</v>
      </c>
      <c r="AY332" s="283" t="s">
        <v>154</v>
      </c>
    </row>
    <row r="333" spans="2:51" s="10" customFormat="1" ht="16.5" customHeight="1">
      <c r="B333" s="232"/>
      <c r="C333" s="233"/>
      <c r="D333" s="233"/>
      <c r="E333" s="234" t="s">
        <v>22</v>
      </c>
      <c r="F333" s="242" t="s">
        <v>509</v>
      </c>
      <c r="G333" s="233"/>
      <c r="H333" s="233"/>
      <c r="I333" s="233"/>
      <c r="J333" s="233"/>
      <c r="K333" s="237">
        <v>13.56</v>
      </c>
      <c r="L333" s="233"/>
      <c r="M333" s="233"/>
      <c r="N333" s="233"/>
      <c r="O333" s="233"/>
      <c r="P333" s="233"/>
      <c r="Q333" s="233"/>
      <c r="R333" s="238"/>
      <c r="T333" s="239"/>
      <c r="U333" s="233"/>
      <c r="V333" s="233"/>
      <c r="W333" s="233"/>
      <c r="X333" s="233"/>
      <c r="Y333" s="233"/>
      <c r="Z333" s="233"/>
      <c r="AA333" s="240"/>
      <c r="AT333" s="241" t="s">
        <v>166</v>
      </c>
      <c r="AU333" s="241" t="s">
        <v>86</v>
      </c>
      <c r="AV333" s="10" t="s">
        <v>86</v>
      </c>
      <c r="AW333" s="10" t="s">
        <v>35</v>
      </c>
      <c r="AX333" s="10" t="s">
        <v>77</v>
      </c>
      <c r="AY333" s="241" t="s">
        <v>154</v>
      </c>
    </row>
    <row r="334" spans="2:51" s="10" customFormat="1" ht="16.5" customHeight="1">
      <c r="B334" s="232"/>
      <c r="C334" s="233"/>
      <c r="D334" s="233"/>
      <c r="E334" s="234" t="s">
        <v>22</v>
      </c>
      <c r="F334" s="242" t="s">
        <v>510</v>
      </c>
      <c r="G334" s="233"/>
      <c r="H334" s="233"/>
      <c r="I334" s="233"/>
      <c r="J334" s="233"/>
      <c r="K334" s="237">
        <v>-1.2</v>
      </c>
      <c r="L334" s="233"/>
      <c r="M334" s="233"/>
      <c r="N334" s="233"/>
      <c r="O334" s="233"/>
      <c r="P334" s="233"/>
      <c r="Q334" s="233"/>
      <c r="R334" s="238"/>
      <c r="T334" s="239"/>
      <c r="U334" s="233"/>
      <c r="V334" s="233"/>
      <c r="W334" s="233"/>
      <c r="X334" s="233"/>
      <c r="Y334" s="233"/>
      <c r="Z334" s="233"/>
      <c r="AA334" s="240"/>
      <c r="AT334" s="241" t="s">
        <v>166</v>
      </c>
      <c r="AU334" s="241" t="s">
        <v>86</v>
      </c>
      <c r="AV334" s="10" t="s">
        <v>86</v>
      </c>
      <c r="AW334" s="10" t="s">
        <v>35</v>
      </c>
      <c r="AX334" s="10" t="s">
        <v>77</v>
      </c>
      <c r="AY334" s="241" t="s">
        <v>154</v>
      </c>
    </row>
    <row r="335" spans="2:51" s="13" customFormat="1" ht="16.5" customHeight="1">
      <c r="B335" s="275"/>
      <c r="C335" s="276"/>
      <c r="D335" s="276"/>
      <c r="E335" s="277" t="s">
        <v>22</v>
      </c>
      <c r="F335" s="278" t="s">
        <v>494</v>
      </c>
      <c r="G335" s="276"/>
      <c r="H335" s="276"/>
      <c r="I335" s="276"/>
      <c r="J335" s="276"/>
      <c r="K335" s="279">
        <v>12.36</v>
      </c>
      <c r="L335" s="276"/>
      <c r="M335" s="276"/>
      <c r="N335" s="276"/>
      <c r="O335" s="276"/>
      <c r="P335" s="276"/>
      <c r="Q335" s="276"/>
      <c r="R335" s="280"/>
      <c r="T335" s="281"/>
      <c r="U335" s="276"/>
      <c r="V335" s="276"/>
      <c r="W335" s="276"/>
      <c r="X335" s="276"/>
      <c r="Y335" s="276"/>
      <c r="Z335" s="276"/>
      <c r="AA335" s="282"/>
      <c r="AT335" s="283" t="s">
        <v>166</v>
      </c>
      <c r="AU335" s="283" t="s">
        <v>86</v>
      </c>
      <c r="AV335" s="13" t="s">
        <v>167</v>
      </c>
      <c r="AW335" s="13" t="s">
        <v>35</v>
      </c>
      <c r="AX335" s="13" t="s">
        <v>77</v>
      </c>
      <c r="AY335" s="283" t="s">
        <v>154</v>
      </c>
    </row>
    <row r="336" spans="2:51" s="10" customFormat="1" ht="16.5" customHeight="1">
      <c r="B336" s="232"/>
      <c r="C336" s="233"/>
      <c r="D336" s="233"/>
      <c r="E336" s="234" t="s">
        <v>22</v>
      </c>
      <c r="F336" s="242" t="s">
        <v>511</v>
      </c>
      <c r="G336" s="233"/>
      <c r="H336" s="233"/>
      <c r="I336" s="233"/>
      <c r="J336" s="233"/>
      <c r="K336" s="237">
        <v>10.2</v>
      </c>
      <c r="L336" s="233"/>
      <c r="M336" s="233"/>
      <c r="N336" s="233"/>
      <c r="O336" s="233"/>
      <c r="P336" s="233"/>
      <c r="Q336" s="233"/>
      <c r="R336" s="238"/>
      <c r="T336" s="239"/>
      <c r="U336" s="233"/>
      <c r="V336" s="233"/>
      <c r="W336" s="233"/>
      <c r="X336" s="233"/>
      <c r="Y336" s="233"/>
      <c r="Z336" s="233"/>
      <c r="AA336" s="240"/>
      <c r="AT336" s="241" t="s">
        <v>166</v>
      </c>
      <c r="AU336" s="241" t="s">
        <v>86</v>
      </c>
      <c r="AV336" s="10" t="s">
        <v>86</v>
      </c>
      <c r="AW336" s="10" t="s">
        <v>35</v>
      </c>
      <c r="AX336" s="10" t="s">
        <v>77</v>
      </c>
      <c r="AY336" s="241" t="s">
        <v>154</v>
      </c>
    </row>
    <row r="337" spans="2:51" s="10" customFormat="1" ht="16.5" customHeight="1">
      <c r="B337" s="232"/>
      <c r="C337" s="233"/>
      <c r="D337" s="233"/>
      <c r="E337" s="234" t="s">
        <v>22</v>
      </c>
      <c r="F337" s="242" t="s">
        <v>510</v>
      </c>
      <c r="G337" s="233"/>
      <c r="H337" s="233"/>
      <c r="I337" s="233"/>
      <c r="J337" s="233"/>
      <c r="K337" s="237">
        <v>-1.2</v>
      </c>
      <c r="L337" s="233"/>
      <c r="M337" s="233"/>
      <c r="N337" s="233"/>
      <c r="O337" s="233"/>
      <c r="P337" s="233"/>
      <c r="Q337" s="233"/>
      <c r="R337" s="238"/>
      <c r="T337" s="239"/>
      <c r="U337" s="233"/>
      <c r="V337" s="233"/>
      <c r="W337" s="233"/>
      <c r="X337" s="233"/>
      <c r="Y337" s="233"/>
      <c r="Z337" s="233"/>
      <c r="AA337" s="240"/>
      <c r="AT337" s="241" t="s">
        <v>166</v>
      </c>
      <c r="AU337" s="241" t="s">
        <v>86</v>
      </c>
      <c r="AV337" s="10" t="s">
        <v>86</v>
      </c>
      <c r="AW337" s="10" t="s">
        <v>35</v>
      </c>
      <c r="AX337" s="10" t="s">
        <v>77</v>
      </c>
      <c r="AY337" s="241" t="s">
        <v>154</v>
      </c>
    </row>
    <row r="338" spans="2:51" s="13" customFormat="1" ht="16.5" customHeight="1">
      <c r="B338" s="275"/>
      <c r="C338" s="276"/>
      <c r="D338" s="276"/>
      <c r="E338" s="277" t="s">
        <v>22</v>
      </c>
      <c r="F338" s="278" t="s">
        <v>494</v>
      </c>
      <c r="G338" s="276"/>
      <c r="H338" s="276"/>
      <c r="I338" s="276"/>
      <c r="J338" s="276"/>
      <c r="K338" s="279">
        <v>9</v>
      </c>
      <c r="L338" s="276"/>
      <c r="M338" s="276"/>
      <c r="N338" s="276"/>
      <c r="O338" s="276"/>
      <c r="P338" s="276"/>
      <c r="Q338" s="276"/>
      <c r="R338" s="280"/>
      <c r="T338" s="281"/>
      <c r="U338" s="276"/>
      <c r="V338" s="276"/>
      <c r="W338" s="276"/>
      <c r="X338" s="276"/>
      <c r="Y338" s="276"/>
      <c r="Z338" s="276"/>
      <c r="AA338" s="282"/>
      <c r="AT338" s="283" t="s">
        <v>166</v>
      </c>
      <c r="AU338" s="283" t="s">
        <v>86</v>
      </c>
      <c r="AV338" s="13" t="s">
        <v>167</v>
      </c>
      <c r="AW338" s="13" t="s">
        <v>35</v>
      </c>
      <c r="AX338" s="13" t="s">
        <v>77</v>
      </c>
      <c r="AY338" s="283" t="s">
        <v>154</v>
      </c>
    </row>
    <row r="339" spans="2:51" s="10" customFormat="1" ht="16.5" customHeight="1">
      <c r="B339" s="232"/>
      <c r="C339" s="233"/>
      <c r="D339" s="233"/>
      <c r="E339" s="234" t="s">
        <v>22</v>
      </c>
      <c r="F339" s="242" t="s">
        <v>511</v>
      </c>
      <c r="G339" s="233"/>
      <c r="H339" s="233"/>
      <c r="I339" s="233"/>
      <c r="J339" s="233"/>
      <c r="K339" s="237">
        <v>10.2</v>
      </c>
      <c r="L339" s="233"/>
      <c r="M339" s="233"/>
      <c r="N339" s="233"/>
      <c r="O339" s="233"/>
      <c r="P339" s="233"/>
      <c r="Q339" s="233"/>
      <c r="R339" s="238"/>
      <c r="T339" s="239"/>
      <c r="U339" s="233"/>
      <c r="V339" s="233"/>
      <c r="W339" s="233"/>
      <c r="X339" s="233"/>
      <c r="Y339" s="233"/>
      <c r="Z339" s="233"/>
      <c r="AA339" s="240"/>
      <c r="AT339" s="241" t="s">
        <v>166</v>
      </c>
      <c r="AU339" s="241" t="s">
        <v>86</v>
      </c>
      <c r="AV339" s="10" t="s">
        <v>86</v>
      </c>
      <c r="AW339" s="10" t="s">
        <v>35</v>
      </c>
      <c r="AX339" s="10" t="s">
        <v>77</v>
      </c>
      <c r="AY339" s="241" t="s">
        <v>154</v>
      </c>
    </row>
    <row r="340" spans="2:51" s="10" customFormat="1" ht="16.5" customHeight="1">
      <c r="B340" s="232"/>
      <c r="C340" s="233"/>
      <c r="D340" s="233"/>
      <c r="E340" s="234" t="s">
        <v>22</v>
      </c>
      <c r="F340" s="242" t="s">
        <v>510</v>
      </c>
      <c r="G340" s="233"/>
      <c r="H340" s="233"/>
      <c r="I340" s="233"/>
      <c r="J340" s="233"/>
      <c r="K340" s="237">
        <v>-1.2</v>
      </c>
      <c r="L340" s="233"/>
      <c r="M340" s="233"/>
      <c r="N340" s="233"/>
      <c r="O340" s="233"/>
      <c r="P340" s="233"/>
      <c r="Q340" s="233"/>
      <c r="R340" s="238"/>
      <c r="T340" s="239"/>
      <c r="U340" s="233"/>
      <c r="V340" s="233"/>
      <c r="W340" s="233"/>
      <c r="X340" s="233"/>
      <c r="Y340" s="233"/>
      <c r="Z340" s="233"/>
      <c r="AA340" s="240"/>
      <c r="AT340" s="241" t="s">
        <v>166</v>
      </c>
      <c r="AU340" s="241" t="s">
        <v>86</v>
      </c>
      <c r="AV340" s="10" t="s">
        <v>86</v>
      </c>
      <c r="AW340" s="10" t="s">
        <v>35</v>
      </c>
      <c r="AX340" s="10" t="s">
        <v>77</v>
      </c>
      <c r="AY340" s="241" t="s">
        <v>154</v>
      </c>
    </row>
    <row r="341" spans="2:51" s="13" customFormat="1" ht="16.5" customHeight="1">
      <c r="B341" s="275"/>
      <c r="C341" s="276"/>
      <c r="D341" s="276"/>
      <c r="E341" s="277" t="s">
        <v>22</v>
      </c>
      <c r="F341" s="278" t="s">
        <v>494</v>
      </c>
      <c r="G341" s="276"/>
      <c r="H341" s="276"/>
      <c r="I341" s="276"/>
      <c r="J341" s="276"/>
      <c r="K341" s="279">
        <v>9</v>
      </c>
      <c r="L341" s="276"/>
      <c r="M341" s="276"/>
      <c r="N341" s="276"/>
      <c r="O341" s="276"/>
      <c r="P341" s="276"/>
      <c r="Q341" s="276"/>
      <c r="R341" s="280"/>
      <c r="T341" s="281"/>
      <c r="U341" s="276"/>
      <c r="V341" s="276"/>
      <c r="W341" s="276"/>
      <c r="X341" s="276"/>
      <c r="Y341" s="276"/>
      <c r="Z341" s="276"/>
      <c r="AA341" s="282"/>
      <c r="AT341" s="283" t="s">
        <v>166</v>
      </c>
      <c r="AU341" s="283" t="s">
        <v>86</v>
      </c>
      <c r="AV341" s="13" t="s">
        <v>167</v>
      </c>
      <c r="AW341" s="13" t="s">
        <v>35</v>
      </c>
      <c r="AX341" s="13" t="s">
        <v>77</v>
      </c>
      <c r="AY341" s="283" t="s">
        <v>154</v>
      </c>
    </row>
    <row r="342" spans="2:51" s="11" customFormat="1" ht="16.5" customHeight="1">
      <c r="B342" s="243"/>
      <c r="C342" s="244"/>
      <c r="D342" s="244"/>
      <c r="E342" s="245" t="s">
        <v>22</v>
      </c>
      <c r="F342" s="246" t="s">
        <v>173</v>
      </c>
      <c r="G342" s="244"/>
      <c r="H342" s="244"/>
      <c r="I342" s="244"/>
      <c r="J342" s="244"/>
      <c r="K342" s="247">
        <v>84.954</v>
      </c>
      <c r="L342" s="244"/>
      <c r="M342" s="244"/>
      <c r="N342" s="244"/>
      <c r="O342" s="244"/>
      <c r="P342" s="244"/>
      <c r="Q342" s="244"/>
      <c r="R342" s="248"/>
      <c r="T342" s="249"/>
      <c r="U342" s="244"/>
      <c r="V342" s="244"/>
      <c r="W342" s="244"/>
      <c r="X342" s="244"/>
      <c r="Y342" s="244"/>
      <c r="Z342" s="244"/>
      <c r="AA342" s="250"/>
      <c r="AT342" s="251" t="s">
        <v>166</v>
      </c>
      <c r="AU342" s="251" t="s">
        <v>86</v>
      </c>
      <c r="AV342" s="11" t="s">
        <v>159</v>
      </c>
      <c r="AW342" s="11" t="s">
        <v>35</v>
      </c>
      <c r="AX342" s="11" t="s">
        <v>83</v>
      </c>
      <c r="AY342" s="251" t="s">
        <v>154</v>
      </c>
    </row>
    <row r="343" spans="2:65" s="1" customFormat="1" ht="16.5" customHeight="1">
      <c r="B343" s="48"/>
      <c r="C343" s="262" t="s">
        <v>512</v>
      </c>
      <c r="D343" s="262" t="s">
        <v>207</v>
      </c>
      <c r="E343" s="263" t="s">
        <v>513</v>
      </c>
      <c r="F343" s="264" t="s">
        <v>514</v>
      </c>
      <c r="G343" s="264"/>
      <c r="H343" s="264"/>
      <c r="I343" s="264"/>
      <c r="J343" s="265" t="s">
        <v>163</v>
      </c>
      <c r="K343" s="266">
        <v>93.449</v>
      </c>
      <c r="L343" s="267">
        <v>0</v>
      </c>
      <c r="M343" s="268"/>
      <c r="N343" s="269">
        <f>ROUND(L343*K343,2)</f>
        <v>0</v>
      </c>
      <c r="O343" s="228"/>
      <c r="P343" s="228"/>
      <c r="Q343" s="228"/>
      <c r="R343" s="50"/>
      <c r="T343" s="229" t="s">
        <v>22</v>
      </c>
      <c r="U343" s="58" t="s">
        <v>44</v>
      </c>
      <c r="V343" s="49"/>
      <c r="W343" s="230">
        <f>V343*K343</f>
        <v>0</v>
      </c>
      <c r="X343" s="230">
        <v>0.0118</v>
      </c>
      <c r="Y343" s="230">
        <f>X343*K343</f>
        <v>1.1026981999999999</v>
      </c>
      <c r="Z343" s="230">
        <v>0</v>
      </c>
      <c r="AA343" s="231">
        <f>Z343*K343</f>
        <v>0</v>
      </c>
      <c r="AR343" s="24" t="s">
        <v>307</v>
      </c>
      <c r="AT343" s="24" t="s">
        <v>207</v>
      </c>
      <c r="AU343" s="24" t="s">
        <v>86</v>
      </c>
      <c r="AY343" s="24" t="s">
        <v>154</v>
      </c>
      <c r="BE343" s="144">
        <f>IF(U343="základní",N343,0)</f>
        <v>0</v>
      </c>
      <c r="BF343" s="144">
        <f>IF(U343="snížená",N343,0)</f>
        <v>0</v>
      </c>
      <c r="BG343" s="144">
        <f>IF(U343="zákl. přenesená",N343,0)</f>
        <v>0</v>
      </c>
      <c r="BH343" s="144">
        <f>IF(U343="sníž. přenesená",N343,0)</f>
        <v>0</v>
      </c>
      <c r="BI343" s="144">
        <f>IF(U343="nulová",N343,0)</f>
        <v>0</v>
      </c>
      <c r="BJ343" s="24" t="s">
        <v>86</v>
      </c>
      <c r="BK343" s="144">
        <f>ROUND(L343*K343,2)</f>
        <v>0</v>
      </c>
      <c r="BL343" s="24" t="s">
        <v>229</v>
      </c>
      <c r="BM343" s="24" t="s">
        <v>515</v>
      </c>
    </row>
    <row r="344" spans="2:65" s="1" customFormat="1" ht="38.25" customHeight="1">
      <c r="B344" s="48"/>
      <c r="C344" s="221" t="s">
        <v>516</v>
      </c>
      <c r="D344" s="221" t="s">
        <v>155</v>
      </c>
      <c r="E344" s="222" t="s">
        <v>517</v>
      </c>
      <c r="F344" s="223" t="s">
        <v>518</v>
      </c>
      <c r="G344" s="223"/>
      <c r="H344" s="223"/>
      <c r="I344" s="223"/>
      <c r="J344" s="224" t="s">
        <v>163</v>
      </c>
      <c r="K344" s="225">
        <v>84.954</v>
      </c>
      <c r="L344" s="226">
        <v>0</v>
      </c>
      <c r="M344" s="227"/>
      <c r="N344" s="228">
        <f>ROUND(L344*K344,2)</f>
        <v>0</v>
      </c>
      <c r="O344" s="228"/>
      <c r="P344" s="228"/>
      <c r="Q344" s="228"/>
      <c r="R344" s="50"/>
      <c r="T344" s="229" t="s">
        <v>22</v>
      </c>
      <c r="U344" s="58" t="s">
        <v>44</v>
      </c>
      <c r="V344" s="49"/>
      <c r="W344" s="230">
        <f>V344*K344</f>
        <v>0</v>
      </c>
      <c r="X344" s="230">
        <v>0</v>
      </c>
      <c r="Y344" s="230">
        <f>X344*K344</f>
        <v>0</v>
      </c>
      <c r="Z344" s="230">
        <v>0</v>
      </c>
      <c r="AA344" s="231">
        <f>Z344*K344</f>
        <v>0</v>
      </c>
      <c r="AR344" s="24" t="s">
        <v>229</v>
      </c>
      <c r="AT344" s="24" t="s">
        <v>155</v>
      </c>
      <c r="AU344" s="24" t="s">
        <v>86</v>
      </c>
      <c r="AY344" s="24" t="s">
        <v>154</v>
      </c>
      <c r="BE344" s="144">
        <f>IF(U344="základní",N344,0)</f>
        <v>0</v>
      </c>
      <c r="BF344" s="144">
        <f>IF(U344="snížená",N344,0)</f>
        <v>0</v>
      </c>
      <c r="BG344" s="144">
        <f>IF(U344="zákl. přenesená",N344,0)</f>
        <v>0</v>
      </c>
      <c r="BH344" s="144">
        <f>IF(U344="sníž. přenesená",N344,0)</f>
        <v>0</v>
      </c>
      <c r="BI344" s="144">
        <f>IF(U344="nulová",N344,0)</f>
        <v>0</v>
      </c>
      <c r="BJ344" s="24" t="s">
        <v>86</v>
      </c>
      <c r="BK344" s="144">
        <f>ROUND(L344*K344,2)</f>
        <v>0</v>
      </c>
      <c r="BL344" s="24" t="s">
        <v>229</v>
      </c>
      <c r="BM344" s="24" t="s">
        <v>519</v>
      </c>
    </row>
    <row r="345" spans="2:65" s="1" customFormat="1" ht="25.5" customHeight="1">
      <c r="B345" s="48"/>
      <c r="C345" s="221" t="s">
        <v>520</v>
      </c>
      <c r="D345" s="221" t="s">
        <v>155</v>
      </c>
      <c r="E345" s="222" t="s">
        <v>521</v>
      </c>
      <c r="F345" s="223" t="s">
        <v>522</v>
      </c>
      <c r="G345" s="223"/>
      <c r="H345" s="223"/>
      <c r="I345" s="223"/>
      <c r="J345" s="224" t="s">
        <v>190</v>
      </c>
      <c r="K345" s="225">
        <v>6</v>
      </c>
      <c r="L345" s="226">
        <v>0</v>
      </c>
      <c r="M345" s="227"/>
      <c r="N345" s="228">
        <f>ROUND(L345*K345,2)</f>
        <v>0</v>
      </c>
      <c r="O345" s="228"/>
      <c r="P345" s="228"/>
      <c r="Q345" s="228"/>
      <c r="R345" s="50"/>
      <c r="T345" s="229" t="s">
        <v>22</v>
      </c>
      <c r="U345" s="58" t="s">
        <v>44</v>
      </c>
      <c r="V345" s="49"/>
      <c r="W345" s="230">
        <f>V345*K345</f>
        <v>0</v>
      </c>
      <c r="X345" s="230">
        <v>0.00031</v>
      </c>
      <c r="Y345" s="230">
        <f>X345*K345</f>
        <v>0.00186</v>
      </c>
      <c r="Z345" s="230">
        <v>0</v>
      </c>
      <c r="AA345" s="231">
        <f>Z345*K345</f>
        <v>0</v>
      </c>
      <c r="AR345" s="24" t="s">
        <v>229</v>
      </c>
      <c r="AT345" s="24" t="s">
        <v>155</v>
      </c>
      <c r="AU345" s="24" t="s">
        <v>86</v>
      </c>
      <c r="AY345" s="24" t="s">
        <v>154</v>
      </c>
      <c r="BE345" s="144">
        <f>IF(U345="základní",N345,0)</f>
        <v>0</v>
      </c>
      <c r="BF345" s="144">
        <f>IF(U345="snížená",N345,0)</f>
        <v>0</v>
      </c>
      <c r="BG345" s="144">
        <f>IF(U345="zákl. přenesená",N345,0)</f>
        <v>0</v>
      </c>
      <c r="BH345" s="144">
        <f>IF(U345="sníž. přenesená",N345,0)</f>
        <v>0</v>
      </c>
      <c r="BI345" s="144">
        <f>IF(U345="nulová",N345,0)</f>
        <v>0</v>
      </c>
      <c r="BJ345" s="24" t="s">
        <v>86</v>
      </c>
      <c r="BK345" s="144">
        <f>ROUND(L345*K345,2)</f>
        <v>0</v>
      </c>
      <c r="BL345" s="24" t="s">
        <v>229</v>
      </c>
      <c r="BM345" s="24" t="s">
        <v>523</v>
      </c>
    </row>
    <row r="346" spans="2:51" s="10" customFormat="1" ht="16.5" customHeight="1">
      <c r="B346" s="232"/>
      <c r="C346" s="233"/>
      <c r="D346" s="233"/>
      <c r="E346" s="234" t="s">
        <v>22</v>
      </c>
      <c r="F346" s="235" t="s">
        <v>524</v>
      </c>
      <c r="G346" s="236"/>
      <c r="H346" s="236"/>
      <c r="I346" s="236"/>
      <c r="J346" s="233"/>
      <c r="K346" s="237">
        <v>6</v>
      </c>
      <c r="L346" s="233"/>
      <c r="M346" s="233"/>
      <c r="N346" s="233"/>
      <c r="O346" s="233"/>
      <c r="P346" s="233"/>
      <c r="Q346" s="233"/>
      <c r="R346" s="238"/>
      <c r="T346" s="239"/>
      <c r="U346" s="233"/>
      <c r="V346" s="233"/>
      <c r="W346" s="233"/>
      <c r="X346" s="233"/>
      <c r="Y346" s="233"/>
      <c r="Z346" s="233"/>
      <c r="AA346" s="240"/>
      <c r="AT346" s="241" t="s">
        <v>166</v>
      </c>
      <c r="AU346" s="241" t="s">
        <v>86</v>
      </c>
      <c r="AV346" s="10" t="s">
        <v>86</v>
      </c>
      <c r="AW346" s="10" t="s">
        <v>35</v>
      </c>
      <c r="AX346" s="10" t="s">
        <v>83</v>
      </c>
      <c r="AY346" s="241" t="s">
        <v>154</v>
      </c>
    </row>
    <row r="347" spans="2:65" s="1" customFormat="1" ht="16.5" customHeight="1">
      <c r="B347" s="48"/>
      <c r="C347" s="221" t="s">
        <v>525</v>
      </c>
      <c r="D347" s="221" t="s">
        <v>155</v>
      </c>
      <c r="E347" s="222" t="s">
        <v>526</v>
      </c>
      <c r="F347" s="223" t="s">
        <v>527</v>
      </c>
      <c r="G347" s="223"/>
      <c r="H347" s="223"/>
      <c r="I347" s="223"/>
      <c r="J347" s="224" t="s">
        <v>163</v>
      </c>
      <c r="K347" s="225">
        <v>84.954</v>
      </c>
      <c r="L347" s="226">
        <v>0</v>
      </c>
      <c r="M347" s="227"/>
      <c r="N347" s="228">
        <f>ROUND(L347*K347,2)</f>
        <v>0</v>
      </c>
      <c r="O347" s="228"/>
      <c r="P347" s="228"/>
      <c r="Q347" s="228"/>
      <c r="R347" s="50"/>
      <c r="T347" s="229" t="s">
        <v>22</v>
      </c>
      <c r="U347" s="58" t="s">
        <v>44</v>
      </c>
      <c r="V347" s="49"/>
      <c r="W347" s="230">
        <f>V347*K347</f>
        <v>0</v>
      </c>
      <c r="X347" s="230">
        <v>0.0003</v>
      </c>
      <c r="Y347" s="230">
        <f>X347*K347</f>
        <v>0.025486199999999997</v>
      </c>
      <c r="Z347" s="230">
        <v>0</v>
      </c>
      <c r="AA347" s="231">
        <f>Z347*K347</f>
        <v>0</v>
      </c>
      <c r="AR347" s="24" t="s">
        <v>229</v>
      </c>
      <c r="AT347" s="24" t="s">
        <v>155</v>
      </c>
      <c r="AU347" s="24" t="s">
        <v>86</v>
      </c>
      <c r="AY347" s="24" t="s">
        <v>154</v>
      </c>
      <c r="BE347" s="144">
        <f>IF(U347="základní",N347,0)</f>
        <v>0</v>
      </c>
      <c r="BF347" s="144">
        <f>IF(U347="snížená",N347,0)</f>
        <v>0</v>
      </c>
      <c r="BG347" s="144">
        <f>IF(U347="zákl. přenesená",N347,0)</f>
        <v>0</v>
      </c>
      <c r="BH347" s="144">
        <f>IF(U347="sníž. přenesená",N347,0)</f>
        <v>0</v>
      </c>
      <c r="BI347" s="144">
        <f>IF(U347="nulová",N347,0)</f>
        <v>0</v>
      </c>
      <c r="BJ347" s="24" t="s">
        <v>86</v>
      </c>
      <c r="BK347" s="144">
        <f>ROUND(L347*K347,2)</f>
        <v>0</v>
      </c>
      <c r="BL347" s="24" t="s">
        <v>229</v>
      </c>
      <c r="BM347" s="24" t="s">
        <v>528</v>
      </c>
    </row>
    <row r="348" spans="2:65" s="1" customFormat="1" ht="25.5" customHeight="1">
      <c r="B348" s="48"/>
      <c r="C348" s="221" t="s">
        <v>529</v>
      </c>
      <c r="D348" s="221" t="s">
        <v>155</v>
      </c>
      <c r="E348" s="222" t="s">
        <v>530</v>
      </c>
      <c r="F348" s="223" t="s">
        <v>531</v>
      </c>
      <c r="G348" s="223"/>
      <c r="H348" s="223"/>
      <c r="I348" s="223"/>
      <c r="J348" s="224" t="s">
        <v>270</v>
      </c>
      <c r="K348" s="225">
        <v>1.385</v>
      </c>
      <c r="L348" s="226">
        <v>0</v>
      </c>
      <c r="M348" s="227"/>
      <c r="N348" s="228">
        <f>ROUND(L348*K348,2)</f>
        <v>0</v>
      </c>
      <c r="O348" s="228"/>
      <c r="P348" s="228"/>
      <c r="Q348" s="228"/>
      <c r="R348" s="50"/>
      <c r="T348" s="229" t="s">
        <v>22</v>
      </c>
      <c r="U348" s="58" t="s">
        <v>44</v>
      </c>
      <c r="V348" s="49"/>
      <c r="W348" s="230">
        <f>V348*K348</f>
        <v>0</v>
      </c>
      <c r="X348" s="230">
        <v>0</v>
      </c>
      <c r="Y348" s="230">
        <f>X348*K348</f>
        <v>0</v>
      </c>
      <c r="Z348" s="230">
        <v>0</v>
      </c>
      <c r="AA348" s="231">
        <f>Z348*K348</f>
        <v>0</v>
      </c>
      <c r="AR348" s="24" t="s">
        <v>229</v>
      </c>
      <c r="AT348" s="24" t="s">
        <v>155</v>
      </c>
      <c r="AU348" s="24" t="s">
        <v>86</v>
      </c>
      <c r="AY348" s="24" t="s">
        <v>154</v>
      </c>
      <c r="BE348" s="144">
        <f>IF(U348="základní",N348,0)</f>
        <v>0</v>
      </c>
      <c r="BF348" s="144">
        <f>IF(U348="snížená",N348,0)</f>
        <v>0</v>
      </c>
      <c r="BG348" s="144">
        <f>IF(U348="zákl. přenesená",N348,0)</f>
        <v>0</v>
      </c>
      <c r="BH348" s="144">
        <f>IF(U348="sníž. přenesená",N348,0)</f>
        <v>0</v>
      </c>
      <c r="BI348" s="144">
        <f>IF(U348="nulová",N348,0)</f>
        <v>0</v>
      </c>
      <c r="BJ348" s="24" t="s">
        <v>86</v>
      </c>
      <c r="BK348" s="144">
        <f>ROUND(L348*K348,2)</f>
        <v>0</v>
      </c>
      <c r="BL348" s="24" t="s">
        <v>229</v>
      </c>
      <c r="BM348" s="24" t="s">
        <v>532</v>
      </c>
    </row>
    <row r="349" spans="2:65" s="1" customFormat="1" ht="25.5" customHeight="1">
      <c r="B349" s="48"/>
      <c r="C349" s="221" t="s">
        <v>533</v>
      </c>
      <c r="D349" s="221" t="s">
        <v>155</v>
      </c>
      <c r="E349" s="222" t="s">
        <v>534</v>
      </c>
      <c r="F349" s="223" t="s">
        <v>535</v>
      </c>
      <c r="G349" s="223"/>
      <c r="H349" s="223"/>
      <c r="I349" s="223"/>
      <c r="J349" s="224" t="s">
        <v>270</v>
      </c>
      <c r="K349" s="225">
        <v>1.385</v>
      </c>
      <c r="L349" s="226">
        <v>0</v>
      </c>
      <c r="M349" s="227"/>
      <c r="N349" s="228">
        <f>ROUND(L349*K349,2)</f>
        <v>0</v>
      </c>
      <c r="O349" s="228"/>
      <c r="P349" s="228"/>
      <c r="Q349" s="228"/>
      <c r="R349" s="50"/>
      <c r="T349" s="229" t="s">
        <v>22</v>
      </c>
      <c r="U349" s="58" t="s">
        <v>44</v>
      </c>
      <c r="V349" s="49"/>
      <c r="W349" s="230">
        <f>V349*K349</f>
        <v>0</v>
      </c>
      <c r="X349" s="230">
        <v>0</v>
      </c>
      <c r="Y349" s="230">
        <f>X349*K349</f>
        <v>0</v>
      </c>
      <c r="Z349" s="230">
        <v>0</v>
      </c>
      <c r="AA349" s="231">
        <f>Z349*K349</f>
        <v>0</v>
      </c>
      <c r="AR349" s="24" t="s">
        <v>229</v>
      </c>
      <c r="AT349" s="24" t="s">
        <v>155</v>
      </c>
      <c r="AU349" s="24" t="s">
        <v>86</v>
      </c>
      <c r="AY349" s="24" t="s">
        <v>154</v>
      </c>
      <c r="BE349" s="144">
        <f>IF(U349="základní",N349,0)</f>
        <v>0</v>
      </c>
      <c r="BF349" s="144">
        <f>IF(U349="snížená",N349,0)</f>
        <v>0</v>
      </c>
      <c r="BG349" s="144">
        <f>IF(U349="zákl. přenesená",N349,0)</f>
        <v>0</v>
      </c>
      <c r="BH349" s="144">
        <f>IF(U349="sníž. přenesená",N349,0)</f>
        <v>0</v>
      </c>
      <c r="BI349" s="144">
        <f>IF(U349="nulová",N349,0)</f>
        <v>0</v>
      </c>
      <c r="BJ349" s="24" t="s">
        <v>86</v>
      </c>
      <c r="BK349" s="144">
        <f>ROUND(L349*K349,2)</f>
        <v>0</v>
      </c>
      <c r="BL349" s="24" t="s">
        <v>229</v>
      </c>
      <c r="BM349" s="24" t="s">
        <v>536</v>
      </c>
    </row>
    <row r="350" spans="2:63" s="9" customFormat="1" ht="29.85" customHeight="1">
      <c r="B350" s="208"/>
      <c r="C350" s="209"/>
      <c r="D350" s="218" t="s">
        <v>126</v>
      </c>
      <c r="E350" s="218"/>
      <c r="F350" s="218"/>
      <c r="G350" s="218"/>
      <c r="H350" s="218"/>
      <c r="I350" s="218"/>
      <c r="J350" s="218"/>
      <c r="K350" s="218"/>
      <c r="L350" s="218"/>
      <c r="M350" s="218"/>
      <c r="N350" s="270">
        <f>BK350</f>
        <v>0</v>
      </c>
      <c r="O350" s="271"/>
      <c r="P350" s="271"/>
      <c r="Q350" s="271"/>
      <c r="R350" s="211"/>
      <c r="T350" s="212"/>
      <c r="U350" s="209"/>
      <c r="V350" s="209"/>
      <c r="W350" s="213">
        <f>SUM(W351:W391)</f>
        <v>0</v>
      </c>
      <c r="X350" s="209"/>
      <c r="Y350" s="213">
        <f>SUM(Y351:Y391)</f>
        <v>0.07556929999999999</v>
      </c>
      <c r="Z350" s="209"/>
      <c r="AA350" s="214">
        <f>SUM(AA351:AA391)</f>
        <v>0</v>
      </c>
      <c r="AR350" s="215" t="s">
        <v>86</v>
      </c>
      <c r="AT350" s="216" t="s">
        <v>76</v>
      </c>
      <c r="AU350" s="216" t="s">
        <v>83</v>
      </c>
      <c r="AY350" s="215" t="s">
        <v>154</v>
      </c>
      <c r="BK350" s="217">
        <f>SUM(BK351:BK391)</f>
        <v>0</v>
      </c>
    </row>
    <row r="351" spans="2:65" s="1" customFormat="1" ht="25.5" customHeight="1">
      <c r="B351" s="48"/>
      <c r="C351" s="221" t="s">
        <v>537</v>
      </c>
      <c r="D351" s="221" t="s">
        <v>155</v>
      </c>
      <c r="E351" s="222" t="s">
        <v>538</v>
      </c>
      <c r="F351" s="223" t="s">
        <v>539</v>
      </c>
      <c r="G351" s="223"/>
      <c r="H351" s="223"/>
      <c r="I351" s="223"/>
      <c r="J351" s="224" t="s">
        <v>163</v>
      </c>
      <c r="K351" s="225">
        <v>8.4</v>
      </c>
      <c r="L351" s="226">
        <v>0</v>
      </c>
      <c r="M351" s="227"/>
      <c r="N351" s="228">
        <f>ROUND(L351*K351,2)</f>
        <v>0</v>
      </c>
      <c r="O351" s="228"/>
      <c r="P351" s="228"/>
      <c r="Q351" s="228"/>
      <c r="R351" s="50"/>
      <c r="T351" s="229" t="s">
        <v>22</v>
      </c>
      <c r="U351" s="58" t="s">
        <v>44</v>
      </c>
      <c r="V351" s="49"/>
      <c r="W351" s="230">
        <f>V351*K351</f>
        <v>0</v>
      </c>
      <c r="X351" s="230">
        <v>7E-05</v>
      </c>
      <c r="Y351" s="230">
        <f>X351*K351</f>
        <v>0.000588</v>
      </c>
      <c r="Z351" s="230">
        <v>0</v>
      </c>
      <c r="AA351" s="231">
        <f>Z351*K351</f>
        <v>0</v>
      </c>
      <c r="AR351" s="24" t="s">
        <v>229</v>
      </c>
      <c r="AT351" s="24" t="s">
        <v>155</v>
      </c>
      <c r="AU351" s="24" t="s">
        <v>86</v>
      </c>
      <c r="AY351" s="24" t="s">
        <v>154</v>
      </c>
      <c r="BE351" s="144">
        <f>IF(U351="základní",N351,0)</f>
        <v>0</v>
      </c>
      <c r="BF351" s="144">
        <f>IF(U351="snížená",N351,0)</f>
        <v>0</v>
      </c>
      <c r="BG351" s="144">
        <f>IF(U351="zákl. přenesená",N351,0)</f>
        <v>0</v>
      </c>
      <c r="BH351" s="144">
        <f>IF(U351="sníž. přenesená",N351,0)</f>
        <v>0</v>
      </c>
      <c r="BI351" s="144">
        <f>IF(U351="nulová",N351,0)</f>
        <v>0</v>
      </c>
      <c r="BJ351" s="24" t="s">
        <v>86</v>
      </c>
      <c r="BK351" s="144">
        <f>ROUND(L351*K351,2)</f>
        <v>0</v>
      </c>
      <c r="BL351" s="24" t="s">
        <v>229</v>
      </c>
      <c r="BM351" s="24" t="s">
        <v>540</v>
      </c>
    </row>
    <row r="352" spans="2:51" s="10" customFormat="1" ht="16.5" customHeight="1">
      <c r="B352" s="232"/>
      <c r="C352" s="233"/>
      <c r="D352" s="233"/>
      <c r="E352" s="234" t="s">
        <v>22</v>
      </c>
      <c r="F352" s="235" t="s">
        <v>541</v>
      </c>
      <c r="G352" s="236"/>
      <c r="H352" s="236"/>
      <c r="I352" s="236"/>
      <c r="J352" s="233"/>
      <c r="K352" s="237">
        <v>8.4</v>
      </c>
      <c r="L352" s="233"/>
      <c r="M352" s="233"/>
      <c r="N352" s="233"/>
      <c r="O352" s="233"/>
      <c r="P352" s="233"/>
      <c r="Q352" s="233"/>
      <c r="R352" s="238"/>
      <c r="T352" s="239"/>
      <c r="U352" s="233"/>
      <c r="V352" s="233"/>
      <c r="W352" s="233"/>
      <c r="X352" s="233"/>
      <c r="Y352" s="233"/>
      <c r="Z352" s="233"/>
      <c r="AA352" s="240"/>
      <c r="AT352" s="241" t="s">
        <v>166</v>
      </c>
      <c r="AU352" s="241" t="s">
        <v>86</v>
      </c>
      <c r="AV352" s="10" t="s">
        <v>86</v>
      </c>
      <c r="AW352" s="10" t="s">
        <v>35</v>
      </c>
      <c r="AX352" s="10" t="s">
        <v>83</v>
      </c>
      <c r="AY352" s="241" t="s">
        <v>154</v>
      </c>
    </row>
    <row r="353" spans="2:65" s="1" customFormat="1" ht="25.5" customHeight="1">
      <c r="B353" s="48"/>
      <c r="C353" s="221" t="s">
        <v>542</v>
      </c>
      <c r="D353" s="221" t="s">
        <v>155</v>
      </c>
      <c r="E353" s="222" t="s">
        <v>543</v>
      </c>
      <c r="F353" s="223" t="s">
        <v>544</v>
      </c>
      <c r="G353" s="223"/>
      <c r="H353" s="223"/>
      <c r="I353" s="223"/>
      <c r="J353" s="224" t="s">
        <v>163</v>
      </c>
      <c r="K353" s="225">
        <v>8.4</v>
      </c>
      <c r="L353" s="226">
        <v>0</v>
      </c>
      <c r="M353" s="227"/>
      <c r="N353" s="228">
        <f>ROUND(L353*K353,2)</f>
        <v>0</v>
      </c>
      <c r="O353" s="228"/>
      <c r="P353" s="228"/>
      <c r="Q353" s="228"/>
      <c r="R353" s="50"/>
      <c r="T353" s="229" t="s">
        <v>22</v>
      </c>
      <c r="U353" s="58" t="s">
        <v>44</v>
      </c>
      <c r="V353" s="49"/>
      <c r="W353" s="230">
        <f>V353*K353</f>
        <v>0</v>
      </c>
      <c r="X353" s="230">
        <v>0.00012</v>
      </c>
      <c r="Y353" s="230">
        <f>X353*K353</f>
        <v>0.001008</v>
      </c>
      <c r="Z353" s="230">
        <v>0</v>
      </c>
      <c r="AA353" s="231">
        <f>Z353*K353</f>
        <v>0</v>
      </c>
      <c r="AR353" s="24" t="s">
        <v>229</v>
      </c>
      <c r="AT353" s="24" t="s">
        <v>155</v>
      </c>
      <c r="AU353" s="24" t="s">
        <v>86</v>
      </c>
      <c r="AY353" s="24" t="s">
        <v>154</v>
      </c>
      <c r="BE353" s="144">
        <f>IF(U353="základní",N353,0)</f>
        <v>0</v>
      </c>
      <c r="BF353" s="144">
        <f>IF(U353="snížená",N353,0)</f>
        <v>0</v>
      </c>
      <c r="BG353" s="144">
        <f>IF(U353="zákl. přenesená",N353,0)</f>
        <v>0</v>
      </c>
      <c r="BH353" s="144">
        <f>IF(U353="sníž. přenesená",N353,0)</f>
        <v>0</v>
      </c>
      <c r="BI353" s="144">
        <f>IF(U353="nulová",N353,0)</f>
        <v>0</v>
      </c>
      <c r="BJ353" s="24" t="s">
        <v>86</v>
      </c>
      <c r="BK353" s="144">
        <f>ROUND(L353*K353,2)</f>
        <v>0</v>
      </c>
      <c r="BL353" s="24" t="s">
        <v>229</v>
      </c>
      <c r="BM353" s="24" t="s">
        <v>545</v>
      </c>
    </row>
    <row r="354" spans="2:65" s="1" customFormat="1" ht="25.5" customHeight="1">
      <c r="B354" s="48"/>
      <c r="C354" s="221" t="s">
        <v>546</v>
      </c>
      <c r="D354" s="221" t="s">
        <v>155</v>
      </c>
      <c r="E354" s="222" t="s">
        <v>547</v>
      </c>
      <c r="F354" s="223" t="s">
        <v>548</v>
      </c>
      <c r="G354" s="223"/>
      <c r="H354" s="223"/>
      <c r="I354" s="223"/>
      <c r="J354" s="224" t="s">
        <v>163</v>
      </c>
      <c r="K354" s="225">
        <v>8.4</v>
      </c>
      <c r="L354" s="226">
        <v>0</v>
      </c>
      <c r="M354" s="227"/>
      <c r="N354" s="228">
        <f>ROUND(L354*K354,2)</f>
        <v>0</v>
      </c>
      <c r="O354" s="228"/>
      <c r="P354" s="228"/>
      <c r="Q354" s="228"/>
      <c r="R354" s="50"/>
      <c r="T354" s="229" t="s">
        <v>22</v>
      </c>
      <c r="U354" s="58" t="s">
        <v>44</v>
      </c>
      <c r="V354" s="49"/>
      <c r="W354" s="230">
        <f>V354*K354</f>
        <v>0</v>
      </c>
      <c r="X354" s="230">
        <v>0.00012</v>
      </c>
      <c r="Y354" s="230">
        <f>X354*K354</f>
        <v>0.001008</v>
      </c>
      <c r="Z354" s="230">
        <v>0</v>
      </c>
      <c r="AA354" s="231">
        <f>Z354*K354</f>
        <v>0</v>
      </c>
      <c r="AR354" s="24" t="s">
        <v>229</v>
      </c>
      <c r="AT354" s="24" t="s">
        <v>155</v>
      </c>
      <c r="AU354" s="24" t="s">
        <v>86</v>
      </c>
      <c r="AY354" s="24" t="s">
        <v>154</v>
      </c>
      <c r="BE354" s="144">
        <f>IF(U354="základní",N354,0)</f>
        <v>0</v>
      </c>
      <c r="BF354" s="144">
        <f>IF(U354="snížená",N354,0)</f>
        <v>0</v>
      </c>
      <c r="BG354" s="144">
        <f>IF(U354="zákl. přenesená",N354,0)</f>
        <v>0</v>
      </c>
      <c r="BH354" s="144">
        <f>IF(U354="sníž. přenesená",N354,0)</f>
        <v>0</v>
      </c>
      <c r="BI354" s="144">
        <f>IF(U354="nulová",N354,0)</f>
        <v>0</v>
      </c>
      <c r="BJ354" s="24" t="s">
        <v>86</v>
      </c>
      <c r="BK354" s="144">
        <f>ROUND(L354*K354,2)</f>
        <v>0</v>
      </c>
      <c r="BL354" s="24" t="s">
        <v>229</v>
      </c>
      <c r="BM354" s="24" t="s">
        <v>549</v>
      </c>
    </row>
    <row r="355" spans="2:65" s="1" customFormat="1" ht="25.5" customHeight="1">
      <c r="B355" s="48"/>
      <c r="C355" s="221" t="s">
        <v>550</v>
      </c>
      <c r="D355" s="221" t="s">
        <v>155</v>
      </c>
      <c r="E355" s="222" t="s">
        <v>551</v>
      </c>
      <c r="F355" s="223" t="s">
        <v>552</v>
      </c>
      <c r="G355" s="223"/>
      <c r="H355" s="223"/>
      <c r="I355" s="223"/>
      <c r="J355" s="224" t="s">
        <v>163</v>
      </c>
      <c r="K355" s="225">
        <v>87.91</v>
      </c>
      <c r="L355" s="226">
        <v>0</v>
      </c>
      <c r="M355" s="227"/>
      <c r="N355" s="228">
        <f>ROUND(L355*K355,2)</f>
        <v>0</v>
      </c>
      <c r="O355" s="228"/>
      <c r="P355" s="228"/>
      <c r="Q355" s="228"/>
      <c r="R355" s="50"/>
      <c r="T355" s="229" t="s">
        <v>22</v>
      </c>
      <c r="U355" s="58" t="s">
        <v>44</v>
      </c>
      <c r="V355" s="49"/>
      <c r="W355" s="230">
        <f>V355*K355</f>
        <v>0</v>
      </c>
      <c r="X355" s="230">
        <v>0.0002</v>
      </c>
      <c r="Y355" s="230">
        <f>X355*K355</f>
        <v>0.017582</v>
      </c>
      <c r="Z355" s="230">
        <v>0</v>
      </c>
      <c r="AA355" s="231">
        <f>Z355*K355</f>
        <v>0</v>
      </c>
      <c r="AR355" s="24" t="s">
        <v>229</v>
      </c>
      <c r="AT355" s="24" t="s">
        <v>155</v>
      </c>
      <c r="AU355" s="24" t="s">
        <v>86</v>
      </c>
      <c r="AY355" s="24" t="s">
        <v>154</v>
      </c>
      <c r="BE355" s="144">
        <f>IF(U355="základní",N355,0)</f>
        <v>0</v>
      </c>
      <c r="BF355" s="144">
        <f>IF(U355="snížená",N355,0)</f>
        <v>0</v>
      </c>
      <c r="BG355" s="144">
        <f>IF(U355="zákl. přenesená",N355,0)</f>
        <v>0</v>
      </c>
      <c r="BH355" s="144">
        <f>IF(U355="sníž. přenesená",N355,0)</f>
        <v>0</v>
      </c>
      <c r="BI355" s="144">
        <f>IF(U355="nulová",N355,0)</f>
        <v>0</v>
      </c>
      <c r="BJ355" s="24" t="s">
        <v>86</v>
      </c>
      <c r="BK355" s="144">
        <f>ROUND(L355*K355,2)</f>
        <v>0</v>
      </c>
      <c r="BL355" s="24" t="s">
        <v>229</v>
      </c>
      <c r="BM355" s="24" t="s">
        <v>553</v>
      </c>
    </row>
    <row r="356" spans="2:51" s="12" customFormat="1" ht="16.5" customHeight="1">
      <c r="B356" s="252"/>
      <c r="C356" s="253"/>
      <c r="D356" s="253"/>
      <c r="E356" s="254" t="s">
        <v>22</v>
      </c>
      <c r="F356" s="260" t="s">
        <v>554</v>
      </c>
      <c r="G356" s="261"/>
      <c r="H356" s="261"/>
      <c r="I356" s="261"/>
      <c r="J356" s="253"/>
      <c r="K356" s="254" t="s">
        <v>22</v>
      </c>
      <c r="L356" s="253"/>
      <c r="M356" s="253"/>
      <c r="N356" s="253"/>
      <c r="O356" s="253"/>
      <c r="P356" s="253"/>
      <c r="Q356" s="253"/>
      <c r="R356" s="256"/>
      <c r="T356" s="257"/>
      <c r="U356" s="253"/>
      <c r="V356" s="253"/>
      <c r="W356" s="253"/>
      <c r="X356" s="253"/>
      <c r="Y356" s="253"/>
      <c r="Z356" s="253"/>
      <c r="AA356" s="258"/>
      <c r="AT356" s="259" t="s">
        <v>166</v>
      </c>
      <c r="AU356" s="259" t="s">
        <v>86</v>
      </c>
      <c r="AV356" s="12" t="s">
        <v>83</v>
      </c>
      <c r="AW356" s="12" t="s">
        <v>35</v>
      </c>
      <c r="AX356" s="12" t="s">
        <v>77</v>
      </c>
      <c r="AY356" s="259" t="s">
        <v>154</v>
      </c>
    </row>
    <row r="357" spans="2:51" s="10" customFormat="1" ht="16.5" customHeight="1">
      <c r="B357" s="232"/>
      <c r="C357" s="233"/>
      <c r="D357" s="233"/>
      <c r="E357" s="234" t="s">
        <v>22</v>
      </c>
      <c r="F357" s="242" t="s">
        <v>555</v>
      </c>
      <c r="G357" s="233"/>
      <c r="H357" s="233"/>
      <c r="I357" s="233"/>
      <c r="J357" s="233"/>
      <c r="K357" s="237">
        <v>3.43</v>
      </c>
      <c r="L357" s="233"/>
      <c r="M357" s="233"/>
      <c r="N357" s="233"/>
      <c r="O357" s="233"/>
      <c r="P357" s="233"/>
      <c r="Q357" s="233"/>
      <c r="R357" s="238"/>
      <c r="T357" s="239"/>
      <c r="U357" s="233"/>
      <c r="V357" s="233"/>
      <c r="W357" s="233"/>
      <c r="X357" s="233"/>
      <c r="Y357" s="233"/>
      <c r="Z357" s="233"/>
      <c r="AA357" s="240"/>
      <c r="AT357" s="241" t="s">
        <v>166</v>
      </c>
      <c r="AU357" s="241" t="s">
        <v>86</v>
      </c>
      <c r="AV357" s="10" t="s">
        <v>86</v>
      </c>
      <c r="AW357" s="10" t="s">
        <v>35</v>
      </c>
      <c r="AX357" s="10" t="s">
        <v>77</v>
      </c>
      <c r="AY357" s="241" t="s">
        <v>154</v>
      </c>
    </row>
    <row r="358" spans="2:51" s="10" customFormat="1" ht="16.5" customHeight="1">
      <c r="B358" s="232"/>
      <c r="C358" s="233"/>
      <c r="D358" s="233"/>
      <c r="E358" s="234" t="s">
        <v>22</v>
      </c>
      <c r="F358" s="242" t="s">
        <v>556</v>
      </c>
      <c r="G358" s="233"/>
      <c r="H358" s="233"/>
      <c r="I358" s="233"/>
      <c r="J358" s="233"/>
      <c r="K358" s="237">
        <v>2.4</v>
      </c>
      <c r="L358" s="233"/>
      <c r="M358" s="233"/>
      <c r="N358" s="233"/>
      <c r="O358" s="233"/>
      <c r="P358" s="233"/>
      <c r="Q358" s="233"/>
      <c r="R358" s="238"/>
      <c r="T358" s="239"/>
      <c r="U358" s="233"/>
      <c r="V358" s="233"/>
      <c r="W358" s="233"/>
      <c r="X358" s="233"/>
      <c r="Y358" s="233"/>
      <c r="Z358" s="233"/>
      <c r="AA358" s="240"/>
      <c r="AT358" s="241" t="s">
        <v>166</v>
      </c>
      <c r="AU358" s="241" t="s">
        <v>86</v>
      </c>
      <c r="AV358" s="10" t="s">
        <v>86</v>
      </c>
      <c r="AW358" s="10" t="s">
        <v>35</v>
      </c>
      <c r="AX358" s="10" t="s">
        <v>77</v>
      </c>
      <c r="AY358" s="241" t="s">
        <v>154</v>
      </c>
    </row>
    <row r="359" spans="2:51" s="13" customFormat="1" ht="16.5" customHeight="1">
      <c r="B359" s="275"/>
      <c r="C359" s="276"/>
      <c r="D359" s="276"/>
      <c r="E359" s="277" t="s">
        <v>22</v>
      </c>
      <c r="F359" s="278" t="s">
        <v>494</v>
      </c>
      <c r="G359" s="276"/>
      <c r="H359" s="276"/>
      <c r="I359" s="276"/>
      <c r="J359" s="276"/>
      <c r="K359" s="279">
        <v>5.83</v>
      </c>
      <c r="L359" s="276"/>
      <c r="M359" s="276"/>
      <c r="N359" s="276"/>
      <c r="O359" s="276"/>
      <c r="P359" s="276"/>
      <c r="Q359" s="276"/>
      <c r="R359" s="280"/>
      <c r="T359" s="281"/>
      <c r="U359" s="276"/>
      <c r="V359" s="276"/>
      <c r="W359" s="276"/>
      <c r="X359" s="276"/>
      <c r="Y359" s="276"/>
      <c r="Z359" s="276"/>
      <c r="AA359" s="282"/>
      <c r="AT359" s="283" t="s">
        <v>166</v>
      </c>
      <c r="AU359" s="283" t="s">
        <v>86</v>
      </c>
      <c r="AV359" s="13" t="s">
        <v>167</v>
      </c>
      <c r="AW359" s="13" t="s">
        <v>35</v>
      </c>
      <c r="AX359" s="13" t="s">
        <v>77</v>
      </c>
      <c r="AY359" s="283" t="s">
        <v>154</v>
      </c>
    </row>
    <row r="360" spans="2:51" s="12" customFormat="1" ht="16.5" customHeight="1">
      <c r="B360" s="252"/>
      <c r="C360" s="253"/>
      <c r="D360" s="253"/>
      <c r="E360" s="254" t="s">
        <v>22</v>
      </c>
      <c r="F360" s="255" t="s">
        <v>557</v>
      </c>
      <c r="G360" s="253"/>
      <c r="H360" s="253"/>
      <c r="I360" s="253"/>
      <c r="J360" s="253"/>
      <c r="K360" s="254" t="s">
        <v>22</v>
      </c>
      <c r="L360" s="253"/>
      <c r="M360" s="253"/>
      <c r="N360" s="253"/>
      <c r="O360" s="253"/>
      <c r="P360" s="253"/>
      <c r="Q360" s="253"/>
      <c r="R360" s="256"/>
      <c r="T360" s="257"/>
      <c r="U360" s="253"/>
      <c r="V360" s="253"/>
      <c r="W360" s="253"/>
      <c r="X360" s="253"/>
      <c r="Y360" s="253"/>
      <c r="Z360" s="253"/>
      <c r="AA360" s="258"/>
      <c r="AT360" s="259" t="s">
        <v>166</v>
      </c>
      <c r="AU360" s="259" t="s">
        <v>86</v>
      </c>
      <c r="AV360" s="12" t="s">
        <v>83</v>
      </c>
      <c r="AW360" s="12" t="s">
        <v>35</v>
      </c>
      <c r="AX360" s="12" t="s">
        <v>77</v>
      </c>
      <c r="AY360" s="259" t="s">
        <v>154</v>
      </c>
    </row>
    <row r="361" spans="2:51" s="10" customFormat="1" ht="16.5" customHeight="1">
      <c r="B361" s="232"/>
      <c r="C361" s="233"/>
      <c r="D361" s="233"/>
      <c r="E361" s="234" t="s">
        <v>22</v>
      </c>
      <c r="F361" s="242" t="s">
        <v>558</v>
      </c>
      <c r="G361" s="233"/>
      <c r="H361" s="233"/>
      <c r="I361" s="233"/>
      <c r="J361" s="233"/>
      <c r="K361" s="237">
        <v>36.64</v>
      </c>
      <c r="L361" s="233"/>
      <c r="M361" s="233"/>
      <c r="N361" s="233"/>
      <c r="O361" s="233"/>
      <c r="P361" s="233"/>
      <c r="Q361" s="233"/>
      <c r="R361" s="238"/>
      <c r="T361" s="239"/>
      <c r="U361" s="233"/>
      <c r="V361" s="233"/>
      <c r="W361" s="233"/>
      <c r="X361" s="233"/>
      <c r="Y361" s="233"/>
      <c r="Z361" s="233"/>
      <c r="AA361" s="240"/>
      <c r="AT361" s="241" t="s">
        <v>166</v>
      </c>
      <c r="AU361" s="241" t="s">
        <v>86</v>
      </c>
      <c r="AV361" s="10" t="s">
        <v>86</v>
      </c>
      <c r="AW361" s="10" t="s">
        <v>35</v>
      </c>
      <c r="AX361" s="10" t="s">
        <v>77</v>
      </c>
      <c r="AY361" s="241" t="s">
        <v>154</v>
      </c>
    </row>
    <row r="362" spans="2:51" s="10" customFormat="1" ht="16.5" customHeight="1">
      <c r="B362" s="232"/>
      <c r="C362" s="233"/>
      <c r="D362" s="233"/>
      <c r="E362" s="234" t="s">
        <v>22</v>
      </c>
      <c r="F362" s="242" t="s">
        <v>559</v>
      </c>
      <c r="G362" s="233"/>
      <c r="H362" s="233"/>
      <c r="I362" s="233"/>
      <c r="J362" s="233"/>
      <c r="K362" s="237">
        <v>-3.2</v>
      </c>
      <c r="L362" s="233"/>
      <c r="M362" s="233"/>
      <c r="N362" s="233"/>
      <c r="O362" s="233"/>
      <c r="P362" s="233"/>
      <c r="Q362" s="233"/>
      <c r="R362" s="238"/>
      <c r="T362" s="239"/>
      <c r="U362" s="233"/>
      <c r="V362" s="233"/>
      <c r="W362" s="233"/>
      <c r="X362" s="233"/>
      <c r="Y362" s="233"/>
      <c r="Z362" s="233"/>
      <c r="AA362" s="240"/>
      <c r="AT362" s="241" t="s">
        <v>166</v>
      </c>
      <c r="AU362" s="241" t="s">
        <v>86</v>
      </c>
      <c r="AV362" s="10" t="s">
        <v>86</v>
      </c>
      <c r="AW362" s="10" t="s">
        <v>35</v>
      </c>
      <c r="AX362" s="10" t="s">
        <v>77</v>
      </c>
      <c r="AY362" s="241" t="s">
        <v>154</v>
      </c>
    </row>
    <row r="363" spans="2:51" s="13" customFormat="1" ht="16.5" customHeight="1">
      <c r="B363" s="275"/>
      <c r="C363" s="276"/>
      <c r="D363" s="276"/>
      <c r="E363" s="277" t="s">
        <v>22</v>
      </c>
      <c r="F363" s="278" t="s">
        <v>494</v>
      </c>
      <c r="G363" s="276"/>
      <c r="H363" s="276"/>
      <c r="I363" s="276"/>
      <c r="J363" s="276"/>
      <c r="K363" s="279">
        <v>33.44</v>
      </c>
      <c r="L363" s="276"/>
      <c r="M363" s="276"/>
      <c r="N363" s="276"/>
      <c r="O363" s="276"/>
      <c r="P363" s="276"/>
      <c r="Q363" s="276"/>
      <c r="R363" s="280"/>
      <c r="T363" s="281"/>
      <c r="U363" s="276"/>
      <c r="V363" s="276"/>
      <c r="W363" s="276"/>
      <c r="X363" s="276"/>
      <c r="Y363" s="276"/>
      <c r="Z363" s="276"/>
      <c r="AA363" s="282"/>
      <c r="AT363" s="283" t="s">
        <v>166</v>
      </c>
      <c r="AU363" s="283" t="s">
        <v>86</v>
      </c>
      <c r="AV363" s="13" t="s">
        <v>167</v>
      </c>
      <c r="AW363" s="13" t="s">
        <v>35</v>
      </c>
      <c r="AX363" s="13" t="s">
        <v>77</v>
      </c>
      <c r="AY363" s="283" t="s">
        <v>154</v>
      </c>
    </row>
    <row r="364" spans="2:51" s="12" customFormat="1" ht="16.5" customHeight="1">
      <c r="B364" s="252"/>
      <c r="C364" s="253"/>
      <c r="D364" s="253"/>
      <c r="E364" s="254" t="s">
        <v>22</v>
      </c>
      <c r="F364" s="255" t="s">
        <v>560</v>
      </c>
      <c r="G364" s="253"/>
      <c r="H364" s="253"/>
      <c r="I364" s="253"/>
      <c r="J364" s="253"/>
      <c r="K364" s="254" t="s">
        <v>22</v>
      </c>
      <c r="L364" s="253"/>
      <c r="M364" s="253"/>
      <c r="N364" s="253"/>
      <c r="O364" s="253"/>
      <c r="P364" s="253"/>
      <c r="Q364" s="253"/>
      <c r="R364" s="256"/>
      <c r="T364" s="257"/>
      <c r="U364" s="253"/>
      <c r="V364" s="253"/>
      <c r="W364" s="253"/>
      <c r="X364" s="253"/>
      <c r="Y364" s="253"/>
      <c r="Z364" s="253"/>
      <c r="AA364" s="258"/>
      <c r="AT364" s="259" t="s">
        <v>166</v>
      </c>
      <c r="AU364" s="259" t="s">
        <v>86</v>
      </c>
      <c r="AV364" s="12" t="s">
        <v>83</v>
      </c>
      <c r="AW364" s="12" t="s">
        <v>35</v>
      </c>
      <c r="AX364" s="12" t="s">
        <v>77</v>
      </c>
      <c r="AY364" s="259" t="s">
        <v>154</v>
      </c>
    </row>
    <row r="365" spans="2:51" s="10" customFormat="1" ht="16.5" customHeight="1">
      <c r="B365" s="232"/>
      <c r="C365" s="233"/>
      <c r="D365" s="233"/>
      <c r="E365" s="234" t="s">
        <v>22</v>
      </c>
      <c r="F365" s="242" t="s">
        <v>561</v>
      </c>
      <c r="G365" s="233"/>
      <c r="H365" s="233"/>
      <c r="I365" s="233"/>
      <c r="J365" s="233"/>
      <c r="K365" s="237">
        <v>6.37</v>
      </c>
      <c r="L365" s="233"/>
      <c r="M365" s="233"/>
      <c r="N365" s="233"/>
      <c r="O365" s="233"/>
      <c r="P365" s="233"/>
      <c r="Q365" s="233"/>
      <c r="R365" s="238"/>
      <c r="T365" s="239"/>
      <c r="U365" s="233"/>
      <c r="V365" s="233"/>
      <c r="W365" s="233"/>
      <c r="X365" s="233"/>
      <c r="Y365" s="233"/>
      <c r="Z365" s="233"/>
      <c r="AA365" s="240"/>
      <c r="AT365" s="241" t="s">
        <v>166</v>
      </c>
      <c r="AU365" s="241" t="s">
        <v>86</v>
      </c>
      <c r="AV365" s="10" t="s">
        <v>86</v>
      </c>
      <c r="AW365" s="10" t="s">
        <v>35</v>
      </c>
      <c r="AX365" s="10" t="s">
        <v>77</v>
      </c>
      <c r="AY365" s="241" t="s">
        <v>154</v>
      </c>
    </row>
    <row r="366" spans="2:51" s="10" customFormat="1" ht="16.5" customHeight="1">
      <c r="B366" s="232"/>
      <c r="C366" s="233"/>
      <c r="D366" s="233"/>
      <c r="E366" s="234" t="s">
        <v>22</v>
      </c>
      <c r="F366" s="242" t="s">
        <v>562</v>
      </c>
      <c r="G366" s="233"/>
      <c r="H366" s="233"/>
      <c r="I366" s="233"/>
      <c r="J366" s="233"/>
      <c r="K366" s="237">
        <v>3.375</v>
      </c>
      <c r="L366" s="233"/>
      <c r="M366" s="233"/>
      <c r="N366" s="233"/>
      <c r="O366" s="233"/>
      <c r="P366" s="233"/>
      <c r="Q366" s="233"/>
      <c r="R366" s="238"/>
      <c r="T366" s="239"/>
      <c r="U366" s="233"/>
      <c r="V366" s="233"/>
      <c r="W366" s="233"/>
      <c r="X366" s="233"/>
      <c r="Y366" s="233"/>
      <c r="Z366" s="233"/>
      <c r="AA366" s="240"/>
      <c r="AT366" s="241" t="s">
        <v>166</v>
      </c>
      <c r="AU366" s="241" t="s">
        <v>86</v>
      </c>
      <c r="AV366" s="10" t="s">
        <v>86</v>
      </c>
      <c r="AW366" s="10" t="s">
        <v>35</v>
      </c>
      <c r="AX366" s="10" t="s">
        <v>77</v>
      </c>
      <c r="AY366" s="241" t="s">
        <v>154</v>
      </c>
    </row>
    <row r="367" spans="2:51" s="10" customFormat="1" ht="16.5" customHeight="1">
      <c r="B367" s="232"/>
      <c r="C367" s="233"/>
      <c r="D367" s="233"/>
      <c r="E367" s="234" t="s">
        <v>22</v>
      </c>
      <c r="F367" s="242" t="s">
        <v>556</v>
      </c>
      <c r="G367" s="233"/>
      <c r="H367" s="233"/>
      <c r="I367" s="233"/>
      <c r="J367" s="233"/>
      <c r="K367" s="237">
        <v>2.4</v>
      </c>
      <c r="L367" s="233"/>
      <c r="M367" s="233"/>
      <c r="N367" s="233"/>
      <c r="O367" s="233"/>
      <c r="P367" s="233"/>
      <c r="Q367" s="233"/>
      <c r="R367" s="238"/>
      <c r="T367" s="239"/>
      <c r="U367" s="233"/>
      <c r="V367" s="233"/>
      <c r="W367" s="233"/>
      <c r="X367" s="233"/>
      <c r="Y367" s="233"/>
      <c r="Z367" s="233"/>
      <c r="AA367" s="240"/>
      <c r="AT367" s="241" t="s">
        <v>166</v>
      </c>
      <c r="AU367" s="241" t="s">
        <v>86</v>
      </c>
      <c r="AV367" s="10" t="s">
        <v>86</v>
      </c>
      <c r="AW367" s="10" t="s">
        <v>35</v>
      </c>
      <c r="AX367" s="10" t="s">
        <v>77</v>
      </c>
      <c r="AY367" s="241" t="s">
        <v>154</v>
      </c>
    </row>
    <row r="368" spans="2:51" s="13" customFormat="1" ht="16.5" customHeight="1">
      <c r="B368" s="275"/>
      <c r="C368" s="276"/>
      <c r="D368" s="276"/>
      <c r="E368" s="277" t="s">
        <v>22</v>
      </c>
      <c r="F368" s="278" t="s">
        <v>494</v>
      </c>
      <c r="G368" s="276"/>
      <c r="H368" s="276"/>
      <c r="I368" s="276"/>
      <c r="J368" s="276"/>
      <c r="K368" s="279">
        <v>12.145</v>
      </c>
      <c r="L368" s="276"/>
      <c r="M368" s="276"/>
      <c r="N368" s="276"/>
      <c r="O368" s="276"/>
      <c r="P368" s="276"/>
      <c r="Q368" s="276"/>
      <c r="R368" s="280"/>
      <c r="T368" s="281"/>
      <c r="U368" s="276"/>
      <c r="V368" s="276"/>
      <c r="W368" s="276"/>
      <c r="X368" s="276"/>
      <c r="Y368" s="276"/>
      <c r="Z368" s="276"/>
      <c r="AA368" s="282"/>
      <c r="AT368" s="283" t="s">
        <v>166</v>
      </c>
      <c r="AU368" s="283" t="s">
        <v>86</v>
      </c>
      <c r="AV368" s="13" t="s">
        <v>167</v>
      </c>
      <c r="AW368" s="13" t="s">
        <v>35</v>
      </c>
      <c r="AX368" s="13" t="s">
        <v>77</v>
      </c>
      <c r="AY368" s="283" t="s">
        <v>154</v>
      </c>
    </row>
    <row r="369" spans="2:51" s="12" customFormat="1" ht="16.5" customHeight="1">
      <c r="B369" s="252"/>
      <c r="C369" s="253"/>
      <c r="D369" s="253"/>
      <c r="E369" s="254" t="s">
        <v>22</v>
      </c>
      <c r="F369" s="255" t="s">
        <v>563</v>
      </c>
      <c r="G369" s="253"/>
      <c r="H369" s="253"/>
      <c r="I369" s="253"/>
      <c r="J369" s="253"/>
      <c r="K369" s="254" t="s">
        <v>22</v>
      </c>
      <c r="L369" s="253"/>
      <c r="M369" s="253"/>
      <c r="N369" s="253"/>
      <c r="O369" s="253"/>
      <c r="P369" s="253"/>
      <c r="Q369" s="253"/>
      <c r="R369" s="256"/>
      <c r="T369" s="257"/>
      <c r="U369" s="253"/>
      <c r="V369" s="253"/>
      <c r="W369" s="253"/>
      <c r="X369" s="253"/>
      <c r="Y369" s="253"/>
      <c r="Z369" s="253"/>
      <c r="AA369" s="258"/>
      <c r="AT369" s="259" t="s">
        <v>166</v>
      </c>
      <c r="AU369" s="259" t="s">
        <v>86</v>
      </c>
      <c r="AV369" s="12" t="s">
        <v>83</v>
      </c>
      <c r="AW369" s="12" t="s">
        <v>35</v>
      </c>
      <c r="AX369" s="12" t="s">
        <v>77</v>
      </c>
      <c r="AY369" s="259" t="s">
        <v>154</v>
      </c>
    </row>
    <row r="370" spans="2:51" s="10" customFormat="1" ht="16.5" customHeight="1">
      <c r="B370" s="232"/>
      <c r="C370" s="233"/>
      <c r="D370" s="233"/>
      <c r="E370" s="234" t="s">
        <v>22</v>
      </c>
      <c r="F370" s="242" t="s">
        <v>564</v>
      </c>
      <c r="G370" s="233"/>
      <c r="H370" s="233"/>
      <c r="I370" s="233"/>
      <c r="J370" s="233"/>
      <c r="K370" s="237">
        <v>20.1</v>
      </c>
      <c r="L370" s="233"/>
      <c r="M370" s="233"/>
      <c r="N370" s="233"/>
      <c r="O370" s="233"/>
      <c r="P370" s="233"/>
      <c r="Q370" s="233"/>
      <c r="R370" s="238"/>
      <c r="T370" s="239"/>
      <c r="U370" s="233"/>
      <c r="V370" s="233"/>
      <c r="W370" s="233"/>
      <c r="X370" s="233"/>
      <c r="Y370" s="233"/>
      <c r="Z370" s="233"/>
      <c r="AA370" s="240"/>
      <c r="AT370" s="241" t="s">
        <v>166</v>
      </c>
      <c r="AU370" s="241" t="s">
        <v>86</v>
      </c>
      <c r="AV370" s="10" t="s">
        <v>86</v>
      </c>
      <c r="AW370" s="10" t="s">
        <v>35</v>
      </c>
      <c r="AX370" s="10" t="s">
        <v>77</v>
      </c>
      <c r="AY370" s="241" t="s">
        <v>154</v>
      </c>
    </row>
    <row r="371" spans="2:51" s="10" customFormat="1" ht="16.5" customHeight="1">
      <c r="B371" s="232"/>
      <c r="C371" s="233"/>
      <c r="D371" s="233"/>
      <c r="E371" s="234" t="s">
        <v>22</v>
      </c>
      <c r="F371" s="242" t="s">
        <v>498</v>
      </c>
      <c r="G371" s="233"/>
      <c r="H371" s="233"/>
      <c r="I371" s="233"/>
      <c r="J371" s="233"/>
      <c r="K371" s="237">
        <v>-1.2</v>
      </c>
      <c r="L371" s="233"/>
      <c r="M371" s="233"/>
      <c r="N371" s="233"/>
      <c r="O371" s="233"/>
      <c r="P371" s="233"/>
      <c r="Q371" s="233"/>
      <c r="R371" s="238"/>
      <c r="T371" s="239"/>
      <c r="U371" s="233"/>
      <c r="V371" s="233"/>
      <c r="W371" s="233"/>
      <c r="X371" s="233"/>
      <c r="Y371" s="233"/>
      <c r="Z371" s="233"/>
      <c r="AA371" s="240"/>
      <c r="AT371" s="241" t="s">
        <v>166</v>
      </c>
      <c r="AU371" s="241" t="s">
        <v>86</v>
      </c>
      <c r="AV371" s="10" t="s">
        <v>86</v>
      </c>
      <c r="AW371" s="10" t="s">
        <v>35</v>
      </c>
      <c r="AX371" s="10" t="s">
        <v>77</v>
      </c>
      <c r="AY371" s="241" t="s">
        <v>154</v>
      </c>
    </row>
    <row r="372" spans="2:51" s="13" customFormat="1" ht="16.5" customHeight="1">
      <c r="B372" s="275"/>
      <c r="C372" s="276"/>
      <c r="D372" s="276"/>
      <c r="E372" s="277" t="s">
        <v>22</v>
      </c>
      <c r="F372" s="278" t="s">
        <v>494</v>
      </c>
      <c r="G372" s="276"/>
      <c r="H372" s="276"/>
      <c r="I372" s="276"/>
      <c r="J372" s="276"/>
      <c r="K372" s="279">
        <v>18.9</v>
      </c>
      <c r="L372" s="276"/>
      <c r="M372" s="276"/>
      <c r="N372" s="276"/>
      <c r="O372" s="276"/>
      <c r="P372" s="276"/>
      <c r="Q372" s="276"/>
      <c r="R372" s="280"/>
      <c r="T372" s="281"/>
      <c r="U372" s="276"/>
      <c r="V372" s="276"/>
      <c r="W372" s="276"/>
      <c r="X372" s="276"/>
      <c r="Y372" s="276"/>
      <c r="Z372" s="276"/>
      <c r="AA372" s="282"/>
      <c r="AT372" s="283" t="s">
        <v>166</v>
      </c>
      <c r="AU372" s="283" t="s">
        <v>86</v>
      </c>
      <c r="AV372" s="13" t="s">
        <v>167</v>
      </c>
      <c r="AW372" s="13" t="s">
        <v>35</v>
      </c>
      <c r="AX372" s="13" t="s">
        <v>77</v>
      </c>
      <c r="AY372" s="283" t="s">
        <v>154</v>
      </c>
    </row>
    <row r="373" spans="2:51" s="12" customFormat="1" ht="16.5" customHeight="1">
      <c r="B373" s="252"/>
      <c r="C373" s="253"/>
      <c r="D373" s="253"/>
      <c r="E373" s="254" t="s">
        <v>22</v>
      </c>
      <c r="F373" s="255" t="s">
        <v>397</v>
      </c>
      <c r="G373" s="253"/>
      <c r="H373" s="253"/>
      <c r="I373" s="253"/>
      <c r="J373" s="253"/>
      <c r="K373" s="254" t="s">
        <v>22</v>
      </c>
      <c r="L373" s="253"/>
      <c r="M373" s="253"/>
      <c r="N373" s="253"/>
      <c r="O373" s="253"/>
      <c r="P373" s="253"/>
      <c r="Q373" s="253"/>
      <c r="R373" s="256"/>
      <c r="T373" s="257"/>
      <c r="U373" s="253"/>
      <c r="V373" s="253"/>
      <c r="W373" s="253"/>
      <c r="X373" s="253"/>
      <c r="Y373" s="253"/>
      <c r="Z373" s="253"/>
      <c r="AA373" s="258"/>
      <c r="AT373" s="259" t="s">
        <v>166</v>
      </c>
      <c r="AU373" s="259" t="s">
        <v>86</v>
      </c>
      <c r="AV373" s="12" t="s">
        <v>83</v>
      </c>
      <c r="AW373" s="12" t="s">
        <v>35</v>
      </c>
      <c r="AX373" s="12" t="s">
        <v>77</v>
      </c>
      <c r="AY373" s="259" t="s">
        <v>154</v>
      </c>
    </row>
    <row r="374" spans="2:51" s="10" customFormat="1" ht="16.5" customHeight="1">
      <c r="B374" s="232"/>
      <c r="C374" s="233"/>
      <c r="D374" s="233"/>
      <c r="E374" s="234" t="s">
        <v>22</v>
      </c>
      <c r="F374" s="242" t="s">
        <v>565</v>
      </c>
      <c r="G374" s="233"/>
      <c r="H374" s="233"/>
      <c r="I374" s="233"/>
      <c r="J374" s="233"/>
      <c r="K374" s="237">
        <v>1.35</v>
      </c>
      <c r="L374" s="233"/>
      <c r="M374" s="233"/>
      <c r="N374" s="233"/>
      <c r="O374" s="233"/>
      <c r="P374" s="233"/>
      <c r="Q374" s="233"/>
      <c r="R374" s="238"/>
      <c r="T374" s="239"/>
      <c r="U374" s="233"/>
      <c r="V374" s="233"/>
      <c r="W374" s="233"/>
      <c r="X374" s="233"/>
      <c r="Y374" s="233"/>
      <c r="Z374" s="233"/>
      <c r="AA374" s="240"/>
      <c r="AT374" s="241" t="s">
        <v>166</v>
      </c>
      <c r="AU374" s="241" t="s">
        <v>86</v>
      </c>
      <c r="AV374" s="10" t="s">
        <v>86</v>
      </c>
      <c r="AW374" s="10" t="s">
        <v>35</v>
      </c>
      <c r="AX374" s="10" t="s">
        <v>77</v>
      </c>
      <c r="AY374" s="241" t="s">
        <v>154</v>
      </c>
    </row>
    <row r="375" spans="2:51" s="10" customFormat="1" ht="16.5" customHeight="1">
      <c r="B375" s="232"/>
      <c r="C375" s="233"/>
      <c r="D375" s="233"/>
      <c r="E375" s="234" t="s">
        <v>22</v>
      </c>
      <c r="F375" s="242" t="s">
        <v>566</v>
      </c>
      <c r="G375" s="233"/>
      <c r="H375" s="233"/>
      <c r="I375" s="233"/>
      <c r="J375" s="233"/>
      <c r="K375" s="237">
        <v>0.885</v>
      </c>
      <c r="L375" s="233"/>
      <c r="M375" s="233"/>
      <c r="N375" s="233"/>
      <c r="O375" s="233"/>
      <c r="P375" s="233"/>
      <c r="Q375" s="233"/>
      <c r="R375" s="238"/>
      <c r="T375" s="239"/>
      <c r="U375" s="233"/>
      <c r="V375" s="233"/>
      <c r="W375" s="233"/>
      <c r="X375" s="233"/>
      <c r="Y375" s="233"/>
      <c r="Z375" s="233"/>
      <c r="AA375" s="240"/>
      <c r="AT375" s="241" t="s">
        <v>166</v>
      </c>
      <c r="AU375" s="241" t="s">
        <v>86</v>
      </c>
      <c r="AV375" s="10" t="s">
        <v>86</v>
      </c>
      <c r="AW375" s="10" t="s">
        <v>35</v>
      </c>
      <c r="AX375" s="10" t="s">
        <v>77</v>
      </c>
      <c r="AY375" s="241" t="s">
        <v>154</v>
      </c>
    </row>
    <row r="376" spans="2:51" s="13" customFormat="1" ht="16.5" customHeight="1">
      <c r="B376" s="275"/>
      <c r="C376" s="276"/>
      <c r="D376" s="276"/>
      <c r="E376" s="277" t="s">
        <v>22</v>
      </c>
      <c r="F376" s="278" t="s">
        <v>494</v>
      </c>
      <c r="G376" s="276"/>
      <c r="H376" s="276"/>
      <c r="I376" s="276"/>
      <c r="J376" s="276"/>
      <c r="K376" s="279">
        <v>2.235</v>
      </c>
      <c r="L376" s="276"/>
      <c r="M376" s="276"/>
      <c r="N376" s="276"/>
      <c r="O376" s="276"/>
      <c r="P376" s="276"/>
      <c r="Q376" s="276"/>
      <c r="R376" s="280"/>
      <c r="T376" s="281"/>
      <c r="U376" s="276"/>
      <c r="V376" s="276"/>
      <c r="W376" s="276"/>
      <c r="X376" s="276"/>
      <c r="Y376" s="276"/>
      <c r="Z376" s="276"/>
      <c r="AA376" s="282"/>
      <c r="AT376" s="283" t="s">
        <v>166</v>
      </c>
      <c r="AU376" s="283" t="s">
        <v>86</v>
      </c>
      <c r="AV376" s="13" t="s">
        <v>167</v>
      </c>
      <c r="AW376" s="13" t="s">
        <v>35</v>
      </c>
      <c r="AX376" s="13" t="s">
        <v>77</v>
      </c>
      <c r="AY376" s="283" t="s">
        <v>154</v>
      </c>
    </row>
    <row r="377" spans="2:51" s="12" customFormat="1" ht="16.5" customHeight="1">
      <c r="B377" s="252"/>
      <c r="C377" s="253"/>
      <c r="D377" s="253"/>
      <c r="E377" s="254" t="s">
        <v>22</v>
      </c>
      <c r="F377" s="255" t="s">
        <v>399</v>
      </c>
      <c r="G377" s="253"/>
      <c r="H377" s="253"/>
      <c r="I377" s="253"/>
      <c r="J377" s="253"/>
      <c r="K377" s="254" t="s">
        <v>22</v>
      </c>
      <c r="L377" s="253"/>
      <c r="M377" s="253"/>
      <c r="N377" s="253"/>
      <c r="O377" s="253"/>
      <c r="P377" s="253"/>
      <c r="Q377" s="253"/>
      <c r="R377" s="256"/>
      <c r="T377" s="257"/>
      <c r="U377" s="253"/>
      <c r="V377" s="253"/>
      <c r="W377" s="253"/>
      <c r="X377" s="253"/>
      <c r="Y377" s="253"/>
      <c r="Z377" s="253"/>
      <c r="AA377" s="258"/>
      <c r="AT377" s="259" t="s">
        <v>166</v>
      </c>
      <c r="AU377" s="259" t="s">
        <v>86</v>
      </c>
      <c r="AV377" s="12" t="s">
        <v>83</v>
      </c>
      <c r="AW377" s="12" t="s">
        <v>35</v>
      </c>
      <c r="AX377" s="12" t="s">
        <v>77</v>
      </c>
      <c r="AY377" s="259" t="s">
        <v>154</v>
      </c>
    </row>
    <row r="378" spans="2:51" s="10" customFormat="1" ht="16.5" customHeight="1">
      <c r="B378" s="232"/>
      <c r="C378" s="233"/>
      <c r="D378" s="233"/>
      <c r="E378" s="234" t="s">
        <v>22</v>
      </c>
      <c r="F378" s="242" t="s">
        <v>567</v>
      </c>
      <c r="G378" s="233"/>
      <c r="H378" s="233"/>
      <c r="I378" s="233"/>
      <c r="J378" s="233"/>
      <c r="K378" s="237">
        <v>7.48</v>
      </c>
      <c r="L378" s="233"/>
      <c r="M378" s="233"/>
      <c r="N378" s="233"/>
      <c r="O378" s="233"/>
      <c r="P378" s="233"/>
      <c r="Q378" s="233"/>
      <c r="R378" s="238"/>
      <c r="T378" s="239"/>
      <c r="U378" s="233"/>
      <c r="V378" s="233"/>
      <c r="W378" s="233"/>
      <c r="X378" s="233"/>
      <c r="Y378" s="233"/>
      <c r="Z378" s="233"/>
      <c r="AA378" s="240"/>
      <c r="AT378" s="241" t="s">
        <v>166</v>
      </c>
      <c r="AU378" s="241" t="s">
        <v>86</v>
      </c>
      <c r="AV378" s="10" t="s">
        <v>86</v>
      </c>
      <c r="AW378" s="10" t="s">
        <v>35</v>
      </c>
      <c r="AX378" s="10" t="s">
        <v>77</v>
      </c>
      <c r="AY378" s="241" t="s">
        <v>154</v>
      </c>
    </row>
    <row r="379" spans="2:51" s="13" customFormat="1" ht="16.5" customHeight="1">
      <c r="B379" s="275"/>
      <c r="C379" s="276"/>
      <c r="D379" s="276"/>
      <c r="E379" s="277" t="s">
        <v>22</v>
      </c>
      <c r="F379" s="278" t="s">
        <v>494</v>
      </c>
      <c r="G379" s="276"/>
      <c r="H379" s="276"/>
      <c r="I379" s="276"/>
      <c r="J379" s="276"/>
      <c r="K379" s="279">
        <v>7.48</v>
      </c>
      <c r="L379" s="276"/>
      <c r="M379" s="276"/>
      <c r="N379" s="276"/>
      <c r="O379" s="276"/>
      <c r="P379" s="276"/>
      <c r="Q379" s="276"/>
      <c r="R379" s="280"/>
      <c r="T379" s="281"/>
      <c r="U379" s="276"/>
      <c r="V379" s="276"/>
      <c r="W379" s="276"/>
      <c r="X379" s="276"/>
      <c r="Y379" s="276"/>
      <c r="Z379" s="276"/>
      <c r="AA379" s="282"/>
      <c r="AT379" s="283" t="s">
        <v>166</v>
      </c>
      <c r="AU379" s="283" t="s">
        <v>86</v>
      </c>
      <c r="AV379" s="13" t="s">
        <v>167</v>
      </c>
      <c r="AW379" s="13" t="s">
        <v>35</v>
      </c>
      <c r="AX379" s="13" t="s">
        <v>77</v>
      </c>
      <c r="AY379" s="283" t="s">
        <v>154</v>
      </c>
    </row>
    <row r="380" spans="2:51" s="12" customFormat="1" ht="16.5" customHeight="1">
      <c r="B380" s="252"/>
      <c r="C380" s="253"/>
      <c r="D380" s="253"/>
      <c r="E380" s="254" t="s">
        <v>22</v>
      </c>
      <c r="F380" s="255" t="s">
        <v>394</v>
      </c>
      <c r="G380" s="253"/>
      <c r="H380" s="253"/>
      <c r="I380" s="253"/>
      <c r="J380" s="253"/>
      <c r="K380" s="254" t="s">
        <v>22</v>
      </c>
      <c r="L380" s="253"/>
      <c r="M380" s="253"/>
      <c r="N380" s="253"/>
      <c r="O380" s="253"/>
      <c r="P380" s="253"/>
      <c r="Q380" s="253"/>
      <c r="R380" s="256"/>
      <c r="T380" s="257"/>
      <c r="U380" s="253"/>
      <c r="V380" s="253"/>
      <c r="W380" s="253"/>
      <c r="X380" s="253"/>
      <c r="Y380" s="253"/>
      <c r="Z380" s="253"/>
      <c r="AA380" s="258"/>
      <c r="AT380" s="259" t="s">
        <v>166</v>
      </c>
      <c r="AU380" s="259" t="s">
        <v>86</v>
      </c>
      <c r="AV380" s="12" t="s">
        <v>83</v>
      </c>
      <c r="AW380" s="12" t="s">
        <v>35</v>
      </c>
      <c r="AX380" s="12" t="s">
        <v>77</v>
      </c>
      <c r="AY380" s="259" t="s">
        <v>154</v>
      </c>
    </row>
    <row r="381" spans="2:51" s="10" customFormat="1" ht="16.5" customHeight="1">
      <c r="B381" s="232"/>
      <c r="C381" s="233"/>
      <c r="D381" s="233"/>
      <c r="E381" s="234" t="s">
        <v>22</v>
      </c>
      <c r="F381" s="242" t="s">
        <v>568</v>
      </c>
      <c r="G381" s="233"/>
      <c r="H381" s="233"/>
      <c r="I381" s="233"/>
      <c r="J381" s="233"/>
      <c r="K381" s="237">
        <v>13.11</v>
      </c>
      <c r="L381" s="233"/>
      <c r="M381" s="233"/>
      <c r="N381" s="233"/>
      <c r="O381" s="233"/>
      <c r="P381" s="233"/>
      <c r="Q381" s="233"/>
      <c r="R381" s="238"/>
      <c r="T381" s="239"/>
      <c r="U381" s="233"/>
      <c r="V381" s="233"/>
      <c r="W381" s="233"/>
      <c r="X381" s="233"/>
      <c r="Y381" s="233"/>
      <c r="Z381" s="233"/>
      <c r="AA381" s="240"/>
      <c r="AT381" s="241" t="s">
        <v>166</v>
      </c>
      <c r="AU381" s="241" t="s">
        <v>86</v>
      </c>
      <c r="AV381" s="10" t="s">
        <v>86</v>
      </c>
      <c r="AW381" s="10" t="s">
        <v>35</v>
      </c>
      <c r="AX381" s="10" t="s">
        <v>77</v>
      </c>
      <c r="AY381" s="241" t="s">
        <v>154</v>
      </c>
    </row>
    <row r="382" spans="2:51" s="10" customFormat="1" ht="16.5" customHeight="1">
      <c r="B382" s="232"/>
      <c r="C382" s="233"/>
      <c r="D382" s="233"/>
      <c r="E382" s="234" t="s">
        <v>22</v>
      </c>
      <c r="F382" s="242" t="s">
        <v>493</v>
      </c>
      <c r="G382" s="233"/>
      <c r="H382" s="233"/>
      <c r="I382" s="233"/>
      <c r="J382" s="233"/>
      <c r="K382" s="237">
        <v>-1.8</v>
      </c>
      <c r="L382" s="233"/>
      <c r="M382" s="233"/>
      <c r="N382" s="233"/>
      <c r="O382" s="233"/>
      <c r="P382" s="233"/>
      <c r="Q382" s="233"/>
      <c r="R382" s="238"/>
      <c r="T382" s="239"/>
      <c r="U382" s="233"/>
      <c r="V382" s="233"/>
      <c r="W382" s="233"/>
      <c r="X382" s="233"/>
      <c r="Y382" s="233"/>
      <c r="Z382" s="233"/>
      <c r="AA382" s="240"/>
      <c r="AT382" s="241" t="s">
        <v>166</v>
      </c>
      <c r="AU382" s="241" t="s">
        <v>86</v>
      </c>
      <c r="AV382" s="10" t="s">
        <v>86</v>
      </c>
      <c r="AW382" s="10" t="s">
        <v>35</v>
      </c>
      <c r="AX382" s="10" t="s">
        <v>77</v>
      </c>
      <c r="AY382" s="241" t="s">
        <v>154</v>
      </c>
    </row>
    <row r="383" spans="2:51" s="10" customFormat="1" ht="16.5" customHeight="1">
      <c r="B383" s="232"/>
      <c r="C383" s="233"/>
      <c r="D383" s="233"/>
      <c r="E383" s="234" t="s">
        <v>22</v>
      </c>
      <c r="F383" s="242" t="s">
        <v>569</v>
      </c>
      <c r="G383" s="233"/>
      <c r="H383" s="233"/>
      <c r="I383" s="233"/>
      <c r="J383" s="233"/>
      <c r="K383" s="237">
        <v>-0.64</v>
      </c>
      <c r="L383" s="233"/>
      <c r="M383" s="233"/>
      <c r="N383" s="233"/>
      <c r="O383" s="233"/>
      <c r="P383" s="233"/>
      <c r="Q383" s="233"/>
      <c r="R383" s="238"/>
      <c r="T383" s="239"/>
      <c r="U383" s="233"/>
      <c r="V383" s="233"/>
      <c r="W383" s="233"/>
      <c r="X383" s="233"/>
      <c r="Y383" s="233"/>
      <c r="Z383" s="233"/>
      <c r="AA383" s="240"/>
      <c r="AT383" s="241" t="s">
        <v>166</v>
      </c>
      <c r="AU383" s="241" t="s">
        <v>86</v>
      </c>
      <c r="AV383" s="10" t="s">
        <v>86</v>
      </c>
      <c r="AW383" s="10" t="s">
        <v>35</v>
      </c>
      <c r="AX383" s="10" t="s">
        <v>77</v>
      </c>
      <c r="AY383" s="241" t="s">
        <v>154</v>
      </c>
    </row>
    <row r="384" spans="2:51" s="10" customFormat="1" ht="16.5" customHeight="1">
      <c r="B384" s="232"/>
      <c r="C384" s="233"/>
      <c r="D384" s="233"/>
      <c r="E384" s="234" t="s">
        <v>22</v>
      </c>
      <c r="F384" s="242" t="s">
        <v>570</v>
      </c>
      <c r="G384" s="233"/>
      <c r="H384" s="233"/>
      <c r="I384" s="233"/>
      <c r="J384" s="233"/>
      <c r="K384" s="237">
        <v>-1.485</v>
      </c>
      <c r="L384" s="233"/>
      <c r="M384" s="233"/>
      <c r="N384" s="233"/>
      <c r="O384" s="233"/>
      <c r="P384" s="233"/>
      <c r="Q384" s="233"/>
      <c r="R384" s="238"/>
      <c r="T384" s="239"/>
      <c r="U384" s="233"/>
      <c r="V384" s="233"/>
      <c r="W384" s="233"/>
      <c r="X384" s="233"/>
      <c r="Y384" s="233"/>
      <c r="Z384" s="233"/>
      <c r="AA384" s="240"/>
      <c r="AT384" s="241" t="s">
        <v>166</v>
      </c>
      <c r="AU384" s="241" t="s">
        <v>86</v>
      </c>
      <c r="AV384" s="10" t="s">
        <v>86</v>
      </c>
      <c r="AW384" s="10" t="s">
        <v>35</v>
      </c>
      <c r="AX384" s="10" t="s">
        <v>77</v>
      </c>
      <c r="AY384" s="241" t="s">
        <v>154</v>
      </c>
    </row>
    <row r="385" spans="2:51" s="10" customFormat="1" ht="16.5" customHeight="1">
      <c r="B385" s="232"/>
      <c r="C385" s="233"/>
      <c r="D385" s="233"/>
      <c r="E385" s="234" t="s">
        <v>22</v>
      </c>
      <c r="F385" s="242" t="s">
        <v>571</v>
      </c>
      <c r="G385" s="233"/>
      <c r="H385" s="233"/>
      <c r="I385" s="233"/>
      <c r="J385" s="233"/>
      <c r="K385" s="237">
        <v>-1.305</v>
      </c>
      <c r="L385" s="233"/>
      <c r="M385" s="233"/>
      <c r="N385" s="233"/>
      <c r="O385" s="233"/>
      <c r="P385" s="233"/>
      <c r="Q385" s="233"/>
      <c r="R385" s="238"/>
      <c r="T385" s="239"/>
      <c r="U385" s="233"/>
      <c r="V385" s="233"/>
      <c r="W385" s="233"/>
      <c r="X385" s="233"/>
      <c r="Y385" s="233"/>
      <c r="Z385" s="233"/>
      <c r="AA385" s="240"/>
      <c r="AT385" s="241" t="s">
        <v>166</v>
      </c>
      <c r="AU385" s="241" t="s">
        <v>86</v>
      </c>
      <c r="AV385" s="10" t="s">
        <v>86</v>
      </c>
      <c r="AW385" s="10" t="s">
        <v>35</v>
      </c>
      <c r="AX385" s="10" t="s">
        <v>77</v>
      </c>
      <c r="AY385" s="241" t="s">
        <v>154</v>
      </c>
    </row>
    <row r="386" spans="2:51" s="13" customFormat="1" ht="16.5" customHeight="1">
      <c r="B386" s="275"/>
      <c r="C386" s="276"/>
      <c r="D386" s="276"/>
      <c r="E386" s="277" t="s">
        <v>22</v>
      </c>
      <c r="F386" s="278" t="s">
        <v>494</v>
      </c>
      <c r="G386" s="276"/>
      <c r="H386" s="276"/>
      <c r="I386" s="276"/>
      <c r="J386" s="276"/>
      <c r="K386" s="279">
        <v>7.88</v>
      </c>
      <c r="L386" s="276"/>
      <c r="M386" s="276"/>
      <c r="N386" s="276"/>
      <c r="O386" s="276"/>
      <c r="P386" s="276"/>
      <c r="Q386" s="276"/>
      <c r="R386" s="280"/>
      <c r="T386" s="281"/>
      <c r="U386" s="276"/>
      <c r="V386" s="276"/>
      <c r="W386" s="276"/>
      <c r="X386" s="276"/>
      <c r="Y386" s="276"/>
      <c r="Z386" s="276"/>
      <c r="AA386" s="282"/>
      <c r="AT386" s="283" t="s">
        <v>166</v>
      </c>
      <c r="AU386" s="283" t="s">
        <v>86</v>
      </c>
      <c r="AV386" s="13" t="s">
        <v>167</v>
      </c>
      <c r="AW386" s="13" t="s">
        <v>35</v>
      </c>
      <c r="AX386" s="13" t="s">
        <v>77</v>
      </c>
      <c r="AY386" s="283" t="s">
        <v>154</v>
      </c>
    </row>
    <row r="387" spans="2:51" s="11" customFormat="1" ht="16.5" customHeight="1">
      <c r="B387" s="243"/>
      <c r="C387" s="244"/>
      <c r="D387" s="244"/>
      <c r="E387" s="245" t="s">
        <v>22</v>
      </c>
      <c r="F387" s="246" t="s">
        <v>173</v>
      </c>
      <c r="G387" s="244"/>
      <c r="H387" s="244"/>
      <c r="I387" s="244"/>
      <c r="J387" s="244"/>
      <c r="K387" s="247">
        <v>87.91</v>
      </c>
      <c r="L387" s="244"/>
      <c r="M387" s="244"/>
      <c r="N387" s="244"/>
      <c r="O387" s="244"/>
      <c r="P387" s="244"/>
      <c r="Q387" s="244"/>
      <c r="R387" s="248"/>
      <c r="T387" s="249"/>
      <c r="U387" s="244"/>
      <c r="V387" s="244"/>
      <c r="W387" s="244"/>
      <c r="X387" s="244"/>
      <c r="Y387" s="244"/>
      <c r="Z387" s="244"/>
      <c r="AA387" s="250"/>
      <c r="AT387" s="251" t="s">
        <v>166</v>
      </c>
      <c r="AU387" s="251" t="s">
        <v>86</v>
      </c>
      <c r="AV387" s="11" t="s">
        <v>159</v>
      </c>
      <c r="AW387" s="11" t="s">
        <v>35</v>
      </c>
      <c r="AX387" s="11" t="s">
        <v>83</v>
      </c>
      <c r="AY387" s="251" t="s">
        <v>154</v>
      </c>
    </row>
    <row r="388" spans="2:65" s="1" customFormat="1" ht="38.25" customHeight="1">
      <c r="B388" s="48"/>
      <c r="C388" s="221" t="s">
        <v>572</v>
      </c>
      <c r="D388" s="221" t="s">
        <v>155</v>
      </c>
      <c r="E388" s="222" t="s">
        <v>573</v>
      </c>
      <c r="F388" s="223" t="s">
        <v>574</v>
      </c>
      <c r="G388" s="223"/>
      <c r="H388" s="223"/>
      <c r="I388" s="223"/>
      <c r="J388" s="224" t="s">
        <v>163</v>
      </c>
      <c r="K388" s="225">
        <v>87.91</v>
      </c>
      <c r="L388" s="226">
        <v>0</v>
      </c>
      <c r="M388" s="227"/>
      <c r="N388" s="228">
        <f>ROUND(L388*K388,2)</f>
        <v>0</v>
      </c>
      <c r="O388" s="228"/>
      <c r="P388" s="228"/>
      <c r="Q388" s="228"/>
      <c r="R388" s="50"/>
      <c r="T388" s="229" t="s">
        <v>22</v>
      </c>
      <c r="U388" s="58" t="s">
        <v>44</v>
      </c>
      <c r="V388" s="49"/>
      <c r="W388" s="230">
        <f>V388*K388</f>
        <v>0</v>
      </c>
      <c r="X388" s="230">
        <v>0.00021</v>
      </c>
      <c r="Y388" s="230">
        <f>X388*K388</f>
        <v>0.0184611</v>
      </c>
      <c r="Z388" s="230">
        <v>0</v>
      </c>
      <c r="AA388" s="231">
        <f>Z388*K388</f>
        <v>0</v>
      </c>
      <c r="AR388" s="24" t="s">
        <v>229</v>
      </c>
      <c r="AT388" s="24" t="s">
        <v>155</v>
      </c>
      <c r="AU388" s="24" t="s">
        <v>86</v>
      </c>
      <c r="AY388" s="24" t="s">
        <v>154</v>
      </c>
      <c r="BE388" s="144">
        <f>IF(U388="základní",N388,0)</f>
        <v>0</v>
      </c>
      <c r="BF388" s="144">
        <f>IF(U388="snížená",N388,0)</f>
        <v>0</v>
      </c>
      <c r="BG388" s="144">
        <f>IF(U388="zákl. přenesená",N388,0)</f>
        <v>0</v>
      </c>
      <c r="BH388" s="144">
        <f>IF(U388="sníž. přenesená",N388,0)</f>
        <v>0</v>
      </c>
      <c r="BI388" s="144">
        <f>IF(U388="nulová",N388,0)</f>
        <v>0</v>
      </c>
      <c r="BJ388" s="24" t="s">
        <v>86</v>
      </c>
      <c r="BK388" s="144">
        <f>ROUND(L388*K388,2)</f>
        <v>0</v>
      </c>
      <c r="BL388" s="24" t="s">
        <v>229</v>
      </c>
      <c r="BM388" s="24" t="s">
        <v>575</v>
      </c>
    </row>
    <row r="389" spans="2:65" s="1" customFormat="1" ht="38.25" customHeight="1">
      <c r="B389" s="48"/>
      <c r="C389" s="221" t="s">
        <v>576</v>
      </c>
      <c r="D389" s="221" t="s">
        <v>155</v>
      </c>
      <c r="E389" s="222" t="s">
        <v>577</v>
      </c>
      <c r="F389" s="223" t="s">
        <v>578</v>
      </c>
      <c r="G389" s="223"/>
      <c r="H389" s="223"/>
      <c r="I389" s="223"/>
      <c r="J389" s="224" t="s">
        <v>163</v>
      </c>
      <c r="K389" s="225">
        <v>87.91</v>
      </c>
      <c r="L389" s="226">
        <v>0</v>
      </c>
      <c r="M389" s="227"/>
      <c r="N389" s="228">
        <f>ROUND(L389*K389,2)</f>
        <v>0</v>
      </c>
      <c r="O389" s="228"/>
      <c r="P389" s="228"/>
      <c r="Q389" s="228"/>
      <c r="R389" s="50"/>
      <c r="T389" s="229" t="s">
        <v>22</v>
      </c>
      <c r="U389" s="58" t="s">
        <v>44</v>
      </c>
      <c r="V389" s="49"/>
      <c r="W389" s="230">
        <f>V389*K389</f>
        <v>0</v>
      </c>
      <c r="X389" s="230">
        <v>0.00041</v>
      </c>
      <c r="Y389" s="230">
        <f>X389*K389</f>
        <v>0.036043099999999995</v>
      </c>
      <c r="Z389" s="230">
        <v>0</v>
      </c>
      <c r="AA389" s="231">
        <f>Z389*K389</f>
        <v>0</v>
      </c>
      <c r="AR389" s="24" t="s">
        <v>229</v>
      </c>
      <c r="AT389" s="24" t="s">
        <v>155</v>
      </c>
      <c r="AU389" s="24" t="s">
        <v>86</v>
      </c>
      <c r="AY389" s="24" t="s">
        <v>154</v>
      </c>
      <c r="BE389" s="144">
        <f>IF(U389="základní",N389,0)</f>
        <v>0</v>
      </c>
      <c r="BF389" s="144">
        <f>IF(U389="snížená",N389,0)</f>
        <v>0</v>
      </c>
      <c r="BG389" s="144">
        <f>IF(U389="zákl. přenesená",N389,0)</f>
        <v>0</v>
      </c>
      <c r="BH389" s="144">
        <f>IF(U389="sníž. přenesená",N389,0)</f>
        <v>0</v>
      </c>
      <c r="BI389" s="144">
        <f>IF(U389="nulová",N389,0)</f>
        <v>0</v>
      </c>
      <c r="BJ389" s="24" t="s">
        <v>86</v>
      </c>
      <c r="BK389" s="144">
        <f>ROUND(L389*K389,2)</f>
        <v>0</v>
      </c>
      <c r="BL389" s="24" t="s">
        <v>229</v>
      </c>
      <c r="BM389" s="24" t="s">
        <v>579</v>
      </c>
    </row>
    <row r="390" spans="2:65" s="1" customFormat="1" ht="38.25" customHeight="1">
      <c r="B390" s="48"/>
      <c r="C390" s="221" t="s">
        <v>580</v>
      </c>
      <c r="D390" s="221" t="s">
        <v>155</v>
      </c>
      <c r="E390" s="222" t="s">
        <v>581</v>
      </c>
      <c r="F390" s="223" t="s">
        <v>582</v>
      </c>
      <c r="G390" s="223"/>
      <c r="H390" s="223"/>
      <c r="I390" s="223"/>
      <c r="J390" s="224" t="s">
        <v>163</v>
      </c>
      <c r="K390" s="225">
        <v>87.91</v>
      </c>
      <c r="L390" s="226">
        <v>0</v>
      </c>
      <c r="M390" s="227"/>
      <c r="N390" s="228">
        <f>ROUND(L390*K390,2)</f>
        <v>0</v>
      </c>
      <c r="O390" s="228"/>
      <c r="P390" s="228"/>
      <c r="Q390" s="228"/>
      <c r="R390" s="50"/>
      <c r="T390" s="229" t="s">
        <v>22</v>
      </c>
      <c r="U390" s="58" t="s">
        <v>44</v>
      </c>
      <c r="V390" s="49"/>
      <c r="W390" s="230">
        <f>V390*K390</f>
        <v>0</v>
      </c>
      <c r="X390" s="230">
        <v>0</v>
      </c>
      <c r="Y390" s="230">
        <f>X390*K390</f>
        <v>0</v>
      </c>
      <c r="Z390" s="230">
        <v>0</v>
      </c>
      <c r="AA390" s="231">
        <f>Z390*K390</f>
        <v>0</v>
      </c>
      <c r="AR390" s="24" t="s">
        <v>229</v>
      </c>
      <c r="AT390" s="24" t="s">
        <v>155</v>
      </c>
      <c r="AU390" s="24" t="s">
        <v>86</v>
      </c>
      <c r="AY390" s="24" t="s">
        <v>154</v>
      </c>
      <c r="BE390" s="144">
        <f>IF(U390="základní",N390,0)</f>
        <v>0</v>
      </c>
      <c r="BF390" s="144">
        <f>IF(U390="snížená",N390,0)</f>
        <v>0</v>
      </c>
      <c r="BG390" s="144">
        <f>IF(U390="zákl. přenesená",N390,0)</f>
        <v>0</v>
      </c>
      <c r="BH390" s="144">
        <f>IF(U390="sníž. přenesená",N390,0)</f>
        <v>0</v>
      </c>
      <c r="BI390" s="144">
        <f>IF(U390="nulová",N390,0)</f>
        <v>0</v>
      </c>
      <c r="BJ390" s="24" t="s">
        <v>86</v>
      </c>
      <c r="BK390" s="144">
        <f>ROUND(L390*K390,2)</f>
        <v>0</v>
      </c>
      <c r="BL390" s="24" t="s">
        <v>229</v>
      </c>
      <c r="BM390" s="24" t="s">
        <v>583</v>
      </c>
    </row>
    <row r="391" spans="2:65" s="1" customFormat="1" ht="38.25" customHeight="1">
      <c r="B391" s="48"/>
      <c r="C391" s="221" t="s">
        <v>584</v>
      </c>
      <c r="D391" s="221" t="s">
        <v>155</v>
      </c>
      <c r="E391" s="222" t="s">
        <v>585</v>
      </c>
      <c r="F391" s="223" t="s">
        <v>586</v>
      </c>
      <c r="G391" s="223"/>
      <c r="H391" s="223"/>
      <c r="I391" s="223"/>
      <c r="J391" s="224" t="s">
        <v>163</v>
      </c>
      <c r="K391" s="225">
        <v>87.91</v>
      </c>
      <c r="L391" s="226">
        <v>0</v>
      </c>
      <c r="M391" s="227"/>
      <c r="N391" s="228">
        <f>ROUND(L391*K391,2)</f>
        <v>0</v>
      </c>
      <c r="O391" s="228"/>
      <c r="P391" s="228"/>
      <c r="Q391" s="228"/>
      <c r="R391" s="50"/>
      <c r="T391" s="229" t="s">
        <v>22</v>
      </c>
      <c r="U391" s="58" t="s">
        <v>44</v>
      </c>
      <c r="V391" s="49"/>
      <c r="W391" s="230">
        <f>V391*K391</f>
        <v>0</v>
      </c>
      <c r="X391" s="230">
        <v>1E-05</v>
      </c>
      <c r="Y391" s="230">
        <f>X391*K391</f>
        <v>0.0008791000000000001</v>
      </c>
      <c r="Z391" s="230">
        <v>0</v>
      </c>
      <c r="AA391" s="231">
        <f>Z391*K391</f>
        <v>0</v>
      </c>
      <c r="AR391" s="24" t="s">
        <v>229</v>
      </c>
      <c r="AT391" s="24" t="s">
        <v>155</v>
      </c>
      <c r="AU391" s="24" t="s">
        <v>86</v>
      </c>
      <c r="AY391" s="24" t="s">
        <v>154</v>
      </c>
      <c r="BE391" s="144">
        <f>IF(U391="základní",N391,0)</f>
        <v>0</v>
      </c>
      <c r="BF391" s="144">
        <f>IF(U391="snížená",N391,0)</f>
        <v>0</v>
      </c>
      <c r="BG391" s="144">
        <f>IF(U391="zákl. přenesená",N391,0)</f>
        <v>0</v>
      </c>
      <c r="BH391" s="144">
        <f>IF(U391="sníž. přenesená",N391,0)</f>
        <v>0</v>
      </c>
      <c r="BI391" s="144">
        <f>IF(U391="nulová",N391,0)</f>
        <v>0</v>
      </c>
      <c r="BJ391" s="24" t="s">
        <v>86</v>
      </c>
      <c r="BK391" s="144">
        <f>ROUND(L391*K391,2)</f>
        <v>0</v>
      </c>
      <c r="BL391" s="24" t="s">
        <v>229</v>
      </c>
      <c r="BM391" s="24" t="s">
        <v>587</v>
      </c>
    </row>
    <row r="392" spans="2:63" s="9" customFormat="1" ht="29.85" customHeight="1">
      <c r="B392" s="208"/>
      <c r="C392" s="209"/>
      <c r="D392" s="218" t="s">
        <v>127</v>
      </c>
      <c r="E392" s="218"/>
      <c r="F392" s="218"/>
      <c r="G392" s="218"/>
      <c r="H392" s="218"/>
      <c r="I392" s="218"/>
      <c r="J392" s="218"/>
      <c r="K392" s="218"/>
      <c r="L392" s="218"/>
      <c r="M392" s="218"/>
      <c r="N392" s="270">
        <f>BK392</f>
        <v>0</v>
      </c>
      <c r="O392" s="271"/>
      <c r="P392" s="271"/>
      <c r="Q392" s="271"/>
      <c r="R392" s="211"/>
      <c r="T392" s="212"/>
      <c r="U392" s="209"/>
      <c r="V392" s="209"/>
      <c r="W392" s="213">
        <f>SUM(W393:W497)</f>
        <v>0</v>
      </c>
      <c r="X392" s="209"/>
      <c r="Y392" s="213">
        <f>SUM(Y393:Y497)</f>
        <v>0.59743502</v>
      </c>
      <c r="Z392" s="209"/>
      <c r="AA392" s="214">
        <f>SUM(AA393:AA497)</f>
        <v>0.15357927</v>
      </c>
      <c r="AR392" s="215" t="s">
        <v>86</v>
      </c>
      <c r="AT392" s="216" t="s">
        <v>76</v>
      </c>
      <c r="AU392" s="216" t="s">
        <v>83</v>
      </c>
      <c r="AY392" s="215" t="s">
        <v>154</v>
      </c>
      <c r="BK392" s="217">
        <f>SUM(BK393:BK497)</f>
        <v>0</v>
      </c>
    </row>
    <row r="393" spans="2:65" s="1" customFormat="1" ht="25.5" customHeight="1">
      <c r="B393" s="48"/>
      <c r="C393" s="221" t="s">
        <v>588</v>
      </c>
      <c r="D393" s="221" t="s">
        <v>155</v>
      </c>
      <c r="E393" s="222" t="s">
        <v>589</v>
      </c>
      <c r="F393" s="223" t="s">
        <v>590</v>
      </c>
      <c r="G393" s="223"/>
      <c r="H393" s="223"/>
      <c r="I393" s="223"/>
      <c r="J393" s="224" t="s">
        <v>163</v>
      </c>
      <c r="K393" s="225">
        <v>495.417</v>
      </c>
      <c r="L393" s="226">
        <v>0</v>
      </c>
      <c r="M393" s="227"/>
      <c r="N393" s="228">
        <f>ROUND(L393*K393,2)</f>
        <v>0</v>
      </c>
      <c r="O393" s="228"/>
      <c r="P393" s="228"/>
      <c r="Q393" s="228"/>
      <c r="R393" s="50"/>
      <c r="T393" s="229" t="s">
        <v>22</v>
      </c>
      <c r="U393" s="58" t="s">
        <v>44</v>
      </c>
      <c r="V393" s="49"/>
      <c r="W393" s="230">
        <f>V393*K393</f>
        <v>0</v>
      </c>
      <c r="X393" s="230">
        <v>0.001</v>
      </c>
      <c r="Y393" s="230">
        <f>X393*K393</f>
        <v>0.495417</v>
      </c>
      <c r="Z393" s="230">
        <v>0.00031</v>
      </c>
      <c r="AA393" s="231">
        <f>Z393*K393</f>
        <v>0.15357927</v>
      </c>
      <c r="AR393" s="24" t="s">
        <v>229</v>
      </c>
      <c r="AT393" s="24" t="s">
        <v>155</v>
      </c>
      <c r="AU393" s="24" t="s">
        <v>86</v>
      </c>
      <c r="AY393" s="24" t="s">
        <v>154</v>
      </c>
      <c r="BE393" s="144">
        <f>IF(U393="základní",N393,0)</f>
        <v>0</v>
      </c>
      <c r="BF393" s="144">
        <f>IF(U393="snížená",N393,0)</f>
        <v>0</v>
      </c>
      <c r="BG393" s="144">
        <f>IF(U393="zákl. přenesená",N393,0)</f>
        <v>0</v>
      </c>
      <c r="BH393" s="144">
        <f>IF(U393="sníž. přenesená",N393,0)</f>
        <v>0</v>
      </c>
      <c r="BI393" s="144">
        <f>IF(U393="nulová",N393,0)</f>
        <v>0</v>
      </c>
      <c r="BJ393" s="24" t="s">
        <v>86</v>
      </c>
      <c r="BK393" s="144">
        <f>ROUND(L393*K393,2)</f>
        <v>0</v>
      </c>
      <c r="BL393" s="24" t="s">
        <v>229</v>
      </c>
      <c r="BM393" s="24" t="s">
        <v>591</v>
      </c>
    </row>
    <row r="394" spans="2:51" s="12" customFormat="1" ht="16.5" customHeight="1">
      <c r="B394" s="252"/>
      <c r="C394" s="253"/>
      <c r="D394" s="253"/>
      <c r="E394" s="254" t="s">
        <v>22</v>
      </c>
      <c r="F394" s="260" t="s">
        <v>592</v>
      </c>
      <c r="G394" s="261"/>
      <c r="H394" s="261"/>
      <c r="I394" s="261"/>
      <c r="J394" s="253"/>
      <c r="K394" s="254" t="s">
        <v>22</v>
      </c>
      <c r="L394" s="253"/>
      <c r="M394" s="253"/>
      <c r="N394" s="253"/>
      <c r="O394" s="253"/>
      <c r="P394" s="253"/>
      <c r="Q394" s="253"/>
      <c r="R394" s="256"/>
      <c r="T394" s="257"/>
      <c r="U394" s="253"/>
      <c r="V394" s="253"/>
      <c r="W394" s="253"/>
      <c r="X394" s="253"/>
      <c r="Y394" s="253"/>
      <c r="Z394" s="253"/>
      <c r="AA394" s="258"/>
      <c r="AT394" s="259" t="s">
        <v>166</v>
      </c>
      <c r="AU394" s="259" t="s">
        <v>86</v>
      </c>
      <c r="AV394" s="12" t="s">
        <v>83</v>
      </c>
      <c r="AW394" s="12" t="s">
        <v>35</v>
      </c>
      <c r="AX394" s="12" t="s">
        <v>77</v>
      </c>
      <c r="AY394" s="259" t="s">
        <v>154</v>
      </c>
    </row>
    <row r="395" spans="2:51" s="10" customFormat="1" ht="16.5" customHeight="1">
      <c r="B395" s="232"/>
      <c r="C395" s="233"/>
      <c r="D395" s="233"/>
      <c r="E395" s="234" t="s">
        <v>22</v>
      </c>
      <c r="F395" s="242" t="s">
        <v>593</v>
      </c>
      <c r="G395" s="233"/>
      <c r="H395" s="233"/>
      <c r="I395" s="233"/>
      <c r="J395" s="233"/>
      <c r="K395" s="237">
        <v>4.17</v>
      </c>
      <c r="L395" s="233"/>
      <c r="M395" s="233"/>
      <c r="N395" s="233"/>
      <c r="O395" s="233"/>
      <c r="P395" s="233"/>
      <c r="Q395" s="233"/>
      <c r="R395" s="238"/>
      <c r="T395" s="239"/>
      <c r="U395" s="233"/>
      <c r="V395" s="233"/>
      <c r="W395" s="233"/>
      <c r="X395" s="233"/>
      <c r="Y395" s="233"/>
      <c r="Z395" s="233"/>
      <c r="AA395" s="240"/>
      <c r="AT395" s="241" t="s">
        <v>166</v>
      </c>
      <c r="AU395" s="241" t="s">
        <v>86</v>
      </c>
      <c r="AV395" s="10" t="s">
        <v>86</v>
      </c>
      <c r="AW395" s="10" t="s">
        <v>35</v>
      </c>
      <c r="AX395" s="10" t="s">
        <v>77</v>
      </c>
      <c r="AY395" s="241" t="s">
        <v>154</v>
      </c>
    </row>
    <row r="396" spans="2:51" s="12" customFormat="1" ht="16.5" customHeight="1">
      <c r="B396" s="252"/>
      <c r="C396" s="253"/>
      <c r="D396" s="253"/>
      <c r="E396" s="254" t="s">
        <v>22</v>
      </c>
      <c r="F396" s="255" t="s">
        <v>594</v>
      </c>
      <c r="G396" s="253"/>
      <c r="H396" s="253"/>
      <c r="I396" s="253"/>
      <c r="J396" s="253"/>
      <c r="K396" s="254" t="s">
        <v>22</v>
      </c>
      <c r="L396" s="253"/>
      <c r="M396" s="253"/>
      <c r="N396" s="253"/>
      <c r="O396" s="253"/>
      <c r="P396" s="253"/>
      <c r="Q396" s="253"/>
      <c r="R396" s="256"/>
      <c r="T396" s="257"/>
      <c r="U396" s="253"/>
      <c r="V396" s="253"/>
      <c r="W396" s="253"/>
      <c r="X396" s="253"/>
      <c r="Y396" s="253"/>
      <c r="Z396" s="253"/>
      <c r="AA396" s="258"/>
      <c r="AT396" s="259" t="s">
        <v>166</v>
      </c>
      <c r="AU396" s="259" t="s">
        <v>86</v>
      </c>
      <c r="AV396" s="12" t="s">
        <v>83</v>
      </c>
      <c r="AW396" s="12" t="s">
        <v>35</v>
      </c>
      <c r="AX396" s="12" t="s">
        <v>77</v>
      </c>
      <c r="AY396" s="259" t="s">
        <v>154</v>
      </c>
    </row>
    <row r="397" spans="2:51" s="10" customFormat="1" ht="16.5" customHeight="1">
      <c r="B397" s="232"/>
      <c r="C397" s="233"/>
      <c r="D397" s="233"/>
      <c r="E397" s="234" t="s">
        <v>22</v>
      </c>
      <c r="F397" s="242" t="s">
        <v>595</v>
      </c>
      <c r="G397" s="233"/>
      <c r="H397" s="233"/>
      <c r="I397" s="233"/>
      <c r="J397" s="233"/>
      <c r="K397" s="237">
        <v>9.604</v>
      </c>
      <c r="L397" s="233"/>
      <c r="M397" s="233"/>
      <c r="N397" s="233"/>
      <c r="O397" s="233"/>
      <c r="P397" s="233"/>
      <c r="Q397" s="233"/>
      <c r="R397" s="238"/>
      <c r="T397" s="239"/>
      <c r="U397" s="233"/>
      <c r="V397" s="233"/>
      <c r="W397" s="233"/>
      <c r="X397" s="233"/>
      <c r="Y397" s="233"/>
      <c r="Z397" s="233"/>
      <c r="AA397" s="240"/>
      <c r="AT397" s="241" t="s">
        <v>166</v>
      </c>
      <c r="AU397" s="241" t="s">
        <v>86</v>
      </c>
      <c r="AV397" s="10" t="s">
        <v>86</v>
      </c>
      <c r="AW397" s="10" t="s">
        <v>35</v>
      </c>
      <c r="AX397" s="10" t="s">
        <v>77</v>
      </c>
      <c r="AY397" s="241" t="s">
        <v>154</v>
      </c>
    </row>
    <row r="398" spans="2:51" s="10" customFormat="1" ht="16.5" customHeight="1">
      <c r="B398" s="232"/>
      <c r="C398" s="233"/>
      <c r="D398" s="233"/>
      <c r="E398" s="234" t="s">
        <v>22</v>
      </c>
      <c r="F398" s="242" t="s">
        <v>596</v>
      </c>
      <c r="G398" s="233"/>
      <c r="H398" s="233"/>
      <c r="I398" s="233"/>
      <c r="J398" s="233"/>
      <c r="K398" s="237">
        <v>6.72</v>
      </c>
      <c r="L398" s="233"/>
      <c r="M398" s="233"/>
      <c r="N398" s="233"/>
      <c r="O398" s="233"/>
      <c r="P398" s="233"/>
      <c r="Q398" s="233"/>
      <c r="R398" s="238"/>
      <c r="T398" s="239"/>
      <c r="U398" s="233"/>
      <c r="V398" s="233"/>
      <c r="W398" s="233"/>
      <c r="X398" s="233"/>
      <c r="Y398" s="233"/>
      <c r="Z398" s="233"/>
      <c r="AA398" s="240"/>
      <c r="AT398" s="241" t="s">
        <v>166</v>
      </c>
      <c r="AU398" s="241" t="s">
        <v>86</v>
      </c>
      <c r="AV398" s="10" t="s">
        <v>86</v>
      </c>
      <c r="AW398" s="10" t="s">
        <v>35</v>
      </c>
      <c r="AX398" s="10" t="s">
        <v>77</v>
      </c>
      <c r="AY398" s="241" t="s">
        <v>154</v>
      </c>
    </row>
    <row r="399" spans="2:51" s="13" customFormat="1" ht="16.5" customHeight="1">
      <c r="B399" s="275"/>
      <c r="C399" s="276"/>
      <c r="D399" s="276"/>
      <c r="E399" s="277" t="s">
        <v>22</v>
      </c>
      <c r="F399" s="278" t="s">
        <v>494</v>
      </c>
      <c r="G399" s="276"/>
      <c r="H399" s="276"/>
      <c r="I399" s="276"/>
      <c r="J399" s="276"/>
      <c r="K399" s="279">
        <v>20.494</v>
      </c>
      <c r="L399" s="276"/>
      <c r="M399" s="276"/>
      <c r="N399" s="276"/>
      <c r="O399" s="276"/>
      <c r="P399" s="276"/>
      <c r="Q399" s="276"/>
      <c r="R399" s="280"/>
      <c r="T399" s="281"/>
      <c r="U399" s="276"/>
      <c r="V399" s="276"/>
      <c r="W399" s="276"/>
      <c r="X399" s="276"/>
      <c r="Y399" s="276"/>
      <c r="Z399" s="276"/>
      <c r="AA399" s="282"/>
      <c r="AT399" s="283" t="s">
        <v>166</v>
      </c>
      <c r="AU399" s="283" t="s">
        <v>86</v>
      </c>
      <c r="AV399" s="13" t="s">
        <v>167</v>
      </c>
      <c r="AW399" s="13" t="s">
        <v>35</v>
      </c>
      <c r="AX399" s="13" t="s">
        <v>77</v>
      </c>
      <c r="AY399" s="283" t="s">
        <v>154</v>
      </c>
    </row>
    <row r="400" spans="2:51" s="12" customFormat="1" ht="16.5" customHeight="1">
      <c r="B400" s="252"/>
      <c r="C400" s="253"/>
      <c r="D400" s="253"/>
      <c r="E400" s="254" t="s">
        <v>22</v>
      </c>
      <c r="F400" s="255" t="s">
        <v>597</v>
      </c>
      <c r="G400" s="253"/>
      <c r="H400" s="253"/>
      <c r="I400" s="253"/>
      <c r="J400" s="253"/>
      <c r="K400" s="254" t="s">
        <v>22</v>
      </c>
      <c r="L400" s="253"/>
      <c r="M400" s="253"/>
      <c r="N400" s="253"/>
      <c r="O400" s="253"/>
      <c r="P400" s="253"/>
      <c r="Q400" s="253"/>
      <c r="R400" s="256"/>
      <c r="T400" s="257"/>
      <c r="U400" s="253"/>
      <c r="V400" s="253"/>
      <c r="W400" s="253"/>
      <c r="X400" s="253"/>
      <c r="Y400" s="253"/>
      <c r="Z400" s="253"/>
      <c r="AA400" s="258"/>
      <c r="AT400" s="259" t="s">
        <v>166</v>
      </c>
      <c r="AU400" s="259" t="s">
        <v>86</v>
      </c>
      <c r="AV400" s="12" t="s">
        <v>83</v>
      </c>
      <c r="AW400" s="12" t="s">
        <v>35</v>
      </c>
      <c r="AX400" s="12" t="s">
        <v>77</v>
      </c>
      <c r="AY400" s="259" t="s">
        <v>154</v>
      </c>
    </row>
    <row r="401" spans="2:51" s="10" customFormat="1" ht="16.5" customHeight="1">
      <c r="B401" s="232"/>
      <c r="C401" s="233"/>
      <c r="D401" s="233"/>
      <c r="E401" s="234" t="s">
        <v>22</v>
      </c>
      <c r="F401" s="242" t="s">
        <v>598</v>
      </c>
      <c r="G401" s="233"/>
      <c r="H401" s="233"/>
      <c r="I401" s="233"/>
      <c r="J401" s="233"/>
      <c r="K401" s="237">
        <v>17.21</v>
      </c>
      <c r="L401" s="233"/>
      <c r="M401" s="233"/>
      <c r="N401" s="233"/>
      <c r="O401" s="233"/>
      <c r="P401" s="233"/>
      <c r="Q401" s="233"/>
      <c r="R401" s="238"/>
      <c r="T401" s="239"/>
      <c r="U401" s="233"/>
      <c r="V401" s="233"/>
      <c r="W401" s="233"/>
      <c r="X401" s="233"/>
      <c r="Y401" s="233"/>
      <c r="Z401" s="233"/>
      <c r="AA401" s="240"/>
      <c r="AT401" s="241" t="s">
        <v>166</v>
      </c>
      <c r="AU401" s="241" t="s">
        <v>86</v>
      </c>
      <c r="AV401" s="10" t="s">
        <v>86</v>
      </c>
      <c r="AW401" s="10" t="s">
        <v>35</v>
      </c>
      <c r="AX401" s="10" t="s">
        <v>77</v>
      </c>
      <c r="AY401" s="241" t="s">
        <v>154</v>
      </c>
    </row>
    <row r="402" spans="2:51" s="12" customFormat="1" ht="16.5" customHeight="1">
      <c r="B402" s="252"/>
      <c r="C402" s="253"/>
      <c r="D402" s="253"/>
      <c r="E402" s="254" t="s">
        <v>22</v>
      </c>
      <c r="F402" s="255" t="s">
        <v>599</v>
      </c>
      <c r="G402" s="253"/>
      <c r="H402" s="253"/>
      <c r="I402" s="253"/>
      <c r="J402" s="253"/>
      <c r="K402" s="254" t="s">
        <v>22</v>
      </c>
      <c r="L402" s="253"/>
      <c r="M402" s="253"/>
      <c r="N402" s="253"/>
      <c r="O402" s="253"/>
      <c r="P402" s="253"/>
      <c r="Q402" s="253"/>
      <c r="R402" s="256"/>
      <c r="T402" s="257"/>
      <c r="U402" s="253"/>
      <c r="V402" s="253"/>
      <c r="W402" s="253"/>
      <c r="X402" s="253"/>
      <c r="Y402" s="253"/>
      <c r="Z402" s="253"/>
      <c r="AA402" s="258"/>
      <c r="AT402" s="259" t="s">
        <v>166</v>
      </c>
      <c r="AU402" s="259" t="s">
        <v>86</v>
      </c>
      <c r="AV402" s="12" t="s">
        <v>83</v>
      </c>
      <c r="AW402" s="12" t="s">
        <v>35</v>
      </c>
      <c r="AX402" s="12" t="s">
        <v>77</v>
      </c>
      <c r="AY402" s="259" t="s">
        <v>154</v>
      </c>
    </row>
    <row r="403" spans="2:51" s="10" customFormat="1" ht="16.5" customHeight="1">
      <c r="B403" s="232"/>
      <c r="C403" s="233"/>
      <c r="D403" s="233"/>
      <c r="E403" s="234" t="s">
        <v>22</v>
      </c>
      <c r="F403" s="242" t="s">
        <v>600</v>
      </c>
      <c r="G403" s="233"/>
      <c r="H403" s="233"/>
      <c r="I403" s="233"/>
      <c r="J403" s="233"/>
      <c r="K403" s="237">
        <v>49.928</v>
      </c>
      <c r="L403" s="233"/>
      <c r="M403" s="233"/>
      <c r="N403" s="233"/>
      <c r="O403" s="233"/>
      <c r="P403" s="233"/>
      <c r="Q403" s="233"/>
      <c r="R403" s="238"/>
      <c r="T403" s="239"/>
      <c r="U403" s="233"/>
      <c r="V403" s="233"/>
      <c r="W403" s="233"/>
      <c r="X403" s="233"/>
      <c r="Y403" s="233"/>
      <c r="Z403" s="233"/>
      <c r="AA403" s="240"/>
      <c r="AT403" s="241" t="s">
        <v>166</v>
      </c>
      <c r="AU403" s="241" t="s">
        <v>86</v>
      </c>
      <c r="AV403" s="10" t="s">
        <v>86</v>
      </c>
      <c r="AW403" s="10" t="s">
        <v>35</v>
      </c>
      <c r="AX403" s="10" t="s">
        <v>77</v>
      </c>
      <c r="AY403" s="241" t="s">
        <v>154</v>
      </c>
    </row>
    <row r="404" spans="2:51" s="13" customFormat="1" ht="16.5" customHeight="1">
      <c r="B404" s="275"/>
      <c r="C404" s="276"/>
      <c r="D404" s="276"/>
      <c r="E404" s="277" t="s">
        <v>22</v>
      </c>
      <c r="F404" s="278" t="s">
        <v>494</v>
      </c>
      <c r="G404" s="276"/>
      <c r="H404" s="276"/>
      <c r="I404" s="276"/>
      <c r="J404" s="276"/>
      <c r="K404" s="279">
        <v>67.138</v>
      </c>
      <c r="L404" s="276"/>
      <c r="M404" s="276"/>
      <c r="N404" s="276"/>
      <c r="O404" s="276"/>
      <c r="P404" s="276"/>
      <c r="Q404" s="276"/>
      <c r="R404" s="280"/>
      <c r="T404" s="281"/>
      <c r="U404" s="276"/>
      <c r="V404" s="276"/>
      <c r="W404" s="276"/>
      <c r="X404" s="276"/>
      <c r="Y404" s="276"/>
      <c r="Z404" s="276"/>
      <c r="AA404" s="282"/>
      <c r="AT404" s="283" t="s">
        <v>166</v>
      </c>
      <c r="AU404" s="283" t="s">
        <v>86</v>
      </c>
      <c r="AV404" s="13" t="s">
        <v>167</v>
      </c>
      <c r="AW404" s="13" t="s">
        <v>35</v>
      </c>
      <c r="AX404" s="13" t="s">
        <v>77</v>
      </c>
      <c r="AY404" s="283" t="s">
        <v>154</v>
      </c>
    </row>
    <row r="405" spans="2:51" s="12" customFormat="1" ht="16.5" customHeight="1">
      <c r="B405" s="252"/>
      <c r="C405" s="253"/>
      <c r="D405" s="253"/>
      <c r="E405" s="254" t="s">
        <v>22</v>
      </c>
      <c r="F405" s="255" t="s">
        <v>601</v>
      </c>
      <c r="G405" s="253"/>
      <c r="H405" s="253"/>
      <c r="I405" s="253"/>
      <c r="J405" s="253"/>
      <c r="K405" s="254" t="s">
        <v>22</v>
      </c>
      <c r="L405" s="253"/>
      <c r="M405" s="253"/>
      <c r="N405" s="253"/>
      <c r="O405" s="253"/>
      <c r="P405" s="253"/>
      <c r="Q405" s="253"/>
      <c r="R405" s="256"/>
      <c r="T405" s="257"/>
      <c r="U405" s="253"/>
      <c r="V405" s="253"/>
      <c r="W405" s="253"/>
      <c r="X405" s="253"/>
      <c r="Y405" s="253"/>
      <c r="Z405" s="253"/>
      <c r="AA405" s="258"/>
      <c r="AT405" s="259" t="s">
        <v>166</v>
      </c>
      <c r="AU405" s="259" t="s">
        <v>86</v>
      </c>
      <c r="AV405" s="12" t="s">
        <v>83</v>
      </c>
      <c r="AW405" s="12" t="s">
        <v>35</v>
      </c>
      <c r="AX405" s="12" t="s">
        <v>77</v>
      </c>
      <c r="AY405" s="259" t="s">
        <v>154</v>
      </c>
    </row>
    <row r="406" spans="2:51" s="10" customFormat="1" ht="16.5" customHeight="1">
      <c r="B406" s="232"/>
      <c r="C406" s="233"/>
      <c r="D406" s="233"/>
      <c r="E406" s="234" t="s">
        <v>22</v>
      </c>
      <c r="F406" s="242" t="s">
        <v>602</v>
      </c>
      <c r="G406" s="233"/>
      <c r="H406" s="233"/>
      <c r="I406" s="233"/>
      <c r="J406" s="233"/>
      <c r="K406" s="237">
        <v>13.94</v>
      </c>
      <c r="L406" s="233"/>
      <c r="M406" s="233"/>
      <c r="N406" s="233"/>
      <c r="O406" s="233"/>
      <c r="P406" s="233"/>
      <c r="Q406" s="233"/>
      <c r="R406" s="238"/>
      <c r="T406" s="239"/>
      <c r="U406" s="233"/>
      <c r="V406" s="233"/>
      <c r="W406" s="233"/>
      <c r="X406" s="233"/>
      <c r="Y406" s="233"/>
      <c r="Z406" s="233"/>
      <c r="AA406" s="240"/>
      <c r="AT406" s="241" t="s">
        <v>166</v>
      </c>
      <c r="AU406" s="241" t="s">
        <v>86</v>
      </c>
      <c r="AV406" s="10" t="s">
        <v>86</v>
      </c>
      <c r="AW406" s="10" t="s">
        <v>35</v>
      </c>
      <c r="AX406" s="10" t="s">
        <v>77</v>
      </c>
      <c r="AY406" s="241" t="s">
        <v>154</v>
      </c>
    </row>
    <row r="407" spans="2:51" s="12" customFormat="1" ht="16.5" customHeight="1">
      <c r="B407" s="252"/>
      <c r="C407" s="253"/>
      <c r="D407" s="253"/>
      <c r="E407" s="254" t="s">
        <v>22</v>
      </c>
      <c r="F407" s="255" t="s">
        <v>603</v>
      </c>
      <c r="G407" s="253"/>
      <c r="H407" s="253"/>
      <c r="I407" s="253"/>
      <c r="J407" s="253"/>
      <c r="K407" s="254" t="s">
        <v>22</v>
      </c>
      <c r="L407" s="253"/>
      <c r="M407" s="253"/>
      <c r="N407" s="253"/>
      <c r="O407" s="253"/>
      <c r="P407" s="253"/>
      <c r="Q407" s="253"/>
      <c r="R407" s="256"/>
      <c r="T407" s="257"/>
      <c r="U407" s="253"/>
      <c r="V407" s="253"/>
      <c r="W407" s="253"/>
      <c r="X407" s="253"/>
      <c r="Y407" s="253"/>
      <c r="Z407" s="253"/>
      <c r="AA407" s="258"/>
      <c r="AT407" s="259" t="s">
        <v>166</v>
      </c>
      <c r="AU407" s="259" t="s">
        <v>86</v>
      </c>
      <c r="AV407" s="12" t="s">
        <v>83</v>
      </c>
      <c r="AW407" s="12" t="s">
        <v>35</v>
      </c>
      <c r="AX407" s="12" t="s">
        <v>77</v>
      </c>
      <c r="AY407" s="259" t="s">
        <v>154</v>
      </c>
    </row>
    <row r="408" spans="2:51" s="10" customFormat="1" ht="16.5" customHeight="1">
      <c r="B408" s="232"/>
      <c r="C408" s="233"/>
      <c r="D408" s="233"/>
      <c r="E408" s="234" t="s">
        <v>22</v>
      </c>
      <c r="F408" s="242" t="s">
        <v>604</v>
      </c>
      <c r="G408" s="233"/>
      <c r="H408" s="233"/>
      <c r="I408" s="233"/>
      <c r="J408" s="233"/>
      <c r="K408" s="237">
        <v>17.836</v>
      </c>
      <c r="L408" s="233"/>
      <c r="M408" s="233"/>
      <c r="N408" s="233"/>
      <c r="O408" s="233"/>
      <c r="P408" s="233"/>
      <c r="Q408" s="233"/>
      <c r="R408" s="238"/>
      <c r="T408" s="239"/>
      <c r="U408" s="233"/>
      <c r="V408" s="233"/>
      <c r="W408" s="233"/>
      <c r="X408" s="233"/>
      <c r="Y408" s="233"/>
      <c r="Z408" s="233"/>
      <c r="AA408" s="240"/>
      <c r="AT408" s="241" t="s">
        <v>166</v>
      </c>
      <c r="AU408" s="241" t="s">
        <v>86</v>
      </c>
      <c r="AV408" s="10" t="s">
        <v>86</v>
      </c>
      <c r="AW408" s="10" t="s">
        <v>35</v>
      </c>
      <c r="AX408" s="10" t="s">
        <v>77</v>
      </c>
      <c r="AY408" s="241" t="s">
        <v>154</v>
      </c>
    </row>
    <row r="409" spans="2:51" s="10" customFormat="1" ht="16.5" customHeight="1">
      <c r="B409" s="232"/>
      <c r="C409" s="233"/>
      <c r="D409" s="233"/>
      <c r="E409" s="234" t="s">
        <v>22</v>
      </c>
      <c r="F409" s="242" t="s">
        <v>605</v>
      </c>
      <c r="G409" s="233"/>
      <c r="H409" s="233"/>
      <c r="I409" s="233"/>
      <c r="J409" s="233"/>
      <c r="K409" s="237">
        <v>9.45</v>
      </c>
      <c r="L409" s="233"/>
      <c r="M409" s="233"/>
      <c r="N409" s="233"/>
      <c r="O409" s="233"/>
      <c r="P409" s="233"/>
      <c r="Q409" s="233"/>
      <c r="R409" s="238"/>
      <c r="T409" s="239"/>
      <c r="U409" s="233"/>
      <c r="V409" s="233"/>
      <c r="W409" s="233"/>
      <c r="X409" s="233"/>
      <c r="Y409" s="233"/>
      <c r="Z409" s="233"/>
      <c r="AA409" s="240"/>
      <c r="AT409" s="241" t="s">
        <v>166</v>
      </c>
      <c r="AU409" s="241" t="s">
        <v>86</v>
      </c>
      <c r="AV409" s="10" t="s">
        <v>86</v>
      </c>
      <c r="AW409" s="10" t="s">
        <v>35</v>
      </c>
      <c r="AX409" s="10" t="s">
        <v>77</v>
      </c>
      <c r="AY409" s="241" t="s">
        <v>154</v>
      </c>
    </row>
    <row r="410" spans="2:51" s="10" customFormat="1" ht="16.5" customHeight="1">
      <c r="B410" s="232"/>
      <c r="C410" s="233"/>
      <c r="D410" s="233"/>
      <c r="E410" s="234" t="s">
        <v>22</v>
      </c>
      <c r="F410" s="242" t="s">
        <v>596</v>
      </c>
      <c r="G410" s="233"/>
      <c r="H410" s="233"/>
      <c r="I410" s="233"/>
      <c r="J410" s="233"/>
      <c r="K410" s="237">
        <v>6.72</v>
      </c>
      <c r="L410" s="233"/>
      <c r="M410" s="233"/>
      <c r="N410" s="233"/>
      <c r="O410" s="233"/>
      <c r="P410" s="233"/>
      <c r="Q410" s="233"/>
      <c r="R410" s="238"/>
      <c r="T410" s="239"/>
      <c r="U410" s="233"/>
      <c r="V410" s="233"/>
      <c r="W410" s="233"/>
      <c r="X410" s="233"/>
      <c r="Y410" s="233"/>
      <c r="Z410" s="233"/>
      <c r="AA410" s="240"/>
      <c r="AT410" s="241" t="s">
        <v>166</v>
      </c>
      <c r="AU410" s="241" t="s">
        <v>86</v>
      </c>
      <c r="AV410" s="10" t="s">
        <v>86</v>
      </c>
      <c r="AW410" s="10" t="s">
        <v>35</v>
      </c>
      <c r="AX410" s="10" t="s">
        <v>77</v>
      </c>
      <c r="AY410" s="241" t="s">
        <v>154</v>
      </c>
    </row>
    <row r="411" spans="2:51" s="13" customFormat="1" ht="16.5" customHeight="1">
      <c r="B411" s="275"/>
      <c r="C411" s="276"/>
      <c r="D411" s="276"/>
      <c r="E411" s="277" t="s">
        <v>22</v>
      </c>
      <c r="F411" s="278" t="s">
        <v>494</v>
      </c>
      <c r="G411" s="276"/>
      <c r="H411" s="276"/>
      <c r="I411" s="276"/>
      <c r="J411" s="276"/>
      <c r="K411" s="279">
        <v>47.946</v>
      </c>
      <c r="L411" s="276"/>
      <c r="M411" s="276"/>
      <c r="N411" s="276"/>
      <c r="O411" s="276"/>
      <c r="P411" s="276"/>
      <c r="Q411" s="276"/>
      <c r="R411" s="280"/>
      <c r="T411" s="281"/>
      <c r="U411" s="276"/>
      <c r="V411" s="276"/>
      <c r="W411" s="276"/>
      <c r="X411" s="276"/>
      <c r="Y411" s="276"/>
      <c r="Z411" s="276"/>
      <c r="AA411" s="282"/>
      <c r="AT411" s="283" t="s">
        <v>166</v>
      </c>
      <c r="AU411" s="283" t="s">
        <v>86</v>
      </c>
      <c r="AV411" s="13" t="s">
        <v>167</v>
      </c>
      <c r="AW411" s="13" t="s">
        <v>35</v>
      </c>
      <c r="AX411" s="13" t="s">
        <v>77</v>
      </c>
      <c r="AY411" s="283" t="s">
        <v>154</v>
      </c>
    </row>
    <row r="412" spans="2:51" s="12" customFormat="1" ht="16.5" customHeight="1">
      <c r="B412" s="252"/>
      <c r="C412" s="253"/>
      <c r="D412" s="253"/>
      <c r="E412" s="254" t="s">
        <v>22</v>
      </c>
      <c r="F412" s="255" t="s">
        <v>606</v>
      </c>
      <c r="G412" s="253"/>
      <c r="H412" s="253"/>
      <c r="I412" s="253"/>
      <c r="J412" s="253"/>
      <c r="K412" s="254" t="s">
        <v>22</v>
      </c>
      <c r="L412" s="253"/>
      <c r="M412" s="253"/>
      <c r="N412" s="253"/>
      <c r="O412" s="253"/>
      <c r="P412" s="253"/>
      <c r="Q412" s="253"/>
      <c r="R412" s="256"/>
      <c r="T412" s="257"/>
      <c r="U412" s="253"/>
      <c r="V412" s="253"/>
      <c r="W412" s="253"/>
      <c r="X412" s="253"/>
      <c r="Y412" s="253"/>
      <c r="Z412" s="253"/>
      <c r="AA412" s="258"/>
      <c r="AT412" s="259" t="s">
        <v>166</v>
      </c>
      <c r="AU412" s="259" t="s">
        <v>86</v>
      </c>
      <c r="AV412" s="12" t="s">
        <v>83</v>
      </c>
      <c r="AW412" s="12" t="s">
        <v>35</v>
      </c>
      <c r="AX412" s="12" t="s">
        <v>77</v>
      </c>
      <c r="AY412" s="259" t="s">
        <v>154</v>
      </c>
    </row>
    <row r="413" spans="2:51" s="10" customFormat="1" ht="16.5" customHeight="1">
      <c r="B413" s="232"/>
      <c r="C413" s="233"/>
      <c r="D413" s="233"/>
      <c r="E413" s="234" t="s">
        <v>22</v>
      </c>
      <c r="F413" s="242" t="s">
        <v>607</v>
      </c>
      <c r="G413" s="233"/>
      <c r="H413" s="233"/>
      <c r="I413" s="233"/>
      <c r="J413" s="233"/>
      <c r="K413" s="237">
        <v>7.18</v>
      </c>
      <c r="L413" s="233"/>
      <c r="M413" s="233"/>
      <c r="N413" s="233"/>
      <c r="O413" s="233"/>
      <c r="P413" s="233"/>
      <c r="Q413" s="233"/>
      <c r="R413" s="238"/>
      <c r="T413" s="239"/>
      <c r="U413" s="233"/>
      <c r="V413" s="233"/>
      <c r="W413" s="233"/>
      <c r="X413" s="233"/>
      <c r="Y413" s="233"/>
      <c r="Z413" s="233"/>
      <c r="AA413" s="240"/>
      <c r="AT413" s="241" t="s">
        <v>166</v>
      </c>
      <c r="AU413" s="241" t="s">
        <v>86</v>
      </c>
      <c r="AV413" s="10" t="s">
        <v>86</v>
      </c>
      <c r="AW413" s="10" t="s">
        <v>35</v>
      </c>
      <c r="AX413" s="10" t="s">
        <v>77</v>
      </c>
      <c r="AY413" s="241" t="s">
        <v>154</v>
      </c>
    </row>
    <row r="414" spans="2:51" s="12" customFormat="1" ht="16.5" customHeight="1">
      <c r="B414" s="252"/>
      <c r="C414" s="253"/>
      <c r="D414" s="253"/>
      <c r="E414" s="254" t="s">
        <v>22</v>
      </c>
      <c r="F414" s="255" t="s">
        <v>608</v>
      </c>
      <c r="G414" s="253"/>
      <c r="H414" s="253"/>
      <c r="I414" s="253"/>
      <c r="J414" s="253"/>
      <c r="K414" s="254" t="s">
        <v>22</v>
      </c>
      <c r="L414" s="253"/>
      <c r="M414" s="253"/>
      <c r="N414" s="253"/>
      <c r="O414" s="253"/>
      <c r="P414" s="253"/>
      <c r="Q414" s="253"/>
      <c r="R414" s="256"/>
      <c r="T414" s="257"/>
      <c r="U414" s="253"/>
      <c r="V414" s="253"/>
      <c r="W414" s="253"/>
      <c r="X414" s="253"/>
      <c r="Y414" s="253"/>
      <c r="Z414" s="253"/>
      <c r="AA414" s="258"/>
      <c r="AT414" s="259" t="s">
        <v>166</v>
      </c>
      <c r="AU414" s="259" t="s">
        <v>86</v>
      </c>
      <c r="AV414" s="12" t="s">
        <v>83</v>
      </c>
      <c r="AW414" s="12" t="s">
        <v>35</v>
      </c>
      <c r="AX414" s="12" t="s">
        <v>77</v>
      </c>
      <c r="AY414" s="259" t="s">
        <v>154</v>
      </c>
    </row>
    <row r="415" spans="2:51" s="10" customFormat="1" ht="16.5" customHeight="1">
      <c r="B415" s="232"/>
      <c r="C415" s="233"/>
      <c r="D415" s="233"/>
      <c r="E415" s="234" t="s">
        <v>22</v>
      </c>
      <c r="F415" s="242" t="s">
        <v>609</v>
      </c>
      <c r="G415" s="233"/>
      <c r="H415" s="233"/>
      <c r="I415" s="233"/>
      <c r="J415" s="233"/>
      <c r="K415" s="237">
        <v>32.248</v>
      </c>
      <c r="L415" s="233"/>
      <c r="M415" s="233"/>
      <c r="N415" s="233"/>
      <c r="O415" s="233"/>
      <c r="P415" s="233"/>
      <c r="Q415" s="233"/>
      <c r="R415" s="238"/>
      <c r="T415" s="239"/>
      <c r="U415" s="233"/>
      <c r="V415" s="233"/>
      <c r="W415" s="233"/>
      <c r="X415" s="233"/>
      <c r="Y415" s="233"/>
      <c r="Z415" s="233"/>
      <c r="AA415" s="240"/>
      <c r="AT415" s="241" t="s">
        <v>166</v>
      </c>
      <c r="AU415" s="241" t="s">
        <v>86</v>
      </c>
      <c r="AV415" s="10" t="s">
        <v>86</v>
      </c>
      <c r="AW415" s="10" t="s">
        <v>35</v>
      </c>
      <c r="AX415" s="10" t="s">
        <v>77</v>
      </c>
      <c r="AY415" s="241" t="s">
        <v>154</v>
      </c>
    </row>
    <row r="416" spans="2:51" s="13" customFormat="1" ht="16.5" customHeight="1">
      <c r="B416" s="275"/>
      <c r="C416" s="276"/>
      <c r="D416" s="276"/>
      <c r="E416" s="277" t="s">
        <v>22</v>
      </c>
      <c r="F416" s="278" t="s">
        <v>494</v>
      </c>
      <c r="G416" s="276"/>
      <c r="H416" s="276"/>
      <c r="I416" s="276"/>
      <c r="J416" s="276"/>
      <c r="K416" s="279">
        <v>39.428</v>
      </c>
      <c r="L416" s="276"/>
      <c r="M416" s="276"/>
      <c r="N416" s="276"/>
      <c r="O416" s="276"/>
      <c r="P416" s="276"/>
      <c r="Q416" s="276"/>
      <c r="R416" s="280"/>
      <c r="T416" s="281"/>
      <c r="U416" s="276"/>
      <c r="V416" s="276"/>
      <c r="W416" s="276"/>
      <c r="X416" s="276"/>
      <c r="Y416" s="276"/>
      <c r="Z416" s="276"/>
      <c r="AA416" s="282"/>
      <c r="AT416" s="283" t="s">
        <v>166</v>
      </c>
      <c r="AU416" s="283" t="s">
        <v>86</v>
      </c>
      <c r="AV416" s="13" t="s">
        <v>167</v>
      </c>
      <c r="AW416" s="13" t="s">
        <v>35</v>
      </c>
      <c r="AX416" s="13" t="s">
        <v>77</v>
      </c>
      <c r="AY416" s="283" t="s">
        <v>154</v>
      </c>
    </row>
    <row r="417" spans="2:51" s="12" customFormat="1" ht="16.5" customHeight="1">
      <c r="B417" s="252"/>
      <c r="C417" s="253"/>
      <c r="D417" s="253"/>
      <c r="E417" s="254" t="s">
        <v>22</v>
      </c>
      <c r="F417" s="255" t="s">
        <v>610</v>
      </c>
      <c r="G417" s="253"/>
      <c r="H417" s="253"/>
      <c r="I417" s="253"/>
      <c r="J417" s="253"/>
      <c r="K417" s="254" t="s">
        <v>22</v>
      </c>
      <c r="L417" s="253"/>
      <c r="M417" s="253"/>
      <c r="N417" s="253"/>
      <c r="O417" s="253"/>
      <c r="P417" s="253"/>
      <c r="Q417" s="253"/>
      <c r="R417" s="256"/>
      <c r="T417" s="257"/>
      <c r="U417" s="253"/>
      <c r="V417" s="253"/>
      <c r="W417" s="253"/>
      <c r="X417" s="253"/>
      <c r="Y417" s="253"/>
      <c r="Z417" s="253"/>
      <c r="AA417" s="258"/>
      <c r="AT417" s="259" t="s">
        <v>166</v>
      </c>
      <c r="AU417" s="259" t="s">
        <v>86</v>
      </c>
      <c r="AV417" s="12" t="s">
        <v>83</v>
      </c>
      <c r="AW417" s="12" t="s">
        <v>35</v>
      </c>
      <c r="AX417" s="12" t="s">
        <v>77</v>
      </c>
      <c r="AY417" s="259" t="s">
        <v>154</v>
      </c>
    </row>
    <row r="418" spans="2:51" s="10" customFormat="1" ht="16.5" customHeight="1">
      <c r="B418" s="232"/>
      <c r="C418" s="233"/>
      <c r="D418" s="233"/>
      <c r="E418" s="234" t="s">
        <v>22</v>
      </c>
      <c r="F418" s="242" t="s">
        <v>611</v>
      </c>
      <c r="G418" s="233"/>
      <c r="H418" s="233"/>
      <c r="I418" s="233"/>
      <c r="J418" s="233"/>
      <c r="K418" s="237">
        <v>11.09</v>
      </c>
      <c r="L418" s="233"/>
      <c r="M418" s="233"/>
      <c r="N418" s="233"/>
      <c r="O418" s="233"/>
      <c r="P418" s="233"/>
      <c r="Q418" s="233"/>
      <c r="R418" s="238"/>
      <c r="T418" s="239"/>
      <c r="U418" s="233"/>
      <c r="V418" s="233"/>
      <c r="W418" s="233"/>
      <c r="X418" s="233"/>
      <c r="Y418" s="233"/>
      <c r="Z418" s="233"/>
      <c r="AA418" s="240"/>
      <c r="AT418" s="241" t="s">
        <v>166</v>
      </c>
      <c r="AU418" s="241" t="s">
        <v>86</v>
      </c>
      <c r="AV418" s="10" t="s">
        <v>86</v>
      </c>
      <c r="AW418" s="10" t="s">
        <v>35</v>
      </c>
      <c r="AX418" s="10" t="s">
        <v>77</v>
      </c>
      <c r="AY418" s="241" t="s">
        <v>154</v>
      </c>
    </row>
    <row r="419" spans="2:51" s="12" customFormat="1" ht="16.5" customHeight="1">
      <c r="B419" s="252"/>
      <c r="C419" s="253"/>
      <c r="D419" s="253"/>
      <c r="E419" s="254" t="s">
        <v>22</v>
      </c>
      <c r="F419" s="255" t="s">
        <v>612</v>
      </c>
      <c r="G419" s="253"/>
      <c r="H419" s="253"/>
      <c r="I419" s="253"/>
      <c r="J419" s="253"/>
      <c r="K419" s="254" t="s">
        <v>22</v>
      </c>
      <c r="L419" s="253"/>
      <c r="M419" s="253"/>
      <c r="N419" s="253"/>
      <c r="O419" s="253"/>
      <c r="P419" s="253"/>
      <c r="Q419" s="253"/>
      <c r="R419" s="256"/>
      <c r="T419" s="257"/>
      <c r="U419" s="253"/>
      <c r="V419" s="253"/>
      <c r="W419" s="253"/>
      <c r="X419" s="253"/>
      <c r="Y419" s="253"/>
      <c r="Z419" s="253"/>
      <c r="AA419" s="258"/>
      <c r="AT419" s="259" t="s">
        <v>166</v>
      </c>
      <c r="AU419" s="259" t="s">
        <v>86</v>
      </c>
      <c r="AV419" s="12" t="s">
        <v>83</v>
      </c>
      <c r="AW419" s="12" t="s">
        <v>35</v>
      </c>
      <c r="AX419" s="12" t="s">
        <v>77</v>
      </c>
      <c r="AY419" s="259" t="s">
        <v>154</v>
      </c>
    </row>
    <row r="420" spans="2:51" s="10" customFormat="1" ht="16.5" customHeight="1">
      <c r="B420" s="232"/>
      <c r="C420" s="233"/>
      <c r="D420" s="233"/>
      <c r="E420" s="234" t="s">
        <v>22</v>
      </c>
      <c r="F420" s="242" t="s">
        <v>613</v>
      </c>
      <c r="G420" s="233"/>
      <c r="H420" s="233"/>
      <c r="I420" s="233"/>
      <c r="J420" s="233"/>
      <c r="K420" s="237">
        <v>38.86</v>
      </c>
      <c r="L420" s="233"/>
      <c r="M420" s="233"/>
      <c r="N420" s="233"/>
      <c r="O420" s="233"/>
      <c r="P420" s="233"/>
      <c r="Q420" s="233"/>
      <c r="R420" s="238"/>
      <c r="T420" s="239"/>
      <c r="U420" s="233"/>
      <c r="V420" s="233"/>
      <c r="W420" s="233"/>
      <c r="X420" s="233"/>
      <c r="Y420" s="233"/>
      <c r="Z420" s="233"/>
      <c r="AA420" s="240"/>
      <c r="AT420" s="241" t="s">
        <v>166</v>
      </c>
      <c r="AU420" s="241" t="s">
        <v>86</v>
      </c>
      <c r="AV420" s="10" t="s">
        <v>86</v>
      </c>
      <c r="AW420" s="10" t="s">
        <v>35</v>
      </c>
      <c r="AX420" s="10" t="s">
        <v>77</v>
      </c>
      <c r="AY420" s="241" t="s">
        <v>154</v>
      </c>
    </row>
    <row r="421" spans="2:51" s="13" customFormat="1" ht="16.5" customHeight="1">
      <c r="B421" s="275"/>
      <c r="C421" s="276"/>
      <c r="D421" s="276"/>
      <c r="E421" s="277" t="s">
        <v>22</v>
      </c>
      <c r="F421" s="278" t="s">
        <v>494</v>
      </c>
      <c r="G421" s="276"/>
      <c r="H421" s="276"/>
      <c r="I421" s="276"/>
      <c r="J421" s="276"/>
      <c r="K421" s="279">
        <v>49.95</v>
      </c>
      <c r="L421" s="276"/>
      <c r="M421" s="276"/>
      <c r="N421" s="276"/>
      <c r="O421" s="276"/>
      <c r="P421" s="276"/>
      <c r="Q421" s="276"/>
      <c r="R421" s="280"/>
      <c r="T421" s="281"/>
      <c r="U421" s="276"/>
      <c r="V421" s="276"/>
      <c r="W421" s="276"/>
      <c r="X421" s="276"/>
      <c r="Y421" s="276"/>
      <c r="Z421" s="276"/>
      <c r="AA421" s="282"/>
      <c r="AT421" s="283" t="s">
        <v>166</v>
      </c>
      <c r="AU421" s="283" t="s">
        <v>86</v>
      </c>
      <c r="AV421" s="13" t="s">
        <v>167</v>
      </c>
      <c r="AW421" s="13" t="s">
        <v>35</v>
      </c>
      <c r="AX421" s="13" t="s">
        <v>77</v>
      </c>
      <c r="AY421" s="283" t="s">
        <v>154</v>
      </c>
    </row>
    <row r="422" spans="2:51" s="12" customFormat="1" ht="16.5" customHeight="1">
      <c r="B422" s="252"/>
      <c r="C422" s="253"/>
      <c r="D422" s="253"/>
      <c r="E422" s="254" t="s">
        <v>22</v>
      </c>
      <c r="F422" s="255" t="s">
        <v>614</v>
      </c>
      <c r="G422" s="253"/>
      <c r="H422" s="253"/>
      <c r="I422" s="253"/>
      <c r="J422" s="253"/>
      <c r="K422" s="254" t="s">
        <v>22</v>
      </c>
      <c r="L422" s="253"/>
      <c r="M422" s="253"/>
      <c r="N422" s="253"/>
      <c r="O422" s="253"/>
      <c r="P422" s="253"/>
      <c r="Q422" s="253"/>
      <c r="R422" s="256"/>
      <c r="T422" s="257"/>
      <c r="U422" s="253"/>
      <c r="V422" s="253"/>
      <c r="W422" s="253"/>
      <c r="X422" s="253"/>
      <c r="Y422" s="253"/>
      <c r="Z422" s="253"/>
      <c r="AA422" s="258"/>
      <c r="AT422" s="259" t="s">
        <v>166</v>
      </c>
      <c r="AU422" s="259" t="s">
        <v>86</v>
      </c>
      <c r="AV422" s="12" t="s">
        <v>83</v>
      </c>
      <c r="AW422" s="12" t="s">
        <v>35</v>
      </c>
      <c r="AX422" s="12" t="s">
        <v>77</v>
      </c>
      <c r="AY422" s="259" t="s">
        <v>154</v>
      </c>
    </row>
    <row r="423" spans="2:51" s="10" customFormat="1" ht="16.5" customHeight="1">
      <c r="B423" s="232"/>
      <c r="C423" s="233"/>
      <c r="D423" s="233"/>
      <c r="E423" s="234" t="s">
        <v>22</v>
      </c>
      <c r="F423" s="242" t="s">
        <v>615</v>
      </c>
      <c r="G423" s="233"/>
      <c r="H423" s="233"/>
      <c r="I423" s="233"/>
      <c r="J423" s="233"/>
      <c r="K423" s="237">
        <v>11.16</v>
      </c>
      <c r="L423" s="233"/>
      <c r="M423" s="233"/>
      <c r="N423" s="233"/>
      <c r="O423" s="233"/>
      <c r="P423" s="233"/>
      <c r="Q423" s="233"/>
      <c r="R423" s="238"/>
      <c r="T423" s="239"/>
      <c r="U423" s="233"/>
      <c r="V423" s="233"/>
      <c r="W423" s="233"/>
      <c r="X423" s="233"/>
      <c r="Y423" s="233"/>
      <c r="Z423" s="233"/>
      <c r="AA423" s="240"/>
      <c r="AT423" s="241" t="s">
        <v>166</v>
      </c>
      <c r="AU423" s="241" t="s">
        <v>86</v>
      </c>
      <c r="AV423" s="10" t="s">
        <v>86</v>
      </c>
      <c r="AW423" s="10" t="s">
        <v>35</v>
      </c>
      <c r="AX423" s="10" t="s">
        <v>77</v>
      </c>
      <c r="AY423" s="241" t="s">
        <v>154</v>
      </c>
    </row>
    <row r="424" spans="2:51" s="12" customFormat="1" ht="16.5" customHeight="1">
      <c r="B424" s="252"/>
      <c r="C424" s="253"/>
      <c r="D424" s="253"/>
      <c r="E424" s="254" t="s">
        <v>22</v>
      </c>
      <c r="F424" s="255" t="s">
        <v>616</v>
      </c>
      <c r="G424" s="253"/>
      <c r="H424" s="253"/>
      <c r="I424" s="253"/>
      <c r="J424" s="253"/>
      <c r="K424" s="254" t="s">
        <v>22</v>
      </c>
      <c r="L424" s="253"/>
      <c r="M424" s="253"/>
      <c r="N424" s="253"/>
      <c r="O424" s="253"/>
      <c r="P424" s="253"/>
      <c r="Q424" s="253"/>
      <c r="R424" s="256"/>
      <c r="T424" s="257"/>
      <c r="U424" s="253"/>
      <c r="V424" s="253"/>
      <c r="W424" s="253"/>
      <c r="X424" s="253"/>
      <c r="Y424" s="253"/>
      <c r="Z424" s="253"/>
      <c r="AA424" s="258"/>
      <c r="AT424" s="259" t="s">
        <v>166</v>
      </c>
      <c r="AU424" s="259" t="s">
        <v>86</v>
      </c>
      <c r="AV424" s="12" t="s">
        <v>83</v>
      </c>
      <c r="AW424" s="12" t="s">
        <v>35</v>
      </c>
      <c r="AX424" s="12" t="s">
        <v>77</v>
      </c>
      <c r="AY424" s="259" t="s">
        <v>154</v>
      </c>
    </row>
    <row r="425" spans="2:51" s="10" customFormat="1" ht="16.5" customHeight="1">
      <c r="B425" s="232"/>
      <c r="C425" s="233"/>
      <c r="D425" s="233"/>
      <c r="E425" s="234" t="s">
        <v>22</v>
      </c>
      <c r="F425" s="242" t="s">
        <v>613</v>
      </c>
      <c r="G425" s="233"/>
      <c r="H425" s="233"/>
      <c r="I425" s="233"/>
      <c r="J425" s="233"/>
      <c r="K425" s="237">
        <v>38.86</v>
      </c>
      <c r="L425" s="233"/>
      <c r="M425" s="233"/>
      <c r="N425" s="233"/>
      <c r="O425" s="233"/>
      <c r="P425" s="233"/>
      <c r="Q425" s="233"/>
      <c r="R425" s="238"/>
      <c r="T425" s="239"/>
      <c r="U425" s="233"/>
      <c r="V425" s="233"/>
      <c r="W425" s="233"/>
      <c r="X425" s="233"/>
      <c r="Y425" s="233"/>
      <c r="Z425" s="233"/>
      <c r="AA425" s="240"/>
      <c r="AT425" s="241" t="s">
        <v>166</v>
      </c>
      <c r="AU425" s="241" t="s">
        <v>86</v>
      </c>
      <c r="AV425" s="10" t="s">
        <v>86</v>
      </c>
      <c r="AW425" s="10" t="s">
        <v>35</v>
      </c>
      <c r="AX425" s="10" t="s">
        <v>77</v>
      </c>
      <c r="AY425" s="241" t="s">
        <v>154</v>
      </c>
    </row>
    <row r="426" spans="2:51" s="13" customFormat="1" ht="16.5" customHeight="1">
      <c r="B426" s="275"/>
      <c r="C426" s="276"/>
      <c r="D426" s="276"/>
      <c r="E426" s="277" t="s">
        <v>22</v>
      </c>
      <c r="F426" s="278" t="s">
        <v>494</v>
      </c>
      <c r="G426" s="276"/>
      <c r="H426" s="276"/>
      <c r="I426" s="276"/>
      <c r="J426" s="276"/>
      <c r="K426" s="279">
        <v>50.02</v>
      </c>
      <c r="L426" s="276"/>
      <c r="M426" s="276"/>
      <c r="N426" s="276"/>
      <c r="O426" s="276"/>
      <c r="P426" s="276"/>
      <c r="Q426" s="276"/>
      <c r="R426" s="280"/>
      <c r="T426" s="281"/>
      <c r="U426" s="276"/>
      <c r="V426" s="276"/>
      <c r="W426" s="276"/>
      <c r="X426" s="276"/>
      <c r="Y426" s="276"/>
      <c r="Z426" s="276"/>
      <c r="AA426" s="282"/>
      <c r="AT426" s="283" t="s">
        <v>166</v>
      </c>
      <c r="AU426" s="283" t="s">
        <v>86</v>
      </c>
      <c r="AV426" s="13" t="s">
        <v>167</v>
      </c>
      <c r="AW426" s="13" t="s">
        <v>35</v>
      </c>
      <c r="AX426" s="13" t="s">
        <v>77</v>
      </c>
      <c r="AY426" s="283" t="s">
        <v>154</v>
      </c>
    </row>
    <row r="427" spans="2:51" s="12" customFormat="1" ht="16.5" customHeight="1">
      <c r="B427" s="252"/>
      <c r="C427" s="253"/>
      <c r="D427" s="253"/>
      <c r="E427" s="254" t="s">
        <v>22</v>
      </c>
      <c r="F427" s="255" t="s">
        <v>617</v>
      </c>
      <c r="G427" s="253"/>
      <c r="H427" s="253"/>
      <c r="I427" s="253"/>
      <c r="J427" s="253"/>
      <c r="K427" s="254" t="s">
        <v>22</v>
      </c>
      <c r="L427" s="253"/>
      <c r="M427" s="253"/>
      <c r="N427" s="253"/>
      <c r="O427" s="253"/>
      <c r="P427" s="253"/>
      <c r="Q427" s="253"/>
      <c r="R427" s="256"/>
      <c r="T427" s="257"/>
      <c r="U427" s="253"/>
      <c r="V427" s="253"/>
      <c r="W427" s="253"/>
      <c r="X427" s="253"/>
      <c r="Y427" s="253"/>
      <c r="Z427" s="253"/>
      <c r="AA427" s="258"/>
      <c r="AT427" s="259" t="s">
        <v>166</v>
      </c>
      <c r="AU427" s="259" t="s">
        <v>86</v>
      </c>
      <c r="AV427" s="12" t="s">
        <v>83</v>
      </c>
      <c r="AW427" s="12" t="s">
        <v>35</v>
      </c>
      <c r="AX427" s="12" t="s">
        <v>77</v>
      </c>
      <c r="AY427" s="259" t="s">
        <v>154</v>
      </c>
    </row>
    <row r="428" spans="2:51" s="10" customFormat="1" ht="16.5" customHeight="1">
      <c r="B428" s="232"/>
      <c r="C428" s="233"/>
      <c r="D428" s="233"/>
      <c r="E428" s="234" t="s">
        <v>22</v>
      </c>
      <c r="F428" s="242" t="s">
        <v>618</v>
      </c>
      <c r="G428" s="233"/>
      <c r="H428" s="233"/>
      <c r="I428" s="233"/>
      <c r="J428" s="233"/>
      <c r="K428" s="237">
        <v>95.77</v>
      </c>
      <c r="L428" s="233"/>
      <c r="M428" s="233"/>
      <c r="N428" s="233"/>
      <c r="O428" s="233"/>
      <c r="P428" s="233"/>
      <c r="Q428" s="233"/>
      <c r="R428" s="238"/>
      <c r="T428" s="239"/>
      <c r="U428" s="233"/>
      <c r="V428" s="233"/>
      <c r="W428" s="233"/>
      <c r="X428" s="233"/>
      <c r="Y428" s="233"/>
      <c r="Z428" s="233"/>
      <c r="AA428" s="240"/>
      <c r="AT428" s="241" t="s">
        <v>166</v>
      </c>
      <c r="AU428" s="241" t="s">
        <v>86</v>
      </c>
      <c r="AV428" s="10" t="s">
        <v>86</v>
      </c>
      <c r="AW428" s="10" t="s">
        <v>35</v>
      </c>
      <c r="AX428" s="10" t="s">
        <v>77</v>
      </c>
      <c r="AY428" s="241" t="s">
        <v>154</v>
      </c>
    </row>
    <row r="429" spans="2:51" s="12" customFormat="1" ht="16.5" customHeight="1">
      <c r="B429" s="252"/>
      <c r="C429" s="253"/>
      <c r="D429" s="253"/>
      <c r="E429" s="254" t="s">
        <v>22</v>
      </c>
      <c r="F429" s="255" t="s">
        <v>619</v>
      </c>
      <c r="G429" s="253"/>
      <c r="H429" s="253"/>
      <c r="I429" s="253"/>
      <c r="J429" s="253"/>
      <c r="K429" s="254" t="s">
        <v>22</v>
      </c>
      <c r="L429" s="253"/>
      <c r="M429" s="253"/>
      <c r="N429" s="253"/>
      <c r="O429" s="253"/>
      <c r="P429" s="253"/>
      <c r="Q429" s="253"/>
      <c r="R429" s="256"/>
      <c r="T429" s="257"/>
      <c r="U429" s="253"/>
      <c r="V429" s="253"/>
      <c r="W429" s="253"/>
      <c r="X429" s="253"/>
      <c r="Y429" s="253"/>
      <c r="Z429" s="253"/>
      <c r="AA429" s="258"/>
      <c r="AT429" s="259" t="s">
        <v>166</v>
      </c>
      <c r="AU429" s="259" t="s">
        <v>86</v>
      </c>
      <c r="AV429" s="12" t="s">
        <v>83</v>
      </c>
      <c r="AW429" s="12" t="s">
        <v>35</v>
      </c>
      <c r="AX429" s="12" t="s">
        <v>77</v>
      </c>
      <c r="AY429" s="259" t="s">
        <v>154</v>
      </c>
    </row>
    <row r="430" spans="2:51" s="10" customFormat="1" ht="16.5" customHeight="1">
      <c r="B430" s="232"/>
      <c r="C430" s="233"/>
      <c r="D430" s="233"/>
      <c r="E430" s="234" t="s">
        <v>22</v>
      </c>
      <c r="F430" s="242" t="s">
        <v>620</v>
      </c>
      <c r="G430" s="233"/>
      <c r="H430" s="233"/>
      <c r="I430" s="233"/>
      <c r="J430" s="233"/>
      <c r="K430" s="237">
        <v>21.895</v>
      </c>
      <c r="L430" s="233"/>
      <c r="M430" s="233"/>
      <c r="N430" s="233"/>
      <c r="O430" s="233"/>
      <c r="P430" s="233"/>
      <c r="Q430" s="233"/>
      <c r="R430" s="238"/>
      <c r="T430" s="239"/>
      <c r="U430" s="233"/>
      <c r="V430" s="233"/>
      <c r="W430" s="233"/>
      <c r="X430" s="233"/>
      <c r="Y430" s="233"/>
      <c r="Z430" s="233"/>
      <c r="AA430" s="240"/>
      <c r="AT430" s="241" t="s">
        <v>166</v>
      </c>
      <c r="AU430" s="241" t="s">
        <v>86</v>
      </c>
      <c r="AV430" s="10" t="s">
        <v>86</v>
      </c>
      <c r="AW430" s="10" t="s">
        <v>35</v>
      </c>
      <c r="AX430" s="10" t="s">
        <v>77</v>
      </c>
      <c r="AY430" s="241" t="s">
        <v>154</v>
      </c>
    </row>
    <row r="431" spans="2:51" s="10" customFormat="1" ht="16.5" customHeight="1">
      <c r="B431" s="232"/>
      <c r="C431" s="233"/>
      <c r="D431" s="233"/>
      <c r="E431" s="234" t="s">
        <v>22</v>
      </c>
      <c r="F431" s="242" t="s">
        <v>621</v>
      </c>
      <c r="G431" s="233"/>
      <c r="H431" s="233"/>
      <c r="I431" s="233"/>
      <c r="J431" s="233"/>
      <c r="K431" s="237">
        <v>22.446</v>
      </c>
      <c r="L431" s="233"/>
      <c r="M431" s="233"/>
      <c r="N431" s="233"/>
      <c r="O431" s="233"/>
      <c r="P431" s="233"/>
      <c r="Q431" s="233"/>
      <c r="R431" s="238"/>
      <c r="T431" s="239"/>
      <c r="U431" s="233"/>
      <c r="V431" s="233"/>
      <c r="W431" s="233"/>
      <c r="X431" s="233"/>
      <c r="Y431" s="233"/>
      <c r="Z431" s="233"/>
      <c r="AA431" s="240"/>
      <c r="AT431" s="241" t="s">
        <v>166</v>
      </c>
      <c r="AU431" s="241" t="s">
        <v>86</v>
      </c>
      <c r="AV431" s="10" t="s">
        <v>86</v>
      </c>
      <c r="AW431" s="10" t="s">
        <v>35</v>
      </c>
      <c r="AX431" s="10" t="s">
        <v>77</v>
      </c>
      <c r="AY431" s="241" t="s">
        <v>154</v>
      </c>
    </row>
    <row r="432" spans="2:51" s="10" customFormat="1" ht="16.5" customHeight="1">
      <c r="B432" s="232"/>
      <c r="C432" s="233"/>
      <c r="D432" s="233"/>
      <c r="E432" s="234" t="s">
        <v>22</v>
      </c>
      <c r="F432" s="242" t="s">
        <v>622</v>
      </c>
      <c r="G432" s="233"/>
      <c r="H432" s="233"/>
      <c r="I432" s="233"/>
      <c r="J432" s="233"/>
      <c r="K432" s="237">
        <v>80.33</v>
      </c>
      <c r="L432" s="233"/>
      <c r="M432" s="233"/>
      <c r="N432" s="233"/>
      <c r="O432" s="233"/>
      <c r="P432" s="233"/>
      <c r="Q432" s="233"/>
      <c r="R432" s="238"/>
      <c r="T432" s="239"/>
      <c r="U432" s="233"/>
      <c r="V432" s="233"/>
      <c r="W432" s="233"/>
      <c r="X432" s="233"/>
      <c r="Y432" s="233"/>
      <c r="Z432" s="233"/>
      <c r="AA432" s="240"/>
      <c r="AT432" s="241" t="s">
        <v>166</v>
      </c>
      <c r="AU432" s="241" t="s">
        <v>86</v>
      </c>
      <c r="AV432" s="10" t="s">
        <v>86</v>
      </c>
      <c r="AW432" s="10" t="s">
        <v>35</v>
      </c>
      <c r="AX432" s="10" t="s">
        <v>77</v>
      </c>
      <c r="AY432" s="241" t="s">
        <v>154</v>
      </c>
    </row>
    <row r="433" spans="2:51" s="13" customFormat="1" ht="16.5" customHeight="1">
      <c r="B433" s="275"/>
      <c r="C433" s="276"/>
      <c r="D433" s="276"/>
      <c r="E433" s="277" t="s">
        <v>22</v>
      </c>
      <c r="F433" s="278" t="s">
        <v>494</v>
      </c>
      <c r="G433" s="276"/>
      <c r="H433" s="276"/>
      <c r="I433" s="276"/>
      <c r="J433" s="276"/>
      <c r="K433" s="279">
        <v>220.441</v>
      </c>
      <c r="L433" s="276"/>
      <c r="M433" s="276"/>
      <c r="N433" s="276"/>
      <c r="O433" s="276"/>
      <c r="P433" s="276"/>
      <c r="Q433" s="276"/>
      <c r="R433" s="280"/>
      <c r="T433" s="281"/>
      <c r="U433" s="276"/>
      <c r="V433" s="276"/>
      <c r="W433" s="276"/>
      <c r="X433" s="276"/>
      <c r="Y433" s="276"/>
      <c r="Z433" s="276"/>
      <c r="AA433" s="282"/>
      <c r="AT433" s="283" t="s">
        <v>166</v>
      </c>
      <c r="AU433" s="283" t="s">
        <v>86</v>
      </c>
      <c r="AV433" s="13" t="s">
        <v>167</v>
      </c>
      <c r="AW433" s="13" t="s">
        <v>35</v>
      </c>
      <c r="AX433" s="13" t="s">
        <v>77</v>
      </c>
      <c r="AY433" s="283" t="s">
        <v>154</v>
      </c>
    </row>
    <row r="434" spans="2:51" s="11" customFormat="1" ht="16.5" customHeight="1">
      <c r="B434" s="243"/>
      <c r="C434" s="244"/>
      <c r="D434" s="244"/>
      <c r="E434" s="245" t="s">
        <v>22</v>
      </c>
      <c r="F434" s="246" t="s">
        <v>173</v>
      </c>
      <c r="G434" s="244"/>
      <c r="H434" s="244"/>
      <c r="I434" s="244"/>
      <c r="J434" s="244"/>
      <c r="K434" s="247">
        <v>495.417</v>
      </c>
      <c r="L434" s="244"/>
      <c r="M434" s="244"/>
      <c r="N434" s="244"/>
      <c r="O434" s="244"/>
      <c r="P434" s="244"/>
      <c r="Q434" s="244"/>
      <c r="R434" s="248"/>
      <c r="T434" s="249"/>
      <c r="U434" s="244"/>
      <c r="V434" s="244"/>
      <c r="W434" s="244"/>
      <c r="X434" s="244"/>
      <c r="Y434" s="244"/>
      <c r="Z434" s="244"/>
      <c r="AA434" s="250"/>
      <c r="AT434" s="251" t="s">
        <v>166</v>
      </c>
      <c r="AU434" s="251" t="s">
        <v>86</v>
      </c>
      <c r="AV434" s="11" t="s">
        <v>159</v>
      </c>
      <c r="AW434" s="11" t="s">
        <v>35</v>
      </c>
      <c r="AX434" s="11" t="s">
        <v>83</v>
      </c>
      <c r="AY434" s="251" t="s">
        <v>154</v>
      </c>
    </row>
    <row r="435" spans="2:65" s="1" customFormat="1" ht="38.25" customHeight="1">
      <c r="B435" s="48"/>
      <c r="C435" s="221" t="s">
        <v>623</v>
      </c>
      <c r="D435" s="221" t="s">
        <v>155</v>
      </c>
      <c r="E435" s="222" t="s">
        <v>624</v>
      </c>
      <c r="F435" s="223" t="s">
        <v>625</v>
      </c>
      <c r="G435" s="223"/>
      <c r="H435" s="223"/>
      <c r="I435" s="223"/>
      <c r="J435" s="224" t="s">
        <v>163</v>
      </c>
      <c r="K435" s="225">
        <v>392.377</v>
      </c>
      <c r="L435" s="226">
        <v>0</v>
      </c>
      <c r="M435" s="227"/>
      <c r="N435" s="228">
        <f>ROUND(L435*K435,2)</f>
        <v>0</v>
      </c>
      <c r="O435" s="228"/>
      <c r="P435" s="228"/>
      <c r="Q435" s="228"/>
      <c r="R435" s="50"/>
      <c r="T435" s="229" t="s">
        <v>22</v>
      </c>
      <c r="U435" s="58" t="s">
        <v>44</v>
      </c>
      <c r="V435" s="49"/>
      <c r="W435" s="230">
        <f>V435*K435</f>
        <v>0</v>
      </c>
      <c r="X435" s="230">
        <v>0.00026</v>
      </c>
      <c r="Y435" s="230">
        <f>X435*K435</f>
        <v>0.10201801999999999</v>
      </c>
      <c r="Z435" s="230">
        <v>0</v>
      </c>
      <c r="AA435" s="231">
        <f>Z435*K435</f>
        <v>0</v>
      </c>
      <c r="AR435" s="24" t="s">
        <v>229</v>
      </c>
      <c r="AT435" s="24" t="s">
        <v>155</v>
      </c>
      <c r="AU435" s="24" t="s">
        <v>86</v>
      </c>
      <c r="AY435" s="24" t="s">
        <v>154</v>
      </c>
      <c r="BE435" s="144">
        <f>IF(U435="základní",N435,0)</f>
        <v>0</v>
      </c>
      <c r="BF435" s="144">
        <f>IF(U435="snížená",N435,0)</f>
        <v>0</v>
      </c>
      <c r="BG435" s="144">
        <f>IF(U435="zákl. přenesená",N435,0)</f>
        <v>0</v>
      </c>
      <c r="BH435" s="144">
        <f>IF(U435="sníž. přenesená",N435,0)</f>
        <v>0</v>
      </c>
      <c r="BI435" s="144">
        <f>IF(U435="nulová",N435,0)</f>
        <v>0</v>
      </c>
      <c r="BJ435" s="24" t="s">
        <v>86</v>
      </c>
      <c r="BK435" s="144">
        <f>ROUND(L435*K435,2)</f>
        <v>0</v>
      </c>
      <c r="BL435" s="24" t="s">
        <v>229</v>
      </c>
      <c r="BM435" s="24" t="s">
        <v>626</v>
      </c>
    </row>
    <row r="436" spans="2:51" s="12" customFormat="1" ht="16.5" customHeight="1">
      <c r="B436" s="252"/>
      <c r="C436" s="253"/>
      <c r="D436" s="253"/>
      <c r="E436" s="254" t="s">
        <v>22</v>
      </c>
      <c r="F436" s="260" t="s">
        <v>592</v>
      </c>
      <c r="G436" s="261"/>
      <c r="H436" s="261"/>
      <c r="I436" s="261"/>
      <c r="J436" s="253"/>
      <c r="K436" s="254" t="s">
        <v>22</v>
      </c>
      <c r="L436" s="253"/>
      <c r="M436" s="253"/>
      <c r="N436" s="253"/>
      <c r="O436" s="253"/>
      <c r="P436" s="253"/>
      <c r="Q436" s="253"/>
      <c r="R436" s="256"/>
      <c r="T436" s="257"/>
      <c r="U436" s="253"/>
      <c r="V436" s="253"/>
      <c r="W436" s="253"/>
      <c r="X436" s="253"/>
      <c r="Y436" s="253"/>
      <c r="Z436" s="253"/>
      <c r="AA436" s="258"/>
      <c r="AT436" s="259" t="s">
        <v>166</v>
      </c>
      <c r="AU436" s="259" t="s">
        <v>86</v>
      </c>
      <c r="AV436" s="12" t="s">
        <v>83</v>
      </c>
      <c r="AW436" s="12" t="s">
        <v>35</v>
      </c>
      <c r="AX436" s="12" t="s">
        <v>77</v>
      </c>
      <c r="AY436" s="259" t="s">
        <v>154</v>
      </c>
    </row>
    <row r="437" spans="2:51" s="10" customFormat="1" ht="16.5" customHeight="1">
      <c r="B437" s="232"/>
      <c r="C437" s="233"/>
      <c r="D437" s="233"/>
      <c r="E437" s="234" t="s">
        <v>22</v>
      </c>
      <c r="F437" s="242" t="s">
        <v>593</v>
      </c>
      <c r="G437" s="233"/>
      <c r="H437" s="233"/>
      <c r="I437" s="233"/>
      <c r="J437" s="233"/>
      <c r="K437" s="237">
        <v>4.17</v>
      </c>
      <c r="L437" s="233"/>
      <c r="M437" s="233"/>
      <c r="N437" s="233"/>
      <c r="O437" s="233"/>
      <c r="P437" s="233"/>
      <c r="Q437" s="233"/>
      <c r="R437" s="238"/>
      <c r="T437" s="239"/>
      <c r="U437" s="233"/>
      <c r="V437" s="233"/>
      <c r="W437" s="233"/>
      <c r="X437" s="233"/>
      <c r="Y437" s="233"/>
      <c r="Z437" s="233"/>
      <c r="AA437" s="240"/>
      <c r="AT437" s="241" t="s">
        <v>166</v>
      </c>
      <c r="AU437" s="241" t="s">
        <v>86</v>
      </c>
      <c r="AV437" s="10" t="s">
        <v>86</v>
      </c>
      <c r="AW437" s="10" t="s">
        <v>35</v>
      </c>
      <c r="AX437" s="10" t="s">
        <v>77</v>
      </c>
      <c r="AY437" s="241" t="s">
        <v>154</v>
      </c>
    </row>
    <row r="438" spans="2:51" s="12" customFormat="1" ht="16.5" customHeight="1">
      <c r="B438" s="252"/>
      <c r="C438" s="253"/>
      <c r="D438" s="253"/>
      <c r="E438" s="254" t="s">
        <v>22</v>
      </c>
      <c r="F438" s="255" t="s">
        <v>594</v>
      </c>
      <c r="G438" s="253"/>
      <c r="H438" s="253"/>
      <c r="I438" s="253"/>
      <c r="J438" s="253"/>
      <c r="K438" s="254" t="s">
        <v>22</v>
      </c>
      <c r="L438" s="253"/>
      <c r="M438" s="253"/>
      <c r="N438" s="253"/>
      <c r="O438" s="253"/>
      <c r="P438" s="253"/>
      <c r="Q438" s="253"/>
      <c r="R438" s="256"/>
      <c r="T438" s="257"/>
      <c r="U438" s="253"/>
      <c r="V438" s="253"/>
      <c r="W438" s="253"/>
      <c r="X438" s="253"/>
      <c r="Y438" s="253"/>
      <c r="Z438" s="253"/>
      <c r="AA438" s="258"/>
      <c r="AT438" s="259" t="s">
        <v>166</v>
      </c>
      <c r="AU438" s="259" t="s">
        <v>86</v>
      </c>
      <c r="AV438" s="12" t="s">
        <v>83</v>
      </c>
      <c r="AW438" s="12" t="s">
        <v>35</v>
      </c>
      <c r="AX438" s="12" t="s">
        <v>77</v>
      </c>
      <c r="AY438" s="259" t="s">
        <v>154</v>
      </c>
    </row>
    <row r="439" spans="2:51" s="10" customFormat="1" ht="16.5" customHeight="1">
      <c r="B439" s="232"/>
      <c r="C439" s="233"/>
      <c r="D439" s="233"/>
      <c r="E439" s="234" t="s">
        <v>22</v>
      </c>
      <c r="F439" s="242" t="s">
        <v>627</v>
      </c>
      <c r="G439" s="233"/>
      <c r="H439" s="233"/>
      <c r="I439" s="233"/>
      <c r="J439" s="233"/>
      <c r="K439" s="237">
        <v>6.174</v>
      </c>
      <c r="L439" s="233"/>
      <c r="M439" s="233"/>
      <c r="N439" s="233"/>
      <c r="O439" s="233"/>
      <c r="P439" s="233"/>
      <c r="Q439" s="233"/>
      <c r="R439" s="238"/>
      <c r="T439" s="239"/>
      <c r="U439" s="233"/>
      <c r="V439" s="233"/>
      <c r="W439" s="233"/>
      <c r="X439" s="233"/>
      <c r="Y439" s="233"/>
      <c r="Z439" s="233"/>
      <c r="AA439" s="240"/>
      <c r="AT439" s="241" t="s">
        <v>166</v>
      </c>
      <c r="AU439" s="241" t="s">
        <v>86</v>
      </c>
      <c r="AV439" s="10" t="s">
        <v>86</v>
      </c>
      <c r="AW439" s="10" t="s">
        <v>35</v>
      </c>
      <c r="AX439" s="10" t="s">
        <v>77</v>
      </c>
      <c r="AY439" s="241" t="s">
        <v>154</v>
      </c>
    </row>
    <row r="440" spans="2:51" s="10" customFormat="1" ht="16.5" customHeight="1">
      <c r="B440" s="232"/>
      <c r="C440" s="233"/>
      <c r="D440" s="233"/>
      <c r="E440" s="234" t="s">
        <v>22</v>
      </c>
      <c r="F440" s="242" t="s">
        <v>628</v>
      </c>
      <c r="G440" s="233"/>
      <c r="H440" s="233"/>
      <c r="I440" s="233"/>
      <c r="J440" s="233"/>
      <c r="K440" s="237">
        <v>4.32</v>
      </c>
      <c r="L440" s="233"/>
      <c r="M440" s="233"/>
      <c r="N440" s="233"/>
      <c r="O440" s="233"/>
      <c r="P440" s="233"/>
      <c r="Q440" s="233"/>
      <c r="R440" s="238"/>
      <c r="T440" s="239"/>
      <c r="U440" s="233"/>
      <c r="V440" s="233"/>
      <c r="W440" s="233"/>
      <c r="X440" s="233"/>
      <c r="Y440" s="233"/>
      <c r="Z440" s="233"/>
      <c r="AA440" s="240"/>
      <c r="AT440" s="241" t="s">
        <v>166</v>
      </c>
      <c r="AU440" s="241" t="s">
        <v>86</v>
      </c>
      <c r="AV440" s="10" t="s">
        <v>86</v>
      </c>
      <c r="AW440" s="10" t="s">
        <v>35</v>
      </c>
      <c r="AX440" s="10" t="s">
        <v>77</v>
      </c>
      <c r="AY440" s="241" t="s">
        <v>154</v>
      </c>
    </row>
    <row r="441" spans="2:51" s="13" customFormat="1" ht="16.5" customHeight="1">
      <c r="B441" s="275"/>
      <c r="C441" s="276"/>
      <c r="D441" s="276"/>
      <c r="E441" s="277" t="s">
        <v>22</v>
      </c>
      <c r="F441" s="278" t="s">
        <v>494</v>
      </c>
      <c r="G441" s="276"/>
      <c r="H441" s="276"/>
      <c r="I441" s="276"/>
      <c r="J441" s="276"/>
      <c r="K441" s="279">
        <v>14.664</v>
      </c>
      <c r="L441" s="276"/>
      <c r="M441" s="276"/>
      <c r="N441" s="276"/>
      <c r="O441" s="276"/>
      <c r="P441" s="276"/>
      <c r="Q441" s="276"/>
      <c r="R441" s="280"/>
      <c r="T441" s="281"/>
      <c r="U441" s="276"/>
      <c r="V441" s="276"/>
      <c r="W441" s="276"/>
      <c r="X441" s="276"/>
      <c r="Y441" s="276"/>
      <c r="Z441" s="276"/>
      <c r="AA441" s="282"/>
      <c r="AT441" s="283" t="s">
        <v>166</v>
      </c>
      <c r="AU441" s="283" t="s">
        <v>86</v>
      </c>
      <c r="AV441" s="13" t="s">
        <v>167</v>
      </c>
      <c r="AW441" s="13" t="s">
        <v>35</v>
      </c>
      <c r="AX441" s="13" t="s">
        <v>77</v>
      </c>
      <c r="AY441" s="283" t="s">
        <v>154</v>
      </c>
    </row>
    <row r="442" spans="2:51" s="12" customFormat="1" ht="16.5" customHeight="1">
      <c r="B442" s="252"/>
      <c r="C442" s="253"/>
      <c r="D442" s="253"/>
      <c r="E442" s="254" t="s">
        <v>22</v>
      </c>
      <c r="F442" s="255" t="s">
        <v>597</v>
      </c>
      <c r="G442" s="253"/>
      <c r="H442" s="253"/>
      <c r="I442" s="253"/>
      <c r="J442" s="253"/>
      <c r="K442" s="254" t="s">
        <v>22</v>
      </c>
      <c r="L442" s="253"/>
      <c r="M442" s="253"/>
      <c r="N442" s="253"/>
      <c r="O442" s="253"/>
      <c r="P442" s="253"/>
      <c r="Q442" s="253"/>
      <c r="R442" s="256"/>
      <c r="T442" s="257"/>
      <c r="U442" s="253"/>
      <c r="V442" s="253"/>
      <c r="W442" s="253"/>
      <c r="X442" s="253"/>
      <c r="Y442" s="253"/>
      <c r="Z442" s="253"/>
      <c r="AA442" s="258"/>
      <c r="AT442" s="259" t="s">
        <v>166</v>
      </c>
      <c r="AU442" s="259" t="s">
        <v>86</v>
      </c>
      <c r="AV442" s="12" t="s">
        <v>83</v>
      </c>
      <c r="AW442" s="12" t="s">
        <v>35</v>
      </c>
      <c r="AX442" s="12" t="s">
        <v>77</v>
      </c>
      <c r="AY442" s="259" t="s">
        <v>154</v>
      </c>
    </row>
    <row r="443" spans="2:51" s="10" customFormat="1" ht="16.5" customHeight="1">
      <c r="B443" s="232"/>
      <c r="C443" s="233"/>
      <c r="D443" s="233"/>
      <c r="E443" s="234" t="s">
        <v>22</v>
      </c>
      <c r="F443" s="242" t="s">
        <v>598</v>
      </c>
      <c r="G443" s="233"/>
      <c r="H443" s="233"/>
      <c r="I443" s="233"/>
      <c r="J443" s="233"/>
      <c r="K443" s="237">
        <v>17.21</v>
      </c>
      <c r="L443" s="233"/>
      <c r="M443" s="233"/>
      <c r="N443" s="233"/>
      <c r="O443" s="233"/>
      <c r="P443" s="233"/>
      <c r="Q443" s="233"/>
      <c r="R443" s="238"/>
      <c r="T443" s="239"/>
      <c r="U443" s="233"/>
      <c r="V443" s="233"/>
      <c r="W443" s="233"/>
      <c r="X443" s="233"/>
      <c r="Y443" s="233"/>
      <c r="Z443" s="233"/>
      <c r="AA443" s="240"/>
      <c r="AT443" s="241" t="s">
        <v>166</v>
      </c>
      <c r="AU443" s="241" t="s">
        <v>86</v>
      </c>
      <c r="AV443" s="10" t="s">
        <v>86</v>
      </c>
      <c r="AW443" s="10" t="s">
        <v>35</v>
      </c>
      <c r="AX443" s="10" t="s">
        <v>77</v>
      </c>
      <c r="AY443" s="241" t="s">
        <v>154</v>
      </c>
    </row>
    <row r="444" spans="2:51" s="12" customFormat="1" ht="16.5" customHeight="1">
      <c r="B444" s="252"/>
      <c r="C444" s="253"/>
      <c r="D444" s="253"/>
      <c r="E444" s="254" t="s">
        <v>22</v>
      </c>
      <c r="F444" s="255" t="s">
        <v>599</v>
      </c>
      <c r="G444" s="253"/>
      <c r="H444" s="253"/>
      <c r="I444" s="253"/>
      <c r="J444" s="253"/>
      <c r="K444" s="254" t="s">
        <v>22</v>
      </c>
      <c r="L444" s="253"/>
      <c r="M444" s="253"/>
      <c r="N444" s="253"/>
      <c r="O444" s="253"/>
      <c r="P444" s="253"/>
      <c r="Q444" s="253"/>
      <c r="R444" s="256"/>
      <c r="T444" s="257"/>
      <c r="U444" s="253"/>
      <c r="V444" s="253"/>
      <c r="W444" s="253"/>
      <c r="X444" s="253"/>
      <c r="Y444" s="253"/>
      <c r="Z444" s="253"/>
      <c r="AA444" s="258"/>
      <c r="AT444" s="259" t="s">
        <v>166</v>
      </c>
      <c r="AU444" s="259" t="s">
        <v>86</v>
      </c>
      <c r="AV444" s="12" t="s">
        <v>83</v>
      </c>
      <c r="AW444" s="12" t="s">
        <v>35</v>
      </c>
      <c r="AX444" s="12" t="s">
        <v>77</v>
      </c>
      <c r="AY444" s="259" t="s">
        <v>154</v>
      </c>
    </row>
    <row r="445" spans="2:51" s="10" customFormat="1" ht="16.5" customHeight="1">
      <c r="B445" s="232"/>
      <c r="C445" s="233"/>
      <c r="D445" s="233"/>
      <c r="E445" s="234" t="s">
        <v>22</v>
      </c>
      <c r="F445" s="242" t="s">
        <v>629</v>
      </c>
      <c r="G445" s="233"/>
      <c r="H445" s="233"/>
      <c r="I445" s="233"/>
      <c r="J445" s="233"/>
      <c r="K445" s="237">
        <v>16.488</v>
      </c>
      <c r="L445" s="233"/>
      <c r="M445" s="233"/>
      <c r="N445" s="233"/>
      <c r="O445" s="233"/>
      <c r="P445" s="233"/>
      <c r="Q445" s="233"/>
      <c r="R445" s="238"/>
      <c r="T445" s="239"/>
      <c r="U445" s="233"/>
      <c r="V445" s="233"/>
      <c r="W445" s="233"/>
      <c r="X445" s="233"/>
      <c r="Y445" s="233"/>
      <c r="Z445" s="233"/>
      <c r="AA445" s="240"/>
      <c r="AT445" s="241" t="s">
        <v>166</v>
      </c>
      <c r="AU445" s="241" t="s">
        <v>86</v>
      </c>
      <c r="AV445" s="10" t="s">
        <v>86</v>
      </c>
      <c r="AW445" s="10" t="s">
        <v>35</v>
      </c>
      <c r="AX445" s="10" t="s">
        <v>77</v>
      </c>
      <c r="AY445" s="241" t="s">
        <v>154</v>
      </c>
    </row>
    <row r="446" spans="2:51" s="13" customFormat="1" ht="16.5" customHeight="1">
      <c r="B446" s="275"/>
      <c r="C446" s="276"/>
      <c r="D446" s="276"/>
      <c r="E446" s="277" t="s">
        <v>22</v>
      </c>
      <c r="F446" s="278" t="s">
        <v>494</v>
      </c>
      <c r="G446" s="276"/>
      <c r="H446" s="276"/>
      <c r="I446" s="276"/>
      <c r="J446" s="276"/>
      <c r="K446" s="279">
        <v>33.698</v>
      </c>
      <c r="L446" s="276"/>
      <c r="M446" s="276"/>
      <c r="N446" s="276"/>
      <c r="O446" s="276"/>
      <c r="P446" s="276"/>
      <c r="Q446" s="276"/>
      <c r="R446" s="280"/>
      <c r="T446" s="281"/>
      <c r="U446" s="276"/>
      <c r="V446" s="276"/>
      <c r="W446" s="276"/>
      <c r="X446" s="276"/>
      <c r="Y446" s="276"/>
      <c r="Z446" s="276"/>
      <c r="AA446" s="282"/>
      <c r="AT446" s="283" t="s">
        <v>166</v>
      </c>
      <c r="AU446" s="283" t="s">
        <v>86</v>
      </c>
      <c r="AV446" s="13" t="s">
        <v>167</v>
      </c>
      <c r="AW446" s="13" t="s">
        <v>35</v>
      </c>
      <c r="AX446" s="13" t="s">
        <v>77</v>
      </c>
      <c r="AY446" s="283" t="s">
        <v>154</v>
      </c>
    </row>
    <row r="447" spans="2:51" s="12" customFormat="1" ht="16.5" customHeight="1">
      <c r="B447" s="252"/>
      <c r="C447" s="253"/>
      <c r="D447" s="253"/>
      <c r="E447" s="254" t="s">
        <v>22</v>
      </c>
      <c r="F447" s="255" t="s">
        <v>601</v>
      </c>
      <c r="G447" s="253"/>
      <c r="H447" s="253"/>
      <c r="I447" s="253"/>
      <c r="J447" s="253"/>
      <c r="K447" s="254" t="s">
        <v>22</v>
      </c>
      <c r="L447" s="253"/>
      <c r="M447" s="253"/>
      <c r="N447" s="253"/>
      <c r="O447" s="253"/>
      <c r="P447" s="253"/>
      <c r="Q447" s="253"/>
      <c r="R447" s="256"/>
      <c r="T447" s="257"/>
      <c r="U447" s="253"/>
      <c r="V447" s="253"/>
      <c r="W447" s="253"/>
      <c r="X447" s="253"/>
      <c r="Y447" s="253"/>
      <c r="Z447" s="253"/>
      <c r="AA447" s="258"/>
      <c r="AT447" s="259" t="s">
        <v>166</v>
      </c>
      <c r="AU447" s="259" t="s">
        <v>86</v>
      </c>
      <c r="AV447" s="12" t="s">
        <v>83</v>
      </c>
      <c r="AW447" s="12" t="s">
        <v>35</v>
      </c>
      <c r="AX447" s="12" t="s">
        <v>77</v>
      </c>
      <c r="AY447" s="259" t="s">
        <v>154</v>
      </c>
    </row>
    <row r="448" spans="2:51" s="10" customFormat="1" ht="16.5" customHeight="1">
      <c r="B448" s="232"/>
      <c r="C448" s="233"/>
      <c r="D448" s="233"/>
      <c r="E448" s="234" t="s">
        <v>22</v>
      </c>
      <c r="F448" s="242" t="s">
        <v>602</v>
      </c>
      <c r="G448" s="233"/>
      <c r="H448" s="233"/>
      <c r="I448" s="233"/>
      <c r="J448" s="233"/>
      <c r="K448" s="237">
        <v>13.94</v>
      </c>
      <c r="L448" s="233"/>
      <c r="M448" s="233"/>
      <c r="N448" s="233"/>
      <c r="O448" s="233"/>
      <c r="P448" s="233"/>
      <c r="Q448" s="233"/>
      <c r="R448" s="238"/>
      <c r="T448" s="239"/>
      <c r="U448" s="233"/>
      <c r="V448" s="233"/>
      <c r="W448" s="233"/>
      <c r="X448" s="233"/>
      <c r="Y448" s="233"/>
      <c r="Z448" s="233"/>
      <c r="AA448" s="240"/>
      <c r="AT448" s="241" t="s">
        <v>166</v>
      </c>
      <c r="AU448" s="241" t="s">
        <v>86</v>
      </c>
      <c r="AV448" s="10" t="s">
        <v>86</v>
      </c>
      <c r="AW448" s="10" t="s">
        <v>35</v>
      </c>
      <c r="AX448" s="10" t="s">
        <v>77</v>
      </c>
      <c r="AY448" s="241" t="s">
        <v>154</v>
      </c>
    </row>
    <row r="449" spans="2:51" s="12" customFormat="1" ht="16.5" customHeight="1">
      <c r="B449" s="252"/>
      <c r="C449" s="253"/>
      <c r="D449" s="253"/>
      <c r="E449" s="254" t="s">
        <v>22</v>
      </c>
      <c r="F449" s="255" t="s">
        <v>603</v>
      </c>
      <c r="G449" s="253"/>
      <c r="H449" s="253"/>
      <c r="I449" s="253"/>
      <c r="J449" s="253"/>
      <c r="K449" s="254" t="s">
        <v>22</v>
      </c>
      <c r="L449" s="253"/>
      <c r="M449" s="253"/>
      <c r="N449" s="253"/>
      <c r="O449" s="253"/>
      <c r="P449" s="253"/>
      <c r="Q449" s="253"/>
      <c r="R449" s="256"/>
      <c r="T449" s="257"/>
      <c r="U449" s="253"/>
      <c r="V449" s="253"/>
      <c r="W449" s="253"/>
      <c r="X449" s="253"/>
      <c r="Y449" s="253"/>
      <c r="Z449" s="253"/>
      <c r="AA449" s="258"/>
      <c r="AT449" s="259" t="s">
        <v>166</v>
      </c>
      <c r="AU449" s="259" t="s">
        <v>86</v>
      </c>
      <c r="AV449" s="12" t="s">
        <v>83</v>
      </c>
      <c r="AW449" s="12" t="s">
        <v>35</v>
      </c>
      <c r="AX449" s="12" t="s">
        <v>77</v>
      </c>
      <c r="AY449" s="259" t="s">
        <v>154</v>
      </c>
    </row>
    <row r="450" spans="2:51" s="10" customFormat="1" ht="16.5" customHeight="1">
      <c r="B450" s="232"/>
      <c r="C450" s="233"/>
      <c r="D450" s="233"/>
      <c r="E450" s="234" t="s">
        <v>22</v>
      </c>
      <c r="F450" s="242" t="s">
        <v>630</v>
      </c>
      <c r="G450" s="233"/>
      <c r="H450" s="233"/>
      <c r="I450" s="233"/>
      <c r="J450" s="233"/>
      <c r="K450" s="237">
        <v>11.466</v>
      </c>
      <c r="L450" s="233"/>
      <c r="M450" s="233"/>
      <c r="N450" s="233"/>
      <c r="O450" s="233"/>
      <c r="P450" s="233"/>
      <c r="Q450" s="233"/>
      <c r="R450" s="238"/>
      <c r="T450" s="239"/>
      <c r="U450" s="233"/>
      <c r="V450" s="233"/>
      <c r="W450" s="233"/>
      <c r="X450" s="233"/>
      <c r="Y450" s="233"/>
      <c r="Z450" s="233"/>
      <c r="AA450" s="240"/>
      <c r="AT450" s="241" t="s">
        <v>166</v>
      </c>
      <c r="AU450" s="241" t="s">
        <v>86</v>
      </c>
      <c r="AV450" s="10" t="s">
        <v>86</v>
      </c>
      <c r="AW450" s="10" t="s">
        <v>35</v>
      </c>
      <c r="AX450" s="10" t="s">
        <v>77</v>
      </c>
      <c r="AY450" s="241" t="s">
        <v>154</v>
      </c>
    </row>
    <row r="451" spans="2:51" s="10" customFormat="1" ht="16.5" customHeight="1">
      <c r="B451" s="232"/>
      <c r="C451" s="233"/>
      <c r="D451" s="233"/>
      <c r="E451" s="234" t="s">
        <v>22</v>
      </c>
      <c r="F451" s="242" t="s">
        <v>631</v>
      </c>
      <c r="G451" s="233"/>
      <c r="H451" s="233"/>
      <c r="I451" s="233"/>
      <c r="J451" s="233"/>
      <c r="K451" s="237">
        <v>6.075</v>
      </c>
      <c r="L451" s="233"/>
      <c r="M451" s="233"/>
      <c r="N451" s="233"/>
      <c r="O451" s="233"/>
      <c r="P451" s="233"/>
      <c r="Q451" s="233"/>
      <c r="R451" s="238"/>
      <c r="T451" s="239"/>
      <c r="U451" s="233"/>
      <c r="V451" s="233"/>
      <c r="W451" s="233"/>
      <c r="X451" s="233"/>
      <c r="Y451" s="233"/>
      <c r="Z451" s="233"/>
      <c r="AA451" s="240"/>
      <c r="AT451" s="241" t="s">
        <v>166</v>
      </c>
      <c r="AU451" s="241" t="s">
        <v>86</v>
      </c>
      <c r="AV451" s="10" t="s">
        <v>86</v>
      </c>
      <c r="AW451" s="10" t="s">
        <v>35</v>
      </c>
      <c r="AX451" s="10" t="s">
        <v>77</v>
      </c>
      <c r="AY451" s="241" t="s">
        <v>154</v>
      </c>
    </row>
    <row r="452" spans="2:51" s="10" customFormat="1" ht="16.5" customHeight="1">
      <c r="B452" s="232"/>
      <c r="C452" s="233"/>
      <c r="D452" s="233"/>
      <c r="E452" s="234" t="s">
        <v>22</v>
      </c>
      <c r="F452" s="242" t="s">
        <v>628</v>
      </c>
      <c r="G452" s="233"/>
      <c r="H452" s="233"/>
      <c r="I452" s="233"/>
      <c r="J452" s="233"/>
      <c r="K452" s="237">
        <v>4.32</v>
      </c>
      <c r="L452" s="233"/>
      <c r="M452" s="233"/>
      <c r="N452" s="233"/>
      <c r="O452" s="233"/>
      <c r="P452" s="233"/>
      <c r="Q452" s="233"/>
      <c r="R452" s="238"/>
      <c r="T452" s="239"/>
      <c r="U452" s="233"/>
      <c r="V452" s="233"/>
      <c r="W452" s="233"/>
      <c r="X452" s="233"/>
      <c r="Y452" s="233"/>
      <c r="Z452" s="233"/>
      <c r="AA452" s="240"/>
      <c r="AT452" s="241" t="s">
        <v>166</v>
      </c>
      <c r="AU452" s="241" t="s">
        <v>86</v>
      </c>
      <c r="AV452" s="10" t="s">
        <v>86</v>
      </c>
      <c r="AW452" s="10" t="s">
        <v>35</v>
      </c>
      <c r="AX452" s="10" t="s">
        <v>77</v>
      </c>
      <c r="AY452" s="241" t="s">
        <v>154</v>
      </c>
    </row>
    <row r="453" spans="2:51" s="13" customFormat="1" ht="16.5" customHeight="1">
      <c r="B453" s="275"/>
      <c r="C453" s="276"/>
      <c r="D453" s="276"/>
      <c r="E453" s="277" t="s">
        <v>22</v>
      </c>
      <c r="F453" s="278" t="s">
        <v>494</v>
      </c>
      <c r="G453" s="276"/>
      <c r="H453" s="276"/>
      <c r="I453" s="276"/>
      <c r="J453" s="276"/>
      <c r="K453" s="279">
        <v>35.801</v>
      </c>
      <c r="L453" s="276"/>
      <c r="M453" s="276"/>
      <c r="N453" s="276"/>
      <c r="O453" s="276"/>
      <c r="P453" s="276"/>
      <c r="Q453" s="276"/>
      <c r="R453" s="280"/>
      <c r="T453" s="281"/>
      <c r="U453" s="276"/>
      <c r="V453" s="276"/>
      <c r="W453" s="276"/>
      <c r="X453" s="276"/>
      <c r="Y453" s="276"/>
      <c r="Z453" s="276"/>
      <c r="AA453" s="282"/>
      <c r="AT453" s="283" t="s">
        <v>166</v>
      </c>
      <c r="AU453" s="283" t="s">
        <v>86</v>
      </c>
      <c r="AV453" s="13" t="s">
        <v>167</v>
      </c>
      <c r="AW453" s="13" t="s">
        <v>35</v>
      </c>
      <c r="AX453" s="13" t="s">
        <v>77</v>
      </c>
      <c r="AY453" s="283" t="s">
        <v>154</v>
      </c>
    </row>
    <row r="454" spans="2:51" s="12" customFormat="1" ht="16.5" customHeight="1">
      <c r="B454" s="252"/>
      <c r="C454" s="253"/>
      <c r="D454" s="253"/>
      <c r="E454" s="254" t="s">
        <v>22</v>
      </c>
      <c r="F454" s="255" t="s">
        <v>606</v>
      </c>
      <c r="G454" s="253"/>
      <c r="H454" s="253"/>
      <c r="I454" s="253"/>
      <c r="J454" s="253"/>
      <c r="K454" s="254" t="s">
        <v>22</v>
      </c>
      <c r="L454" s="253"/>
      <c r="M454" s="253"/>
      <c r="N454" s="253"/>
      <c r="O454" s="253"/>
      <c r="P454" s="253"/>
      <c r="Q454" s="253"/>
      <c r="R454" s="256"/>
      <c r="T454" s="257"/>
      <c r="U454" s="253"/>
      <c r="V454" s="253"/>
      <c r="W454" s="253"/>
      <c r="X454" s="253"/>
      <c r="Y454" s="253"/>
      <c r="Z454" s="253"/>
      <c r="AA454" s="258"/>
      <c r="AT454" s="259" t="s">
        <v>166</v>
      </c>
      <c r="AU454" s="259" t="s">
        <v>86</v>
      </c>
      <c r="AV454" s="12" t="s">
        <v>83</v>
      </c>
      <c r="AW454" s="12" t="s">
        <v>35</v>
      </c>
      <c r="AX454" s="12" t="s">
        <v>77</v>
      </c>
      <c r="AY454" s="259" t="s">
        <v>154</v>
      </c>
    </row>
    <row r="455" spans="2:51" s="10" customFormat="1" ht="16.5" customHeight="1">
      <c r="B455" s="232"/>
      <c r="C455" s="233"/>
      <c r="D455" s="233"/>
      <c r="E455" s="234" t="s">
        <v>22</v>
      </c>
      <c r="F455" s="242" t="s">
        <v>607</v>
      </c>
      <c r="G455" s="233"/>
      <c r="H455" s="233"/>
      <c r="I455" s="233"/>
      <c r="J455" s="233"/>
      <c r="K455" s="237">
        <v>7.18</v>
      </c>
      <c r="L455" s="233"/>
      <c r="M455" s="233"/>
      <c r="N455" s="233"/>
      <c r="O455" s="233"/>
      <c r="P455" s="233"/>
      <c r="Q455" s="233"/>
      <c r="R455" s="238"/>
      <c r="T455" s="239"/>
      <c r="U455" s="233"/>
      <c r="V455" s="233"/>
      <c r="W455" s="233"/>
      <c r="X455" s="233"/>
      <c r="Y455" s="233"/>
      <c r="Z455" s="233"/>
      <c r="AA455" s="240"/>
      <c r="AT455" s="241" t="s">
        <v>166</v>
      </c>
      <c r="AU455" s="241" t="s">
        <v>86</v>
      </c>
      <c r="AV455" s="10" t="s">
        <v>86</v>
      </c>
      <c r="AW455" s="10" t="s">
        <v>35</v>
      </c>
      <c r="AX455" s="10" t="s">
        <v>77</v>
      </c>
      <c r="AY455" s="241" t="s">
        <v>154</v>
      </c>
    </row>
    <row r="456" spans="2:51" s="12" customFormat="1" ht="16.5" customHeight="1">
      <c r="B456" s="252"/>
      <c r="C456" s="253"/>
      <c r="D456" s="253"/>
      <c r="E456" s="254" t="s">
        <v>22</v>
      </c>
      <c r="F456" s="255" t="s">
        <v>608</v>
      </c>
      <c r="G456" s="253"/>
      <c r="H456" s="253"/>
      <c r="I456" s="253"/>
      <c r="J456" s="253"/>
      <c r="K456" s="254" t="s">
        <v>22</v>
      </c>
      <c r="L456" s="253"/>
      <c r="M456" s="253"/>
      <c r="N456" s="253"/>
      <c r="O456" s="253"/>
      <c r="P456" s="253"/>
      <c r="Q456" s="253"/>
      <c r="R456" s="256"/>
      <c r="T456" s="257"/>
      <c r="U456" s="253"/>
      <c r="V456" s="253"/>
      <c r="W456" s="253"/>
      <c r="X456" s="253"/>
      <c r="Y456" s="253"/>
      <c r="Z456" s="253"/>
      <c r="AA456" s="258"/>
      <c r="AT456" s="259" t="s">
        <v>166</v>
      </c>
      <c r="AU456" s="259" t="s">
        <v>86</v>
      </c>
      <c r="AV456" s="12" t="s">
        <v>83</v>
      </c>
      <c r="AW456" s="12" t="s">
        <v>35</v>
      </c>
      <c r="AX456" s="12" t="s">
        <v>77</v>
      </c>
      <c r="AY456" s="259" t="s">
        <v>154</v>
      </c>
    </row>
    <row r="457" spans="2:51" s="10" customFormat="1" ht="16.5" customHeight="1">
      <c r="B457" s="232"/>
      <c r="C457" s="233"/>
      <c r="D457" s="233"/>
      <c r="E457" s="234" t="s">
        <v>22</v>
      </c>
      <c r="F457" s="242" t="s">
        <v>609</v>
      </c>
      <c r="G457" s="233"/>
      <c r="H457" s="233"/>
      <c r="I457" s="233"/>
      <c r="J457" s="233"/>
      <c r="K457" s="237">
        <v>32.248</v>
      </c>
      <c r="L457" s="233"/>
      <c r="M457" s="233"/>
      <c r="N457" s="233"/>
      <c r="O457" s="233"/>
      <c r="P457" s="233"/>
      <c r="Q457" s="233"/>
      <c r="R457" s="238"/>
      <c r="T457" s="239"/>
      <c r="U457" s="233"/>
      <c r="V457" s="233"/>
      <c r="W457" s="233"/>
      <c r="X457" s="233"/>
      <c r="Y457" s="233"/>
      <c r="Z457" s="233"/>
      <c r="AA457" s="240"/>
      <c r="AT457" s="241" t="s">
        <v>166</v>
      </c>
      <c r="AU457" s="241" t="s">
        <v>86</v>
      </c>
      <c r="AV457" s="10" t="s">
        <v>86</v>
      </c>
      <c r="AW457" s="10" t="s">
        <v>35</v>
      </c>
      <c r="AX457" s="10" t="s">
        <v>77</v>
      </c>
      <c r="AY457" s="241" t="s">
        <v>154</v>
      </c>
    </row>
    <row r="458" spans="2:51" s="13" customFormat="1" ht="16.5" customHeight="1">
      <c r="B458" s="275"/>
      <c r="C458" s="276"/>
      <c r="D458" s="276"/>
      <c r="E458" s="277" t="s">
        <v>22</v>
      </c>
      <c r="F458" s="278" t="s">
        <v>494</v>
      </c>
      <c r="G458" s="276"/>
      <c r="H458" s="276"/>
      <c r="I458" s="276"/>
      <c r="J458" s="276"/>
      <c r="K458" s="279">
        <v>39.428</v>
      </c>
      <c r="L458" s="276"/>
      <c r="M458" s="276"/>
      <c r="N458" s="276"/>
      <c r="O458" s="276"/>
      <c r="P458" s="276"/>
      <c r="Q458" s="276"/>
      <c r="R458" s="280"/>
      <c r="T458" s="281"/>
      <c r="U458" s="276"/>
      <c r="V458" s="276"/>
      <c r="W458" s="276"/>
      <c r="X458" s="276"/>
      <c r="Y458" s="276"/>
      <c r="Z458" s="276"/>
      <c r="AA458" s="282"/>
      <c r="AT458" s="283" t="s">
        <v>166</v>
      </c>
      <c r="AU458" s="283" t="s">
        <v>86</v>
      </c>
      <c r="AV458" s="13" t="s">
        <v>167</v>
      </c>
      <c r="AW458" s="13" t="s">
        <v>35</v>
      </c>
      <c r="AX458" s="13" t="s">
        <v>77</v>
      </c>
      <c r="AY458" s="283" t="s">
        <v>154</v>
      </c>
    </row>
    <row r="459" spans="2:51" s="12" customFormat="1" ht="16.5" customHeight="1">
      <c r="B459" s="252"/>
      <c r="C459" s="253"/>
      <c r="D459" s="253"/>
      <c r="E459" s="254" t="s">
        <v>22</v>
      </c>
      <c r="F459" s="255" t="s">
        <v>610</v>
      </c>
      <c r="G459" s="253"/>
      <c r="H459" s="253"/>
      <c r="I459" s="253"/>
      <c r="J459" s="253"/>
      <c r="K459" s="254" t="s">
        <v>22</v>
      </c>
      <c r="L459" s="253"/>
      <c r="M459" s="253"/>
      <c r="N459" s="253"/>
      <c r="O459" s="253"/>
      <c r="P459" s="253"/>
      <c r="Q459" s="253"/>
      <c r="R459" s="256"/>
      <c r="T459" s="257"/>
      <c r="U459" s="253"/>
      <c r="V459" s="253"/>
      <c r="W459" s="253"/>
      <c r="X459" s="253"/>
      <c r="Y459" s="253"/>
      <c r="Z459" s="253"/>
      <c r="AA459" s="258"/>
      <c r="AT459" s="259" t="s">
        <v>166</v>
      </c>
      <c r="AU459" s="259" t="s">
        <v>86</v>
      </c>
      <c r="AV459" s="12" t="s">
        <v>83</v>
      </c>
      <c r="AW459" s="12" t="s">
        <v>35</v>
      </c>
      <c r="AX459" s="12" t="s">
        <v>77</v>
      </c>
      <c r="AY459" s="259" t="s">
        <v>154</v>
      </c>
    </row>
    <row r="460" spans="2:51" s="10" customFormat="1" ht="16.5" customHeight="1">
      <c r="B460" s="232"/>
      <c r="C460" s="233"/>
      <c r="D460" s="233"/>
      <c r="E460" s="234" t="s">
        <v>22</v>
      </c>
      <c r="F460" s="242" t="s">
        <v>611</v>
      </c>
      <c r="G460" s="233"/>
      <c r="H460" s="233"/>
      <c r="I460" s="233"/>
      <c r="J460" s="233"/>
      <c r="K460" s="237">
        <v>11.09</v>
      </c>
      <c r="L460" s="233"/>
      <c r="M460" s="233"/>
      <c r="N460" s="233"/>
      <c r="O460" s="233"/>
      <c r="P460" s="233"/>
      <c r="Q460" s="233"/>
      <c r="R460" s="238"/>
      <c r="T460" s="239"/>
      <c r="U460" s="233"/>
      <c r="V460" s="233"/>
      <c r="W460" s="233"/>
      <c r="X460" s="233"/>
      <c r="Y460" s="233"/>
      <c r="Z460" s="233"/>
      <c r="AA460" s="240"/>
      <c r="AT460" s="241" t="s">
        <v>166</v>
      </c>
      <c r="AU460" s="241" t="s">
        <v>86</v>
      </c>
      <c r="AV460" s="10" t="s">
        <v>86</v>
      </c>
      <c r="AW460" s="10" t="s">
        <v>35</v>
      </c>
      <c r="AX460" s="10" t="s">
        <v>77</v>
      </c>
      <c r="AY460" s="241" t="s">
        <v>154</v>
      </c>
    </row>
    <row r="461" spans="2:51" s="12" customFormat="1" ht="16.5" customHeight="1">
      <c r="B461" s="252"/>
      <c r="C461" s="253"/>
      <c r="D461" s="253"/>
      <c r="E461" s="254" t="s">
        <v>22</v>
      </c>
      <c r="F461" s="255" t="s">
        <v>612</v>
      </c>
      <c r="G461" s="253"/>
      <c r="H461" s="253"/>
      <c r="I461" s="253"/>
      <c r="J461" s="253"/>
      <c r="K461" s="254" t="s">
        <v>22</v>
      </c>
      <c r="L461" s="253"/>
      <c r="M461" s="253"/>
      <c r="N461" s="253"/>
      <c r="O461" s="253"/>
      <c r="P461" s="253"/>
      <c r="Q461" s="253"/>
      <c r="R461" s="256"/>
      <c r="T461" s="257"/>
      <c r="U461" s="253"/>
      <c r="V461" s="253"/>
      <c r="W461" s="253"/>
      <c r="X461" s="253"/>
      <c r="Y461" s="253"/>
      <c r="Z461" s="253"/>
      <c r="AA461" s="258"/>
      <c r="AT461" s="259" t="s">
        <v>166</v>
      </c>
      <c r="AU461" s="259" t="s">
        <v>86</v>
      </c>
      <c r="AV461" s="12" t="s">
        <v>83</v>
      </c>
      <c r="AW461" s="12" t="s">
        <v>35</v>
      </c>
      <c r="AX461" s="12" t="s">
        <v>77</v>
      </c>
      <c r="AY461" s="259" t="s">
        <v>154</v>
      </c>
    </row>
    <row r="462" spans="2:51" s="10" customFormat="1" ht="16.5" customHeight="1">
      <c r="B462" s="232"/>
      <c r="C462" s="233"/>
      <c r="D462" s="233"/>
      <c r="E462" s="234" t="s">
        <v>22</v>
      </c>
      <c r="F462" s="242" t="s">
        <v>613</v>
      </c>
      <c r="G462" s="233"/>
      <c r="H462" s="233"/>
      <c r="I462" s="233"/>
      <c r="J462" s="233"/>
      <c r="K462" s="237">
        <v>38.86</v>
      </c>
      <c r="L462" s="233"/>
      <c r="M462" s="233"/>
      <c r="N462" s="233"/>
      <c r="O462" s="233"/>
      <c r="P462" s="233"/>
      <c r="Q462" s="233"/>
      <c r="R462" s="238"/>
      <c r="T462" s="239"/>
      <c r="U462" s="233"/>
      <c r="V462" s="233"/>
      <c r="W462" s="233"/>
      <c r="X462" s="233"/>
      <c r="Y462" s="233"/>
      <c r="Z462" s="233"/>
      <c r="AA462" s="240"/>
      <c r="AT462" s="241" t="s">
        <v>166</v>
      </c>
      <c r="AU462" s="241" t="s">
        <v>86</v>
      </c>
      <c r="AV462" s="10" t="s">
        <v>86</v>
      </c>
      <c r="AW462" s="10" t="s">
        <v>35</v>
      </c>
      <c r="AX462" s="10" t="s">
        <v>77</v>
      </c>
      <c r="AY462" s="241" t="s">
        <v>154</v>
      </c>
    </row>
    <row r="463" spans="2:51" s="13" customFormat="1" ht="16.5" customHeight="1">
      <c r="B463" s="275"/>
      <c r="C463" s="276"/>
      <c r="D463" s="276"/>
      <c r="E463" s="277" t="s">
        <v>22</v>
      </c>
      <c r="F463" s="278" t="s">
        <v>494</v>
      </c>
      <c r="G463" s="276"/>
      <c r="H463" s="276"/>
      <c r="I463" s="276"/>
      <c r="J463" s="276"/>
      <c r="K463" s="279">
        <v>49.95</v>
      </c>
      <c r="L463" s="276"/>
      <c r="M463" s="276"/>
      <c r="N463" s="276"/>
      <c r="O463" s="276"/>
      <c r="P463" s="276"/>
      <c r="Q463" s="276"/>
      <c r="R463" s="280"/>
      <c r="T463" s="281"/>
      <c r="U463" s="276"/>
      <c r="V463" s="276"/>
      <c r="W463" s="276"/>
      <c r="X463" s="276"/>
      <c r="Y463" s="276"/>
      <c r="Z463" s="276"/>
      <c r="AA463" s="282"/>
      <c r="AT463" s="283" t="s">
        <v>166</v>
      </c>
      <c r="AU463" s="283" t="s">
        <v>86</v>
      </c>
      <c r="AV463" s="13" t="s">
        <v>167</v>
      </c>
      <c r="AW463" s="13" t="s">
        <v>35</v>
      </c>
      <c r="AX463" s="13" t="s">
        <v>77</v>
      </c>
      <c r="AY463" s="283" t="s">
        <v>154</v>
      </c>
    </row>
    <row r="464" spans="2:51" s="12" customFormat="1" ht="16.5" customHeight="1">
      <c r="B464" s="252"/>
      <c r="C464" s="253"/>
      <c r="D464" s="253"/>
      <c r="E464" s="254" t="s">
        <v>22</v>
      </c>
      <c r="F464" s="255" t="s">
        <v>614</v>
      </c>
      <c r="G464" s="253"/>
      <c r="H464" s="253"/>
      <c r="I464" s="253"/>
      <c r="J464" s="253"/>
      <c r="K464" s="254" t="s">
        <v>22</v>
      </c>
      <c r="L464" s="253"/>
      <c r="M464" s="253"/>
      <c r="N464" s="253"/>
      <c r="O464" s="253"/>
      <c r="P464" s="253"/>
      <c r="Q464" s="253"/>
      <c r="R464" s="256"/>
      <c r="T464" s="257"/>
      <c r="U464" s="253"/>
      <c r="V464" s="253"/>
      <c r="W464" s="253"/>
      <c r="X464" s="253"/>
      <c r="Y464" s="253"/>
      <c r="Z464" s="253"/>
      <c r="AA464" s="258"/>
      <c r="AT464" s="259" t="s">
        <v>166</v>
      </c>
      <c r="AU464" s="259" t="s">
        <v>86</v>
      </c>
      <c r="AV464" s="12" t="s">
        <v>83</v>
      </c>
      <c r="AW464" s="12" t="s">
        <v>35</v>
      </c>
      <c r="AX464" s="12" t="s">
        <v>77</v>
      </c>
      <c r="AY464" s="259" t="s">
        <v>154</v>
      </c>
    </row>
    <row r="465" spans="2:51" s="10" customFormat="1" ht="16.5" customHeight="1">
      <c r="B465" s="232"/>
      <c r="C465" s="233"/>
      <c r="D465" s="233"/>
      <c r="E465" s="234" t="s">
        <v>22</v>
      </c>
      <c r="F465" s="242" t="s">
        <v>615</v>
      </c>
      <c r="G465" s="233"/>
      <c r="H465" s="233"/>
      <c r="I465" s="233"/>
      <c r="J465" s="233"/>
      <c r="K465" s="237">
        <v>11.16</v>
      </c>
      <c r="L465" s="233"/>
      <c r="M465" s="233"/>
      <c r="N465" s="233"/>
      <c r="O465" s="233"/>
      <c r="P465" s="233"/>
      <c r="Q465" s="233"/>
      <c r="R465" s="238"/>
      <c r="T465" s="239"/>
      <c r="U465" s="233"/>
      <c r="V465" s="233"/>
      <c r="W465" s="233"/>
      <c r="X465" s="233"/>
      <c r="Y465" s="233"/>
      <c r="Z465" s="233"/>
      <c r="AA465" s="240"/>
      <c r="AT465" s="241" t="s">
        <v>166</v>
      </c>
      <c r="AU465" s="241" t="s">
        <v>86</v>
      </c>
      <c r="AV465" s="10" t="s">
        <v>86</v>
      </c>
      <c r="AW465" s="10" t="s">
        <v>35</v>
      </c>
      <c r="AX465" s="10" t="s">
        <v>77</v>
      </c>
      <c r="AY465" s="241" t="s">
        <v>154</v>
      </c>
    </row>
    <row r="466" spans="2:51" s="12" customFormat="1" ht="16.5" customHeight="1">
      <c r="B466" s="252"/>
      <c r="C466" s="253"/>
      <c r="D466" s="253"/>
      <c r="E466" s="254" t="s">
        <v>22</v>
      </c>
      <c r="F466" s="255" t="s">
        <v>616</v>
      </c>
      <c r="G466" s="253"/>
      <c r="H466" s="253"/>
      <c r="I466" s="253"/>
      <c r="J466" s="253"/>
      <c r="K466" s="254" t="s">
        <v>22</v>
      </c>
      <c r="L466" s="253"/>
      <c r="M466" s="253"/>
      <c r="N466" s="253"/>
      <c r="O466" s="253"/>
      <c r="P466" s="253"/>
      <c r="Q466" s="253"/>
      <c r="R466" s="256"/>
      <c r="T466" s="257"/>
      <c r="U466" s="253"/>
      <c r="V466" s="253"/>
      <c r="W466" s="253"/>
      <c r="X466" s="253"/>
      <c r="Y466" s="253"/>
      <c r="Z466" s="253"/>
      <c r="AA466" s="258"/>
      <c r="AT466" s="259" t="s">
        <v>166</v>
      </c>
      <c r="AU466" s="259" t="s">
        <v>86</v>
      </c>
      <c r="AV466" s="12" t="s">
        <v>83</v>
      </c>
      <c r="AW466" s="12" t="s">
        <v>35</v>
      </c>
      <c r="AX466" s="12" t="s">
        <v>77</v>
      </c>
      <c r="AY466" s="259" t="s">
        <v>154</v>
      </c>
    </row>
    <row r="467" spans="2:51" s="10" customFormat="1" ht="16.5" customHeight="1">
      <c r="B467" s="232"/>
      <c r="C467" s="233"/>
      <c r="D467" s="233"/>
      <c r="E467" s="234" t="s">
        <v>22</v>
      </c>
      <c r="F467" s="242" t="s">
        <v>613</v>
      </c>
      <c r="G467" s="233"/>
      <c r="H467" s="233"/>
      <c r="I467" s="233"/>
      <c r="J467" s="233"/>
      <c r="K467" s="237">
        <v>38.86</v>
      </c>
      <c r="L467" s="233"/>
      <c r="M467" s="233"/>
      <c r="N467" s="233"/>
      <c r="O467" s="233"/>
      <c r="P467" s="233"/>
      <c r="Q467" s="233"/>
      <c r="R467" s="238"/>
      <c r="T467" s="239"/>
      <c r="U467" s="233"/>
      <c r="V467" s="233"/>
      <c r="W467" s="233"/>
      <c r="X467" s="233"/>
      <c r="Y467" s="233"/>
      <c r="Z467" s="233"/>
      <c r="AA467" s="240"/>
      <c r="AT467" s="241" t="s">
        <v>166</v>
      </c>
      <c r="AU467" s="241" t="s">
        <v>86</v>
      </c>
      <c r="AV467" s="10" t="s">
        <v>86</v>
      </c>
      <c r="AW467" s="10" t="s">
        <v>35</v>
      </c>
      <c r="AX467" s="10" t="s">
        <v>77</v>
      </c>
      <c r="AY467" s="241" t="s">
        <v>154</v>
      </c>
    </row>
    <row r="468" spans="2:51" s="13" customFormat="1" ht="16.5" customHeight="1">
      <c r="B468" s="275"/>
      <c r="C468" s="276"/>
      <c r="D468" s="276"/>
      <c r="E468" s="277" t="s">
        <v>22</v>
      </c>
      <c r="F468" s="278" t="s">
        <v>494</v>
      </c>
      <c r="G468" s="276"/>
      <c r="H468" s="276"/>
      <c r="I468" s="276"/>
      <c r="J468" s="276"/>
      <c r="K468" s="279">
        <v>50.02</v>
      </c>
      <c r="L468" s="276"/>
      <c r="M468" s="276"/>
      <c r="N468" s="276"/>
      <c r="O468" s="276"/>
      <c r="P468" s="276"/>
      <c r="Q468" s="276"/>
      <c r="R468" s="280"/>
      <c r="T468" s="281"/>
      <c r="U468" s="276"/>
      <c r="V468" s="276"/>
      <c r="W468" s="276"/>
      <c r="X468" s="276"/>
      <c r="Y468" s="276"/>
      <c r="Z468" s="276"/>
      <c r="AA468" s="282"/>
      <c r="AT468" s="283" t="s">
        <v>166</v>
      </c>
      <c r="AU468" s="283" t="s">
        <v>86</v>
      </c>
      <c r="AV468" s="13" t="s">
        <v>167</v>
      </c>
      <c r="AW468" s="13" t="s">
        <v>35</v>
      </c>
      <c r="AX468" s="13" t="s">
        <v>77</v>
      </c>
      <c r="AY468" s="283" t="s">
        <v>154</v>
      </c>
    </row>
    <row r="469" spans="2:51" s="12" customFormat="1" ht="16.5" customHeight="1">
      <c r="B469" s="252"/>
      <c r="C469" s="253"/>
      <c r="D469" s="253"/>
      <c r="E469" s="254" t="s">
        <v>22</v>
      </c>
      <c r="F469" s="255" t="s">
        <v>632</v>
      </c>
      <c r="G469" s="253"/>
      <c r="H469" s="253"/>
      <c r="I469" s="253"/>
      <c r="J469" s="253"/>
      <c r="K469" s="254" t="s">
        <v>22</v>
      </c>
      <c r="L469" s="253"/>
      <c r="M469" s="253"/>
      <c r="N469" s="253"/>
      <c r="O469" s="253"/>
      <c r="P469" s="253"/>
      <c r="Q469" s="253"/>
      <c r="R469" s="256"/>
      <c r="T469" s="257"/>
      <c r="U469" s="253"/>
      <c r="V469" s="253"/>
      <c r="W469" s="253"/>
      <c r="X469" s="253"/>
      <c r="Y469" s="253"/>
      <c r="Z469" s="253"/>
      <c r="AA469" s="258"/>
      <c r="AT469" s="259" t="s">
        <v>166</v>
      </c>
      <c r="AU469" s="259" t="s">
        <v>86</v>
      </c>
      <c r="AV469" s="12" t="s">
        <v>83</v>
      </c>
      <c r="AW469" s="12" t="s">
        <v>35</v>
      </c>
      <c r="AX469" s="12" t="s">
        <v>77</v>
      </c>
      <c r="AY469" s="259" t="s">
        <v>154</v>
      </c>
    </row>
    <row r="470" spans="2:51" s="10" customFormat="1" ht="16.5" customHeight="1">
      <c r="B470" s="232"/>
      <c r="C470" s="233"/>
      <c r="D470" s="233"/>
      <c r="E470" s="234" t="s">
        <v>22</v>
      </c>
      <c r="F470" s="242" t="s">
        <v>201</v>
      </c>
      <c r="G470" s="233"/>
      <c r="H470" s="233"/>
      <c r="I470" s="233"/>
      <c r="J470" s="233"/>
      <c r="K470" s="237">
        <v>63.42</v>
      </c>
      <c r="L470" s="233"/>
      <c r="M470" s="233"/>
      <c r="N470" s="233"/>
      <c r="O470" s="233"/>
      <c r="P470" s="233"/>
      <c r="Q470" s="233"/>
      <c r="R470" s="238"/>
      <c r="T470" s="239"/>
      <c r="U470" s="233"/>
      <c r="V470" s="233"/>
      <c r="W470" s="233"/>
      <c r="X470" s="233"/>
      <c r="Y470" s="233"/>
      <c r="Z470" s="233"/>
      <c r="AA470" s="240"/>
      <c r="AT470" s="241" t="s">
        <v>166</v>
      </c>
      <c r="AU470" s="241" t="s">
        <v>86</v>
      </c>
      <c r="AV470" s="10" t="s">
        <v>86</v>
      </c>
      <c r="AW470" s="10" t="s">
        <v>35</v>
      </c>
      <c r="AX470" s="10" t="s">
        <v>77</v>
      </c>
      <c r="AY470" s="241" t="s">
        <v>154</v>
      </c>
    </row>
    <row r="471" spans="2:51" s="12" customFormat="1" ht="16.5" customHeight="1">
      <c r="B471" s="252"/>
      <c r="C471" s="253"/>
      <c r="D471" s="253"/>
      <c r="E471" s="254" t="s">
        <v>22</v>
      </c>
      <c r="F471" s="255" t="s">
        <v>633</v>
      </c>
      <c r="G471" s="253"/>
      <c r="H471" s="253"/>
      <c r="I471" s="253"/>
      <c r="J471" s="253"/>
      <c r="K471" s="254" t="s">
        <v>22</v>
      </c>
      <c r="L471" s="253"/>
      <c r="M471" s="253"/>
      <c r="N471" s="253"/>
      <c r="O471" s="253"/>
      <c r="P471" s="253"/>
      <c r="Q471" s="253"/>
      <c r="R471" s="256"/>
      <c r="T471" s="257"/>
      <c r="U471" s="253"/>
      <c r="V471" s="253"/>
      <c r="W471" s="253"/>
      <c r="X471" s="253"/>
      <c r="Y471" s="253"/>
      <c r="Z471" s="253"/>
      <c r="AA471" s="258"/>
      <c r="AT471" s="259" t="s">
        <v>166</v>
      </c>
      <c r="AU471" s="259" t="s">
        <v>86</v>
      </c>
      <c r="AV471" s="12" t="s">
        <v>83</v>
      </c>
      <c r="AW471" s="12" t="s">
        <v>35</v>
      </c>
      <c r="AX471" s="12" t="s">
        <v>77</v>
      </c>
      <c r="AY471" s="259" t="s">
        <v>154</v>
      </c>
    </row>
    <row r="472" spans="2:51" s="10" customFormat="1" ht="16.5" customHeight="1">
      <c r="B472" s="232"/>
      <c r="C472" s="233"/>
      <c r="D472" s="233"/>
      <c r="E472" s="234" t="s">
        <v>22</v>
      </c>
      <c r="F472" s="242" t="s">
        <v>634</v>
      </c>
      <c r="G472" s="233"/>
      <c r="H472" s="233"/>
      <c r="I472" s="233"/>
      <c r="J472" s="233"/>
      <c r="K472" s="237">
        <v>22.54</v>
      </c>
      <c r="L472" s="233"/>
      <c r="M472" s="233"/>
      <c r="N472" s="233"/>
      <c r="O472" s="233"/>
      <c r="P472" s="233"/>
      <c r="Q472" s="233"/>
      <c r="R472" s="238"/>
      <c r="T472" s="239"/>
      <c r="U472" s="233"/>
      <c r="V472" s="233"/>
      <c r="W472" s="233"/>
      <c r="X472" s="233"/>
      <c r="Y472" s="233"/>
      <c r="Z472" s="233"/>
      <c r="AA472" s="240"/>
      <c r="AT472" s="241" t="s">
        <v>166</v>
      </c>
      <c r="AU472" s="241" t="s">
        <v>86</v>
      </c>
      <c r="AV472" s="10" t="s">
        <v>86</v>
      </c>
      <c r="AW472" s="10" t="s">
        <v>35</v>
      </c>
      <c r="AX472" s="10" t="s">
        <v>77</v>
      </c>
      <c r="AY472" s="241" t="s">
        <v>154</v>
      </c>
    </row>
    <row r="473" spans="2:51" s="12" customFormat="1" ht="16.5" customHeight="1">
      <c r="B473" s="252"/>
      <c r="C473" s="253"/>
      <c r="D473" s="253"/>
      <c r="E473" s="254" t="s">
        <v>22</v>
      </c>
      <c r="F473" s="255" t="s">
        <v>635</v>
      </c>
      <c r="G473" s="253"/>
      <c r="H473" s="253"/>
      <c r="I473" s="253"/>
      <c r="J473" s="253"/>
      <c r="K473" s="254" t="s">
        <v>22</v>
      </c>
      <c r="L473" s="253"/>
      <c r="M473" s="253"/>
      <c r="N473" s="253"/>
      <c r="O473" s="253"/>
      <c r="P473" s="253"/>
      <c r="Q473" s="253"/>
      <c r="R473" s="256"/>
      <c r="T473" s="257"/>
      <c r="U473" s="253"/>
      <c r="V473" s="253"/>
      <c r="W473" s="253"/>
      <c r="X473" s="253"/>
      <c r="Y473" s="253"/>
      <c r="Z473" s="253"/>
      <c r="AA473" s="258"/>
      <c r="AT473" s="259" t="s">
        <v>166</v>
      </c>
      <c r="AU473" s="259" t="s">
        <v>86</v>
      </c>
      <c r="AV473" s="12" t="s">
        <v>83</v>
      </c>
      <c r="AW473" s="12" t="s">
        <v>35</v>
      </c>
      <c r="AX473" s="12" t="s">
        <v>77</v>
      </c>
      <c r="AY473" s="259" t="s">
        <v>154</v>
      </c>
    </row>
    <row r="474" spans="2:51" s="10" customFormat="1" ht="16.5" customHeight="1">
      <c r="B474" s="232"/>
      <c r="C474" s="233"/>
      <c r="D474" s="233"/>
      <c r="E474" s="234" t="s">
        <v>22</v>
      </c>
      <c r="F474" s="242" t="s">
        <v>636</v>
      </c>
      <c r="G474" s="233"/>
      <c r="H474" s="233"/>
      <c r="I474" s="233"/>
      <c r="J474" s="233"/>
      <c r="K474" s="237">
        <v>19.14</v>
      </c>
      <c r="L474" s="233"/>
      <c r="M474" s="233"/>
      <c r="N474" s="233"/>
      <c r="O474" s="233"/>
      <c r="P474" s="233"/>
      <c r="Q474" s="233"/>
      <c r="R474" s="238"/>
      <c r="T474" s="239"/>
      <c r="U474" s="233"/>
      <c r="V474" s="233"/>
      <c r="W474" s="233"/>
      <c r="X474" s="233"/>
      <c r="Y474" s="233"/>
      <c r="Z474" s="233"/>
      <c r="AA474" s="240"/>
      <c r="AT474" s="241" t="s">
        <v>166</v>
      </c>
      <c r="AU474" s="241" t="s">
        <v>86</v>
      </c>
      <c r="AV474" s="10" t="s">
        <v>86</v>
      </c>
      <c r="AW474" s="10" t="s">
        <v>35</v>
      </c>
      <c r="AX474" s="10" t="s">
        <v>77</v>
      </c>
      <c r="AY474" s="241" t="s">
        <v>154</v>
      </c>
    </row>
    <row r="475" spans="2:51" s="12" customFormat="1" ht="16.5" customHeight="1">
      <c r="B475" s="252"/>
      <c r="C475" s="253"/>
      <c r="D475" s="253"/>
      <c r="E475" s="254" t="s">
        <v>22</v>
      </c>
      <c r="F475" s="255" t="s">
        <v>637</v>
      </c>
      <c r="G475" s="253"/>
      <c r="H475" s="253"/>
      <c r="I475" s="253"/>
      <c r="J475" s="253"/>
      <c r="K475" s="254" t="s">
        <v>22</v>
      </c>
      <c r="L475" s="253"/>
      <c r="M475" s="253"/>
      <c r="N475" s="253"/>
      <c r="O475" s="253"/>
      <c r="P475" s="253"/>
      <c r="Q475" s="253"/>
      <c r="R475" s="256"/>
      <c r="T475" s="257"/>
      <c r="U475" s="253"/>
      <c r="V475" s="253"/>
      <c r="W475" s="253"/>
      <c r="X475" s="253"/>
      <c r="Y475" s="253"/>
      <c r="Z475" s="253"/>
      <c r="AA475" s="258"/>
      <c r="AT475" s="259" t="s">
        <v>166</v>
      </c>
      <c r="AU475" s="259" t="s">
        <v>86</v>
      </c>
      <c r="AV475" s="12" t="s">
        <v>83</v>
      </c>
      <c r="AW475" s="12" t="s">
        <v>35</v>
      </c>
      <c r="AX475" s="12" t="s">
        <v>77</v>
      </c>
      <c r="AY475" s="259" t="s">
        <v>154</v>
      </c>
    </row>
    <row r="476" spans="2:51" s="10" customFormat="1" ht="16.5" customHeight="1">
      <c r="B476" s="232"/>
      <c r="C476" s="233"/>
      <c r="D476" s="233"/>
      <c r="E476" s="234" t="s">
        <v>22</v>
      </c>
      <c r="F476" s="242" t="s">
        <v>638</v>
      </c>
      <c r="G476" s="233"/>
      <c r="H476" s="233"/>
      <c r="I476" s="233"/>
      <c r="J476" s="233"/>
      <c r="K476" s="237">
        <v>24.892</v>
      </c>
      <c r="L476" s="233"/>
      <c r="M476" s="233"/>
      <c r="N476" s="233"/>
      <c r="O476" s="233"/>
      <c r="P476" s="233"/>
      <c r="Q476" s="233"/>
      <c r="R476" s="238"/>
      <c r="T476" s="239"/>
      <c r="U476" s="233"/>
      <c r="V476" s="233"/>
      <c r="W476" s="233"/>
      <c r="X476" s="233"/>
      <c r="Y476" s="233"/>
      <c r="Z476" s="233"/>
      <c r="AA476" s="240"/>
      <c r="AT476" s="241" t="s">
        <v>166</v>
      </c>
      <c r="AU476" s="241" t="s">
        <v>86</v>
      </c>
      <c r="AV476" s="10" t="s">
        <v>86</v>
      </c>
      <c r="AW476" s="10" t="s">
        <v>35</v>
      </c>
      <c r="AX476" s="10" t="s">
        <v>77</v>
      </c>
      <c r="AY476" s="241" t="s">
        <v>154</v>
      </c>
    </row>
    <row r="477" spans="2:51" s="12" customFormat="1" ht="16.5" customHeight="1">
      <c r="B477" s="252"/>
      <c r="C477" s="253"/>
      <c r="D477" s="253"/>
      <c r="E477" s="254" t="s">
        <v>22</v>
      </c>
      <c r="F477" s="255" t="s">
        <v>639</v>
      </c>
      <c r="G477" s="253"/>
      <c r="H477" s="253"/>
      <c r="I477" s="253"/>
      <c r="J477" s="253"/>
      <c r="K477" s="254" t="s">
        <v>22</v>
      </c>
      <c r="L477" s="253"/>
      <c r="M477" s="253"/>
      <c r="N477" s="253"/>
      <c r="O477" s="253"/>
      <c r="P477" s="253"/>
      <c r="Q477" s="253"/>
      <c r="R477" s="256"/>
      <c r="T477" s="257"/>
      <c r="U477" s="253"/>
      <c r="V477" s="253"/>
      <c r="W477" s="253"/>
      <c r="X477" s="253"/>
      <c r="Y477" s="253"/>
      <c r="Z477" s="253"/>
      <c r="AA477" s="258"/>
      <c r="AT477" s="259" t="s">
        <v>166</v>
      </c>
      <c r="AU477" s="259" t="s">
        <v>86</v>
      </c>
      <c r="AV477" s="12" t="s">
        <v>83</v>
      </c>
      <c r="AW477" s="12" t="s">
        <v>35</v>
      </c>
      <c r="AX477" s="12" t="s">
        <v>77</v>
      </c>
      <c r="AY477" s="259" t="s">
        <v>154</v>
      </c>
    </row>
    <row r="478" spans="2:51" s="10" customFormat="1" ht="16.5" customHeight="1">
      <c r="B478" s="232"/>
      <c r="C478" s="233"/>
      <c r="D478" s="233"/>
      <c r="E478" s="234" t="s">
        <v>22</v>
      </c>
      <c r="F478" s="242" t="s">
        <v>640</v>
      </c>
      <c r="G478" s="233"/>
      <c r="H478" s="233"/>
      <c r="I478" s="233"/>
      <c r="J478" s="233"/>
      <c r="K478" s="237">
        <v>2.75</v>
      </c>
      <c r="L478" s="233"/>
      <c r="M478" s="233"/>
      <c r="N478" s="233"/>
      <c r="O478" s="233"/>
      <c r="P478" s="233"/>
      <c r="Q478" s="233"/>
      <c r="R478" s="238"/>
      <c r="T478" s="239"/>
      <c r="U478" s="233"/>
      <c r="V478" s="233"/>
      <c r="W478" s="233"/>
      <c r="X478" s="233"/>
      <c r="Y478" s="233"/>
      <c r="Z478" s="233"/>
      <c r="AA478" s="240"/>
      <c r="AT478" s="241" t="s">
        <v>166</v>
      </c>
      <c r="AU478" s="241" t="s">
        <v>86</v>
      </c>
      <c r="AV478" s="10" t="s">
        <v>86</v>
      </c>
      <c r="AW478" s="10" t="s">
        <v>35</v>
      </c>
      <c r="AX478" s="10" t="s">
        <v>77</v>
      </c>
      <c r="AY478" s="241" t="s">
        <v>154</v>
      </c>
    </row>
    <row r="479" spans="2:51" s="12" customFormat="1" ht="16.5" customHeight="1">
      <c r="B479" s="252"/>
      <c r="C479" s="253"/>
      <c r="D479" s="253"/>
      <c r="E479" s="254" t="s">
        <v>22</v>
      </c>
      <c r="F479" s="255" t="s">
        <v>641</v>
      </c>
      <c r="G479" s="253"/>
      <c r="H479" s="253"/>
      <c r="I479" s="253"/>
      <c r="J479" s="253"/>
      <c r="K479" s="254" t="s">
        <v>22</v>
      </c>
      <c r="L479" s="253"/>
      <c r="M479" s="253"/>
      <c r="N479" s="253"/>
      <c r="O479" s="253"/>
      <c r="P479" s="253"/>
      <c r="Q479" s="253"/>
      <c r="R479" s="256"/>
      <c r="T479" s="257"/>
      <c r="U479" s="253"/>
      <c r="V479" s="253"/>
      <c r="W479" s="253"/>
      <c r="X479" s="253"/>
      <c r="Y479" s="253"/>
      <c r="Z479" s="253"/>
      <c r="AA479" s="258"/>
      <c r="AT479" s="259" t="s">
        <v>166</v>
      </c>
      <c r="AU479" s="259" t="s">
        <v>86</v>
      </c>
      <c r="AV479" s="12" t="s">
        <v>83</v>
      </c>
      <c r="AW479" s="12" t="s">
        <v>35</v>
      </c>
      <c r="AX479" s="12" t="s">
        <v>77</v>
      </c>
      <c r="AY479" s="259" t="s">
        <v>154</v>
      </c>
    </row>
    <row r="480" spans="2:51" s="10" customFormat="1" ht="16.5" customHeight="1">
      <c r="B480" s="232"/>
      <c r="C480" s="233"/>
      <c r="D480" s="233"/>
      <c r="E480" s="234" t="s">
        <v>22</v>
      </c>
      <c r="F480" s="242" t="s">
        <v>642</v>
      </c>
      <c r="G480" s="233"/>
      <c r="H480" s="233"/>
      <c r="I480" s="233"/>
      <c r="J480" s="233"/>
      <c r="K480" s="237">
        <v>6.102</v>
      </c>
      <c r="L480" s="233"/>
      <c r="M480" s="233"/>
      <c r="N480" s="233"/>
      <c r="O480" s="233"/>
      <c r="P480" s="233"/>
      <c r="Q480" s="233"/>
      <c r="R480" s="238"/>
      <c r="T480" s="239"/>
      <c r="U480" s="233"/>
      <c r="V480" s="233"/>
      <c r="W480" s="233"/>
      <c r="X480" s="233"/>
      <c r="Y480" s="233"/>
      <c r="Z480" s="233"/>
      <c r="AA480" s="240"/>
      <c r="AT480" s="241" t="s">
        <v>166</v>
      </c>
      <c r="AU480" s="241" t="s">
        <v>86</v>
      </c>
      <c r="AV480" s="10" t="s">
        <v>86</v>
      </c>
      <c r="AW480" s="10" t="s">
        <v>35</v>
      </c>
      <c r="AX480" s="10" t="s">
        <v>77</v>
      </c>
      <c r="AY480" s="241" t="s">
        <v>154</v>
      </c>
    </row>
    <row r="481" spans="2:51" s="13" customFormat="1" ht="16.5" customHeight="1">
      <c r="B481" s="275"/>
      <c r="C481" s="276"/>
      <c r="D481" s="276"/>
      <c r="E481" s="277" t="s">
        <v>22</v>
      </c>
      <c r="F481" s="278" t="s">
        <v>494</v>
      </c>
      <c r="G481" s="276"/>
      <c r="H481" s="276"/>
      <c r="I481" s="276"/>
      <c r="J481" s="276"/>
      <c r="K481" s="279">
        <v>138.844</v>
      </c>
      <c r="L481" s="276"/>
      <c r="M481" s="276"/>
      <c r="N481" s="276"/>
      <c r="O481" s="276"/>
      <c r="P481" s="276"/>
      <c r="Q481" s="276"/>
      <c r="R481" s="280"/>
      <c r="T481" s="281"/>
      <c r="U481" s="276"/>
      <c r="V481" s="276"/>
      <c r="W481" s="276"/>
      <c r="X481" s="276"/>
      <c r="Y481" s="276"/>
      <c r="Z481" s="276"/>
      <c r="AA481" s="282"/>
      <c r="AT481" s="283" t="s">
        <v>166</v>
      </c>
      <c r="AU481" s="283" t="s">
        <v>86</v>
      </c>
      <c r="AV481" s="13" t="s">
        <v>167</v>
      </c>
      <c r="AW481" s="13" t="s">
        <v>35</v>
      </c>
      <c r="AX481" s="13" t="s">
        <v>77</v>
      </c>
      <c r="AY481" s="283" t="s">
        <v>154</v>
      </c>
    </row>
    <row r="482" spans="2:51" s="12" customFormat="1" ht="16.5" customHeight="1">
      <c r="B482" s="252"/>
      <c r="C482" s="253"/>
      <c r="D482" s="253"/>
      <c r="E482" s="254" t="s">
        <v>22</v>
      </c>
      <c r="F482" s="255" t="s">
        <v>643</v>
      </c>
      <c r="G482" s="253"/>
      <c r="H482" s="253"/>
      <c r="I482" s="253"/>
      <c r="J482" s="253"/>
      <c r="K482" s="254" t="s">
        <v>22</v>
      </c>
      <c r="L482" s="253"/>
      <c r="M482" s="253"/>
      <c r="N482" s="253"/>
      <c r="O482" s="253"/>
      <c r="P482" s="253"/>
      <c r="Q482" s="253"/>
      <c r="R482" s="256"/>
      <c r="T482" s="257"/>
      <c r="U482" s="253"/>
      <c r="V482" s="253"/>
      <c r="W482" s="253"/>
      <c r="X482" s="253"/>
      <c r="Y482" s="253"/>
      <c r="Z482" s="253"/>
      <c r="AA482" s="258"/>
      <c r="AT482" s="259" t="s">
        <v>166</v>
      </c>
      <c r="AU482" s="259" t="s">
        <v>86</v>
      </c>
      <c r="AV482" s="12" t="s">
        <v>83</v>
      </c>
      <c r="AW482" s="12" t="s">
        <v>35</v>
      </c>
      <c r="AX482" s="12" t="s">
        <v>77</v>
      </c>
      <c r="AY482" s="259" t="s">
        <v>154</v>
      </c>
    </row>
    <row r="483" spans="2:51" s="10" customFormat="1" ht="16.5" customHeight="1">
      <c r="B483" s="232"/>
      <c r="C483" s="233"/>
      <c r="D483" s="233"/>
      <c r="E483" s="234" t="s">
        <v>22</v>
      </c>
      <c r="F483" s="242" t="s">
        <v>644</v>
      </c>
      <c r="G483" s="233"/>
      <c r="H483" s="233"/>
      <c r="I483" s="233"/>
      <c r="J483" s="233"/>
      <c r="K483" s="237">
        <v>1.49</v>
      </c>
      <c r="L483" s="233"/>
      <c r="M483" s="233"/>
      <c r="N483" s="233"/>
      <c r="O483" s="233"/>
      <c r="P483" s="233"/>
      <c r="Q483" s="233"/>
      <c r="R483" s="238"/>
      <c r="T483" s="239"/>
      <c r="U483" s="233"/>
      <c r="V483" s="233"/>
      <c r="W483" s="233"/>
      <c r="X483" s="233"/>
      <c r="Y483" s="233"/>
      <c r="Z483" s="233"/>
      <c r="AA483" s="240"/>
      <c r="AT483" s="241" t="s">
        <v>166</v>
      </c>
      <c r="AU483" s="241" t="s">
        <v>86</v>
      </c>
      <c r="AV483" s="10" t="s">
        <v>86</v>
      </c>
      <c r="AW483" s="10" t="s">
        <v>35</v>
      </c>
      <c r="AX483" s="10" t="s">
        <v>77</v>
      </c>
      <c r="AY483" s="241" t="s">
        <v>154</v>
      </c>
    </row>
    <row r="484" spans="2:51" s="12" customFormat="1" ht="16.5" customHeight="1">
      <c r="B484" s="252"/>
      <c r="C484" s="253"/>
      <c r="D484" s="253"/>
      <c r="E484" s="254" t="s">
        <v>22</v>
      </c>
      <c r="F484" s="255" t="s">
        <v>645</v>
      </c>
      <c r="G484" s="253"/>
      <c r="H484" s="253"/>
      <c r="I484" s="253"/>
      <c r="J484" s="253"/>
      <c r="K484" s="254" t="s">
        <v>22</v>
      </c>
      <c r="L484" s="253"/>
      <c r="M484" s="253"/>
      <c r="N484" s="253"/>
      <c r="O484" s="253"/>
      <c r="P484" s="253"/>
      <c r="Q484" s="253"/>
      <c r="R484" s="256"/>
      <c r="T484" s="257"/>
      <c r="U484" s="253"/>
      <c r="V484" s="253"/>
      <c r="W484" s="253"/>
      <c r="X484" s="253"/>
      <c r="Y484" s="253"/>
      <c r="Z484" s="253"/>
      <c r="AA484" s="258"/>
      <c r="AT484" s="259" t="s">
        <v>166</v>
      </c>
      <c r="AU484" s="259" t="s">
        <v>86</v>
      </c>
      <c r="AV484" s="12" t="s">
        <v>83</v>
      </c>
      <c r="AW484" s="12" t="s">
        <v>35</v>
      </c>
      <c r="AX484" s="12" t="s">
        <v>77</v>
      </c>
      <c r="AY484" s="259" t="s">
        <v>154</v>
      </c>
    </row>
    <row r="485" spans="2:51" s="10" customFormat="1" ht="16.5" customHeight="1">
      <c r="B485" s="232"/>
      <c r="C485" s="233"/>
      <c r="D485" s="233"/>
      <c r="E485" s="234" t="s">
        <v>22</v>
      </c>
      <c r="F485" s="242" t="s">
        <v>646</v>
      </c>
      <c r="G485" s="233"/>
      <c r="H485" s="233"/>
      <c r="I485" s="233"/>
      <c r="J485" s="233"/>
      <c r="K485" s="237">
        <v>4.59</v>
      </c>
      <c r="L485" s="233"/>
      <c r="M485" s="233"/>
      <c r="N485" s="233"/>
      <c r="O485" s="233"/>
      <c r="P485" s="233"/>
      <c r="Q485" s="233"/>
      <c r="R485" s="238"/>
      <c r="T485" s="239"/>
      <c r="U485" s="233"/>
      <c r="V485" s="233"/>
      <c r="W485" s="233"/>
      <c r="X485" s="233"/>
      <c r="Y485" s="233"/>
      <c r="Z485" s="233"/>
      <c r="AA485" s="240"/>
      <c r="AT485" s="241" t="s">
        <v>166</v>
      </c>
      <c r="AU485" s="241" t="s">
        <v>86</v>
      </c>
      <c r="AV485" s="10" t="s">
        <v>86</v>
      </c>
      <c r="AW485" s="10" t="s">
        <v>35</v>
      </c>
      <c r="AX485" s="10" t="s">
        <v>77</v>
      </c>
      <c r="AY485" s="241" t="s">
        <v>154</v>
      </c>
    </row>
    <row r="486" spans="2:51" s="13" customFormat="1" ht="16.5" customHeight="1">
      <c r="B486" s="275"/>
      <c r="C486" s="276"/>
      <c r="D486" s="276"/>
      <c r="E486" s="277" t="s">
        <v>22</v>
      </c>
      <c r="F486" s="278" t="s">
        <v>494</v>
      </c>
      <c r="G486" s="276"/>
      <c r="H486" s="276"/>
      <c r="I486" s="276"/>
      <c r="J486" s="276"/>
      <c r="K486" s="279">
        <v>6.08</v>
      </c>
      <c r="L486" s="276"/>
      <c r="M486" s="276"/>
      <c r="N486" s="276"/>
      <c r="O486" s="276"/>
      <c r="P486" s="276"/>
      <c r="Q486" s="276"/>
      <c r="R486" s="280"/>
      <c r="T486" s="281"/>
      <c r="U486" s="276"/>
      <c r="V486" s="276"/>
      <c r="W486" s="276"/>
      <c r="X486" s="276"/>
      <c r="Y486" s="276"/>
      <c r="Z486" s="276"/>
      <c r="AA486" s="282"/>
      <c r="AT486" s="283" t="s">
        <v>166</v>
      </c>
      <c r="AU486" s="283" t="s">
        <v>86</v>
      </c>
      <c r="AV486" s="13" t="s">
        <v>167</v>
      </c>
      <c r="AW486" s="13" t="s">
        <v>35</v>
      </c>
      <c r="AX486" s="13" t="s">
        <v>77</v>
      </c>
      <c r="AY486" s="283" t="s">
        <v>154</v>
      </c>
    </row>
    <row r="487" spans="2:51" s="12" customFormat="1" ht="16.5" customHeight="1">
      <c r="B487" s="252"/>
      <c r="C487" s="253"/>
      <c r="D487" s="253"/>
      <c r="E487" s="254" t="s">
        <v>22</v>
      </c>
      <c r="F487" s="255" t="s">
        <v>647</v>
      </c>
      <c r="G487" s="253"/>
      <c r="H487" s="253"/>
      <c r="I487" s="253"/>
      <c r="J487" s="253"/>
      <c r="K487" s="254" t="s">
        <v>22</v>
      </c>
      <c r="L487" s="253"/>
      <c r="M487" s="253"/>
      <c r="N487" s="253"/>
      <c r="O487" s="253"/>
      <c r="P487" s="253"/>
      <c r="Q487" s="253"/>
      <c r="R487" s="256"/>
      <c r="T487" s="257"/>
      <c r="U487" s="253"/>
      <c r="V487" s="253"/>
      <c r="W487" s="253"/>
      <c r="X487" s="253"/>
      <c r="Y487" s="253"/>
      <c r="Z487" s="253"/>
      <c r="AA487" s="258"/>
      <c r="AT487" s="259" t="s">
        <v>166</v>
      </c>
      <c r="AU487" s="259" t="s">
        <v>86</v>
      </c>
      <c r="AV487" s="12" t="s">
        <v>83</v>
      </c>
      <c r="AW487" s="12" t="s">
        <v>35</v>
      </c>
      <c r="AX487" s="12" t="s">
        <v>77</v>
      </c>
      <c r="AY487" s="259" t="s">
        <v>154</v>
      </c>
    </row>
    <row r="488" spans="2:51" s="10" customFormat="1" ht="16.5" customHeight="1">
      <c r="B488" s="232"/>
      <c r="C488" s="233"/>
      <c r="D488" s="233"/>
      <c r="E488" s="234" t="s">
        <v>22</v>
      </c>
      <c r="F488" s="242" t="s">
        <v>644</v>
      </c>
      <c r="G488" s="233"/>
      <c r="H488" s="233"/>
      <c r="I488" s="233"/>
      <c r="J488" s="233"/>
      <c r="K488" s="237">
        <v>1.49</v>
      </c>
      <c r="L488" s="233"/>
      <c r="M488" s="233"/>
      <c r="N488" s="233"/>
      <c r="O488" s="233"/>
      <c r="P488" s="233"/>
      <c r="Q488" s="233"/>
      <c r="R488" s="238"/>
      <c r="T488" s="239"/>
      <c r="U488" s="233"/>
      <c r="V488" s="233"/>
      <c r="W488" s="233"/>
      <c r="X488" s="233"/>
      <c r="Y488" s="233"/>
      <c r="Z488" s="233"/>
      <c r="AA488" s="240"/>
      <c r="AT488" s="241" t="s">
        <v>166</v>
      </c>
      <c r="AU488" s="241" t="s">
        <v>86</v>
      </c>
      <c r="AV488" s="10" t="s">
        <v>86</v>
      </c>
      <c r="AW488" s="10" t="s">
        <v>35</v>
      </c>
      <c r="AX488" s="10" t="s">
        <v>77</v>
      </c>
      <c r="AY488" s="241" t="s">
        <v>154</v>
      </c>
    </row>
    <row r="489" spans="2:51" s="12" customFormat="1" ht="16.5" customHeight="1">
      <c r="B489" s="252"/>
      <c r="C489" s="253"/>
      <c r="D489" s="253"/>
      <c r="E489" s="254" t="s">
        <v>22</v>
      </c>
      <c r="F489" s="255" t="s">
        <v>648</v>
      </c>
      <c r="G489" s="253"/>
      <c r="H489" s="253"/>
      <c r="I489" s="253"/>
      <c r="J489" s="253"/>
      <c r="K489" s="254" t="s">
        <v>22</v>
      </c>
      <c r="L489" s="253"/>
      <c r="M489" s="253"/>
      <c r="N489" s="253"/>
      <c r="O489" s="253"/>
      <c r="P489" s="253"/>
      <c r="Q489" s="253"/>
      <c r="R489" s="256"/>
      <c r="T489" s="257"/>
      <c r="U489" s="253"/>
      <c r="V489" s="253"/>
      <c r="W489" s="253"/>
      <c r="X489" s="253"/>
      <c r="Y489" s="253"/>
      <c r="Z489" s="253"/>
      <c r="AA489" s="258"/>
      <c r="AT489" s="259" t="s">
        <v>166</v>
      </c>
      <c r="AU489" s="259" t="s">
        <v>86</v>
      </c>
      <c r="AV489" s="12" t="s">
        <v>83</v>
      </c>
      <c r="AW489" s="12" t="s">
        <v>35</v>
      </c>
      <c r="AX489" s="12" t="s">
        <v>77</v>
      </c>
      <c r="AY489" s="259" t="s">
        <v>154</v>
      </c>
    </row>
    <row r="490" spans="2:51" s="10" customFormat="1" ht="16.5" customHeight="1">
      <c r="B490" s="232"/>
      <c r="C490" s="233"/>
      <c r="D490" s="233"/>
      <c r="E490" s="234" t="s">
        <v>22</v>
      </c>
      <c r="F490" s="242" t="s">
        <v>646</v>
      </c>
      <c r="G490" s="233"/>
      <c r="H490" s="233"/>
      <c r="I490" s="233"/>
      <c r="J490" s="233"/>
      <c r="K490" s="237">
        <v>4.59</v>
      </c>
      <c r="L490" s="233"/>
      <c r="M490" s="233"/>
      <c r="N490" s="233"/>
      <c r="O490" s="233"/>
      <c r="P490" s="233"/>
      <c r="Q490" s="233"/>
      <c r="R490" s="238"/>
      <c r="T490" s="239"/>
      <c r="U490" s="233"/>
      <c r="V490" s="233"/>
      <c r="W490" s="233"/>
      <c r="X490" s="233"/>
      <c r="Y490" s="233"/>
      <c r="Z490" s="233"/>
      <c r="AA490" s="240"/>
      <c r="AT490" s="241" t="s">
        <v>166</v>
      </c>
      <c r="AU490" s="241" t="s">
        <v>86</v>
      </c>
      <c r="AV490" s="10" t="s">
        <v>86</v>
      </c>
      <c r="AW490" s="10" t="s">
        <v>35</v>
      </c>
      <c r="AX490" s="10" t="s">
        <v>77</v>
      </c>
      <c r="AY490" s="241" t="s">
        <v>154</v>
      </c>
    </row>
    <row r="491" spans="2:51" s="13" customFormat="1" ht="16.5" customHeight="1">
      <c r="B491" s="275"/>
      <c r="C491" s="276"/>
      <c r="D491" s="276"/>
      <c r="E491" s="277" t="s">
        <v>22</v>
      </c>
      <c r="F491" s="278" t="s">
        <v>494</v>
      </c>
      <c r="G491" s="276"/>
      <c r="H491" s="276"/>
      <c r="I491" s="276"/>
      <c r="J491" s="276"/>
      <c r="K491" s="279">
        <v>6.08</v>
      </c>
      <c r="L491" s="276"/>
      <c r="M491" s="276"/>
      <c r="N491" s="276"/>
      <c r="O491" s="276"/>
      <c r="P491" s="276"/>
      <c r="Q491" s="276"/>
      <c r="R491" s="280"/>
      <c r="T491" s="281"/>
      <c r="U491" s="276"/>
      <c r="V491" s="276"/>
      <c r="W491" s="276"/>
      <c r="X491" s="276"/>
      <c r="Y491" s="276"/>
      <c r="Z491" s="276"/>
      <c r="AA491" s="282"/>
      <c r="AT491" s="283" t="s">
        <v>166</v>
      </c>
      <c r="AU491" s="283" t="s">
        <v>86</v>
      </c>
      <c r="AV491" s="13" t="s">
        <v>167</v>
      </c>
      <c r="AW491" s="13" t="s">
        <v>35</v>
      </c>
      <c r="AX491" s="13" t="s">
        <v>77</v>
      </c>
      <c r="AY491" s="283" t="s">
        <v>154</v>
      </c>
    </row>
    <row r="492" spans="2:51" s="12" customFormat="1" ht="16.5" customHeight="1">
      <c r="B492" s="252"/>
      <c r="C492" s="253"/>
      <c r="D492" s="253"/>
      <c r="E492" s="254" t="s">
        <v>22</v>
      </c>
      <c r="F492" s="255" t="s">
        <v>649</v>
      </c>
      <c r="G492" s="253"/>
      <c r="H492" s="253"/>
      <c r="I492" s="253"/>
      <c r="J492" s="253"/>
      <c r="K492" s="254" t="s">
        <v>22</v>
      </c>
      <c r="L492" s="253"/>
      <c r="M492" s="253"/>
      <c r="N492" s="253"/>
      <c r="O492" s="253"/>
      <c r="P492" s="253"/>
      <c r="Q492" s="253"/>
      <c r="R492" s="256"/>
      <c r="T492" s="257"/>
      <c r="U492" s="253"/>
      <c r="V492" s="253"/>
      <c r="W492" s="253"/>
      <c r="X492" s="253"/>
      <c r="Y492" s="253"/>
      <c r="Z492" s="253"/>
      <c r="AA492" s="258"/>
      <c r="AT492" s="259" t="s">
        <v>166</v>
      </c>
      <c r="AU492" s="259" t="s">
        <v>86</v>
      </c>
      <c r="AV492" s="12" t="s">
        <v>83</v>
      </c>
      <c r="AW492" s="12" t="s">
        <v>35</v>
      </c>
      <c r="AX492" s="12" t="s">
        <v>77</v>
      </c>
      <c r="AY492" s="259" t="s">
        <v>154</v>
      </c>
    </row>
    <row r="493" spans="2:51" s="10" customFormat="1" ht="16.5" customHeight="1">
      <c r="B493" s="232"/>
      <c r="C493" s="233"/>
      <c r="D493" s="233"/>
      <c r="E493" s="234" t="s">
        <v>22</v>
      </c>
      <c r="F493" s="242" t="s">
        <v>650</v>
      </c>
      <c r="G493" s="233"/>
      <c r="H493" s="233"/>
      <c r="I493" s="233"/>
      <c r="J493" s="233"/>
      <c r="K493" s="237">
        <v>7.48</v>
      </c>
      <c r="L493" s="233"/>
      <c r="M493" s="233"/>
      <c r="N493" s="233"/>
      <c r="O493" s="233"/>
      <c r="P493" s="233"/>
      <c r="Q493" s="233"/>
      <c r="R493" s="238"/>
      <c r="T493" s="239"/>
      <c r="U493" s="233"/>
      <c r="V493" s="233"/>
      <c r="W493" s="233"/>
      <c r="X493" s="233"/>
      <c r="Y493" s="233"/>
      <c r="Z493" s="233"/>
      <c r="AA493" s="240"/>
      <c r="AT493" s="241" t="s">
        <v>166</v>
      </c>
      <c r="AU493" s="241" t="s">
        <v>86</v>
      </c>
      <c r="AV493" s="10" t="s">
        <v>86</v>
      </c>
      <c r="AW493" s="10" t="s">
        <v>35</v>
      </c>
      <c r="AX493" s="10" t="s">
        <v>77</v>
      </c>
      <c r="AY493" s="241" t="s">
        <v>154</v>
      </c>
    </row>
    <row r="494" spans="2:51" s="12" customFormat="1" ht="16.5" customHeight="1">
      <c r="B494" s="252"/>
      <c r="C494" s="253"/>
      <c r="D494" s="253"/>
      <c r="E494" s="254" t="s">
        <v>22</v>
      </c>
      <c r="F494" s="255" t="s">
        <v>651</v>
      </c>
      <c r="G494" s="253"/>
      <c r="H494" s="253"/>
      <c r="I494" s="253"/>
      <c r="J494" s="253"/>
      <c r="K494" s="254" t="s">
        <v>22</v>
      </c>
      <c r="L494" s="253"/>
      <c r="M494" s="253"/>
      <c r="N494" s="253"/>
      <c r="O494" s="253"/>
      <c r="P494" s="253"/>
      <c r="Q494" s="253"/>
      <c r="R494" s="256"/>
      <c r="T494" s="257"/>
      <c r="U494" s="253"/>
      <c r="V494" s="253"/>
      <c r="W494" s="253"/>
      <c r="X494" s="253"/>
      <c r="Y494" s="253"/>
      <c r="Z494" s="253"/>
      <c r="AA494" s="258"/>
      <c r="AT494" s="259" t="s">
        <v>166</v>
      </c>
      <c r="AU494" s="259" t="s">
        <v>86</v>
      </c>
      <c r="AV494" s="12" t="s">
        <v>83</v>
      </c>
      <c r="AW494" s="12" t="s">
        <v>35</v>
      </c>
      <c r="AX494" s="12" t="s">
        <v>77</v>
      </c>
      <c r="AY494" s="259" t="s">
        <v>154</v>
      </c>
    </row>
    <row r="495" spans="2:51" s="10" customFormat="1" ht="16.5" customHeight="1">
      <c r="B495" s="232"/>
      <c r="C495" s="233"/>
      <c r="D495" s="233"/>
      <c r="E495" s="234" t="s">
        <v>22</v>
      </c>
      <c r="F495" s="242" t="s">
        <v>652</v>
      </c>
      <c r="G495" s="233"/>
      <c r="H495" s="233"/>
      <c r="I495" s="233"/>
      <c r="J495" s="233"/>
      <c r="K495" s="237">
        <v>10.332</v>
      </c>
      <c r="L495" s="233"/>
      <c r="M495" s="233"/>
      <c r="N495" s="233"/>
      <c r="O495" s="233"/>
      <c r="P495" s="233"/>
      <c r="Q495" s="233"/>
      <c r="R495" s="238"/>
      <c r="T495" s="239"/>
      <c r="U495" s="233"/>
      <c r="V495" s="233"/>
      <c r="W495" s="233"/>
      <c r="X495" s="233"/>
      <c r="Y495" s="233"/>
      <c r="Z495" s="233"/>
      <c r="AA495" s="240"/>
      <c r="AT495" s="241" t="s">
        <v>166</v>
      </c>
      <c r="AU495" s="241" t="s">
        <v>86</v>
      </c>
      <c r="AV495" s="10" t="s">
        <v>86</v>
      </c>
      <c r="AW495" s="10" t="s">
        <v>35</v>
      </c>
      <c r="AX495" s="10" t="s">
        <v>77</v>
      </c>
      <c r="AY495" s="241" t="s">
        <v>154</v>
      </c>
    </row>
    <row r="496" spans="2:51" s="13" customFormat="1" ht="16.5" customHeight="1">
      <c r="B496" s="275"/>
      <c r="C496" s="276"/>
      <c r="D496" s="276"/>
      <c r="E496" s="277" t="s">
        <v>22</v>
      </c>
      <c r="F496" s="278" t="s">
        <v>494</v>
      </c>
      <c r="G496" s="276"/>
      <c r="H496" s="276"/>
      <c r="I496" s="276"/>
      <c r="J496" s="276"/>
      <c r="K496" s="279">
        <v>17.812</v>
      </c>
      <c r="L496" s="276"/>
      <c r="M496" s="276"/>
      <c r="N496" s="276"/>
      <c r="O496" s="276"/>
      <c r="P496" s="276"/>
      <c r="Q496" s="276"/>
      <c r="R496" s="280"/>
      <c r="T496" s="281"/>
      <c r="U496" s="276"/>
      <c r="V496" s="276"/>
      <c r="W496" s="276"/>
      <c r="X496" s="276"/>
      <c r="Y496" s="276"/>
      <c r="Z496" s="276"/>
      <c r="AA496" s="282"/>
      <c r="AT496" s="283" t="s">
        <v>166</v>
      </c>
      <c r="AU496" s="283" t="s">
        <v>86</v>
      </c>
      <c r="AV496" s="13" t="s">
        <v>167</v>
      </c>
      <c r="AW496" s="13" t="s">
        <v>35</v>
      </c>
      <c r="AX496" s="13" t="s">
        <v>77</v>
      </c>
      <c r="AY496" s="283" t="s">
        <v>154</v>
      </c>
    </row>
    <row r="497" spans="2:51" s="11" customFormat="1" ht="16.5" customHeight="1">
      <c r="B497" s="243"/>
      <c r="C497" s="244"/>
      <c r="D497" s="244"/>
      <c r="E497" s="245" t="s">
        <v>22</v>
      </c>
      <c r="F497" s="246" t="s">
        <v>173</v>
      </c>
      <c r="G497" s="244"/>
      <c r="H497" s="244"/>
      <c r="I497" s="244"/>
      <c r="J497" s="244"/>
      <c r="K497" s="247">
        <v>392.377</v>
      </c>
      <c r="L497" s="244"/>
      <c r="M497" s="244"/>
      <c r="N497" s="244"/>
      <c r="O497" s="244"/>
      <c r="P497" s="244"/>
      <c r="Q497" s="244"/>
      <c r="R497" s="248"/>
      <c r="T497" s="249"/>
      <c r="U497" s="244"/>
      <c r="V497" s="244"/>
      <c r="W497" s="244"/>
      <c r="X497" s="244"/>
      <c r="Y497" s="244"/>
      <c r="Z497" s="244"/>
      <c r="AA497" s="250"/>
      <c r="AT497" s="251" t="s">
        <v>166</v>
      </c>
      <c r="AU497" s="251" t="s">
        <v>86</v>
      </c>
      <c r="AV497" s="11" t="s">
        <v>159</v>
      </c>
      <c r="AW497" s="11" t="s">
        <v>35</v>
      </c>
      <c r="AX497" s="11" t="s">
        <v>83</v>
      </c>
      <c r="AY497" s="251" t="s">
        <v>154</v>
      </c>
    </row>
    <row r="498" spans="2:63" s="9" customFormat="1" ht="37.4" customHeight="1">
      <c r="B498" s="208"/>
      <c r="C498" s="209"/>
      <c r="D498" s="210" t="s">
        <v>128</v>
      </c>
      <c r="E498" s="210"/>
      <c r="F498" s="210"/>
      <c r="G498" s="210"/>
      <c r="H498" s="210"/>
      <c r="I498" s="210"/>
      <c r="J498" s="210"/>
      <c r="K498" s="210"/>
      <c r="L498" s="210"/>
      <c r="M498" s="210"/>
      <c r="N498" s="187">
        <f>BK498</f>
        <v>0</v>
      </c>
      <c r="O498" s="180"/>
      <c r="P498" s="180"/>
      <c r="Q498" s="180"/>
      <c r="R498" s="211"/>
      <c r="T498" s="212"/>
      <c r="U498" s="209"/>
      <c r="V498" s="209"/>
      <c r="W498" s="213">
        <f>W499</f>
        <v>0</v>
      </c>
      <c r="X498" s="209"/>
      <c r="Y498" s="213">
        <f>Y499</f>
        <v>0</v>
      </c>
      <c r="Z498" s="209"/>
      <c r="AA498" s="214">
        <f>AA499</f>
        <v>0</v>
      </c>
      <c r="AR498" s="215" t="s">
        <v>167</v>
      </c>
      <c r="AT498" s="216" t="s">
        <v>76</v>
      </c>
      <c r="AU498" s="216" t="s">
        <v>77</v>
      </c>
      <c r="AY498" s="215" t="s">
        <v>154</v>
      </c>
      <c r="BK498" s="217">
        <f>BK499</f>
        <v>0</v>
      </c>
    </row>
    <row r="499" spans="2:63" s="9" customFormat="1" ht="19.9" customHeight="1">
      <c r="B499" s="208"/>
      <c r="C499" s="209"/>
      <c r="D499" s="218" t="s">
        <v>129</v>
      </c>
      <c r="E499" s="218"/>
      <c r="F499" s="218"/>
      <c r="G499" s="218"/>
      <c r="H499" s="218"/>
      <c r="I499" s="218"/>
      <c r="J499" s="218"/>
      <c r="K499" s="218"/>
      <c r="L499" s="218"/>
      <c r="M499" s="218"/>
      <c r="N499" s="219">
        <f>BK499</f>
        <v>0</v>
      </c>
      <c r="O499" s="220"/>
      <c r="P499" s="220"/>
      <c r="Q499" s="220"/>
      <c r="R499" s="211"/>
      <c r="T499" s="212"/>
      <c r="U499" s="209"/>
      <c r="V499" s="209"/>
      <c r="W499" s="213">
        <f>W500</f>
        <v>0</v>
      </c>
      <c r="X499" s="209"/>
      <c r="Y499" s="213">
        <f>Y500</f>
        <v>0</v>
      </c>
      <c r="Z499" s="209"/>
      <c r="AA499" s="214">
        <f>AA500</f>
        <v>0</v>
      </c>
      <c r="AR499" s="215" t="s">
        <v>167</v>
      </c>
      <c r="AT499" s="216" t="s">
        <v>76</v>
      </c>
      <c r="AU499" s="216" t="s">
        <v>83</v>
      </c>
      <c r="AY499" s="215" t="s">
        <v>154</v>
      </c>
      <c r="BK499" s="217">
        <f>BK500</f>
        <v>0</v>
      </c>
    </row>
    <row r="500" spans="2:65" s="1" customFormat="1" ht="16.5" customHeight="1">
      <c r="B500" s="48"/>
      <c r="C500" s="221" t="s">
        <v>653</v>
      </c>
      <c r="D500" s="221" t="s">
        <v>155</v>
      </c>
      <c r="E500" s="222" t="s">
        <v>654</v>
      </c>
      <c r="F500" s="223" t="s">
        <v>655</v>
      </c>
      <c r="G500" s="223"/>
      <c r="H500" s="223"/>
      <c r="I500" s="223"/>
      <c r="J500" s="224" t="s">
        <v>291</v>
      </c>
      <c r="K500" s="225">
        <v>1</v>
      </c>
      <c r="L500" s="226">
        <v>0</v>
      </c>
      <c r="M500" s="227"/>
      <c r="N500" s="228">
        <f>ROUND(L500*K500,2)</f>
        <v>0</v>
      </c>
      <c r="O500" s="228"/>
      <c r="P500" s="228"/>
      <c r="Q500" s="228"/>
      <c r="R500" s="50"/>
      <c r="T500" s="229" t="s">
        <v>22</v>
      </c>
      <c r="U500" s="58" t="s">
        <v>44</v>
      </c>
      <c r="V500" s="49"/>
      <c r="W500" s="230">
        <f>V500*K500</f>
        <v>0</v>
      </c>
      <c r="X500" s="230">
        <v>0</v>
      </c>
      <c r="Y500" s="230">
        <f>X500*K500</f>
        <v>0</v>
      </c>
      <c r="Z500" s="230">
        <v>0</v>
      </c>
      <c r="AA500" s="231">
        <f>Z500*K500</f>
        <v>0</v>
      </c>
      <c r="AR500" s="24" t="s">
        <v>455</v>
      </c>
      <c r="AT500" s="24" t="s">
        <v>155</v>
      </c>
      <c r="AU500" s="24" t="s">
        <v>86</v>
      </c>
      <c r="AY500" s="24" t="s">
        <v>154</v>
      </c>
      <c r="BE500" s="144">
        <f>IF(U500="základní",N500,0)</f>
        <v>0</v>
      </c>
      <c r="BF500" s="144">
        <f>IF(U500="snížená",N500,0)</f>
        <v>0</v>
      </c>
      <c r="BG500" s="144">
        <f>IF(U500="zákl. přenesená",N500,0)</f>
        <v>0</v>
      </c>
      <c r="BH500" s="144">
        <f>IF(U500="sníž. přenesená",N500,0)</f>
        <v>0</v>
      </c>
      <c r="BI500" s="144">
        <f>IF(U500="nulová",N500,0)</f>
        <v>0</v>
      </c>
      <c r="BJ500" s="24" t="s">
        <v>86</v>
      </c>
      <c r="BK500" s="144">
        <f>ROUND(L500*K500,2)</f>
        <v>0</v>
      </c>
      <c r="BL500" s="24" t="s">
        <v>455</v>
      </c>
      <c r="BM500" s="24" t="s">
        <v>656</v>
      </c>
    </row>
    <row r="501" spans="2:63" s="1" customFormat="1" ht="49.9" customHeight="1">
      <c r="B501" s="48"/>
      <c r="C501" s="49"/>
      <c r="D501" s="210" t="s">
        <v>657</v>
      </c>
      <c r="E501" s="49"/>
      <c r="F501" s="49"/>
      <c r="G501" s="49"/>
      <c r="H501" s="49"/>
      <c r="I501" s="49"/>
      <c r="J501" s="49"/>
      <c r="K501" s="49"/>
      <c r="L501" s="49"/>
      <c r="M501" s="49"/>
      <c r="N501" s="284">
        <f>BK501</f>
        <v>0</v>
      </c>
      <c r="O501" s="285"/>
      <c r="P501" s="285"/>
      <c r="Q501" s="285"/>
      <c r="R501" s="50"/>
      <c r="T501" s="192"/>
      <c r="U501" s="49"/>
      <c r="V501" s="49"/>
      <c r="W501" s="49"/>
      <c r="X501" s="49"/>
      <c r="Y501" s="49"/>
      <c r="Z501" s="49"/>
      <c r="AA501" s="102"/>
      <c r="AT501" s="24" t="s">
        <v>76</v>
      </c>
      <c r="AU501" s="24" t="s">
        <v>77</v>
      </c>
      <c r="AY501" s="24" t="s">
        <v>658</v>
      </c>
      <c r="BK501" s="144">
        <f>SUM(BK502:BK506)</f>
        <v>0</v>
      </c>
    </row>
    <row r="502" spans="2:63" s="1" customFormat="1" ht="22.3" customHeight="1">
      <c r="B502" s="48"/>
      <c r="C502" s="286" t="s">
        <v>22</v>
      </c>
      <c r="D502" s="286" t="s">
        <v>155</v>
      </c>
      <c r="E502" s="287" t="s">
        <v>22</v>
      </c>
      <c r="F502" s="288" t="s">
        <v>22</v>
      </c>
      <c r="G502" s="288"/>
      <c r="H502" s="288"/>
      <c r="I502" s="288"/>
      <c r="J502" s="289" t="s">
        <v>22</v>
      </c>
      <c r="K502" s="290"/>
      <c r="L502" s="226"/>
      <c r="M502" s="228"/>
      <c r="N502" s="228">
        <f>BK502</f>
        <v>0</v>
      </c>
      <c r="O502" s="228"/>
      <c r="P502" s="228"/>
      <c r="Q502" s="228"/>
      <c r="R502" s="50"/>
      <c r="T502" s="229" t="s">
        <v>22</v>
      </c>
      <c r="U502" s="291" t="s">
        <v>42</v>
      </c>
      <c r="V502" s="49"/>
      <c r="W502" s="49"/>
      <c r="X502" s="49"/>
      <c r="Y502" s="49"/>
      <c r="Z502" s="49"/>
      <c r="AA502" s="102"/>
      <c r="AT502" s="24" t="s">
        <v>658</v>
      </c>
      <c r="AU502" s="24" t="s">
        <v>83</v>
      </c>
      <c r="AY502" s="24" t="s">
        <v>658</v>
      </c>
      <c r="BE502" s="144">
        <f>IF(U502="základní",N502,0)</f>
        <v>0</v>
      </c>
      <c r="BF502" s="144">
        <f>IF(U502="snížená",N502,0)</f>
        <v>0</v>
      </c>
      <c r="BG502" s="144">
        <f>IF(U502="zákl. přenesená",N502,0)</f>
        <v>0</v>
      </c>
      <c r="BH502" s="144">
        <f>IF(U502="sníž. přenesená",N502,0)</f>
        <v>0</v>
      </c>
      <c r="BI502" s="144">
        <f>IF(U502="nulová",N502,0)</f>
        <v>0</v>
      </c>
      <c r="BJ502" s="24" t="s">
        <v>83</v>
      </c>
      <c r="BK502" s="144">
        <f>L502*K502</f>
        <v>0</v>
      </c>
    </row>
    <row r="503" spans="2:63" s="1" customFormat="1" ht="22.3" customHeight="1">
      <c r="B503" s="48"/>
      <c r="C503" s="286" t="s">
        <v>22</v>
      </c>
      <c r="D503" s="286" t="s">
        <v>155</v>
      </c>
      <c r="E503" s="287" t="s">
        <v>22</v>
      </c>
      <c r="F503" s="288" t="s">
        <v>22</v>
      </c>
      <c r="G503" s="288"/>
      <c r="H503" s="288"/>
      <c r="I503" s="288"/>
      <c r="J503" s="289" t="s">
        <v>22</v>
      </c>
      <c r="K503" s="290"/>
      <c r="L503" s="226"/>
      <c r="M503" s="228"/>
      <c r="N503" s="228">
        <f>BK503</f>
        <v>0</v>
      </c>
      <c r="O503" s="228"/>
      <c r="P503" s="228"/>
      <c r="Q503" s="228"/>
      <c r="R503" s="50"/>
      <c r="T503" s="229" t="s">
        <v>22</v>
      </c>
      <c r="U503" s="291" t="s">
        <v>42</v>
      </c>
      <c r="V503" s="49"/>
      <c r="W503" s="49"/>
      <c r="X503" s="49"/>
      <c r="Y503" s="49"/>
      <c r="Z503" s="49"/>
      <c r="AA503" s="102"/>
      <c r="AT503" s="24" t="s">
        <v>658</v>
      </c>
      <c r="AU503" s="24" t="s">
        <v>83</v>
      </c>
      <c r="AY503" s="24" t="s">
        <v>658</v>
      </c>
      <c r="BE503" s="144">
        <f>IF(U503="základní",N503,0)</f>
        <v>0</v>
      </c>
      <c r="BF503" s="144">
        <f>IF(U503="snížená",N503,0)</f>
        <v>0</v>
      </c>
      <c r="BG503" s="144">
        <f>IF(U503="zákl. přenesená",N503,0)</f>
        <v>0</v>
      </c>
      <c r="BH503" s="144">
        <f>IF(U503="sníž. přenesená",N503,0)</f>
        <v>0</v>
      </c>
      <c r="BI503" s="144">
        <f>IF(U503="nulová",N503,0)</f>
        <v>0</v>
      </c>
      <c r="BJ503" s="24" t="s">
        <v>83</v>
      </c>
      <c r="BK503" s="144">
        <f>L503*K503</f>
        <v>0</v>
      </c>
    </row>
    <row r="504" spans="2:63" s="1" customFormat="1" ht="22.3" customHeight="1">
      <c r="B504" s="48"/>
      <c r="C504" s="286" t="s">
        <v>22</v>
      </c>
      <c r="D504" s="286" t="s">
        <v>155</v>
      </c>
      <c r="E504" s="287" t="s">
        <v>22</v>
      </c>
      <c r="F504" s="288" t="s">
        <v>22</v>
      </c>
      <c r="G504" s="288"/>
      <c r="H504" s="288"/>
      <c r="I504" s="288"/>
      <c r="J504" s="289" t="s">
        <v>22</v>
      </c>
      <c r="K504" s="290"/>
      <c r="L504" s="226"/>
      <c r="M504" s="228"/>
      <c r="N504" s="228">
        <f>BK504</f>
        <v>0</v>
      </c>
      <c r="O504" s="228"/>
      <c r="P504" s="228"/>
      <c r="Q504" s="228"/>
      <c r="R504" s="50"/>
      <c r="T504" s="229" t="s">
        <v>22</v>
      </c>
      <c r="U504" s="291" t="s">
        <v>42</v>
      </c>
      <c r="V504" s="49"/>
      <c r="W504" s="49"/>
      <c r="X504" s="49"/>
      <c r="Y504" s="49"/>
      <c r="Z504" s="49"/>
      <c r="AA504" s="102"/>
      <c r="AT504" s="24" t="s">
        <v>658</v>
      </c>
      <c r="AU504" s="24" t="s">
        <v>83</v>
      </c>
      <c r="AY504" s="24" t="s">
        <v>658</v>
      </c>
      <c r="BE504" s="144">
        <f>IF(U504="základní",N504,0)</f>
        <v>0</v>
      </c>
      <c r="BF504" s="144">
        <f>IF(U504="snížená",N504,0)</f>
        <v>0</v>
      </c>
      <c r="BG504" s="144">
        <f>IF(U504="zákl. přenesená",N504,0)</f>
        <v>0</v>
      </c>
      <c r="BH504" s="144">
        <f>IF(U504="sníž. přenesená",N504,0)</f>
        <v>0</v>
      </c>
      <c r="BI504" s="144">
        <f>IF(U504="nulová",N504,0)</f>
        <v>0</v>
      </c>
      <c r="BJ504" s="24" t="s">
        <v>83</v>
      </c>
      <c r="BK504" s="144">
        <f>L504*K504</f>
        <v>0</v>
      </c>
    </row>
    <row r="505" spans="2:63" s="1" customFormat="1" ht="22.3" customHeight="1">
      <c r="B505" s="48"/>
      <c r="C505" s="286" t="s">
        <v>22</v>
      </c>
      <c r="D505" s="286" t="s">
        <v>155</v>
      </c>
      <c r="E505" s="287" t="s">
        <v>22</v>
      </c>
      <c r="F505" s="288" t="s">
        <v>22</v>
      </c>
      <c r="G505" s="288"/>
      <c r="H505" s="288"/>
      <c r="I505" s="288"/>
      <c r="J505" s="289" t="s">
        <v>22</v>
      </c>
      <c r="K505" s="290"/>
      <c r="L505" s="226"/>
      <c r="M505" s="228"/>
      <c r="N505" s="228">
        <f>BK505</f>
        <v>0</v>
      </c>
      <c r="O505" s="228"/>
      <c r="P505" s="228"/>
      <c r="Q505" s="228"/>
      <c r="R505" s="50"/>
      <c r="T505" s="229" t="s">
        <v>22</v>
      </c>
      <c r="U505" s="291" t="s">
        <v>42</v>
      </c>
      <c r="V505" s="49"/>
      <c r="W505" s="49"/>
      <c r="X505" s="49"/>
      <c r="Y505" s="49"/>
      <c r="Z505" s="49"/>
      <c r="AA505" s="102"/>
      <c r="AT505" s="24" t="s">
        <v>658</v>
      </c>
      <c r="AU505" s="24" t="s">
        <v>83</v>
      </c>
      <c r="AY505" s="24" t="s">
        <v>658</v>
      </c>
      <c r="BE505" s="144">
        <f>IF(U505="základní",N505,0)</f>
        <v>0</v>
      </c>
      <c r="BF505" s="144">
        <f>IF(U505="snížená",N505,0)</f>
        <v>0</v>
      </c>
      <c r="BG505" s="144">
        <f>IF(U505="zákl. přenesená",N505,0)</f>
        <v>0</v>
      </c>
      <c r="BH505" s="144">
        <f>IF(U505="sníž. přenesená",N505,0)</f>
        <v>0</v>
      </c>
      <c r="BI505" s="144">
        <f>IF(U505="nulová",N505,0)</f>
        <v>0</v>
      </c>
      <c r="BJ505" s="24" t="s">
        <v>83</v>
      </c>
      <c r="BK505" s="144">
        <f>L505*K505</f>
        <v>0</v>
      </c>
    </row>
    <row r="506" spans="2:63" s="1" customFormat="1" ht="22.3" customHeight="1">
      <c r="B506" s="48"/>
      <c r="C506" s="286" t="s">
        <v>22</v>
      </c>
      <c r="D506" s="286" t="s">
        <v>155</v>
      </c>
      <c r="E506" s="287" t="s">
        <v>22</v>
      </c>
      <c r="F506" s="288" t="s">
        <v>22</v>
      </c>
      <c r="G506" s="288"/>
      <c r="H506" s="288"/>
      <c r="I506" s="288"/>
      <c r="J506" s="289" t="s">
        <v>22</v>
      </c>
      <c r="K506" s="290"/>
      <c r="L506" s="226"/>
      <c r="M506" s="228"/>
      <c r="N506" s="228">
        <f>BK506</f>
        <v>0</v>
      </c>
      <c r="O506" s="228"/>
      <c r="P506" s="228"/>
      <c r="Q506" s="228"/>
      <c r="R506" s="50"/>
      <c r="T506" s="229" t="s">
        <v>22</v>
      </c>
      <c r="U506" s="291" t="s">
        <v>42</v>
      </c>
      <c r="V506" s="74"/>
      <c r="W506" s="74"/>
      <c r="X506" s="74"/>
      <c r="Y506" s="74"/>
      <c r="Z506" s="74"/>
      <c r="AA506" s="76"/>
      <c r="AT506" s="24" t="s">
        <v>658</v>
      </c>
      <c r="AU506" s="24" t="s">
        <v>83</v>
      </c>
      <c r="AY506" s="24" t="s">
        <v>658</v>
      </c>
      <c r="BE506" s="144">
        <f>IF(U506="základní",N506,0)</f>
        <v>0</v>
      </c>
      <c r="BF506" s="144">
        <f>IF(U506="snížená",N506,0)</f>
        <v>0</v>
      </c>
      <c r="BG506" s="144">
        <f>IF(U506="zákl. přenesená",N506,0)</f>
        <v>0</v>
      </c>
      <c r="BH506" s="144">
        <f>IF(U506="sníž. přenesená",N506,0)</f>
        <v>0</v>
      </c>
      <c r="BI506" s="144">
        <f>IF(U506="nulová",N506,0)</f>
        <v>0</v>
      </c>
      <c r="BJ506" s="24" t="s">
        <v>83</v>
      </c>
      <c r="BK506" s="144">
        <f>L506*K506</f>
        <v>0</v>
      </c>
    </row>
    <row r="507" spans="2:18" s="1" customFormat="1" ht="6.95" customHeight="1">
      <c r="B507" s="77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9"/>
    </row>
  </sheetData>
  <sheetProtection password="CC35" sheet="1" objects="1" scenarios="1" formatColumns="0" formatRows="0"/>
  <mergeCells count="63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F143:I143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6:I216"/>
    <mergeCell ref="L216:M216"/>
    <mergeCell ref="N216:Q216"/>
    <mergeCell ref="F218:I218"/>
    <mergeCell ref="L218:M218"/>
    <mergeCell ref="N218:Q218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L271:M271"/>
    <mergeCell ref="N271:Q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9:I289"/>
    <mergeCell ref="L289:M289"/>
    <mergeCell ref="N289:Q289"/>
    <mergeCell ref="F290:I290"/>
    <mergeCell ref="F291:I291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4:I304"/>
    <mergeCell ref="L304:M304"/>
    <mergeCell ref="N304:Q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1:I351"/>
    <mergeCell ref="L351:M351"/>
    <mergeCell ref="N351:Q351"/>
    <mergeCell ref="F352:I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3:I393"/>
    <mergeCell ref="L393:M393"/>
    <mergeCell ref="N393:Q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L435:M435"/>
    <mergeCell ref="N435:Q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500:I500"/>
    <mergeCell ref="L500:M500"/>
    <mergeCell ref="N500:Q500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N134:Q134"/>
    <mergeCell ref="N135:Q135"/>
    <mergeCell ref="N136:Q136"/>
    <mergeCell ref="N144:Q144"/>
    <mergeCell ref="N173:Q173"/>
    <mergeCell ref="N207:Q207"/>
    <mergeCell ref="N212:Q212"/>
    <mergeCell ref="N214:Q214"/>
    <mergeCell ref="N215:Q215"/>
    <mergeCell ref="N217:Q217"/>
    <mergeCell ref="N219:Q219"/>
    <mergeCell ref="N238:Q238"/>
    <mergeCell ref="N251:Q251"/>
    <mergeCell ref="N278:Q278"/>
    <mergeCell ref="N303:Q303"/>
    <mergeCell ref="N350:Q350"/>
    <mergeCell ref="N392:Q392"/>
    <mergeCell ref="N498:Q498"/>
    <mergeCell ref="N499:Q499"/>
    <mergeCell ref="N501:Q501"/>
    <mergeCell ref="H1:K1"/>
    <mergeCell ref="S2:AC2"/>
  </mergeCells>
  <dataValidations count="2">
    <dataValidation type="list" allowBlank="1" showInputMessage="1" showErrorMessage="1" error="Povoleny jsou hodnoty K, M." sqref="D502:D507">
      <formula1>"K, M"</formula1>
    </dataValidation>
    <dataValidation type="list" allowBlank="1" showInputMessage="1" showErrorMessage="1" error="Povoleny jsou hodnoty základní, snížená, zákl. přenesená, sníž. přenesená, nulová." sqref="U502:U50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98</v>
      </c>
      <c r="G1" s="17"/>
      <c r="H1" s="156" t="s">
        <v>99</v>
      </c>
      <c r="I1" s="156"/>
      <c r="J1" s="156"/>
      <c r="K1" s="156"/>
      <c r="L1" s="17" t="s">
        <v>100</v>
      </c>
      <c r="M1" s="15"/>
      <c r="N1" s="15"/>
      <c r="O1" s="16" t="s">
        <v>101</v>
      </c>
      <c r="P1" s="15"/>
      <c r="Q1" s="15"/>
      <c r="R1" s="15"/>
      <c r="S1" s="17" t="s">
        <v>102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86</v>
      </c>
    </row>
    <row r="4" spans="2:46" ht="36.95" customHeight="1">
      <c r="B4" s="28"/>
      <c r="C4" s="29" t="s">
        <v>103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7" t="str">
        <f>'Rekapitulace stavby'!K6</f>
        <v>Stavební úpravy 4.PP-1.část,Domov pro seniory Dobětice,p.o.Šrámkova 38/A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104</v>
      </c>
      <c r="E7" s="49"/>
      <c r="F7" s="38" t="s">
        <v>659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24</v>
      </c>
      <c r="E9" s="49"/>
      <c r="F9" s="35" t="s">
        <v>25</v>
      </c>
      <c r="G9" s="49"/>
      <c r="H9" s="49"/>
      <c r="I9" s="49"/>
      <c r="J9" s="49"/>
      <c r="K9" s="49"/>
      <c r="L9" s="49"/>
      <c r="M9" s="40" t="s">
        <v>26</v>
      </c>
      <c r="N9" s="49"/>
      <c r="O9" s="158" t="str">
        <f>'Rekapitulace stavby'!AN8</f>
        <v>5. 12. 2017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28</v>
      </c>
      <c r="E11" s="49"/>
      <c r="F11" s="49"/>
      <c r="G11" s="49"/>
      <c r="H11" s="49"/>
      <c r="I11" s="49"/>
      <c r="J11" s="49"/>
      <c r="K11" s="49"/>
      <c r="L11" s="49"/>
      <c r="M11" s="40" t="s">
        <v>29</v>
      </c>
      <c r="N11" s="49"/>
      <c r="O11" s="35" t="str">
        <f>IF('Rekapitulace stavby'!AN10="","",'Rekapitulace stavby'!AN10)</f>
        <v/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tr">
        <f>IF('Rekapitulace stavby'!E11="","",'Rekapitulace stavby'!E11)</f>
        <v xml:space="preserve"> </v>
      </c>
      <c r="F12" s="49"/>
      <c r="G12" s="49"/>
      <c r="H12" s="49"/>
      <c r="I12" s="49"/>
      <c r="J12" s="49"/>
      <c r="K12" s="49"/>
      <c r="L12" s="49"/>
      <c r="M12" s="40" t="s">
        <v>31</v>
      </c>
      <c r="N12" s="49"/>
      <c r="O12" s="35" t="str">
        <f>IF('Rekapitulace stavby'!AN11="","",'Rekapitulace stavby'!AN11)</f>
        <v/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32</v>
      </c>
      <c r="E14" s="49"/>
      <c r="F14" s="49"/>
      <c r="G14" s="49"/>
      <c r="H14" s="49"/>
      <c r="I14" s="49"/>
      <c r="J14" s="49"/>
      <c r="K14" s="49"/>
      <c r="L14" s="49"/>
      <c r="M14" s="40" t="s">
        <v>29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59"/>
      <c r="G15" s="159"/>
      <c r="H15" s="159"/>
      <c r="I15" s="159"/>
      <c r="J15" s="159"/>
      <c r="K15" s="159"/>
      <c r="L15" s="159"/>
      <c r="M15" s="40" t="s">
        <v>31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34</v>
      </c>
      <c r="E17" s="49"/>
      <c r="F17" s="49"/>
      <c r="G17" s="49"/>
      <c r="H17" s="49"/>
      <c r="I17" s="49"/>
      <c r="J17" s="49"/>
      <c r="K17" s="49"/>
      <c r="L17" s="49"/>
      <c r="M17" s="40" t="s">
        <v>29</v>
      </c>
      <c r="N17" s="49"/>
      <c r="O17" s="35" t="str">
        <f>IF('Rekapitulace stavby'!AN16="","",'Rekapitulace stavby'!AN16)</f>
        <v/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tr">
        <f>IF('Rekapitulace stavby'!E17="","",'Rekapitulace stavby'!E17)</f>
        <v xml:space="preserve"> </v>
      </c>
      <c r="F18" s="49"/>
      <c r="G18" s="49"/>
      <c r="H18" s="49"/>
      <c r="I18" s="49"/>
      <c r="J18" s="49"/>
      <c r="K18" s="49"/>
      <c r="L18" s="49"/>
      <c r="M18" s="40" t="s">
        <v>31</v>
      </c>
      <c r="N18" s="49"/>
      <c r="O18" s="35" t="str">
        <f>IF('Rekapitulace stavby'!AN17="","",'Rekapitulace stavby'!AN17)</f>
        <v/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36</v>
      </c>
      <c r="E20" s="49"/>
      <c r="F20" s="49"/>
      <c r="G20" s="49"/>
      <c r="H20" s="49"/>
      <c r="I20" s="49"/>
      <c r="J20" s="49"/>
      <c r="K20" s="49"/>
      <c r="L20" s="49"/>
      <c r="M20" s="40" t="s">
        <v>29</v>
      </c>
      <c r="N20" s="49"/>
      <c r="O20" s="35" t="str">
        <f>IF('Rekapitulace stavby'!AN19="","",'Rekapitulace stavby'!AN19)</f>
        <v/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tr">
        <f>IF('Rekapitulace stavby'!E20="","",'Rekapitulace stavby'!E20)</f>
        <v xml:space="preserve"> </v>
      </c>
      <c r="F21" s="49"/>
      <c r="G21" s="49"/>
      <c r="H21" s="49"/>
      <c r="I21" s="49"/>
      <c r="J21" s="49"/>
      <c r="K21" s="49"/>
      <c r="L21" s="49"/>
      <c r="M21" s="40" t="s">
        <v>31</v>
      </c>
      <c r="N21" s="49"/>
      <c r="O21" s="35" t="str">
        <f>IF('Rekapitulace stavby'!AN20="","",'Rekapitulace stavby'!AN20)</f>
        <v/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0" t="s">
        <v>106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92</v>
      </c>
      <c r="E28" s="49"/>
      <c r="F28" s="49"/>
      <c r="G28" s="49"/>
      <c r="H28" s="49"/>
      <c r="I28" s="49"/>
      <c r="J28" s="49"/>
      <c r="K28" s="49"/>
      <c r="L28" s="49"/>
      <c r="M28" s="47">
        <f>N93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1" t="s">
        <v>40</v>
      </c>
      <c r="E30" s="49"/>
      <c r="F30" s="49"/>
      <c r="G30" s="49"/>
      <c r="H30" s="49"/>
      <c r="I30" s="49"/>
      <c r="J30" s="49"/>
      <c r="K30" s="49"/>
      <c r="L30" s="49"/>
      <c r="M30" s="162">
        <f>ROUND(M27+M28,2)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41</v>
      </c>
      <c r="E32" s="56" t="s">
        <v>42</v>
      </c>
      <c r="F32" s="57">
        <v>0.21</v>
      </c>
      <c r="G32" s="163" t="s">
        <v>43</v>
      </c>
      <c r="H32" s="164">
        <f>ROUND((((SUM(BE93:BE100)+SUM(BE118:BE121))+SUM(BE123:BE127))),2)</f>
        <v>0</v>
      </c>
      <c r="I32" s="49"/>
      <c r="J32" s="49"/>
      <c r="K32" s="49"/>
      <c r="L32" s="49"/>
      <c r="M32" s="164">
        <f>ROUND(((ROUND((SUM(BE93:BE100)+SUM(BE118:BE121)),2)*F32)+SUM(BE123:BE127)*F32),2)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44</v>
      </c>
      <c r="F33" s="57">
        <v>0.15</v>
      </c>
      <c r="G33" s="163" t="s">
        <v>43</v>
      </c>
      <c r="H33" s="164">
        <f>ROUND((((SUM(BF93:BF100)+SUM(BF118:BF121))+SUM(BF123:BF127))),2)</f>
        <v>0</v>
      </c>
      <c r="I33" s="49"/>
      <c r="J33" s="49"/>
      <c r="K33" s="49"/>
      <c r="L33" s="49"/>
      <c r="M33" s="164">
        <f>ROUND(((ROUND((SUM(BF93:BF100)+SUM(BF118:BF121)),2)*F33)+SUM(BF123:BF127)*F33),2)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45</v>
      </c>
      <c r="F34" s="57">
        <v>0.21</v>
      </c>
      <c r="G34" s="163" t="s">
        <v>43</v>
      </c>
      <c r="H34" s="164">
        <f>ROUND((((SUM(BG93:BG100)+SUM(BG118:BG121))+SUM(BG123:BG127))),2)</f>
        <v>0</v>
      </c>
      <c r="I34" s="49"/>
      <c r="J34" s="49"/>
      <c r="K34" s="49"/>
      <c r="L34" s="49"/>
      <c r="M34" s="164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0.15</v>
      </c>
      <c r="G35" s="163" t="s">
        <v>43</v>
      </c>
      <c r="H35" s="164">
        <f>ROUND((((SUM(BH93:BH100)+SUM(BH118:BH121))+SUM(BH123:BH127))),2)</f>
        <v>0</v>
      </c>
      <c r="I35" s="49"/>
      <c r="J35" s="49"/>
      <c r="K35" s="49"/>
      <c r="L35" s="49"/>
      <c r="M35" s="164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</v>
      </c>
      <c r="G36" s="163" t="s">
        <v>43</v>
      </c>
      <c r="H36" s="164">
        <f>ROUND((((SUM(BI93:BI100)+SUM(BI118:BI121))+SUM(BI123:BI127))),2)</f>
        <v>0</v>
      </c>
      <c r="I36" s="49"/>
      <c r="J36" s="49"/>
      <c r="K36" s="49"/>
      <c r="L36" s="49"/>
      <c r="M36" s="164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5" t="s">
        <v>48</v>
      </c>
      <c r="E38" s="105"/>
      <c r="F38" s="105"/>
      <c r="G38" s="166" t="s">
        <v>49</v>
      </c>
      <c r="H38" s="167" t="s">
        <v>50</v>
      </c>
      <c r="I38" s="105"/>
      <c r="J38" s="105"/>
      <c r="K38" s="105"/>
      <c r="L38" s="168">
        <f>SUM(M30:M36)</f>
        <v>0</v>
      </c>
      <c r="M38" s="168"/>
      <c r="N38" s="168"/>
      <c r="O38" s="168"/>
      <c r="P38" s="169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51</v>
      </c>
      <c r="E50" s="69"/>
      <c r="F50" s="69"/>
      <c r="G50" s="69"/>
      <c r="H50" s="70"/>
      <c r="I50" s="49"/>
      <c r="J50" s="68" t="s">
        <v>52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53</v>
      </c>
      <c r="E59" s="74"/>
      <c r="F59" s="74"/>
      <c r="G59" s="75" t="s">
        <v>54</v>
      </c>
      <c r="H59" s="76"/>
      <c r="I59" s="49"/>
      <c r="J59" s="73" t="s">
        <v>53</v>
      </c>
      <c r="K59" s="74"/>
      <c r="L59" s="74"/>
      <c r="M59" s="74"/>
      <c r="N59" s="75" t="s">
        <v>54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55</v>
      </c>
      <c r="E61" s="69"/>
      <c r="F61" s="69"/>
      <c r="G61" s="69"/>
      <c r="H61" s="70"/>
      <c r="I61" s="49"/>
      <c r="J61" s="68" t="s">
        <v>56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53</v>
      </c>
      <c r="E70" s="74"/>
      <c r="F70" s="74"/>
      <c r="G70" s="75" t="s">
        <v>54</v>
      </c>
      <c r="H70" s="76"/>
      <c r="I70" s="49"/>
      <c r="J70" s="73" t="s">
        <v>53</v>
      </c>
      <c r="K70" s="74"/>
      <c r="L70" s="74"/>
      <c r="M70" s="74"/>
      <c r="N70" s="75" t="s">
        <v>54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</row>
    <row r="76" spans="2:21" s="1" customFormat="1" ht="36.95" customHeight="1">
      <c r="B76" s="48"/>
      <c r="C76" s="29" t="s">
        <v>107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3"/>
      <c r="U76" s="173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3"/>
      <c r="U77" s="173"/>
    </row>
    <row r="78" spans="2:21" s="1" customFormat="1" ht="30" customHeight="1">
      <c r="B78" s="48"/>
      <c r="C78" s="40" t="s">
        <v>19</v>
      </c>
      <c r="D78" s="49"/>
      <c r="E78" s="49"/>
      <c r="F78" s="157" t="str">
        <f>F6</f>
        <v>Stavební úpravy 4.PP-1.část,Domov pro seniory Dobětice,p.o.Šrámkova 38/A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3"/>
      <c r="U78" s="173"/>
    </row>
    <row r="79" spans="2:21" s="1" customFormat="1" ht="36.95" customHeight="1">
      <c r="B79" s="48"/>
      <c r="C79" s="87" t="s">
        <v>104</v>
      </c>
      <c r="D79" s="49"/>
      <c r="E79" s="49"/>
      <c r="F79" s="89" t="str">
        <f>F7</f>
        <v xml:space="preserve">2 - Stavební úpravy 4.PP-DPS Dobětice,p.o.Šrámkova 38/A  -  vybavení prádelny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3"/>
      <c r="U79" s="173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3"/>
      <c r="U80" s="173"/>
    </row>
    <row r="81" spans="2:21" s="1" customFormat="1" ht="18" customHeight="1">
      <c r="B81" s="48"/>
      <c r="C81" s="40" t="s">
        <v>24</v>
      </c>
      <c r="D81" s="49"/>
      <c r="E81" s="49"/>
      <c r="F81" s="35" t="str">
        <f>F9</f>
        <v>Ústí nad Lbem</v>
      </c>
      <c r="G81" s="49"/>
      <c r="H81" s="49"/>
      <c r="I81" s="49"/>
      <c r="J81" s="49"/>
      <c r="K81" s="40" t="s">
        <v>26</v>
      </c>
      <c r="L81" s="49"/>
      <c r="M81" s="92" t="str">
        <f>IF(O9="","",O9)</f>
        <v>5. 12. 2017</v>
      </c>
      <c r="N81" s="92"/>
      <c r="O81" s="92"/>
      <c r="P81" s="92"/>
      <c r="Q81" s="49"/>
      <c r="R81" s="50"/>
      <c r="T81" s="173"/>
      <c r="U81" s="173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3"/>
      <c r="U82" s="173"/>
    </row>
    <row r="83" spans="2:21" s="1" customFormat="1" ht="13.5">
      <c r="B83" s="48"/>
      <c r="C83" s="40" t="s">
        <v>28</v>
      </c>
      <c r="D83" s="49"/>
      <c r="E83" s="49"/>
      <c r="F83" s="35" t="str">
        <f>E12</f>
        <v xml:space="preserve"> </v>
      </c>
      <c r="G83" s="49"/>
      <c r="H83" s="49"/>
      <c r="I83" s="49"/>
      <c r="J83" s="49"/>
      <c r="K83" s="40" t="s">
        <v>34</v>
      </c>
      <c r="L83" s="49"/>
      <c r="M83" s="35" t="str">
        <f>E18</f>
        <v xml:space="preserve"> </v>
      </c>
      <c r="N83" s="35"/>
      <c r="O83" s="35"/>
      <c r="P83" s="35"/>
      <c r="Q83" s="35"/>
      <c r="R83" s="50"/>
      <c r="T83" s="173"/>
      <c r="U83" s="173"/>
    </row>
    <row r="84" spans="2:21" s="1" customFormat="1" ht="14.4" customHeight="1">
      <c r="B84" s="48"/>
      <c r="C84" s="40" t="s">
        <v>32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36</v>
      </c>
      <c r="L84" s="49"/>
      <c r="M84" s="35" t="str">
        <f>E21</f>
        <v xml:space="preserve"> </v>
      </c>
      <c r="N84" s="35"/>
      <c r="O84" s="35"/>
      <c r="P84" s="35"/>
      <c r="Q84" s="35"/>
      <c r="R84" s="50"/>
      <c r="T84" s="173"/>
      <c r="U84" s="173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3"/>
      <c r="U85" s="173"/>
    </row>
    <row r="86" spans="2:21" s="1" customFormat="1" ht="29.25" customHeight="1">
      <c r="B86" s="48"/>
      <c r="C86" s="174" t="s">
        <v>108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4" t="s">
        <v>109</v>
      </c>
      <c r="O86" s="153"/>
      <c r="P86" s="153"/>
      <c r="Q86" s="153"/>
      <c r="R86" s="50"/>
      <c r="T86" s="173"/>
      <c r="U86" s="173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3"/>
      <c r="U87" s="173"/>
    </row>
    <row r="88" spans="2:47" s="1" customFormat="1" ht="29.25" customHeight="1">
      <c r="B88" s="48"/>
      <c r="C88" s="175" t="s">
        <v>110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N118</f>
        <v>0</v>
      </c>
      <c r="O88" s="176"/>
      <c r="P88" s="176"/>
      <c r="Q88" s="176"/>
      <c r="R88" s="50"/>
      <c r="T88" s="173"/>
      <c r="U88" s="173"/>
      <c r="AU88" s="24" t="s">
        <v>111</v>
      </c>
    </row>
    <row r="89" spans="2:21" s="6" customFormat="1" ht="24.95" customHeight="1">
      <c r="B89" s="177"/>
      <c r="C89" s="178"/>
      <c r="D89" s="179" t="s">
        <v>118</v>
      </c>
      <c r="E89" s="178"/>
      <c r="F89" s="178"/>
      <c r="G89" s="178"/>
      <c r="H89" s="178"/>
      <c r="I89" s="178"/>
      <c r="J89" s="178"/>
      <c r="K89" s="178"/>
      <c r="L89" s="178"/>
      <c r="M89" s="178"/>
      <c r="N89" s="180">
        <f>N119</f>
        <v>0</v>
      </c>
      <c r="O89" s="178"/>
      <c r="P89" s="178"/>
      <c r="Q89" s="178"/>
      <c r="R89" s="181"/>
      <c r="T89" s="182"/>
      <c r="U89" s="182"/>
    </row>
    <row r="90" spans="2:21" s="7" customFormat="1" ht="19.9" customHeight="1">
      <c r="B90" s="183"/>
      <c r="C90" s="184"/>
      <c r="D90" s="138" t="s">
        <v>660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40">
        <f>N120</f>
        <v>0</v>
      </c>
      <c r="O90" s="184"/>
      <c r="P90" s="184"/>
      <c r="Q90" s="184"/>
      <c r="R90" s="185"/>
      <c r="T90" s="186"/>
      <c r="U90" s="186"/>
    </row>
    <row r="91" spans="2:21" s="6" customFormat="1" ht="21.8" customHeight="1">
      <c r="B91" s="177"/>
      <c r="C91" s="178"/>
      <c r="D91" s="179" t="s">
        <v>130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87">
        <f>N122</f>
        <v>0</v>
      </c>
      <c r="O91" s="178"/>
      <c r="P91" s="178"/>
      <c r="Q91" s="178"/>
      <c r="R91" s="181"/>
      <c r="T91" s="182"/>
      <c r="U91" s="182"/>
    </row>
    <row r="92" spans="2:21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T92" s="173"/>
      <c r="U92" s="173"/>
    </row>
    <row r="93" spans="2:21" s="1" customFormat="1" ht="29.25" customHeight="1">
      <c r="B93" s="48"/>
      <c r="C93" s="175" t="s">
        <v>131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6">
        <f>ROUND(N94+N95+N96+N97+N98+N99,2)</f>
        <v>0</v>
      </c>
      <c r="O93" s="188"/>
      <c r="P93" s="188"/>
      <c r="Q93" s="188"/>
      <c r="R93" s="50"/>
      <c r="T93" s="189"/>
      <c r="U93" s="190" t="s">
        <v>41</v>
      </c>
    </row>
    <row r="94" spans="2:65" s="1" customFormat="1" ht="18" customHeight="1">
      <c r="B94" s="48"/>
      <c r="C94" s="49"/>
      <c r="D94" s="145" t="s">
        <v>132</v>
      </c>
      <c r="E94" s="138"/>
      <c r="F94" s="138"/>
      <c r="G94" s="138"/>
      <c r="H94" s="138"/>
      <c r="I94" s="49"/>
      <c r="J94" s="49"/>
      <c r="K94" s="49"/>
      <c r="L94" s="49"/>
      <c r="M94" s="49"/>
      <c r="N94" s="139">
        <f>ROUND(N88*T94,2)</f>
        <v>0</v>
      </c>
      <c r="O94" s="140"/>
      <c r="P94" s="140"/>
      <c r="Q94" s="140"/>
      <c r="R94" s="50"/>
      <c r="S94" s="191"/>
      <c r="T94" s="192"/>
      <c r="U94" s="193" t="s">
        <v>42</v>
      </c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4" t="s">
        <v>133</v>
      </c>
      <c r="AZ94" s="191"/>
      <c r="BA94" s="191"/>
      <c r="BB94" s="191"/>
      <c r="BC94" s="191"/>
      <c r="BD94" s="191"/>
      <c r="BE94" s="195">
        <f>IF(U94="základní",N94,0)</f>
        <v>0</v>
      </c>
      <c r="BF94" s="195">
        <f>IF(U94="snížená",N94,0)</f>
        <v>0</v>
      </c>
      <c r="BG94" s="195">
        <f>IF(U94="zákl. přenesená",N94,0)</f>
        <v>0</v>
      </c>
      <c r="BH94" s="195">
        <f>IF(U94="sníž. přenesená",N94,0)</f>
        <v>0</v>
      </c>
      <c r="BI94" s="195">
        <f>IF(U94="nulová",N94,0)</f>
        <v>0</v>
      </c>
      <c r="BJ94" s="194" t="s">
        <v>83</v>
      </c>
      <c r="BK94" s="191"/>
      <c r="BL94" s="191"/>
      <c r="BM94" s="191"/>
    </row>
    <row r="95" spans="2:65" s="1" customFormat="1" ht="18" customHeight="1">
      <c r="B95" s="48"/>
      <c r="C95" s="49"/>
      <c r="D95" s="145" t="s">
        <v>134</v>
      </c>
      <c r="E95" s="138"/>
      <c r="F95" s="138"/>
      <c r="G95" s="138"/>
      <c r="H95" s="138"/>
      <c r="I95" s="49"/>
      <c r="J95" s="49"/>
      <c r="K95" s="49"/>
      <c r="L95" s="49"/>
      <c r="M95" s="49"/>
      <c r="N95" s="139">
        <f>ROUND(N88*T95,2)</f>
        <v>0</v>
      </c>
      <c r="O95" s="140"/>
      <c r="P95" s="140"/>
      <c r="Q95" s="140"/>
      <c r="R95" s="50"/>
      <c r="S95" s="191"/>
      <c r="T95" s="192"/>
      <c r="U95" s="193" t="s">
        <v>42</v>
      </c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4" t="s">
        <v>133</v>
      </c>
      <c r="AZ95" s="191"/>
      <c r="BA95" s="191"/>
      <c r="BB95" s="191"/>
      <c r="BC95" s="191"/>
      <c r="BD95" s="191"/>
      <c r="BE95" s="195">
        <f>IF(U95="základní",N95,0)</f>
        <v>0</v>
      </c>
      <c r="BF95" s="195">
        <f>IF(U95="snížená",N95,0)</f>
        <v>0</v>
      </c>
      <c r="BG95" s="195">
        <f>IF(U95="zákl. přenesená",N95,0)</f>
        <v>0</v>
      </c>
      <c r="BH95" s="195">
        <f>IF(U95="sníž. přenesená",N95,0)</f>
        <v>0</v>
      </c>
      <c r="BI95" s="195">
        <f>IF(U95="nulová",N95,0)</f>
        <v>0</v>
      </c>
      <c r="BJ95" s="194" t="s">
        <v>83</v>
      </c>
      <c r="BK95" s="191"/>
      <c r="BL95" s="191"/>
      <c r="BM95" s="191"/>
    </row>
    <row r="96" spans="2:65" s="1" customFormat="1" ht="18" customHeight="1">
      <c r="B96" s="48"/>
      <c r="C96" s="49"/>
      <c r="D96" s="145" t="s">
        <v>135</v>
      </c>
      <c r="E96" s="138"/>
      <c r="F96" s="138"/>
      <c r="G96" s="138"/>
      <c r="H96" s="138"/>
      <c r="I96" s="49"/>
      <c r="J96" s="49"/>
      <c r="K96" s="49"/>
      <c r="L96" s="49"/>
      <c r="M96" s="49"/>
      <c r="N96" s="139">
        <f>ROUND(N88*T96,2)</f>
        <v>0</v>
      </c>
      <c r="O96" s="140"/>
      <c r="P96" s="140"/>
      <c r="Q96" s="140"/>
      <c r="R96" s="50"/>
      <c r="S96" s="191"/>
      <c r="T96" s="192"/>
      <c r="U96" s="193" t="s">
        <v>42</v>
      </c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4" t="s">
        <v>133</v>
      </c>
      <c r="AZ96" s="191"/>
      <c r="BA96" s="191"/>
      <c r="BB96" s="191"/>
      <c r="BC96" s="191"/>
      <c r="BD96" s="191"/>
      <c r="BE96" s="195">
        <f>IF(U96="základní",N96,0)</f>
        <v>0</v>
      </c>
      <c r="BF96" s="195">
        <f>IF(U96="snížená",N96,0)</f>
        <v>0</v>
      </c>
      <c r="BG96" s="195">
        <f>IF(U96="zákl. přenesená",N96,0)</f>
        <v>0</v>
      </c>
      <c r="BH96" s="195">
        <f>IF(U96="sníž. přenesená",N96,0)</f>
        <v>0</v>
      </c>
      <c r="BI96" s="195">
        <f>IF(U96="nulová",N96,0)</f>
        <v>0</v>
      </c>
      <c r="BJ96" s="194" t="s">
        <v>83</v>
      </c>
      <c r="BK96" s="191"/>
      <c r="BL96" s="191"/>
      <c r="BM96" s="191"/>
    </row>
    <row r="97" spans="2:65" s="1" customFormat="1" ht="18" customHeight="1">
      <c r="B97" s="48"/>
      <c r="C97" s="49"/>
      <c r="D97" s="145" t="s">
        <v>136</v>
      </c>
      <c r="E97" s="138"/>
      <c r="F97" s="138"/>
      <c r="G97" s="138"/>
      <c r="H97" s="138"/>
      <c r="I97" s="49"/>
      <c r="J97" s="49"/>
      <c r="K97" s="49"/>
      <c r="L97" s="49"/>
      <c r="M97" s="49"/>
      <c r="N97" s="139">
        <f>ROUND(N88*T97,2)</f>
        <v>0</v>
      </c>
      <c r="O97" s="140"/>
      <c r="P97" s="140"/>
      <c r="Q97" s="140"/>
      <c r="R97" s="50"/>
      <c r="S97" s="191"/>
      <c r="T97" s="192"/>
      <c r="U97" s="193" t="s">
        <v>42</v>
      </c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4" t="s">
        <v>133</v>
      </c>
      <c r="AZ97" s="191"/>
      <c r="BA97" s="191"/>
      <c r="BB97" s="191"/>
      <c r="BC97" s="191"/>
      <c r="BD97" s="191"/>
      <c r="BE97" s="195">
        <f>IF(U97="základní",N97,0)</f>
        <v>0</v>
      </c>
      <c r="BF97" s="195">
        <f>IF(U97="snížená",N97,0)</f>
        <v>0</v>
      </c>
      <c r="BG97" s="195">
        <f>IF(U97="zákl. přenesená",N97,0)</f>
        <v>0</v>
      </c>
      <c r="BH97" s="195">
        <f>IF(U97="sníž. přenesená",N97,0)</f>
        <v>0</v>
      </c>
      <c r="BI97" s="195">
        <f>IF(U97="nulová",N97,0)</f>
        <v>0</v>
      </c>
      <c r="BJ97" s="194" t="s">
        <v>83</v>
      </c>
      <c r="BK97" s="191"/>
      <c r="BL97" s="191"/>
      <c r="BM97" s="191"/>
    </row>
    <row r="98" spans="2:65" s="1" customFormat="1" ht="18" customHeight="1">
      <c r="B98" s="48"/>
      <c r="C98" s="49"/>
      <c r="D98" s="145" t="s">
        <v>137</v>
      </c>
      <c r="E98" s="138"/>
      <c r="F98" s="138"/>
      <c r="G98" s="138"/>
      <c r="H98" s="138"/>
      <c r="I98" s="49"/>
      <c r="J98" s="49"/>
      <c r="K98" s="49"/>
      <c r="L98" s="49"/>
      <c r="M98" s="49"/>
      <c r="N98" s="139">
        <f>ROUND(N88*T98,2)</f>
        <v>0</v>
      </c>
      <c r="O98" s="140"/>
      <c r="P98" s="140"/>
      <c r="Q98" s="140"/>
      <c r="R98" s="50"/>
      <c r="S98" s="191"/>
      <c r="T98" s="192"/>
      <c r="U98" s="193" t="s">
        <v>42</v>
      </c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4" t="s">
        <v>133</v>
      </c>
      <c r="AZ98" s="191"/>
      <c r="BA98" s="191"/>
      <c r="BB98" s="191"/>
      <c r="BC98" s="191"/>
      <c r="BD98" s="191"/>
      <c r="BE98" s="195">
        <f>IF(U98="základní",N98,0)</f>
        <v>0</v>
      </c>
      <c r="BF98" s="195">
        <f>IF(U98="snížená",N98,0)</f>
        <v>0</v>
      </c>
      <c r="BG98" s="195">
        <f>IF(U98="zákl. přenesená",N98,0)</f>
        <v>0</v>
      </c>
      <c r="BH98" s="195">
        <f>IF(U98="sníž. přenesená",N98,0)</f>
        <v>0</v>
      </c>
      <c r="BI98" s="195">
        <f>IF(U98="nulová",N98,0)</f>
        <v>0</v>
      </c>
      <c r="BJ98" s="194" t="s">
        <v>83</v>
      </c>
      <c r="BK98" s="191"/>
      <c r="BL98" s="191"/>
      <c r="BM98" s="191"/>
    </row>
    <row r="99" spans="2:65" s="1" customFormat="1" ht="18" customHeight="1">
      <c r="B99" s="48"/>
      <c r="C99" s="49"/>
      <c r="D99" s="138" t="s">
        <v>138</v>
      </c>
      <c r="E99" s="49"/>
      <c r="F99" s="49"/>
      <c r="G99" s="49"/>
      <c r="H99" s="49"/>
      <c r="I99" s="49"/>
      <c r="J99" s="49"/>
      <c r="K99" s="49"/>
      <c r="L99" s="49"/>
      <c r="M99" s="49"/>
      <c r="N99" s="139">
        <f>ROUND(N88*T99,2)</f>
        <v>0</v>
      </c>
      <c r="O99" s="140"/>
      <c r="P99" s="140"/>
      <c r="Q99" s="140"/>
      <c r="R99" s="50"/>
      <c r="S99" s="191"/>
      <c r="T99" s="196"/>
      <c r="U99" s="197" t="s">
        <v>42</v>
      </c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4" t="s">
        <v>139</v>
      </c>
      <c r="AZ99" s="191"/>
      <c r="BA99" s="191"/>
      <c r="BB99" s="191"/>
      <c r="BC99" s="191"/>
      <c r="BD99" s="191"/>
      <c r="BE99" s="195">
        <f>IF(U99="základní",N99,0)</f>
        <v>0</v>
      </c>
      <c r="BF99" s="195">
        <f>IF(U99="snížená",N99,0)</f>
        <v>0</v>
      </c>
      <c r="BG99" s="195">
        <f>IF(U99="zákl. přenesená",N99,0)</f>
        <v>0</v>
      </c>
      <c r="BH99" s="195">
        <f>IF(U99="sníž. přenesená",N99,0)</f>
        <v>0</v>
      </c>
      <c r="BI99" s="195">
        <f>IF(U99="nulová",N99,0)</f>
        <v>0</v>
      </c>
      <c r="BJ99" s="194" t="s">
        <v>83</v>
      </c>
      <c r="BK99" s="191"/>
      <c r="BL99" s="191"/>
      <c r="BM99" s="191"/>
    </row>
    <row r="100" spans="2:21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73"/>
      <c r="U100" s="173"/>
    </row>
    <row r="101" spans="2:21" s="1" customFormat="1" ht="29.25" customHeight="1">
      <c r="B101" s="48"/>
      <c r="C101" s="152" t="s">
        <v>97</v>
      </c>
      <c r="D101" s="153"/>
      <c r="E101" s="153"/>
      <c r="F101" s="153"/>
      <c r="G101" s="153"/>
      <c r="H101" s="153"/>
      <c r="I101" s="153"/>
      <c r="J101" s="153"/>
      <c r="K101" s="153"/>
      <c r="L101" s="154">
        <f>ROUND(SUM(N88+N93),2)</f>
        <v>0</v>
      </c>
      <c r="M101" s="154"/>
      <c r="N101" s="154"/>
      <c r="O101" s="154"/>
      <c r="P101" s="154"/>
      <c r="Q101" s="154"/>
      <c r="R101" s="50"/>
      <c r="T101" s="173"/>
      <c r="U101" s="173"/>
    </row>
    <row r="102" spans="2:21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  <c r="T102" s="173"/>
      <c r="U102" s="173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140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19</v>
      </c>
      <c r="D109" s="49"/>
      <c r="E109" s="49"/>
      <c r="F109" s="157" t="str">
        <f>F6</f>
        <v>Stavební úpravy 4.PP-1.část,Domov pro seniory Dobětice,p.o.Šrámkova 38/A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s="1" customFormat="1" ht="36.95" customHeight="1">
      <c r="B110" s="48"/>
      <c r="C110" s="87" t="s">
        <v>104</v>
      </c>
      <c r="D110" s="49"/>
      <c r="E110" s="49"/>
      <c r="F110" s="89" t="str">
        <f>F7</f>
        <v xml:space="preserve">2 - Stavební úpravy 4.PP-DPS Dobětice,p.o.Šrámkova 38/A  -  vybavení prádelny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1" customFormat="1" ht="6.95" customHeight="1"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18" customHeight="1">
      <c r="B112" s="48"/>
      <c r="C112" s="40" t="s">
        <v>24</v>
      </c>
      <c r="D112" s="49"/>
      <c r="E112" s="49"/>
      <c r="F112" s="35" t="str">
        <f>F9</f>
        <v>Ústí nad Lbem</v>
      </c>
      <c r="G112" s="49"/>
      <c r="H112" s="49"/>
      <c r="I112" s="49"/>
      <c r="J112" s="49"/>
      <c r="K112" s="40" t="s">
        <v>26</v>
      </c>
      <c r="L112" s="49"/>
      <c r="M112" s="92" t="str">
        <f>IF(O9="","",O9)</f>
        <v>5. 12. 2017</v>
      </c>
      <c r="N112" s="92"/>
      <c r="O112" s="92"/>
      <c r="P112" s="92"/>
      <c r="Q112" s="49"/>
      <c r="R112" s="50"/>
    </row>
    <row r="113" spans="2:18" s="1" customFormat="1" ht="6.9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13.5">
      <c r="B114" s="48"/>
      <c r="C114" s="40" t="s">
        <v>28</v>
      </c>
      <c r="D114" s="49"/>
      <c r="E114" s="49"/>
      <c r="F114" s="35" t="str">
        <f>E12</f>
        <v xml:space="preserve"> </v>
      </c>
      <c r="G114" s="49"/>
      <c r="H114" s="49"/>
      <c r="I114" s="49"/>
      <c r="J114" s="49"/>
      <c r="K114" s="40" t="s">
        <v>34</v>
      </c>
      <c r="L114" s="49"/>
      <c r="M114" s="35" t="str">
        <f>E18</f>
        <v xml:space="preserve"> </v>
      </c>
      <c r="N114" s="35"/>
      <c r="O114" s="35"/>
      <c r="P114" s="35"/>
      <c r="Q114" s="35"/>
      <c r="R114" s="50"/>
    </row>
    <row r="115" spans="2:18" s="1" customFormat="1" ht="14.4" customHeight="1">
      <c r="B115" s="48"/>
      <c r="C115" s="40" t="s">
        <v>32</v>
      </c>
      <c r="D115" s="49"/>
      <c r="E115" s="49"/>
      <c r="F115" s="35" t="str">
        <f>IF(E15="","",E15)</f>
        <v>Vyplň údaj</v>
      </c>
      <c r="G115" s="49"/>
      <c r="H115" s="49"/>
      <c r="I115" s="49"/>
      <c r="J115" s="49"/>
      <c r="K115" s="40" t="s">
        <v>36</v>
      </c>
      <c r="L115" s="49"/>
      <c r="M115" s="35" t="str">
        <f>E21</f>
        <v xml:space="preserve"> </v>
      </c>
      <c r="N115" s="35"/>
      <c r="O115" s="35"/>
      <c r="P115" s="35"/>
      <c r="Q115" s="35"/>
      <c r="R115" s="50"/>
    </row>
    <row r="116" spans="2:18" s="1" customFormat="1" ht="10.3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27" s="8" customFormat="1" ht="29.25" customHeight="1">
      <c r="B117" s="198"/>
      <c r="C117" s="199" t="s">
        <v>141</v>
      </c>
      <c r="D117" s="200" t="s">
        <v>142</v>
      </c>
      <c r="E117" s="200" t="s">
        <v>59</v>
      </c>
      <c r="F117" s="200" t="s">
        <v>143</v>
      </c>
      <c r="G117" s="200"/>
      <c r="H117" s="200"/>
      <c r="I117" s="200"/>
      <c r="J117" s="200" t="s">
        <v>144</v>
      </c>
      <c r="K117" s="200" t="s">
        <v>145</v>
      </c>
      <c r="L117" s="200" t="s">
        <v>146</v>
      </c>
      <c r="M117" s="200"/>
      <c r="N117" s="200" t="s">
        <v>109</v>
      </c>
      <c r="O117" s="200"/>
      <c r="P117" s="200"/>
      <c r="Q117" s="201"/>
      <c r="R117" s="202"/>
      <c r="T117" s="108" t="s">
        <v>147</v>
      </c>
      <c r="U117" s="109" t="s">
        <v>41</v>
      </c>
      <c r="V117" s="109" t="s">
        <v>148</v>
      </c>
      <c r="W117" s="109" t="s">
        <v>149</v>
      </c>
      <c r="X117" s="109" t="s">
        <v>150</v>
      </c>
      <c r="Y117" s="109" t="s">
        <v>151</v>
      </c>
      <c r="Z117" s="109" t="s">
        <v>152</v>
      </c>
      <c r="AA117" s="110" t="s">
        <v>153</v>
      </c>
    </row>
    <row r="118" spans="2:63" s="1" customFormat="1" ht="29.25" customHeight="1">
      <c r="B118" s="48"/>
      <c r="C118" s="112" t="s">
        <v>106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203">
        <f>BK118</f>
        <v>0</v>
      </c>
      <c r="O118" s="204"/>
      <c r="P118" s="204"/>
      <c r="Q118" s="204"/>
      <c r="R118" s="50"/>
      <c r="T118" s="111"/>
      <c r="U118" s="69"/>
      <c r="V118" s="69"/>
      <c r="W118" s="205">
        <f>W119+W122</f>
        <v>0</v>
      </c>
      <c r="X118" s="69"/>
      <c r="Y118" s="205">
        <f>Y119+Y122</f>
        <v>0</v>
      </c>
      <c r="Z118" s="69"/>
      <c r="AA118" s="206">
        <f>AA119+AA122</f>
        <v>0</v>
      </c>
      <c r="AT118" s="24" t="s">
        <v>76</v>
      </c>
      <c r="AU118" s="24" t="s">
        <v>111</v>
      </c>
      <c r="BK118" s="207">
        <f>BK119+BK122</f>
        <v>0</v>
      </c>
    </row>
    <row r="119" spans="2:63" s="9" customFormat="1" ht="37.4" customHeight="1">
      <c r="B119" s="208"/>
      <c r="C119" s="209"/>
      <c r="D119" s="210" t="s">
        <v>118</v>
      </c>
      <c r="E119" s="210"/>
      <c r="F119" s="210"/>
      <c r="G119" s="210"/>
      <c r="H119" s="210"/>
      <c r="I119" s="210"/>
      <c r="J119" s="210"/>
      <c r="K119" s="210"/>
      <c r="L119" s="210"/>
      <c r="M119" s="210"/>
      <c r="N119" s="187">
        <f>BK119</f>
        <v>0</v>
      </c>
      <c r="O119" s="180"/>
      <c r="P119" s="180"/>
      <c r="Q119" s="180"/>
      <c r="R119" s="211"/>
      <c r="T119" s="212"/>
      <c r="U119" s="209"/>
      <c r="V119" s="209"/>
      <c r="W119" s="213">
        <f>W120</f>
        <v>0</v>
      </c>
      <c r="X119" s="209"/>
      <c r="Y119" s="213">
        <f>Y120</f>
        <v>0</v>
      </c>
      <c r="Z119" s="209"/>
      <c r="AA119" s="214">
        <f>AA120</f>
        <v>0</v>
      </c>
      <c r="AR119" s="215" t="s">
        <v>86</v>
      </c>
      <c r="AT119" s="216" t="s">
        <v>76</v>
      </c>
      <c r="AU119" s="216" t="s">
        <v>77</v>
      </c>
      <c r="AY119" s="215" t="s">
        <v>154</v>
      </c>
      <c r="BK119" s="217">
        <f>BK120</f>
        <v>0</v>
      </c>
    </row>
    <row r="120" spans="2:63" s="9" customFormat="1" ht="19.9" customHeight="1">
      <c r="B120" s="208"/>
      <c r="C120" s="209"/>
      <c r="D120" s="218" t="s">
        <v>660</v>
      </c>
      <c r="E120" s="218"/>
      <c r="F120" s="218"/>
      <c r="G120" s="218"/>
      <c r="H120" s="218"/>
      <c r="I120" s="218"/>
      <c r="J120" s="218"/>
      <c r="K120" s="218"/>
      <c r="L120" s="218"/>
      <c r="M120" s="218"/>
      <c r="N120" s="219">
        <f>BK120</f>
        <v>0</v>
      </c>
      <c r="O120" s="220"/>
      <c r="P120" s="220"/>
      <c r="Q120" s="220"/>
      <c r="R120" s="211"/>
      <c r="T120" s="212"/>
      <c r="U120" s="209"/>
      <c r="V120" s="209"/>
      <c r="W120" s="213">
        <f>W121</f>
        <v>0</v>
      </c>
      <c r="X120" s="209"/>
      <c r="Y120" s="213">
        <f>Y121</f>
        <v>0</v>
      </c>
      <c r="Z120" s="209"/>
      <c r="AA120" s="214">
        <f>AA121</f>
        <v>0</v>
      </c>
      <c r="AR120" s="215" t="s">
        <v>86</v>
      </c>
      <c r="AT120" s="216" t="s">
        <v>76</v>
      </c>
      <c r="AU120" s="216" t="s">
        <v>83</v>
      </c>
      <c r="AY120" s="215" t="s">
        <v>154</v>
      </c>
      <c r="BK120" s="217">
        <f>BK121</f>
        <v>0</v>
      </c>
    </row>
    <row r="121" spans="2:65" s="1" customFormat="1" ht="16.5" customHeight="1">
      <c r="B121" s="48"/>
      <c r="C121" s="221" t="s">
        <v>83</v>
      </c>
      <c r="D121" s="221" t="s">
        <v>155</v>
      </c>
      <c r="E121" s="222" t="s">
        <v>661</v>
      </c>
      <c r="F121" s="223" t="s">
        <v>662</v>
      </c>
      <c r="G121" s="223"/>
      <c r="H121" s="223"/>
      <c r="I121" s="223"/>
      <c r="J121" s="224" t="s">
        <v>291</v>
      </c>
      <c r="K121" s="225">
        <v>1</v>
      </c>
      <c r="L121" s="226">
        <v>0</v>
      </c>
      <c r="M121" s="227"/>
      <c r="N121" s="228">
        <f>ROUND(L121*K121,2)</f>
        <v>0</v>
      </c>
      <c r="O121" s="228"/>
      <c r="P121" s="228"/>
      <c r="Q121" s="228"/>
      <c r="R121" s="50"/>
      <c r="T121" s="229" t="s">
        <v>22</v>
      </c>
      <c r="U121" s="58" t="s">
        <v>44</v>
      </c>
      <c r="V121" s="49"/>
      <c r="W121" s="230">
        <f>V121*K121</f>
        <v>0</v>
      </c>
      <c r="X121" s="230">
        <v>0</v>
      </c>
      <c r="Y121" s="230">
        <f>X121*K121</f>
        <v>0</v>
      </c>
      <c r="Z121" s="230">
        <v>0</v>
      </c>
      <c r="AA121" s="231">
        <f>Z121*K121</f>
        <v>0</v>
      </c>
      <c r="AR121" s="24" t="s">
        <v>229</v>
      </c>
      <c r="AT121" s="24" t="s">
        <v>155</v>
      </c>
      <c r="AU121" s="24" t="s">
        <v>86</v>
      </c>
      <c r="AY121" s="24" t="s">
        <v>154</v>
      </c>
      <c r="BE121" s="144">
        <f>IF(U121="základní",N121,0)</f>
        <v>0</v>
      </c>
      <c r="BF121" s="144">
        <f>IF(U121="snížená",N121,0)</f>
        <v>0</v>
      </c>
      <c r="BG121" s="144">
        <f>IF(U121="zákl. přenesená",N121,0)</f>
        <v>0</v>
      </c>
      <c r="BH121" s="144">
        <f>IF(U121="sníž. přenesená",N121,0)</f>
        <v>0</v>
      </c>
      <c r="BI121" s="144">
        <f>IF(U121="nulová",N121,0)</f>
        <v>0</v>
      </c>
      <c r="BJ121" s="24" t="s">
        <v>86</v>
      </c>
      <c r="BK121" s="144">
        <f>ROUND(L121*K121,2)</f>
        <v>0</v>
      </c>
      <c r="BL121" s="24" t="s">
        <v>229</v>
      </c>
      <c r="BM121" s="24" t="s">
        <v>663</v>
      </c>
    </row>
    <row r="122" spans="2:63" s="1" customFormat="1" ht="49.9" customHeight="1">
      <c r="B122" s="48"/>
      <c r="C122" s="49"/>
      <c r="D122" s="210" t="s">
        <v>657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284">
        <f>BK122</f>
        <v>0</v>
      </c>
      <c r="O122" s="285"/>
      <c r="P122" s="285"/>
      <c r="Q122" s="285"/>
      <c r="R122" s="50"/>
      <c r="T122" s="192"/>
      <c r="U122" s="49"/>
      <c r="V122" s="49"/>
      <c r="W122" s="49"/>
      <c r="X122" s="49"/>
      <c r="Y122" s="49"/>
      <c r="Z122" s="49"/>
      <c r="AA122" s="102"/>
      <c r="AT122" s="24" t="s">
        <v>76</v>
      </c>
      <c r="AU122" s="24" t="s">
        <v>77</v>
      </c>
      <c r="AY122" s="24" t="s">
        <v>658</v>
      </c>
      <c r="BK122" s="144">
        <f>SUM(BK123:BK127)</f>
        <v>0</v>
      </c>
    </row>
    <row r="123" spans="2:63" s="1" customFormat="1" ht="22.3" customHeight="1">
      <c r="B123" s="48"/>
      <c r="C123" s="286" t="s">
        <v>22</v>
      </c>
      <c r="D123" s="286" t="s">
        <v>155</v>
      </c>
      <c r="E123" s="287" t="s">
        <v>22</v>
      </c>
      <c r="F123" s="288" t="s">
        <v>22</v>
      </c>
      <c r="G123" s="288"/>
      <c r="H123" s="288"/>
      <c r="I123" s="288"/>
      <c r="J123" s="289" t="s">
        <v>22</v>
      </c>
      <c r="K123" s="290"/>
      <c r="L123" s="226"/>
      <c r="M123" s="228"/>
      <c r="N123" s="228">
        <f>BK123</f>
        <v>0</v>
      </c>
      <c r="O123" s="228"/>
      <c r="P123" s="228"/>
      <c r="Q123" s="228"/>
      <c r="R123" s="50"/>
      <c r="T123" s="229" t="s">
        <v>22</v>
      </c>
      <c r="U123" s="291" t="s">
        <v>42</v>
      </c>
      <c r="V123" s="49"/>
      <c r="W123" s="49"/>
      <c r="X123" s="49"/>
      <c r="Y123" s="49"/>
      <c r="Z123" s="49"/>
      <c r="AA123" s="102"/>
      <c r="AT123" s="24" t="s">
        <v>658</v>
      </c>
      <c r="AU123" s="24" t="s">
        <v>83</v>
      </c>
      <c r="AY123" s="24" t="s">
        <v>658</v>
      </c>
      <c r="BE123" s="144">
        <f>IF(U123="základní",N123,0)</f>
        <v>0</v>
      </c>
      <c r="BF123" s="144">
        <f>IF(U123="snížená",N123,0)</f>
        <v>0</v>
      </c>
      <c r="BG123" s="144">
        <f>IF(U123="zákl. přenesená",N123,0)</f>
        <v>0</v>
      </c>
      <c r="BH123" s="144">
        <f>IF(U123="sníž. přenesená",N123,0)</f>
        <v>0</v>
      </c>
      <c r="BI123" s="144">
        <f>IF(U123="nulová",N123,0)</f>
        <v>0</v>
      </c>
      <c r="BJ123" s="24" t="s">
        <v>83</v>
      </c>
      <c r="BK123" s="144">
        <f>L123*K123</f>
        <v>0</v>
      </c>
    </row>
    <row r="124" spans="2:63" s="1" customFormat="1" ht="22.3" customHeight="1">
      <c r="B124" s="48"/>
      <c r="C124" s="286" t="s">
        <v>22</v>
      </c>
      <c r="D124" s="286" t="s">
        <v>155</v>
      </c>
      <c r="E124" s="287" t="s">
        <v>22</v>
      </c>
      <c r="F124" s="288" t="s">
        <v>22</v>
      </c>
      <c r="G124" s="288"/>
      <c r="H124" s="288"/>
      <c r="I124" s="288"/>
      <c r="J124" s="289" t="s">
        <v>22</v>
      </c>
      <c r="K124" s="290"/>
      <c r="L124" s="226"/>
      <c r="M124" s="228"/>
      <c r="N124" s="228">
        <f>BK124</f>
        <v>0</v>
      </c>
      <c r="O124" s="228"/>
      <c r="P124" s="228"/>
      <c r="Q124" s="228"/>
      <c r="R124" s="50"/>
      <c r="T124" s="229" t="s">
        <v>22</v>
      </c>
      <c r="U124" s="291" t="s">
        <v>42</v>
      </c>
      <c r="V124" s="49"/>
      <c r="W124" s="49"/>
      <c r="X124" s="49"/>
      <c r="Y124" s="49"/>
      <c r="Z124" s="49"/>
      <c r="AA124" s="102"/>
      <c r="AT124" s="24" t="s">
        <v>658</v>
      </c>
      <c r="AU124" s="24" t="s">
        <v>83</v>
      </c>
      <c r="AY124" s="24" t="s">
        <v>658</v>
      </c>
      <c r="BE124" s="144">
        <f>IF(U124="základní",N124,0)</f>
        <v>0</v>
      </c>
      <c r="BF124" s="144">
        <f>IF(U124="snížená",N124,0)</f>
        <v>0</v>
      </c>
      <c r="BG124" s="144">
        <f>IF(U124="zákl. přenesená",N124,0)</f>
        <v>0</v>
      </c>
      <c r="BH124" s="144">
        <f>IF(U124="sníž. přenesená",N124,0)</f>
        <v>0</v>
      </c>
      <c r="BI124" s="144">
        <f>IF(U124="nulová",N124,0)</f>
        <v>0</v>
      </c>
      <c r="BJ124" s="24" t="s">
        <v>83</v>
      </c>
      <c r="BK124" s="144">
        <f>L124*K124</f>
        <v>0</v>
      </c>
    </row>
    <row r="125" spans="2:63" s="1" customFormat="1" ht="22.3" customHeight="1">
      <c r="B125" s="48"/>
      <c r="C125" s="286" t="s">
        <v>22</v>
      </c>
      <c r="D125" s="286" t="s">
        <v>155</v>
      </c>
      <c r="E125" s="287" t="s">
        <v>22</v>
      </c>
      <c r="F125" s="288" t="s">
        <v>22</v>
      </c>
      <c r="G125" s="288"/>
      <c r="H125" s="288"/>
      <c r="I125" s="288"/>
      <c r="J125" s="289" t="s">
        <v>22</v>
      </c>
      <c r="K125" s="290"/>
      <c r="L125" s="226"/>
      <c r="M125" s="228"/>
      <c r="N125" s="228">
        <f>BK125</f>
        <v>0</v>
      </c>
      <c r="O125" s="228"/>
      <c r="P125" s="228"/>
      <c r="Q125" s="228"/>
      <c r="R125" s="50"/>
      <c r="T125" s="229" t="s">
        <v>22</v>
      </c>
      <c r="U125" s="291" t="s">
        <v>42</v>
      </c>
      <c r="V125" s="49"/>
      <c r="W125" s="49"/>
      <c r="X125" s="49"/>
      <c r="Y125" s="49"/>
      <c r="Z125" s="49"/>
      <c r="AA125" s="102"/>
      <c r="AT125" s="24" t="s">
        <v>658</v>
      </c>
      <c r="AU125" s="24" t="s">
        <v>83</v>
      </c>
      <c r="AY125" s="24" t="s">
        <v>658</v>
      </c>
      <c r="BE125" s="144">
        <f>IF(U125="základní",N125,0)</f>
        <v>0</v>
      </c>
      <c r="BF125" s="144">
        <f>IF(U125="snížená",N125,0)</f>
        <v>0</v>
      </c>
      <c r="BG125" s="144">
        <f>IF(U125="zákl. přenesená",N125,0)</f>
        <v>0</v>
      </c>
      <c r="BH125" s="144">
        <f>IF(U125="sníž. přenesená",N125,0)</f>
        <v>0</v>
      </c>
      <c r="BI125" s="144">
        <f>IF(U125="nulová",N125,0)</f>
        <v>0</v>
      </c>
      <c r="BJ125" s="24" t="s">
        <v>83</v>
      </c>
      <c r="BK125" s="144">
        <f>L125*K125</f>
        <v>0</v>
      </c>
    </row>
    <row r="126" spans="2:63" s="1" customFormat="1" ht="22.3" customHeight="1">
      <c r="B126" s="48"/>
      <c r="C126" s="286" t="s">
        <v>22</v>
      </c>
      <c r="D126" s="286" t="s">
        <v>155</v>
      </c>
      <c r="E126" s="287" t="s">
        <v>22</v>
      </c>
      <c r="F126" s="288" t="s">
        <v>22</v>
      </c>
      <c r="G126" s="288"/>
      <c r="H126" s="288"/>
      <c r="I126" s="288"/>
      <c r="J126" s="289" t="s">
        <v>22</v>
      </c>
      <c r="K126" s="290"/>
      <c r="L126" s="226"/>
      <c r="M126" s="228"/>
      <c r="N126" s="228">
        <f>BK126</f>
        <v>0</v>
      </c>
      <c r="O126" s="228"/>
      <c r="P126" s="228"/>
      <c r="Q126" s="228"/>
      <c r="R126" s="50"/>
      <c r="T126" s="229" t="s">
        <v>22</v>
      </c>
      <c r="U126" s="291" t="s">
        <v>42</v>
      </c>
      <c r="V126" s="49"/>
      <c r="W126" s="49"/>
      <c r="X126" s="49"/>
      <c r="Y126" s="49"/>
      <c r="Z126" s="49"/>
      <c r="AA126" s="102"/>
      <c r="AT126" s="24" t="s">
        <v>658</v>
      </c>
      <c r="AU126" s="24" t="s">
        <v>83</v>
      </c>
      <c r="AY126" s="24" t="s">
        <v>658</v>
      </c>
      <c r="BE126" s="144">
        <f>IF(U126="základní",N126,0)</f>
        <v>0</v>
      </c>
      <c r="BF126" s="144">
        <f>IF(U126="snížená",N126,0)</f>
        <v>0</v>
      </c>
      <c r="BG126" s="144">
        <f>IF(U126="zákl. přenesená",N126,0)</f>
        <v>0</v>
      </c>
      <c r="BH126" s="144">
        <f>IF(U126="sníž. přenesená",N126,0)</f>
        <v>0</v>
      </c>
      <c r="BI126" s="144">
        <f>IF(U126="nulová",N126,0)</f>
        <v>0</v>
      </c>
      <c r="BJ126" s="24" t="s">
        <v>83</v>
      </c>
      <c r="BK126" s="144">
        <f>L126*K126</f>
        <v>0</v>
      </c>
    </row>
    <row r="127" spans="2:63" s="1" customFormat="1" ht="22.3" customHeight="1">
      <c r="B127" s="48"/>
      <c r="C127" s="286" t="s">
        <v>22</v>
      </c>
      <c r="D127" s="286" t="s">
        <v>155</v>
      </c>
      <c r="E127" s="287" t="s">
        <v>22</v>
      </c>
      <c r="F127" s="288" t="s">
        <v>22</v>
      </c>
      <c r="G127" s="288"/>
      <c r="H127" s="288"/>
      <c r="I127" s="288"/>
      <c r="J127" s="289" t="s">
        <v>22</v>
      </c>
      <c r="K127" s="290"/>
      <c r="L127" s="226"/>
      <c r="M127" s="228"/>
      <c r="N127" s="228">
        <f>BK127</f>
        <v>0</v>
      </c>
      <c r="O127" s="228"/>
      <c r="P127" s="228"/>
      <c r="Q127" s="228"/>
      <c r="R127" s="50"/>
      <c r="T127" s="229" t="s">
        <v>22</v>
      </c>
      <c r="U127" s="291" t="s">
        <v>42</v>
      </c>
      <c r="V127" s="74"/>
      <c r="W127" s="74"/>
      <c r="X127" s="74"/>
      <c r="Y127" s="74"/>
      <c r="Z127" s="74"/>
      <c r="AA127" s="76"/>
      <c r="AT127" s="24" t="s">
        <v>658</v>
      </c>
      <c r="AU127" s="24" t="s">
        <v>83</v>
      </c>
      <c r="AY127" s="24" t="s">
        <v>658</v>
      </c>
      <c r="BE127" s="144">
        <f>IF(U127="základní",N127,0)</f>
        <v>0</v>
      </c>
      <c r="BF127" s="144">
        <f>IF(U127="snížená",N127,0)</f>
        <v>0</v>
      </c>
      <c r="BG127" s="144">
        <f>IF(U127="zákl. přenesená",N127,0)</f>
        <v>0</v>
      </c>
      <c r="BH127" s="144">
        <f>IF(U127="sníž. přenesená",N127,0)</f>
        <v>0</v>
      </c>
      <c r="BI127" s="144">
        <f>IF(U127="nulová",N127,0)</f>
        <v>0</v>
      </c>
      <c r="BJ127" s="24" t="s">
        <v>83</v>
      </c>
      <c r="BK127" s="144">
        <f>L127*K127</f>
        <v>0</v>
      </c>
    </row>
    <row r="128" spans="2:18" s="1" customFormat="1" ht="6.95" customHeight="1"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9"/>
    </row>
  </sheetData>
  <sheetProtection password="CC35" sheet="1" objects="1" scenarios="1" formatColumns="0" formatRows="0"/>
  <mergeCells count="8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N118:Q118"/>
    <mergeCell ref="N119:Q119"/>
    <mergeCell ref="N120:Q120"/>
    <mergeCell ref="N122:Q122"/>
    <mergeCell ref="H1:K1"/>
    <mergeCell ref="S2:AC2"/>
  </mergeCells>
  <dataValidations count="2">
    <dataValidation type="list" allowBlank="1" showInputMessage="1" showErrorMessage="1" error="Povoleny jsou hodnoty K, M." sqref="D123:D128">
      <formula1>"K, M"</formula1>
    </dataValidation>
    <dataValidation type="list" allowBlank="1" showInputMessage="1" showErrorMessage="1" error="Povoleny jsou hodnoty základní, snížená, zákl. přenesená, sníž. přenesená, nulová." sqref="U123:U12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Honza-PC\Honza</cp:lastModifiedBy>
  <dcterms:created xsi:type="dcterms:W3CDTF">2018-06-21T13:01:53Z</dcterms:created>
  <dcterms:modified xsi:type="dcterms:W3CDTF">2018-06-21T13:01:58Z</dcterms:modified>
  <cp:category/>
  <cp:version/>
  <cp:contentType/>
  <cp:contentStatus/>
</cp:coreProperties>
</file>