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25" windowWidth="20775" windowHeight="9405"/>
  </bookViews>
  <sheets>
    <sheet name="Rekapitulace stavby" sheetId="1" r:id="rId1"/>
    <sheet name="001 - Bourací práce" sheetId="2" r:id="rId2"/>
    <sheet name="002 - Stavební úpravy" sheetId="3" r:id="rId3"/>
    <sheet name="003 - Elektrointalace" sheetId="4" r:id="rId4"/>
    <sheet name="004 - ZTI" sheetId="5" r:id="rId5"/>
    <sheet name="005 - Vytápění" sheetId="6" r:id="rId6"/>
  </sheets>
  <definedNames>
    <definedName name="_xlnm.Print_Titles" localSheetId="1">'001 - Bourací práce'!$126:$126</definedName>
    <definedName name="_xlnm.Print_Titles" localSheetId="2">'002 - Stavební úpravy'!$144:$144</definedName>
    <definedName name="_xlnm.Print_Titles" localSheetId="3">'003 - Elektrointalace'!$118:$118</definedName>
    <definedName name="_xlnm.Print_Titles" localSheetId="4">'004 - ZTI'!$119:$119</definedName>
    <definedName name="_xlnm.Print_Titles" localSheetId="5">'005 - Vytápění'!$118:$118</definedName>
    <definedName name="_xlnm.Print_Titles" localSheetId="0">'Rekapitulace stavby'!$85:$85</definedName>
    <definedName name="_xlnm.Print_Area" localSheetId="1">'001 - Bourací práce'!$C$4:$Q$70,'001 - Bourací práce'!$C$76:$Q$110,'001 - Bourací práce'!$C$116:$Q$252</definedName>
    <definedName name="_xlnm.Print_Area" localSheetId="2">'002 - Stavební úpravy'!$C$4:$Q$70,'002 - Stavební úpravy'!$C$76:$Q$128,'002 - Stavební úpravy'!$C$134:$Q$513</definedName>
    <definedName name="_xlnm.Print_Area" localSheetId="3">'003 - Elektrointalace'!$C$4:$Q$70,'003 - Elektrointalace'!$C$76:$Q$102,'003 - Elektrointalace'!$C$108:$Q$199</definedName>
    <definedName name="_xlnm.Print_Area" localSheetId="4">'004 - ZTI'!$C$4:$Q$70,'004 - ZTI'!$C$76:$Q$103,'004 - ZTI'!$C$109:$Q$172</definedName>
    <definedName name="_xlnm.Print_Area" localSheetId="5">'005 - Vytápění'!$C$4:$Q$70,'005 - Vytápění'!$C$76:$Q$102,'005 - Vytápění'!$C$108:$Q$143</definedName>
    <definedName name="_xlnm.Print_Area" localSheetId="0">'Rekapitulace stavby'!$C$4:$AP$70,'Rekapitulace stavby'!$C$76:$AP$100</definedName>
  </definedNames>
  <calcPr calcId="145621"/>
</workbook>
</file>

<file path=xl/calcChain.xml><?xml version="1.0" encoding="utf-8"?>
<calcChain xmlns="http://schemas.openxmlformats.org/spreadsheetml/2006/main">
  <c r="N143" i="6" l="1"/>
  <c r="AY92" i="1"/>
  <c r="AX92" i="1"/>
  <c r="BI142" i="6"/>
  <c r="BH142" i="6"/>
  <c r="BG142" i="6"/>
  <c r="BF142" i="6"/>
  <c r="AA142" i="6"/>
  <c r="AA141" i="6" s="1"/>
  <c r="Y142" i="6"/>
  <c r="Y141" i="6" s="1"/>
  <c r="W142" i="6"/>
  <c r="W141" i="6" s="1"/>
  <c r="BK142" i="6"/>
  <c r="BK141" i="6"/>
  <c r="N141" i="6" s="1"/>
  <c r="N92" i="6" s="1"/>
  <c r="N142" i="6"/>
  <c r="BE142" i="6"/>
  <c r="BI140" i="6"/>
  <c r="BH140" i="6"/>
  <c r="BG140" i="6"/>
  <c r="BF140" i="6"/>
  <c r="AA140" i="6"/>
  <c r="Y140" i="6"/>
  <c r="W140" i="6"/>
  <c r="BK140" i="6"/>
  <c r="N140" i="6"/>
  <c r="BE140" i="6"/>
  <c r="BI139" i="6"/>
  <c r="BH139" i="6"/>
  <c r="BG139" i="6"/>
  <c r="BF139" i="6"/>
  <c r="AA139" i="6"/>
  <c r="Y139" i="6"/>
  <c r="W139" i="6"/>
  <c r="BK139" i="6"/>
  <c r="N139" i="6"/>
  <c r="BE139" i="6"/>
  <c r="BI138" i="6"/>
  <c r="BH138" i="6"/>
  <c r="BG138" i="6"/>
  <c r="BF138" i="6"/>
  <c r="AA138" i="6"/>
  <c r="Y138" i="6"/>
  <c r="W138" i="6"/>
  <c r="BK138" i="6"/>
  <c r="N138" i="6"/>
  <c r="BE138" i="6"/>
  <c r="BI137" i="6"/>
  <c r="BH137" i="6"/>
  <c r="BG137" i="6"/>
  <c r="BF137" i="6"/>
  <c r="AA137" i="6"/>
  <c r="Y137" i="6"/>
  <c r="W137" i="6"/>
  <c r="BK137" i="6"/>
  <c r="N137" i="6"/>
  <c r="BE137" i="6"/>
  <c r="BI136" i="6"/>
  <c r="BH136" i="6"/>
  <c r="BG136" i="6"/>
  <c r="BF136" i="6"/>
  <c r="AA136" i="6"/>
  <c r="Y136" i="6"/>
  <c r="W136" i="6"/>
  <c r="BK136" i="6"/>
  <c r="N136" i="6"/>
  <c r="BE136" i="6"/>
  <c r="BI135" i="6"/>
  <c r="BH135" i="6"/>
  <c r="BG135" i="6"/>
  <c r="BF135" i="6"/>
  <c r="AA135" i="6"/>
  <c r="Y135" i="6"/>
  <c r="W135" i="6"/>
  <c r="BK135" i="6"/>
  <c r="N135" i="6"/>
  <c r="BE135" i="6"/>
  <c r="BI134" i="6"/>
  <c r="BH134" i="6"/>
  <c r="BG134" i="6"/>
  <c r="BF134" i="6"/>
  <c r="AA134" i="6"/>
  <c r="Y134" i="6"/>
  <c r="W134" i="6"/>
  <c r="BK134" i="6"/>
  <c r="N134" i="6"/>
  <c r="BE134" i="6"/>
  <c r="BI133" i="6"/>
  <c r="BH133" i="6"/>
  <c r="BG133" i="6"/>
  <c r="BF133" i="6"/>
  <c r="AA133" i="6"/>
  <c r="Y133" i="6"/>
  <c r="Y130" i="6" s="1"/>
  <c r="W133" i="6"/>
  <c r="BK133" i="6"/>
  <c r="N133" i="6"/>
  <c r="BE133" i="6"/>
  <c r="BI132" i="6"/>
  <c r="BH132" i="6"/>
  <c r="BG132" i="6"/>
  <c r="BF132" i="6"/>
  <c r="AA132" i="6"/>
  <c r="Y132" i="6"/>
  <c r="W132" i="6"/>
  <c r="BK132" i="6"/>
  <c r="BK130" i="6" s="1"/>
  <c r="N130" i="6" s="1"/>
  <c r="N91" i="6" s="1"/>
  <c r="N132" i="6"/>
  <c r="BE132" i="6"/>
  <c r="BI131" i="6"/>
  <c r="BH131" i="6"/>
  <c r="BG131" i="6"/>
  <c r="BF131" i="6"/>
  <c r="AA131" i="6"/>
  <c r="AA130" i="6"/>
  <c r="Y131" i="6"/>
  <c r="W131" i="6"/>
  <c r="W130" i="6"/>
  <c r="BK131" i="6"/>
  <c r="N131" i="6"/>
  <c r="BE131" i="6" s="1"/>
  <c r="BI129" i="6"/>
  <c r="BH129" i="6"/>
  <c r="BG129" i="6"/>
  <c r="BF129" i="6"/>
  <c r="AA129" i="6"/>
  <c r="Y129" i="6"/>
  <c r="W129" i="6"/>
  <c r="BK129" i="6"/>
  <c r="N129" i="6"/>
  <c r="BE129" i="6"/>
  <c r="BI128" i="6"/>
  <c r="BH128" i="6"/>
  <c r="BG128" i="6"/>
  <c r="BF128" i="6"/>
  <c r="AA128" i="6"/>
  <c r="AA127" i="6" s="1"/>
  <c r="Y128" i="6"/>
  <c r="Y127" i="6"/>
  <c r="W128" i="6"/>
  <c r="W127" i="6"/>
  <c r="BK128" i="6"/>
  <c r="BK127" i="6"/>
  <c r="N127" i="6" s="1"/>
  <c r="N90" i="6" s="1"/>
  <c r="N128" i="6"/>
  <c r="BE128" i="6"/>
  <c r="BI126" i="6"/>
  <c r="BH126" i="6"/>
  <c r="BG126" i="6"/>
  <c r="BF126" i="6"/>
  <c r="AA126" i="6"/>
  <c r="Y126" i="6"/>
  <c r="W126" i="6"/>
  <c r="BK126" i="6"/>
  <c r="N126" i="6"/>
  <c r="BE126" i="6"/>
  <c r="BI125" i="6"/>
  <c r="BH125" i="6"/>
  <c r="BG125" i="6"/>
  <c r="BF125" i="6"/>
  <c r="AA125" i="6"/>
  <c r="Y125" i="6"/>
  <c r="W125" i="6"/>
  <c r="BK125" i="6"/>
  <c r="N125" i="6"/>
  <c r="BE125" i="6"/>
  <c r="BI124" i="6"/>
  <c r="BH124" i="6"/>
  <c r="BG124" i="6"/>
  <c r="BF124" i="6"/>
  <c r="AA124" i="6"/>
  <c r="Y124" i="6"/>
  <c r="W124" i="6"/>
  <c r="BK124" i="6"/>
  <c r="N124" i="6"/>
  <c r="BE124" i="6"/>
  <c r="BI123" i="6"/>
  <c r="BH123" i="6"/>
  <c r="BG123" i="6"/>
  <c r="BF123" i="6"/>
  <c r="AA123" i="6"/>
  <c r="Y123" i="6"/>
  <c r="W123" i="6"/>
  <c r="BK123" i="6"/>
  <c r="N123" i="6"/>
  <c r="BE123" i="6"/>
  <c r="BI122" i="6"/>
  <c r="BH122" i="6"/>
  <c r="BG122" i="6"/>
  <c r="BF122" i="6"/>
  <c r="AA122" i="6"/>
  <c r="Y122" i="6"/>
  <c r="W122" i="6"/>
  <c r="BK122" i="6"/>
  <c r="BK120" i="6" s="1"/>
  <c r="N122" i="6"/>
  <c r="BE122" i="6"/>
  <c r="BI121" i="6"/>
  <c r="BH121" i="6"/>
  <c r="BG121" i="6"/>
  <c r="BF121" i="6"/>
  <c r="AA121" i="6"/>
  <c r="AA120" i="6"/>
  <c r="AA119" i="6" s="1"/>
  <c r="Y121" i="6"/>
  <c r="Y120" i="6" s="1"/>
  <c r="Y119" i="6" s="1"/>
  <c r="W121" i="6"/>
  <c r="W120" i="6"/>
  <c r="BK121" i="6"/>
  <c r="N121" i="6"/>
  <c r="BE121" i="6"/>
  <c r="M115" i="6"/>
  <c r="F113" i="6"/>
  <c r="F111" i="6"/>
  <c r="BI100" i="6"/>
  <c r="BH100" i="6"/>
  <c r="BG100" i="6"/>
  <c r="BF100" i="6"/>
  <c r="BI99" i="6"/>
  <c r="BH99" i="6"/>
  <c r="BG99" i="6"/>
  <c r="BF99" i="6"/>
  <c r="BI98" i="6"/>
  <c r="BH98" i="6"/>
  <c r="BG98" i="6"/>
  <c r="BF98" i="6"/>
  <c r="BI97" i="6"/>
  <c r="BH97" i="6"/>
  <c r="BG97" i="6"/>
  <c r="BF97" i="6"/>
  <c r="BI96" i="6"/>
  <c r="BH96" i="6"/>
  <c r="BG96" i="6"/>
  <c r="BF96" i="6"/>
  <c r="BI95" i="6"/>
  <c r="H36" i="6"/>
  <c r="BD92" i="1" s="1"/>
  <c r="BH95" i="6"/>
  <c r="H35" i="6" s="1"/>
  <c r="BC92" i="1" s="1"/>
  <c r="BG95" i="6"/>
  <c r="H34" i="6"/>
  <c r="BB92" i="1" s="1"/>
  <c r="BF95" i="6"/>
  <c r="H33" i="6" s="1"/>
  <c r="BA92" i="1" s="1"/>
  <c r="M83" i="6"/>
  <c r="F81" i="6"/>
  <c r="F79" i="6"/>
  <c r="O21" i="6"/>
  <c r="E21" i="6"/>
  <c r="M84" i="6" s="1"/>
  <c r="M116" i="6"/>
  <c r="O20" i="6"/>
  <c r="O15" i="6"/>
  <c r="E15" i="6"/>
  <c r="F84" i="6" s="1"/>
  <c r="O14" i="6"/>
  <c r="O12" i="6"/>
  <c r="E12" i="6"/>
  <c r="F115" i="6"/>
  <c r="F83" i="6"/>
  <c r="O11" i="6"/>
  <c r="O9" i="6"/>
  <c r="M113" i="6"/>
  <c r="M81" i="6"/>
  <c r="F6" i="6"/>
  <c r="F78" i="6" s="1"/>
  <c r="N172" i="5"/>
  <c r="AY91" i="1"/>
  <c r="AX91" i="1"/>
  <c r="BI171" i="5"/>
  <c r="BH171" i="5"/>
  <c r="BG171" i="5"/>
  <c r="BF171" i="5"/>
  <c r="AA171" i="5"/>
  <c r="Y171" i="5"/>
  <c r="W171" i="5"/>
  <c r="W168" i="5" s="1"/>
  <c r="BK171" i="5"/>
  <c r="N171" i="5"/>
  <c r="BE171" i="5"/>
  <c r="BI170" i="5"/>
  <c r="BH170" i="5"/>
  <c r="BG170" i="5"/>
  <c r="BF170" i="5"/>
  <c r="AA170" i="5"/>
  <c r="AA168" i="5" s="1"/>
  <c r="Y170" i="5"/>
  <c r="W170" i="5"/>
  <c r="BK170" i="5"/>
  <c r="N170" i="5"/>
  <c r="BE170" i="5" s="1"/>
  <c r="BI169" i="5"/>
  <c r="BH169" i="5"/>
  <c r="BG169" i="5"/>
  <c r="BF169" i="5"/>
  <c r="AA169" i="5"/>
  <c r="Y169" i="5"/>
  <c r="Y168" i="5" s="1"/>
  <c r="W169" i="5"/>
  <c r="BK169" i="5"/>
  <c r="BK168" i="5" s="1"/>
  <c r="N168" i="5" s="1"/>
  <c r="N93" i="5" s="1"/>
  <c r="N169" i="5"/>
  <c r="BE169" i="5"/>
  <c r="BI167" i="5"/>
  <c r="BH167" i="5"/>
  <c r="BG167" i="5"/>
  <c r="BF167" i="5"/>
  <c r="AA167" i="5"/>
  <c r="AA166" i="5"/>
  <c r="Y167" i="5"/>
  <c r="Y166" i="5" s="1"/>
  <c r="W167" i="5"/>
  <c r="W166" i="5"/>
  <c r="BK167" i="5"/>
  <c r="BK166" i="5" s="1"/>
  <c r="N166" i="5" s="1"/>
  <c r="N92" i="5" s="1"/>
  <c r="N167" i="5"/>
  <c r="BE167" i="5"/>
  <c r="BI165" i="5"/>
  <c r="BH165" i="5"/>
  <c r="BG165" i="5"/>
  <c r="BF165" i="5"/>
  <c r="AA165" i="5"/>
  <c r="Y165" i="5"/>
  <c r="W165" i="5"/>
  <c r="BK165" i="5"/>
  <c r="N165" i="5"/>
  <c r="BE165" i="5"/>
  <c r="BI164" i="5"/>
  <c r="BH164" i="5"/>
  <c r="BG164" i="5"/>
  <c r="BF164" i="5"/>
  <c r="AA164" i="5"/>
  <c r="Y164" i="5"/>
  <c r="W164" i="5"/>
  <c r="BK164" i="5"/>
  <c r="N164" i="5"/>
  <c r="BE164" i="5" s="1"/>
  <c r="BI163" i="5"/>
  <c r="BH163" i="5"/>
  <c r="BG163" i="5"/>
  <c r="BF163" i="5"/>
  <c r="AA163" i="5"/>
  <c r="Y163" i="5"/>
  <c r="W163" i="5"/>
  <c r="BK163" i="5"/>
  <c r="N163" i="5"/>
  <c r="BE163" i="5"/>
  <c r="BI162" i="5"/>
  <c r="BH162" i="5"/>
  <c r="BG162" i="5"/>
  <c r="BF162" i="5"/>
  <c r="AA162" i="5"/>
  <c r="Y162" i="5"/>
  <c r="W162" i="5"/>
  <c r="BK162" i="5"/>
  <c r="N162" i="5"/>
  <c r="BE162" i="5" s="1"/>
  <c r="BI161" i="5"/>
  <c r="BH161" i="5"/>
  <c r="BG161" i="5"/>
  <c r="BF161" i="5"/>
  <c r="AA161" i="5"/>
  <c r="Y161" i="5"/>
  <c r="W161" i="5"/>
  <c r="BK161" i="5"/>
  <c r="N161" i="5"/>
  <c r="BE161" i="5"/>
  <c r="BI160" i="5"/>
  <c r="BH160" i="5"/>
  <c r="BG160" i="5"/>
  <c r="BF160" i="5"/>
  <c r="AA160" i="5"/>
  <c r="Y160" i="5"/>
  <c r="W160" i="5"/>
  <c r="BK160" i="5"/>
  <c r="N160" i="5"/>
  <c r="BE160" i="5" s="1"/>
  <c r="BI159" i="5"/>
  <c r="BH159" i="5"/>
  <c r="BG159" i="5"/>
  <c r="BF159" i="5"/>
  <c r="AA159" i="5"/>
  <c r="Y159" i="5"/>
  <c r="W159" i="5"/>
  <c r="BK159" i="5"/>
  <c r="N159" i="5"/>
  <c r="BE159" i="5"/>
  <c r="BI158" i="5"/>
  <c r="BH158" i="5"/>
  <c r="BG158" i="5"/>
  <c r="BF158" i="5"/>
  <c r="AA158" i="5"/>
  <c r="Y158" i="5"/>
  <c r="W158" i="5"/>
  <c r="BK158" i="5"/>
  <c r="N158" i="5"/>
  <c r="BE158" i="5" s="1"/>
  <c r="BI157" i="5"/>
  <c r="BH157" i="5"/>
  <c r="BG157" i="5"/>
  <c r="BF157" i="5"/>
  <c r="AA157" i="5"/>
  <c r="Y157" i="5"/>
  <c r="W157" i="5"/>
  <c r="BK157" i="5"/>
  <c r="N157" i="5"/>
  <c r="BE157" i="5"/>
  <c r="BI156" i="5"/>
  <c r="BH156" i="5"/>
  <c r="BG156" i="5"/>
  <c r="BF156" i="5"/>
  <c r="AA156" i="5"/>
  <c r="Y156" i="5"/>
  <c r="W156" i="5"/>
  <c r="BK156" i="5"/>
  <c r="N156" i="5"/>
  <c r="BE156" i="5" s="1"/>
  <c r="BI155" i="5"/>
  <c r="BH155" i="5"/>
  <c r="BG155" i="5"/>
  <c r="BF155" i="5"/>
  <c r="AA155" i="5"/>
  <c r="Y155" i="5"/>
  <c r="W155" i="5"/>
  <c r="BK155" i="5"/>
  <c r="N155" i="5"/>
  <c r="BE155" i="5"/>
  <c r="BI154" i="5"/>
  <c r="BH154" i="5"/>
  <c r="BG154" i="5"/>
  <c r="BF154" i="5"/>
  <c r="AA154" i="5"/>
  <c r="Y154" i="5"/>
  <c r="W154" i="5"/>
  <c r="BK154" i="5"/>
  <c r="N154" i="5"/>
  <c r="BE154" i="5" s="1"/>
  <c r="BI153" i="5"/>
  <c r="BH153" i="5"/>
  <c r="BG153" i="5"/>
  <c r="BF153" i="5"/>
  <c r="AA153" i="5"/>
  <c r="Y153" i="5"/>
  <c r="W153" i="5"/>
  <c r="BK153" i="5"/>
  <c r="N153" i="5"/>
  <c r="BE153" i="5"/>
  <c r="BI152" i="5"/>
  <c r="BH152" i="5"/>
  <c r="BG152" i="5"/>
  <c r="BF152" i="5"/>
  <c r="AA152" i="5"/>
  <c r="Y152" i="5"/>
  <c r="W152" i="5"/>
  <c r="BK152" i="5"/>
  <c r="N152" i="5"/>
  <c r="BE152" i="5" s="1"/>
  <c r="BI151" i="5"/>
  <c r="BH151" i="5"/>
  <c r="BG151" i="5"/>
  <c r="BF151" i="5"/>
  <c r="AA151" i="5"/>
  <c r="Y151" i="5"/>
  <c r="W151" i="5"/>
  <c r="BK151" i="5"/>
  <c r="N151" i="5"/>
  <c r="BE151" i="5"/>
  <c r="BI150" i="5"/>
  <c r="BH150" i="5"/>
  <c r="BG150" i="5"/>
  <c r="BF150" i="5"/>
  <c r="AA150" i="5"/>
  <c r="AA149" i="5" s="1"/>
  <c r="Y150" i="5"/>
  <c r="Y149" i="5"/>
  <c r="W150" i="5"/>
  <c r="W149" i="5" s="1"/>
  <c r="BK150" i="5"/>
  <c r="BK149" i="5"/>
  <c r="N149" i="5"/>
  <c r="N91" i="5" s="1"/>
  <c r="N150" i="5"/>
  <c r="BE150" i="5" s="1"/>
  <c r="BI148" i="5"/>
  <c r="BH148" i="5"/>
  <c r="BG148" i="5"/>
  <c r="BF148" i="5"/>
  <c r="AA148" i="5"/>
  <c r="Y148" i="5"/>
  <c r="W148" i="5"/>
  <c r="BK148" i="5"/>
  <c r="N148" i="5"/>
  <c r="BE148" i="5" s="1"/>
  <c r="BI147" i="5"/>
  <c r="BH147" i="5"/>
  <c r="BG147" i="5"/>
  <c r="BF147" i="5"/>
  <c r="AA147" i="5"/>
  <c r="Y147" i="5"/>
  <c r="W147" i="5"/>
  <c r="BK147" i="5"/>
  <c r="N147" i="5"/>
  <c r="BE147" i="5"/>
  <c r="BI146" i="5"/>
  <c r="BH146" i="5"/>
  <c r="BG146" i="5"/>
  <c r="BF146" i="5"/>
  <c r="AA146" i="5"/>
  <c r="Y146" i="5"/>
  <c r="W146" i="5"/>
  <c r="BK146" i="5"/>
  <c r="N146" i="5"/>
  <c r="BE146" i="5" s="1"/>
  <c r="BI145" i="5"/>
  <c r="BH145" i="5"/>
  <c r="BG145" i="5"/>
  <c r="BF145" i="5"/>
  <c r="AA145" i="5"/>
  <c r="Y145" i="5"/>
  <c r="W145" i="5"/>
  <c r="BK145" i="5"/>
  <c r="N145" i="5"/>
  <c r="BE145" i="5"/>
  <c r="BI144" i="5"/>
  <c r="BH144" i="5"/>
  <c r="BG144" i="5"/>
  <c r="BF144" i="5"/>
  <c r="AA144" i="5"/>
  <c r="Y144" i="5"/>
  <c r="W144" i="5"/>
  <c r="BK144" i="5"/>
  <c r="N144" i="5"/>
  <c r="BE144" i="5" s="1"/>
  <c r="BI143" i="5"/>
  <c r="BH143" i="5"/>
  <c r="BG143" i="5"/>
  <c r="BF143" i="5"/>
  <c r="AA143" i="5"/>
  <c r="Y143" i="5"/>
  <c r="W143" i="5"/>
  <c r="BK143" i="5"/>
  <c r="N143" i="5"/>
  <c r="BE143" i="5"/>
  <c r="BI142" i="5"/>
  <c r="BH142" i="5"/>
  <c r="BG142" i="5"/>
  <c r="BF142" i="5"/>
  <c r="AA142" i="5"/>
  <c r="Y142" i="5"/>
  <c r="W142" i="5"/>
  <c r="BK142" i="5"/>
  <c r="N142" i="5"/>
  <c r="BE142" i="5"/>
  <c r="BI141" i="5"/>
  <c r="BH141" i="5"/>
  <c r="BG141" i="5"/>
  <c r="BF141" i="5"/>
  <c r="AA141" i="5"/>
  <c r="Y141" i="5"/>
  <c r="W141" i="5"/>
  <c r="BK141" i="5"/>
  <c r="N141" i="5"/>
  <c r="BE141" i="5"/>
  <c r="BI140" i="5"/>
  <c r="BH140" i="5"/>
  <c r="BG140" i="5"/>
  <c r="BF140" i="5"/>
  <c r="AA140" i="5"/>
  <c r="Y140" i="5"/>
  <c r="W140" i="5"/>
  <c r="BK140" i="5"/>
  <c r="N140" i="5"/>
  <c r="BE140" i="5"/>
  <c r="BI139" i="5"/>
  <c r="BH139" i="5"/>
  <c r="BG139" i="5"/>
  <c r="BF139" i="5"/>
  <c r="AA139" i="5"/>
  <c r="Y139" i="5"/>
  <c r="W139" i="5"/>
  <c r="BK139" i="5"/>
  <c r="N139" i="5"/>
  <c r="BE139" i="5"/>
  <c r="BI138" i="5"/>
  <c r="BH138" i="5"/>
  <c r="BG138" i="5"/>
  <c r="BF138" i="5"/>
  <c r="AA138" i="5"/>
  <c r="AA137" i="5"/>
  <c r="Y138" i="5"/>
  <c r="Y137" i="5"/>
  <c r="W138" i="5"/>
  <c r="W137" i="5"/>
  <c r="BK138" i="5"/>
  <c r="BK137" i="5"/>
  <c r="N137" i="5" s="1"/>
  <c r="N90" i="5" s="1"/>
  <c r="N138" i="5"/>
  <c r="BE138" i="5" s="1"/>
  <c r="BI136" i="5"/>
  <c r="BH136" i="5"/>
  <c r="BG136" i="5"/>
  <c r="BF136" i="5"/>
  <c r="AA136" i="5"/>
  <c r="Y136" i="5"/>
  <c r="W136" i="5"/>
  <c r="BK136" i="5"/>
  <c r="N136" i="5"/>
  <c r="BE136" i="5"/>
  <c r="BI135" i="5"/>
  <c r="BH135" i="5"/>
  <c r="BG135" i="5"/>
  <c r="BF135" i="5"/>
  <c r="AA135" i="5"/>
  <c r="Y135" i="5"/>
  <c r="W135" i="5"/>
  <c r="BK135" i="5"/>
  <c r="N135" i="5"/>
  <c r="BE135" i="5"/>
  <c r="BI134" i="5"/>
  <c r="BH134" i="5"/>
  <c r="BG134" i="5"/>
  <c r="BF134" i="5"/>
  <c r="AA134" i="5"/>
  <c r="Y134" i="5"/>
  <c r="W134" i="5"/>
  <c r="BK134" i="5"/>
  <c r="N134" i="5"/>
  <c r="BE134" i="5"/>
  <c r="BI133" i="5"/>
  <c r="BH133" i="5"/>
  <c r="BG133" i="5"/>
  <c r="BF133" i="5"/>
  <c r="AA133" i="5"/>
  <c r="Y133" i="5"/>
  <c r="W133" i="5"/>
  <c r="BK133" i="5"/>
  <c r="N133" i="5"/>
  <c r="BE133" i="5"/>
  <c r="BI132" i="5"/>
  <c r="BH132" i="5"/>
  <c r="BG132" i="5"/>
  <c r="BF132" i="5"/>
  <c r="AA132" i="5"/>
  <c r="Y132" i="5"/>
  <c r="W132" i="5"/>
  <c r="BK132" i="5"/>
  <c r="N132" i="5"/>
  <c r="BE132" i="5"/>
  <c r="BI131" i="5"/>
  <c r="BH131" i="5"/>
  <c r="BG131" i="5"/>
  <c r="BF131" i="5"/>
  <c r="AA131" i="5"/>
  <c r="Y131" i="5"/>
  <c r="W131" i="5"/>
  <c r="BK131" i="5"/>
  <c r="N131" i="5"/>
  <c r="BE131" i="5"/>
  <c r="BI130" i="5"/>
  <c r="BH130" i="5"/>
  <c r="BG130" i="5"/>
  <c r="BF130" i="5"/>
  <c r="AA130" i="5"/>
  <c r="Y130" i="5"/>
  <c r="W130" i="5"/>
  <c r="BK130" i="5"/>
  <c r="N130" i="5"/>
  <c r="BE130" i="5"/>
  <c r="BI129" i="5"/>
  <c r="BH129" i="5"/>
  <c r="BG129" i="5"/>
  <c r="BF129" i="5"/>
  <c r="AA129" i="5"/>
  <c r="Y129" i="5"/>
  <c r="W129" i="5"/>
  <c r="BK129" i="5"/>
  <c r="N129" i="5"/>
  <c r="BE129" i="5"/>
  <c r="BI128" i="5"/>
  <c r="BH128" i="5"/>
  <c r="BG128" i="5"/>
  <c r="BF128" i="5"/>
  <c r="AA128" i="5"/>
  <c r="Y128" i="5"/>
  <c r="W128" i="5"/>
  <c r="BK128" i="5"/>
  <c r="N128" i="5"/>
  <c r="BE128" i="5"/>
  <c r="BI127" i="5"/>
  <c r="BH127" i="5"/>
  <c r="BG127" i="5"/>
  <c r="BF127" i="5"/>
  <c r="AA127" i="5"/>
  <c r="Y127" i="5"/>
  <c r="W127" i="5"/>
  <c r="BK127" i="5"/>
  <c r="N127" i="5"/>
  <c r="BE127" i="5"/>
  <c r="BI126" i="5"/>
  <c r="BH126" i="5"/>
  <c r="BG126" i="5"/>
  <c r="BF126" i="5"/>
  <c r="AA126" i="5"/>
  <c r="Y126" i="5"/>
  <c r="W126" i="5"/>
  <c r="BK126" i="5"/>
  <c r="N126" i="5"/>
  <c r="BE126" i="5"/>
  <c r="BI125" i="5"/>
  <c r="BH125" i="5"/>
  <c r="BG125" i="5"/>
  <c r="BF125" i="5"/>
  <c r="AA125" i="5"/>
  <c r="Y125" i="5"/>
  <c r="W125" i="5"/>
  <c r="BK125" i="5"/>
  <c r="N125" i="5"/>
  <c r="BE125" i="5"/>
  <c r="BI124" i="5"/>
  <c r="BH124" i="5"/>
  <c r="BG124" i="5"/>
  <c r="BF124" i="5"/>
  <c r="AA124" i="5"/>
  <c r="Y124" i="5"/>
  <c r="W124" i="5"/>
  <c r="BK124" i="5"/>
  <c r="N124" i="5"/>
  <c r="BE124" i="5"/>
  <c r="BI123" i="5"/>
  <c r="BH123" i="5"/>
  <c r="BG123" i="5"/>
  <c r="BF123" i="5"/>
  <c r="AA123" i="5"/>
  <c r="Y123" i="5"/>
  <c r="W123" i="5"/>
  <c r="BK123" i="5"/>
  <c r="N123" i="5"/>
  <c r="BE123" i="5"/>
  <c r="BI122" i="5"/>
  <c r="BH122" i="5"/>
  <c r="BG122" i="5"/>
  <c r="BF122" i="5"/>
  <c r="AA122" i="5"/>
  <c r="AA121" i="5"/>
  <c r="AA120" i="5" s="1"/>
  <c r="Y122" i="5"/>
  <c r="Y121" i="5" s="1"/>
  <c r="W122" i="5"/>
  <c r="W121" i="5"/>
  <c r="W120" i="5" s="1"/>
  <c r="AU91" i="1" s="1"/>
  <c r="BK122" i="5"/>
  <c r="BK121" i="5"/>
  <c r="N121" i="5" s="1"/>
  <c r="N89" i="5" s="1"/>
  <c r="N122" i="5"/>
  <c r="BE122" i="5"/>
  <c r="M116" i="5"/>
  <c r="F114" i="5"/>
  <c r="F112" i="5"/>
  <c r="BI101" i="5"/>
  <c r="BH101" i="5"/>
  <c r="BG101" i="5"/>
  <c r="BF101" i="5"/>
  <c r="BI100" i="5"/>
  <c r="BH100" i="5"/>
  <c r="BG100" i="5"/>
  <c r="BF100" i="5"/>
  <c r="BI99" i="5"/>
  <c r="BH99" i="5"/>
  <c r="BG99" i="5"/>
  <c r="BF99" i="5"/>
  <c r="BI98" i="5"/>
  <c r="BH98" i="5"/>
  <c r="BG98" i="5"/>
  <c r="BF98" i="5"/>
  <c r="BI97" i="5"/>
  <c r="BH97" i="5"/>
  <c r="BG97" i="5"/>
  <c r="BF97" i="5"/>
  <c r="BI96" i="5"/>
  <c r="H36" i="5"/>
  <c r="BD91" i="1" s="1"/>
  <c r="BH96" i="5"/>
  <c r="H35" i="5" s="1"/>
  <c r="BC91" i="1" s="1"/>
  <c r="BG96" i="5"/>
  <c r="H34" i="5"/>
  <c r="BB91" i="1" s="1"/>
  <c r="BF96" i="5"/>
  <c r="M33" i="5" s="1"/>
  <c r="AW91" i="1" s="1"/>
  <c r="M83" i="5"/>
  <c r="F81" i="5"/>
  <c r="F79" i="5"/>
  <c r="O21" i="5"/>
  <c r="E21" i="5"/>
  <c r="M84" i="5" s="1"/>
  <c r="M117" i="5"/>
  <c r="O20" i="5"/>
  <c r="O15" i="5"/>
  <c r="E15" i="5"/>
  <c r="F117" i="5" s="1"/>
  <c r="F84" i="5"/>
  <c r="O14" i="5"/>
  <c r="O12" i="5"/>
  <c r="E12" i="5"/>
  <c r="F116" i="5"/>
  <c r="F83" i="5"/>
  <c r="O11" i="5"/>
  <c r="O9" i="5"/>
  <c r="M114" i="5"/>
  <c r="M81" i="5"/>
  <c r="F6" i="5"/>
  <c r="F111" i="5" s="1"/>
  <c r="F78" i="5"/>
  <c r="N199" i="4"/>
  <c r="AY90" i="1"/>
  <c r="AX90" i="1"/>
  <c r="BI198" i="4"/>
  <c r="BH198" i="4"/>
  <c r="BG198" i="4"/>
  <c r="BF198" i="4"/>
  <c r="AA198" i="4"/>
  <c r="Y198" i="4"/>
  <c r="W198" i="4"/>
  <c r="BK198" i="4"/>
  <c r="N198" i="4"/>
  <c r="BE198" i="4" s="1"/>
  <c r="BI197" i="4"/>
  <c r="BH197" i="4"/>
  <c r="BG197" i="4"/>
  <c r="BF197" i="4"/>
  <c r="AA197" i="4"/>
  <c r="Y197" i="4"/>
  <c r="W197" i="4"/>
  <c r="BK197" i="4"/>
  <c r="N197" i="4"/>
  <c r="BE197" i="4" s="1"/>
  <c r="BI196" i="4"/>
  <c r="BH196" i="4"/>
  <c r="BG196" i="4"/>
  <c r="BF196" i="4"/>
  <c r="AA196" i="4"/>
  <c r="Y196" i="4"/>
  <c r="W196" i="4"/>
  <c r="BK196" i="4"/>
  <c r="N196" i="4"/>
  <c r="BE196" i="4" s="1"/>
  <c r="BI195" i="4"/>
  <c r="BH195" i="4"/>
  <c r="BG195" i="4"/>
  <c r="BF195" i="4"/>
  <c r="AA195" i="4"/>
  <c r="Y195" i="4"/>
  <c r="W195" i="4"/>
  <c r="BK195" i="4"/>
  <c r="N195" i="4"/>
  <c r="BE195" i="4" s="1"/>
  <c r="BI194" i="4"/>
  <c r="BH194" i="4"/>
  <c r="BG194" i="4"/>
  <c r="BF194" i="4"/>
  <c r="AA194" i="4"/>
  <c r="Y194" i="4"/>
  <c r="W194" i="4"/>
  <c r="BK194" i="4"/>
  <c r="N194" i="4"/>
  <c r="BE194" i="4" s="1"/>
  <c r="BI193" i="4"/>
  <c r="BH193" i="4"/>
  <c r="BG193" i="4"/>
  <c r="BF193" i="4"/>
  <c r="AA193" i="4"/>
  <c r="Y193" i="4"/>
  <c r="W193" i="4"/>
  <c r="BK193" i="4"/>
  <c r="N193" i="4"/>
  <c r="BE193" i="4" s="1"/>
  <c r="BI192" i="4"/>
  <c r="BH192" i="4"/>
  <c r="BG192" i="4"/>
  <c r="BF192" i="4"/>
  <c r="AA192" i="4"/>
  <c r="Y192" i="4"/>
  <c r="W192" i="4"/>
  <c r="BK192" i="4"/>
  <c r="N192" i="4"/>
  <c r="BE192" i="4" s="1"/>
  <c r="BI191" i="4"/>
  <c r="BH191" i="4"/>
  <c r="BG191" i="4"/>
  <c r="BF191" i="4"/>
  <c r="AA191" i="4"/>
  <c r="Y191" i="4"/>
  <c r="W191" i="4"/>
  <c r="BK191" i="4"/>
  <c r="N191" i="4"/>
  <c r="BE191" i="4" s="1"/>
  <c r="BI190" i="4"/>
  <c r="BH190" i="4"/>
  <c r="BG190" i="4"/>
  <c r="BF190" i="4"/>
  <c r="AA190" i="4"/>
  <c r="Y190" i="4"/>
  <c r="W190" i="4"/>
  <c r="BK190" i="4"/>
  <c r="N190" i="4"/>
  <c r="BE190" i="4" s="1"/>
  <c r="BI189" i="4"/>
  <c r="BH189" i="4"/>
  <c r="BG189" i="4"/>
  <c r="BF189" i="4"/>
  <c r="AA189" i="4"/>
  <c r="Y189" i="4"/>
  <c r="W189" i="4"/>
  <c r="BK189" i="4"/>
  <c r="N189" i="4"/>
  <c r="BE189" i="4" s="1"/>
  <c r="BI188" i="4"/>
  <c r="BH188" i="4"/>
  <c r="BG188" i="4"/>
  <c r="BF188" i="4"/>
  <c r="AA188" i="4"/>
  <c r="Y188" i="4"/>
  <c r="W188" i="4"/>
  <c r="BK188" i="4"/>
  <c r="N188" i="4"/>
  <c r="BE188" i="4" s="1"/>
  <c r="BI187" i="4"/>
  <c r="BH187" i="4"/>
  <c r="BG187" i="4"/>
  <c r="BF187" i="4"/>
  <c r="AA187" i="4"/>
  <c r="Y187" i="4"/>
  <c r="W187" i="4"/>
  <c r="BK187" i="4"/>
  <c r="N187" i="4"/>
  <c r="BE187" i="4"/>
  <c r="BI186" i="4"/>
  <c r="BH186" i="4"/>
  <c r="BG186" i="4"/>
  <c r="BF186" i="4"/>
  <c r="AA186" i="4"/>
  <c r="Y186" i="4"/>
  <c r="W186" i="4"/>
  <c r="BK186" i="4"/>
  <c r="N186" i="4"/>
  <c r="BE186" i="4"/>
  <c r="BI185" i="4"/>
  <c r="BH185" i="4"/>
  <c r="BG185" i="4"/>
  <c r="BF185" i="4"/>
  <c r="AA185" i="4"/>
  <c r="Y185" i="4"/>
  <c r="W185" i="4"/>
  <c r="BK185" i="4"/>
  <c r="N185" i="4"/>
  <c r="BE185" i="4"/>
  <c r="BI184" i="4"/>
  <c r="BH184" i="4"/>
  <c r="BG184" i="4"/>
  <c r="BF184" i="4"/>
  <c r="AA184" i="4"/>
  <c r="AA183" i="4"/>
  <c r="Y184" i="4"/>
  <c r="Y183" i="4"/>
  <c r="W184" i="4"/>
  <c r="W183" i="4"/>
  <c r="BK184" i="4"/>
  <c r="BK183" i="4"/>
  <c r="N183" i="4" s="1"/>
  <c r="N92" i="4" s="1"/>
  <c r="N184" i="4"/>
  <c r="BE184" i="4" s="1"/>
  <c r="BI182" i="4"/>
  <c r="BH182" i="4"/>
  <c r="BG182" i="4"/>
  <c r="BF182" i="4"/>
  <c r="AA182" i="4"/>
  <c r="Y182" i="4"/>
  <c r="W182" i="4"/>
  <c r="BK182" i="4"/>
  <c r="N182" i="4"/>
  <c r="BE182" i="4"/>
  <c r="BI181" i="4"/>
  <c r="BH181" i="4"/>
  <c r="BG181" i="4"/>
  <c r="BF181" i="4"/>
  <c r="AA181" i="4"/>
  <c r="Y181" i="4"/>
  <c r="W181" i="4"/>
  <c r="BK181" i="4"/>
  <c r="N181" i="4"/>
  <c r="BE181" i="4"/>
  <c r="BI180" i="4"/>
  <c r="BH180" i="4"/>
  <c r="BG180" i="4"/>
  <c r="BF180" i="4"/>
  <c r="AA180" i="4"/>
  <c r="Y180" i="4"/>
  <c r="W180" i="4"/>
  <c r="BK180" i="4"/>
  <c r="N180" i="4"/>
  <c r="BE180" i="4"/>
  <c r="BI179" i="4"/>
  <c r="BH179" i="4"/>
  <c r="BG179" i="4"/>
  <c r="BF179" i="4"/>
  <c r="AA179" i="4"/>
  <c r="Y179" i="4"/>
  <c r="W179" i="4"/>
  <c r="BK179" i="4"/>
  <c r="N179" i="4"/>
  <c r="BE179" i="4"/>
  <c r="BI178" i="4"/>
  <c r="BH178" i="4"/>
  <c r="BG178" i="4"/>
  <c r="BF178" i="4"/>
  <c r="AA178" i="4"/>
  <c r="Y178" i="4"/>
  <c r="W178" i="4"/>
  <c r="BK178" i="4"/>
  <c r="N178" i="4"/>
  <c r="BE178" i="4"/>
  <c r="BI177" i="4"/>
  <c r="BH177" i="4"/>
  <c r="BG177" i="4"/>
  <c r="BF177" i="4"/>
  <c r="AA177" i="4"/>
  <c r="Y177" i="4"/>
  <c r="W177" i="4"/>
  <c r="BK177" i="4"/>
  <c r="N177" i="4"/>
  <c r="BE177" i="4"/>
  <c r="BI176" i="4"/>
  <c r="BH176" i="4"/>
  <c r="BG176" i="4"/>
  <c r="BF176" i="4"/>
  <c r="AA176" i="4"/>
  <c r="Y176" i="4"/>
  <c r="W176" i="4"/>
  <c r="BK176" i="4"/>
  <c r="N176" i="4"/>
  <c r="BE176" i="4"/>
  <c r="BI175" i="4"/>
  <c r="BH175" i="4"/>
  <c r="BG175" i="4"/>
  <c r="BF175" i="4"/>
  <c r="AA175" i="4"/>
  <c r="Y175" i="4"/>
  <c r="W175" i="4"/>
  <c r="BK175" i="4"/>
  <c r="N175" i="4"/>
  <c r="BE175" i="4"/>
  <c r="BI174" i="4"/>
  <c r="BH174" i="4"/>
  <c r="BG174" i="4"/>
  <c r="BF174" i="4"/>
  <c r="AA174" i="4"/>
  <c r="Y174" i="4"/>
  <c r="W174" i="4"/>
  <c r="BK174" i="4"/>
  <c r="N174" i="4"/>
  <c r="BE174" i="4"/>
  <c r="BI173" i="4"/>
  <c r="BH173" i="4"/>
  <c r="BG173" i="4"/>
  <c r="BF173" i="4"/>
  <c r="AA173" i="4"/>
  <c r="Y173" i="4"/>
  <c r="W173" i="4"/>
  <c r="BK173" i="4"/>
  <c r="N173" i="4"/>
  <c r="BE173" i="4"/>
  <c r="BI172" i="4"/>
  <c r="BH172" i="4"/>
  <c r="BG172" i="4"/>
  <c r="BF172" i="4"/>
  <c r="AA172" i="4"/>
  <c r="Y172" i="4"/>
  <c r="W172" i="4"/>
  <c r="BK172" i="4"/>
  <c r="N172" i="4"/>
  <c r="BE172" i="4"/>
  <c r="BI171" i="4"/>
  <c r="BH171" i="4"/>
  <c r="BG171" i="4"/>
  <c r="BF171" i="4"/>
  <c r="AA171" i="4"/>
  <c r="Y171" i="4"/>
  <c r="W171" i="4"/>
  <c r="BK171" i="4"/>
  <c r="N171" i="4"/>
  <c r="BE171" i="4"/>
  <c r="BI170" i="4"/>
  <c r="BH170" i="4"/>
  <c r="BG170" i="4"/>
  <c r="BF170" i="4"/>
  <c r="AA170" i="4"/>
  <c r="Y170" i="4"/>
  <c r="W170" i="4"/>
  <c r="BK170" i="4"/>
  <c r="N170" i="4"/>
  <c r="BE170" i="4"/>
  <c r="BI169" i="4"/>
  <c r="BH169" i="4"/>
  <c r="BG169" i="4"/>
  <c r="BF169" i="4"/>
  <c r="AA169" i="4"/>
  <c r="Y169" i="4"/>
  <c r="W169" i="4"/>
  <c r="BK169" i="4"/>
  <c r="N169" i="4"/>
  <c r="BE169" i="4"/>
  <c r="BI168" i="4"/>
  <c r="BH168" i="4"/>
  <c r="BG168" i="4"/>
  <c r="BF168" i="4"/>
  <c r="AA168" i="4"/>
  <c r="Y168" i="4"/>
  <c r="W168" i="4"/>
  <c r="BK168" i="4"/>
  <c r="N168" i="4"/>
  <c r="BE168" i="4"/>
  <c r="BI167" i="4"/>
  <c r="BH167" i="4"/>
  <c r="BG167" i="4"/>
  <c r="BF167" i="4"/>
  <c r="AA167" i="4"/>
  <c r="Y167" i="4"/>
  <c r="W167" i="4"/>
  <c r="BK167" i="4"/>
  <c r="N167" i="4"/>
  <c r="BE167" i="4"/>
  <c r="BI166" i="4"/>
  <c r="BH166" i="4"/>
  <c r="BG166" i="4"/>
  <c r="BF166" i="4"/>
  <c r="AA166" i="4"/>
  <c r="Y166" i="4"/>
  <c r="W166" i="4"/>
  <c r="BK166" i="4"/>
  <c r="N166" i="4"/>
  <c r="BE166" i="4"/>
  <c r="BI165" i="4"/>
  <c r="BH165" i="4"/>
  <c r="BG165" i="4"/>
  <c r="BF165" i="4"/>
  <c r="AA165" i="4"/>
  <c r="Y165" i="4"/>
  <c r="W165" i="4"/>
  <c r="BK165" i="4"/>
  <c r="N165" i="4"/>
  <c r="BE165" i="4"/>
  <c r="BI164" i="4"/>
  <c r="BH164" i="4"/>
  <c r="BG164" i="4"/>
  <c r="BF164" i="4"/>
  <c r="AA164" i="4"/>
  <c r="Y164" i="4"/>
  <c r="W164" i="4"/>
  <c r="BK164" i="4"/>
  <c r="N164" i="4"/>
  <c r="BE164" i="4"/>
  <c r="BI163" i="4"/>
  <c r="BH163" i="4"/>
  <c r="BG163" i="4"/>
  <c r="BF163" i="4"/>
  <c r="AA163" i="4"/>
  <c r="Y163" i="4"/>
  <c r="W163" i="4"/>
  <c r="BK163" i="4"/>
  <c r="N163" i="4"/>
  <c r="BE163" i="4"/>
  <c r="BI162" i="4"/>
  <c r="BH162" i="4"/>
  <c r="BG162" i="4"/>
  <c r="BF162" i="4"/>
  <c r="AA162" i="4"/>
  <c r="Y162" i="4"/>
  <c r="W162" i="4"/>
  <c r="BK162" i="4"/>
  <c r="N162" i="4"/>
  <c r="BE162" i="4"/>
  <c r="BI161" i="4"/>
  <c r="BH161" i="4"/>
  <c r="BG161" i="4"/>
  <c r="BF161" i="4"/>
  <c r="AA161" i="4"/>
  <c r="Y161" i="4"/>
  <c r="W161" i="4"/>
  <c r="BK161" i="4"/>
  <c r="N161" i="4"/>
  <c r="BE161" i="4"/>
  <c r="BI160" i="4"/>
  <c r="BH160" i="4"/>
  <c r="BG160" i="4"/>
  <c r="BF160" i="4"/>
  <c r="AA160" i="4"/>
  <c r="Y160" i="4"/>
  <c r="W160" i="4"/>
  <c r="BK160" i="4"/>
  <c r="N160" i="4"/>
  <c r="BE160" i="4"/>
  <c r="BI159" i="4"/>
  <c r="BH159" i="4"/>
  <c r="BG159" i="4"/>
  <c r="BF159" i="4"/>
  <c r="AA159" i="4"/>
  <c r="Y159" i="4"/>
  <c r="W159" i="4"/>
  <c r="BK159" i="4"/>
  <c r="N159" i="4"/>
  <c r="BE159" i="4"/>
  <c r="BI158" i="4"/>
  <c r="BH158" i="4"/>
  <c r="BG158" i="4"/>
  <c r="BF158" i="4"/>
  <c r="AA158" i="4"/>
  <c r="Y158" i="4"/>
  <c r="W158" i="4"/>
  <c r="BK158" i="4"/>
  <c r="N158" i="4"/>
  <c r="BE158" i="4"/>
  <c r="BI157" i="4"/>
  <c r="BH157" i="4"/>
  <c r="BG157" i="4"/>
  <c r="BF157" i="4"/>
  <c r="AA157" i="4"/>
  <c r="Y157" i="4"/>
  <c r="W157" i="4"/>
  <c r="BK157" i="4"/>
  <c r="N157" i="4"/>
  <c r="BE157" i="4"/>
  <c r="BI156" i="4"/>
  <c r="BH156" i="4"/>
  <c r="BG156" i="4"/>
  <c r="BF156" i="4"/>
  <c r="AA156" i="4"/>
  <c r="AA155" i="4"/>
  <c r="Y156" i="4"/>
  <c r="Y155" i="4"/>
  <c r="W156" i="4"/>
  <c r="W155" i="4"/>
  <c r="BK156" i="4"/>
  <c r="BK155" i="4"/>
  <c r="N155" i="4" s="1"/>
  <c r="N91" i="4" s="1"/>
  <c r="N156" i="4"/>
  <c r="BE156" i="4" s="1"/>
  <c r="BI154" i="4"/>
  <c r="BH154" i="4"/>
  <c r="BG154" i="4"/>
  <c r="BF154" i="4"/>
  <c r="AA154" i="4"/>
  <c r="Y154" i="4"/>
  <c r="W154" i="4"/>
  <c r="BK154" i="4"/>
  <c r="N154" i="4"/>
  <c r="BE154" i="4"/>
  <c r="BI153" i="4"/>
  <c r="BH153" i="4"/>
  <c r="BG153" i="4"/>
  <c r="BF153" i="4"/>
  <c r="AA153" i="4"/>
  <c r="Y153" i="4"/>
  <c r="W153" i="4"/>
  <c r="BK153" i="4"/>
  <c r="N153" i="4"/>
  <c r="BE153" i="4"/>
  <c r="BI152" i="4"/>
  <c r="BH152" i="4"/>
  <c r="BG152" i="4"/>
  <c r="BF152" i="4"/>
  <c r="AA152" i="4"/>
  <c r="Y152" i="4"/>
  <c r="W152" i="4"/>
  <c r="BK152" i="4"/>
  <c r="N152" i="4"/>
  <c r="BE152" i="4"/>
  <c r="BI151" i="4"/>
  <c r="BH151" i="4"/>
  <c r="BG151" i="4"/>
  <c r="BF151" i="4"/>
  <c r="AA151" i="4"/>
  <c r="Y151" i="4"/>
  <c r="W151" i="4"/>
  <c r="BK151" i="4"/>
  <c r="N151" i="4"/>
  <c r="BE151" i="4"/>
  <c r="BI150" i="4"/>
  <c r="BH150" i="4"/>
  <c r="BG150" i="4"/>
  <c r="BF150" i="4"/>
  <c r="AA150" i="4"/>
  <c r="Y150" i="4"/>
  <c r="W150" i="4"/>
  <c r="BK150" i="4"/>
  <c r="N150" i="4"/>
  <c r="BE150" i="4"/>
  <c r="BI149" i="4"/>
  <c r="BH149" i="4"/>
  <c r="BG149" i="4"/>
  <c r="BF149" i="4"/>
  <c r="AA149" i="4"/>
  <c r="Y149" i="4"/>
  <c r="W149" i="4"/>
  <c r="BK149" i="4"/>
  <c r="N149" i="4"/>
  <c r="BE149" i="4"/>
  <c r="BI148" i="4"/>
  <c r="BH148" i="4"/>
  <c r="BG148" i="4"/>
  <c r="BF148" i="4"/>
  <c r="AA148" i="4"/>
  <c r="Y148" i="4"/>
  <c r="W148" i="4"/>
  <c r="BK148" i="4"/>
  <c r="N148" i="4"/>
  <c r="BE148" i="4"/>
  <c r="BI147" i="4"/>
  <c r="BH147" i="4"/>
  <c r="BG147" i="4"/>
  <c r="BF147" i="4"/>
  <c r="AA147" i="4"/>
  <c r="Y147" i="4"/>
  <c r="W147" i="4"/>
  <c r="BK147" i="4"/>
  <c r="N147" i="4"/>
  <c r="BE147" i="4"/>
  <c r="BI146" i="4"/>
  <c r="BH146" i="4"/>
  <c r="BG146" i="4"/>
  <c r="BF146" i="4"/>
  <c r="AA146" i="4"/>
  <c r="Y146" i="4"/>
  <c r="W146" i="4"/>
  <c r="BK146" i="4"/>
  <c r="N146" i="4"/>
  <c r="BE146" i="4"/>
  <c r="BI145" i="4"/>
  <c r="BH145" i="4"/>
  <c r="BG145" i="4"/>
  <c r="BF145" i="4"/>
  <c r="AA145" i="4"/>
  <c r="Y145" i="4"/>
  <c r="W145" i="4"/>
  <c r="BK145" i="4"/>
  <c r="N145" i="4"/>
  <c r="BE145" i="4"/>
  <c r="BI144" i="4"/>
  <c r="BH144" i="4"/>
  <c r="BG144" i="4"/>
  <c r="BF144" i="4"/>
  <c r="AA144" i="4"/>
  <c r="Y144" i="4"/>
  <c r="W144" i="4"/>
  <c r="BK144" i="4"/>
  <c r="N144" i="4"/>
  <c r="BE144" i="4"/>
  <c r="BI143" i="4"/>
  <c r="BH143" i="4"/>
  <c r="BG143" i="4"/>
  <c r="BF143" i="4"/>
  <c r="AA143" i="4"/>
  <c r="Y143" i="4"/>
  <c r="W143" i="4"/>
  <c r="BK143" i="4"/>
  <c r="N143" i="4"/>
  <c r="BE143" i="4"/>
  <c r="BI142" i="4"/>
  <c r="BH142" i="4"/>
  <c r="BG142" i="4"/>
  <c r="BF142" i="4"/>
  <c r="AA142" i="4"/>
  <c r="Y142" i="4"/>
  <c r="W142" i="4"/>
  <c r="BK142" i="4"/>
  <c r="N142" i="4"/>
  <c r="BE142" i="4"/>
  <c r="BI141" i="4"/>
  <c r="BH141" i="4"/>
  <c r="BG141" i="4"/>
  <c r="BF141" i="4"/>
  <c r="AA141" i="4"/>
  <c r="Y141" i="4"/>
  <c r="W141" i="4"/>
  <c r="BK141" i="4"/>
  <c r="N141" i="4"/>
  <c r="BE141" i="4"/>
  <c r="BI140" i="4"/>
  <c r="BH140" i="4"/>
  <c r="BG140" i="4"/>
  <c r="BF140" i="4"/>
  <c r="AA140" i="4"/>
  <c r="Y140" i="4"/>
  <c r="W140" i="4"/>
  <c r="BK140" i="4"/>
  <c r="N140" i="4"/>
  <c r="BE140" i="4"/>
  <c r="BI139" i="4"/>
  <c r="BH139" i="4"/>
  <c r="BG139" i="4"/>
  <c r="BF139" i="4"/>
  <c r="AA139" i="4"/>
  <c r="Y139" i="4"/>
  <c r="W139" i="4"/>
  <c r="BK139" i="4"/>
  <c r="N139" i="4"/>
  <c r="BE139" i="4"/>
  <c r="BI138" i="4"/>
  <c r="BH138" i="4"/>
  <c r="BG138" i="4"/>
  <c r="BF138" i="4"/>
  <c r="AA138" i="4"/>
  <c r="Y138" i="4"/>
  <c r="W138" i="4"/>
  <c r="BK138" i="4"/>
  <c r="N138" i="4"/>
  <c r="BE138" i="4"/>
  <c r="BI137" i="4"/>
  <c r="BH137" i="4"/>
  <c r="BG137" i="4"/>
  <c r="BF137" i="4"/>
  <c r="AA137" i="4"/>
  <c r="Y137" i="4"/>
  <c r="W137" i="4"/>
  <c r="BK137" i="4"/>
  <c r="N137" i="4"/>
  <c r="BE137" i="4"/>
  <c r="BI136" i="4"/>
  <c r="BH136" i="4"/>
  <c r="BG136" i="4"/>
  <c r="BF136" i="4"/>
  <c r="AA136" i="4"/>
  <c r="Y136" i="4"/>
  <c r="W136" i="4"/>
  <c r="BK136" i="4"/>
  <c r="N136" i="4"/>
  <c r="BE136" i="4"/>
  <c r="BI135" i="4"/>
  <c r="BH135" i="4"/>
  <c r="BG135" i="4"/>
  <c r="BF135" i="4"/>
  <c r="AA135" i="4"/>
  <c r="Y135" i="4"/>
  <c r="W135" i="4"/>
  <c r="BK135" i="4"/>
  <c r="N135" i="4"/>
  <c r="BE135" i="4"/>
  <c r="BI134" i="4"/>
  <c r="BH134" i="4"/>
  <c r="BG134" i="4"/>
  <c r="BF134" i="4"/>
  <c r="AA134" i="4"/>
  <c r="Y134" i="4"/>
  <c r="W134" i="4"/>
  <c r="BK134" i="4"/>
  <c r="N134" i="4"/>
  <c r="BE134" i="4"/>
  <c r="BI133" i="4"/>
  <c r="BH133" i="4"/>
  <c r="BG133" i="4"/>
  <c r="BF133" i="4"/>
  <c r="AA133" i="4"/>
  <c r="Y133" i="4"/>
  <c r="W133" i="4"/>
  <c r="BK133" i="4"/>
  <c r="N133" i="4"/>
  <c r="BE133" i="4"/>
  <c r="BI132" i="4"/>
  <c r="BH132" i="4"/>
  <c r="BG132" i="4"/>
  <c r="BF132" i="4"/>
  <c r="AA132" i="4"/>
  <c r="Y132" i="4"/>
  <c r="W132" i="4"/>
  <c r="BK132" i="4"/>
  <c r="N132" i="4"/>
  <c r="BE132" i="4"/>
  <c r="BI131" i="4"/>
  <c r="BH131" i="4"/>
  <c r="BG131" i="4"/>
  <c r="BF131" i="4"/>
  <c r="AA131" i="4"/>
  <c r="Y131" i="4"/>
  <c r="W131" i="4"/>
  <c r="BK131" i="4"/>
  <c r="N131" i="4"/>
  <c r="BE131" i="4"/>
  <c r="BI130" i="4"/>
  <c r="BH130" i="4"/>
  <c r="BG130" i="4"/>
  <c r="BF130" i="4"/>
  <c r="AA130" i="4"/>
  <c r="Y130" i="4"/>
  <c r="W130" i="4"/>
  <c r="BK130" i="4"/>
  <c r="N130" i="4"/>
  <c r="BE130" i="4"/>
  <c r="BI129" i="4"/>
  <c r="BH129" i="4"/>
  <c r="BG129" i="4"/>
  <c r="BF129" i="4"/>
  <c r="AA129" i="4"/>
  <c r="AA128" i="4"/>
  <c r="Y129" i="4"/>
  <c r="Y128" i="4"/>
  <c r="W129" i="4"/>
  <c r="W128" i="4"/>
  <c r="BK129" i="4"/>
  <c r="BK128" i="4"/>
  <c r="N128" i="4" s="1"/>
  <c r="N90" i="4" s="1"/>
  <c r="N129" i="4"/>
  <c r="BE129" i="4" s="1"/>
  <c r="BI127" i="4"/>
  <c r="BH127" i="4"/>
  <c r="BG127" i="4"/>
  <c r="BF127" i="4"/>
  <c r="AA127" i="4"/>
  <c r="Y127" i="4"/>
  <c r="W127" i="4"/>
  <c r="BK127" i="4"/>
  <c r="N127" i="4"/>
  <c r="BE127" i="4"/>
  <c r="BI126" i="4"/>
  <c r="BH126" i="4"/>
  <c r="BG126" i="4"/>
  <c r="BF126" i="4"/>
  <c r="AA126" i="4"/>
  <c r="Y126" i="4"/>
  <c r="W126" i="4"/>
  <c r="BK126" i="4"/>
  <c r="N126" i="4"/>
  <c r="BE126" i="4"/>
  <c r="BI125" i="4"/>
  <c r="BH125" i="4"/>
  <c r="BG125" i="4"/>
  <c r="BF125" i="4"/>
  <c r="AA125" i="4"/>
  <c r="Y125" i="4"/>
  <c r="W125" i="4"/>
  <c r="BK125" i="4"/>
  <c r="N125" i="4"/>
  <c r="BE125" i="4"/>
  <c r="BI124" i="4"/>
  <c r="BH124" i="4"/>
  <c r="BG124" i="4"/>
  <c r="BF124" i="4"/>
  <c r="AA124" i="4"/>
  <c r="Y124" i="4"/>
  <c r="W124" i="4"/>
  <c r="BK124" i="4"/>
  <c r="N124" i="4"/>
  <c r="BE124" i="4"/>
  <c r="BI123" i="4"/>
  <c r="BH123" i="4"/>
  <c r="BG123" i="4"/>
  <c r="BF123" i="4"/>
  <c r="AA123" i="4"/>
  <c r="Y123" i="4"/>
  <c r="W123" i="4"/>
  <c r="BK123" i="4"/>
  <c r="N123" i="4"/>
  <c r="BE123" i="4"/>
  <c r="BI122" i="4"/>
  <c r="BH122" i="4"/>
  <c r="BG122" i="4"/>
  <c r="BF122" i="4"/>
  <c r="AA122" i="4"/>
  <c r="Y122" i="4"/>
  <c r="W122" i="4"/>
  <c r="BK122" i="4"/>
  <c r="N122" i="4"/>
  <c r="BE122" i="4"/>
  <c r="BI121" i="4"/>
  <c r="BH121" i="4"/>
  <c r="BG121" i="4"/>
  <c r="BF121" i="4"/>
  <c r="AA121" i="4"/>
  <c r="AA120" i="4"/>
  <c r="AA119" i="4" s="1"/>
  <c r="Y121" i="4"/>
  <c r="Y120" i="4" s="1"/>
  <c r="Y119" i="4" s="1"/>
  <c r="W121" i="4"/>
  <c r="W120" i="4"/>
  <c r="W119" i="4" s="1"/>
  <c r="AU90" i="1" s="1"/>
  <c r="BK121" i="4"/>
  <c r="BK120" i="4"/>
  <c r="BK119" i="4" s="1"/>
  <c r="N119" i="4" s="1"/>
  <c r="N88" i="4" s="1"/>
  <c r="N121" i="4"/>
  <c r="BE121" i="4"/>
  <c r="M115" i="4"/>
  <c r="F113" i="4"/>
  <c r="F111" i="4"/>
  <c r="BI100" i="4"/>
  <c r="BH100" i="4"/>
  <c r="BG100" i="4"/>
  <c r="BF100" i="4"/>
  <c r="BI99" i="4"/>
  <c r="BH99" i="4"/>
  <c r="BG99" i="4"/>
  <c r="BF99" i="4"/>
  <c r="BI98" i="4"/>
  <c r="BH98" i="4"/>
  <c r="BG98" i="4"/>
  <c r="BF98" i="4"/>
  <c r="BI97" i="4"/>
  <c r="BH97" i="4"/>
  <c r="BG97" i="4"/>
  <c r="BF97" i="4"/>
  <c r="BI96" i="4"/>
  <c r="BH96" i="4"/>
  <c r="BG96" i="4"/>
  <c r="BF96" i="4"/>
  <c r="BI95" i="4"/>
  <c r="H36" i="4"/>
  <c r="BD90" i="1" s="1"/>
  <c r="BH95" i="4"/>
  <c r="H35" i="4" s="1"/>
  <c r="BC90" i="1" s="1"/>
  <c r="BG95" i="4"/>
  <c r="H34" i="4"/>
  <c r="BB90" i="1" s="1"/>
  <c r="BF95" i="4"/>
  <c r="M33" i="4" s="1"/>
  <c r="AW90" i="1" s="1"/>
  <c r="M83" i="4"/>
  <c r="F81" i="4"/>
  <c r="F79" i="4"/>
  <c r="O21" i="4"/>
  <c r="E21" i="4"/>
  <c r="M116" i="4"/>
  <c r="M84" i="4"/>
  <c r="O20" i="4"/>
  <c r="O15" i="4"/>
  <c r="E15" i="4"/>
  <c r="F116" i="4" s="1"/>
  <c r="F84" i="4"/>
  <c r="O14" i="4"/>
  <c r="O12" i="4"/>
  <c r="E12" i="4"/>
  <c r="F83" i="4" s="1"/>
  <c r="F115" i="4"/>
  <c r="O11" i="4"/>
  <c r="O9" i="4"/>
  <c r="M81" i="4" s="1"/>
  <c r="M113" i="4"/>
  <c r="F6" i="4"/>
  <c r="F110" i="4" s="1"/>
  <c r="F78" i="4"/>
  <c r="N513" i="3"/>
  <c r="N414" i="3"/>
  <c r="AY89" i="1"/>
  <c r="AX89" i="1"/>
  <c r="BI512" i="3"/>
  <c r="BH512" i="3"/>
  <c r="BG512" i="3"/>
  <c r="BF512" i="3"/>
  <c r="AA512" i="3"/>
  <c r="AA511" i="3"/>
  <c r="Y512" i="3"/>
  <c r="Y511" i="3"/>
  <c r="W512" i="3"/>
  <c r="W511" i="3"/>
  <c r="BK512" i="3"/>
  <c r="BK511" i="3"/>
  <c r="N511" i="3" s="1"/>
  <c r="N118" i="3" s="1"/>
  <c r="N512" i="3"/>
  <c r="BE512" i="3" s="1"/>
  <c r="BI510" i="3"/>
  <c r="BH510" i="3"/>
  <c r="BG510" i="3"/>
  <c r="BF510" i="3"/>
  <c r="AA510" i="3"/>
  <c r="Y510" i="3"/>
  <c r="W510" i="3"/>
  <c r="BK510" i="3"/>
  <c r="N510" i="3"/>
  <c r="BE510" i="3"/>
  <c r="BI509" i="3"/>
  <c r="BH509" i="3"/>
  <c r="BG509" i="3"/>
  <c r="BF509" i="3"/>
  <c r="AA509" i="3"/>
  <c r="Y509" i="3"/>
  <c r="W509" i="3"/>
  <c r="BK509" i="3"/>
  <c r="N509" i="3"/>
  <c r="BE509" i="3"/>
  <c r="BI508" i="3"/>
  <c r="BH508" i="3"/>
  <c r="BG508" i="3"/>
  <c r="BF508" i="3"/>
  <c r="AA508" i="3"/>
  <c r="AA507" i="3"/>
  <c r="Y508" i="3"/>
  <c r="Y507" i="3"/>
  <c r="W508" i="3"/>
  <c r="W507" i="3"/>
  <c r="BK508" i="3"/>
  <c r="BK507" i="3"/>
  <c r="N507" i="3" s="1"/>
  <c r="N117" i="3" s="1"/>
  <c r="N508" i="3"/>
  <c r="BE508" i="3" s="1"/>
  <c r="BI506" i="3"/>
  <c r="BH506" i="3"/>
  <c r="BG506" i="3"/>
  <c r="BF506" i="3"/>
  <c r="AA506" i="3"/>
  <c r="AA505" i="3"/>
  <c r="Y506" i="3"/>
  <c r="Y505" i="3"/>
  <c r="W506" i="3"/>
  <c r="W505" i="3"/>
  <c r="BK506" i="3"/>
  <c r="BK505" i="3"/>
  <c r="N505" i="3" s="1"/>
  <c r="N116" i="3" s="1"/>
  <c r="N506" i="3"/>
  <c r="BE506" i="3" s="1"/>
  <c r="BI504" i="3"/>
  <c r="BH504" i="3"/>
  <c r="BG504" i="3"/>
  <c r="BF504" i="3"/>
  <c r="AA504" i="3"/>
  <c r="AA503" i="3"/>
  <c r="AA502" i="3" s="1"/>
  <c r="Y504" i="3"/>
  <c r="Y503" i="3" s="1"/>
  <c r="Y502" i="3" s="1"/>
  <c r="W504" i="3"/>
  <c r="W503" i="3"/>
  <c r="W502" i="3" s="1"/>
  <c r="BK504" i="3"/>
  <c r="BK503" i="3" s="1"/>
  <c r="N504" i="3"/>
  <c r="BE504" i="3"/>
  <c r="BI501" i="3"/>
  <c r="BH501" i="3"/>
  <c r="BG501" i="3"/>
  <c r="BF501" i="3"/>
  <c r="AA501" i="3"/>
  <c r="AA500" i="3"/>
  <c r="Y501" i="3"/>
  <c r="Y500" i="3"/>
  <c r="W501" i="3"/>
  <c r="W500" i="3"/>
  <c r="BK501" i="3"/>
  <c r="BK500" i="3"/>
  <c r="N500" i="3" s="1"/>
  <c r="N113" i="3" s="1"/>
  <c r="N501" i="3"/>
  <c r="BE501" i="3" s="1"/>
  <c r="BI490" i="3"/>
  <c r="BH490" i="3"/>
  <c r="BG490" i="3"/>
  <c r="BF490" i="3"/>
  <c r="AA490" i="3"/>
  <c r="Y490" i="3"/>
  <c r="Y484" i="3" s="1"/>
  <c r="W490" i="3"/>
  <c r="BK490" i="3"/>
  <c r="N490" i="3"/>
  <c r="BE490" i="3"/>
  <c r="BI487" i="3"/>
  <c r="BH487" i="3"/>
  <c r="BG487" i="3"/>
  <c r="BF487" i="3"/>
  <c r="AA487" i="3"/>
  <c r="Y487" i="3"/>
  <c r="W487" i="3"/>
  <c r="BK487" i="3"/>
  <c r="BK484" i="3" s="1"/>
  <c r="N484" i="3" s="1"/>
  <c r="N112" i="3" s="1"/>
  <c r="N487" i="3"/>
  <c r="BE487" i="3"/>
  <c r="BI485" i="3"/>
  <c r="BH485" i="3"/>
  <c r="BG485" i="3"/>
  <c r="BF485" i="3"/>
  <c r="AA485" i="3"/>
  <c r="AA484" i="3"/>
  <c r="Y485" i="3"/>
  <c r="W485" i="3"/>
  <c r="W484" i="3"/>
  <c r="BK485" i="3"/>
  <c r="N485" i="3"/>
  <c r="BE485" i="3" s="1"/>
  <c r="BI481" i="3"/>
  <c r="BH481" i="3"/>
  <c r="BG481" i="3"/>
  <c r="BF481" i="3"/>
  <c r="AA481" i="3"/>
  <c r="Y481" i="3"/>
  <c r="W481" i="3"/>
  <c r="BK481" i="3"/>
  <c r="N481" i="3"/>
  <c r="BE481" i="3"/>
  <c r="BI478" i="3"/>
  <c r="BH478" i="3"/>
  <c r="BG478" i="3"/>
  <c r="BF478" i="3"/>
  <c r="AA478" i="3"/>
  <c r="Y478" i="3"/>
  <c r="W478" i="3"/>
  <c r="BK478" i="3"/>
  <c r="N478" i="3"/>
  <c r="BE478" i="3"/>
  <c r="BI475" i="3"/>
  <c r="BH475" i="3"/>
  <c r="BG475" i="3"/>
  <c r="BF475" i="3"/>
  <c r="AA475" i="3"/>
  <c r="Y475" i="3"/>
  <c r="W475" i="3"/>
  <c r="BK475" i="3"/>
  <c r="N475" i="3"/>
  <c r="BE475" i="3"/>
  <c r="BI466" i="3"/>
  <c r="BH466" i="3"/>
  <c r="BG466" i="3"/>
  <c r="BF466" i="3"/>
  <c r="AA466" i="3"/>
  <c r="Y466" i="3"/>
  <c r="W466" i="3"/>
  <c r="BK466" i="3"/>
  <c r="N466" i="3"/>
  <c r="BE466" i="3"/>
  <c r="BI463" i="3"/>
  <c r="BH463" i="3"/>
  <c r="BG463" i="3"/>
  <c r="BF463" i="3"/>
  <c r="AA463" i="3"/>
  <c r="Y463" i="3"/>
  <c r="W463" i="3"/>
  <c r="BK463" i="3"/>
  <c r="N463" i="3"/>
  <c r="BE463" i="3"/>
  <c r="BI460" i="3"/>
  <c r="BH460" i="3"/>
  <c r="BG460" i="3"/>
  <c r="BF460" i="3"/>
  <c r="AA460" i="3"/>
  <c r="AA459" i="3"/>
  <c r="Y460" i="3"/>
  <c r="Y459" i="3"/>
  <c r="W460" i="3"/>
  <c r="W459" i="3"/>
  <c r="BK460" i="3"/>
  <c r="BK459" i="3"/>
  <c r="N459" i="3" s="1"/>
  <c r="N111" i="3" s="1"/>
  <c r="N460" i="3"/>
  <c r="BE460" i="3" s="1"/>
  <c r="BI458" i="3"/>
  <c r="BH458" i="3"/>
  <c r="BG458" i="3"/>
  <c r="BF458" i="3"/>
  <c r="AA458" i="3"/>
  <c r="Y458" i="3"/>
  <c r="W458" i="3"/>
  <c r="BK458" i="3"/>
  <c r="N458" i="3"/>
  <c r="BE458" i="3"/>
  <c r="BI457" i="3"/>
  <c r="BH457" i="3"/>
  <c r="BG457" i="3"/>
  <c r="BF457" i="3"/>
  <c r="AA457" i="3"/>
  <c r="Y457" i="3"/>
  <c r="W457" i="3"/>
  <c r="BK457" i="3"/>
  <c r="N457" i="3"/>
  <c r="BE457" i="3"/>
  <c r="BI453" i="3"/>
  <c r="BH453" i="3"/>
  <c r="BG453" i="3"/>
  <c r="BF453" i="3"/>
  <c r="AA453" i="3"/>
  <c r="Y453" i="3"/>
  <c r="W453" i="3"/>
  <c r="BK453" i="3"/>
  <c r="N453" i="3"/>
  <c r="BE453" i="3"/>
  <c r="BI447" i="3"/>
  <c r="BH447" i="3"/>
  <c r="BG447" i="3"/>
  <c r="BF447" i="3"/>
  <c r="AA447" i="3"/>
  <c r="Y447" i="3"/>
  <c r="W447" i="3"/>
  <c r="BK447" i="3"/>
  <c r="N447" i="3"/>
  <c r="BE447" i="3"/>
  <c r="BI443" i="3"/>
  <c r="BH443" i="3"/>
  <c r="BG443" i="3"/>
  <c r="BF443" i="3"/>
  <c r="AA443" i="3"/>
  <c r="Y443" i="3"/>
  <c r="W443" i="3"/>
  <c r="BK443" i="3"/>
  <c r="N443" i="3"/>
  <c r="BE443" i="3"/>
  <c r="BI440" i="3"/>
  <c r="BH440" i="3"/>
  <c r="BG440" i="3"/>
  <c r="BF440" i="3"/>
  <c r="AA440" i="3"/>
  <c r="Y440" i="3"/>
  <c r="W440" i="3"/>
  <c r="BK440" i="3"/>
  <c r="N440" i="3"/>
  <c r="BE440" i="3"/>
  <c r="BI434" i="3"/>
  <c r="BH434" i="3"/>
  <c r="BG434" i="3"/>
  <c r="BF434" i="3"/>
  <c r="AA434" i="3"/>
  <c r="Y434" i="3"/>
  <c r="W434" i="3"/>
  <c r="BK434" i="3"/>
  <c r="N434" i="3"/>
  <c r="BE434" i="3"/>
  <c r="BI433" i="3"/>
  <c r="BH433" i="3"/>
  <c r="BG433" i="3"/>
  <c r="BF433" i="3"/>
  <c r="AA433" i="3"/>
  <c r="Y433" i="3"/>
  <c r="W433" i="3"/>
  <c r="BK433" i="3"/>
  <c r="N433" i="3"/>
  <c r="BE433" i="3"/>
  <c r="BI427" i="3"/>
  <c r="BH427" i="3"/>
  <c r="BG427" i="3"/>
  <c r="BF427" i="3"/>
  <c r="AA427" i="3"/>
  <c r="AA426" i="3"/>
  <c r="Y427" i="3"/>
  <c r="Y426" i="3"/>
  <c r="W427" i="3"/>
  <c r="W426" i="3"/>
  <c r="BK427" i="3"/>
  <c r="BK426" i="3"/>
  <c r="N426" i="3" s="1"/>
  <c r="N110" i="3" s="1"/>
  <c r="N427" i="3"/>
  <c r="BE427" i="3" s="1"/>
  <c r="BI425" i="3"/>
  <c r="BH425" i="3"/>
  <c r="BG425" i="3"/>
  <c r="BF425" i="3"/>
  <c r="AA425" i="3"/>
  <c r="Y425" i="3"/>
  <c r="W425" i="3"/>
  <c r="BK425" i="3"/>
  <c r="N425" i="3"/>
  <c r="BE425" i="3"/>
  <c r="BI424" i="3"/>
  <c r="BH424" i="3"/>
  <c r="BG424" i="3"/>
  <c r="BF424" i="3"/>
  <c r="AA424" i="3"/>
  <c r="Y424" i="3"/>
  <c r="W424" i="3"/>
  <c r="BK424" i="3"/>
  <c r="N424" i="3"/>
  <c r="BE424" i="3"/>
  <c r="BI420" i="3"/>
  <c r="BH420" i="3"/>
  <c r="BG420" i="3"/>
  <c r="BF420" i="3"/>
  <c r="AA420" i="3"/>
  <c r="Y420" i="3"/>
  <c r="W420" i="3"/>
  <c r="BK420" i="3"/>
  <c r="N420" i="3"/>
  <c r="BE420" i="3"/>
  <c r="BI417" i="3"/>
  <c r="BH417" i="3"/>
  <c r="BG417" i="3"/>
  <c r="BF417" i="3"/>
  <c r="AA417" i="3"/>
  <c r="Y417" i="3"/>
  <c r="W417" i="3"/>
  <c r="BK417" i="3"/>
  <c r="N417" i="3"/>
  <c r="BE417" i="3"/>
  <c r="BI416" i="3"/>
  <c r="BH416" i="3"/>
  <c r="BG416" i="3"/>
  <c r="BF416" i="3"/>
  <c r="AA416" i="3"/>
  <c r="AA415" i="3"/>
  <c r="Y416" i="3"/>
  <c r="Y415" i="3"/>
  <c r="W416" i="3"/>
  <c r="W415" i="3"/>
  <c r="BK416" i="3"/>
  <c r="BK415" i="3"/>
  <c r="N415" i="3" s="1"/>
  <c r="N109" i="3" s="1"/>
  <c r="N416" i="3"/>
  <c r="BE416" i="3" s="1"/>
  <c r="N108" i="3"/>
  <c r="BI413" i="3"/>
  <c r="BH413" i="3"/>
  <c r="BG413" i="3"/>
  <c r="BF413" i="3"/>
  <c r="AA413" i="3"/>
  <c r="Y413" i="3"/>
  <c r="W413" i="3"/>
  <c r="BK413" i="3"/>
  <c r="N413" i="3"/>
  <c r="BE413" i="3" s="1"/>
  <c r="BI412" i="3"/>
  <c r="BH412" i="3"/>
  <c r="BG412" i="3"/>
  <c r="BF412" i="3"/>
  <c r="AA412" i="3"/>
  <c r="Y412" i="3"/>
  <c r="W412" i="3"/>
  <c r="BK412" i="3"/>
  <c r="N412" i="3"/>
  <c r="BE412" i="3" s="1"/>
  <c r="BI408" i="3"/>
  <c r="BH408" i="3"/>
  <c r="BG408" i="3"/>
  <c r="BF408" i="3"/>
  <c r="AA408" i="3"/>
  <c r="Y408" i="3"/>
  <c r="W408" i="3"/>
  <c r="BK408" i="3"/>
  <c r="N408" i="3"/>
  <c r="BE408" i="3"/>
  <c r="BI405" i="3"/>
  <c r="BH405" i="3"/>
  <c r="BG405" i="3"/>
  <c r="BF405" i="3"/>
  <c r="AA405" i="3"/>
  <c r="Y405" i="3"/>
  <c r="W405" i="3"/>
  <c r="BK405" i="3"/>
  <c r="N405" i="3"/>
  <c r="BE405" i="3" s="1"/>
  <c r="BI404" i="3"/>
  <c r="BH404" i="3"/>
  <c r="BG404" i="3"/>
  <c r="BF404" i="3"/>
  <c r="AA404" i="3"/>
  <c r="Y404" i="3"/>
  <c r="W404" i="3"/>
  <c r="BK404" i="3"/>
  <c r="N404" i="3"/>
  <c r="BE404" i="3"/>
  <c r="BI401" i="3"/>
  <c r="BH401" i="3"/>
  <c r="BG401" i="3"/>
  <c r="BF401" i="3"/>
  <c r="AA401" i="3"/>
  <c r="AA400" i="3" s="1"/>
  <c r="Y401" i="3"/>
  <c r="Y400" i="3"/>
  <c r="W401" i="3"/>
  <c r="W400" i="3" s="1"/>
  <c r="BK401" i="3"/>
  <c r="BK400" i="3"/>
  <c r="N400" i="3"/>
  <c r="N107" i="3" s="1"/>
  <c r="N401" i="3"/>
  <c r="BE401" i="3"/>
  <c r="BI399" i="3"/>
  <c r="BH399" i="3"/>
  <c r="BG399" i="3"/>
  <c r="BF399" i="3"/>
  <c r="AA399" i="3"/>
  <c r="Y399" i="3"/>
  <c r="W399" i="3"/>
  <c r="BK399" i="3"/>
  <c r="N399" i="3"/>
  <c r="BE399" i="3" s="1"/>
  <c r="BI398" i="3"/>
  <c r="BH398" i="3"/>
  <c r="BG398" i="3"/>
  <c r="BF398" i="3"/>
  <c r="AA398" i="3"/>
  <c r="Y398" i="3"/>
  <c r="W398" i="3"/>
  <c r="BK398" i="3"/>
  <c r="N398" i="3"/>
  <c r="BE398" i="3"/>
  <c r="BI397" i="3"/>
  <c r="BH397" i="3"/>
  <c r="BG397" i="3"/>
  <c r="BF397" i="3"/>
  <c r="AA397" i="3"/>
  <c r="Y397" i="3"/>
  <c r="W397" i="3"/>
  <c r="BK397" i="3"/>
  <c r="N397" i="3"/>
  <c r="BE397" i="3" s="1"/>
  <c r="BI396" i="3"/>
  <c r="BH396" i="3"/>
  <c r="BG396" i="3"/>
  <c r="BF396" i="3"/>
  <c r="AA396" i="3"/>
  <c r="Y396" i="3"/>
  <c r="W396" i="3"/>
  <c r="BK396" i="3"/>
  <c r="N396" i="3"/>
  <c r="BE396" i="3"/>
  <c r="BI395" i="3"/>
  <c r="BH395" i="3"/>
  <c r="BG395" i="3"/>
  <c r="BF395" i="3"/>
  <c r="AA395" i="3"/>
  <c r="AA394" i="3" s="1"/>
  <c r="Y395" i="3"/>
  <c r="Y394" i="3"/>
  <c r="W395" i="3"/>
  <c r="W394" i="3" s="1"/>
  <c r="BK395" i="3"/>
  <c r="BK394" i="3"/>
  <c r="N394" i="3" s="1"/>
  <c r="N395" i="3"/>
  <c r="BE395" i="3"/>
  <c r="N106" i="3"/>
  <c r="BI393" i="3"/>
  <c r="BH393" i="3"/>
  <c r="BG393" i="3"/>
  <c r="BF393" i="3"/>
  <c r="AA393" i="3"/>
  <c r="Y393" i="3"/>
  <c r="W393" i="3"/>
  <c r="BK393" i="3"/>
  <c r="N393" i="3"/>
  <c r="BE393" i="3" s="1"/>
  <c r="BI392" i="3"/>
  <c r="BH392" i="3"/>
  <c r="BG392" i="3"/>
  <c r="BF392" i="3"/>
  <c r="AA392" i="3"/>
  <c r="Y392" i="3"/>
  <c r="W392" i="3"/>
  <c r="BK392" i="3"/>
  <c r="N392" i="3"/>
  <c r="BE392" i="3"/>
  <c r="BI389" i="3"/>
  <c r="BH389" i="3"/>
  <c r="BG389" i="3"/>
  <c r="BF389" i="3"/>
  <c r="AA389" i="3"/>
  <c r="Y389" i="3"/>
  <c r="W389" i="3"/>
  <c r="BK389" i="3"/>
  <c r="N389" i="3"/>
  <c r="BE389" i="3" s="1"/>
  <c r="BI383" i="3"/>
  <c r="BH383" i="3"/>
  <c r="BG383" i="3"/>
  <c r="BF383" i="3"/>
  <c r="AA383" i="3"/>
  <c r="Y383" i="3"/>
  <c r="W383" i="3"/>
  <c r="BK383" i="3"/>
  <c r="N383" i="3"/>
  <c r="BE383" i="3"/>
  <c r="BI379" i="3"/>
  <c r="BH379" i="3"/>
  <c r="BG379" i="3"/>
  <c r="BF379" i="3"/>
  <c r="AA379" i="3"/>
  <c r="Y379" i="3"/>
  <c r="W379" i="3"/>
  <c r="BK379" i="3"/>
  <c r="N379" i="3"/>
  <c r="BE379" i="3" s="1"/>
  <c r="BI376" i="3"/>
  <c r="BH376" i="3"/>
  <c r="BG376" i="3"/>
  <c r="BF376" i="3"/>
  <c r="AA376" i="3"/>
  <c r="Y376" i="3"/>
  <c r="W376" i="3"/>
  <c r="BK376" i="3"/>
  <c r="N376" i="3"/>
  <c r="BE376" i="3"/>
  <c r="BI375" i="3"/>
  <c r="BH375" i="3"/>
  <c r="BG375" i="3"/>
  <c r="BF375" i="3"/>
  <c r="AA375" i="3"/>
  <c r="Y375" i="3"/>
  <c r="W375" i="3"/>
  <c r="BK375" i="3"/>
  <c r="N375" i="3"/>
  <c r="BE375" i="3" s="1"/>
  <c r="BI372" i="3"/>
  <c r="BH372" i="3"/>
  <c r="BG372" i="3"/>
  <c r="BF372" i="3"/>
  <c r="AA372" i="3"/>
  <c r="Y372" i="3"/>
  <c r="W372" i="3"/>
  <c r="BK372" i="3"/>
  <c r="N372" i="3"/>
  <c r="BE372" i="3"/>
  <c r="BI371" i="3"/>
  <c r="BH371" i="3"/>
  <c r="BG371" i="3"/>
  <c r="BF371" i="3"/>
  <c r="AA371" i="3"/>
  <c r="Y371" i="3"/>
  <c r="W371" i="3"/>
  <c r="BK371" i="3"/>
  <c r="N371" i="3"/>
  <c r="BE371" i="3" s="1"/>
  <c r="BI370" i="3"/>
  <c r="BH370" i="3"/>
  <c r="BG370" i="3"/>
  <c r="BF370" i="3"/>
  <c r="AA370" i="3"/>
  <c r="Y370" i="3"/>
  <c r="W370" i="3"/>
  <c r="BK370" i="3"/>
  <c r="N370" i="3"/>
  <c r="BE370" i="3"/>
  <c r="BI369" i="3"/>
  <c r="BH369" i="3"/>
  <c r="BG369" i="3"/>
  <c r="BF369" i="3"/>
  <c r="AA369" i="3"/>
  <c r="Y369" i="3"/>
  <c r="W369" i="3"/>
  <c r="BK369" i="3"/>
  <c r="N369" i="3"/>
  <c r="BE369" i="3" s="1"/>
  <c r="BI368" i="3"/>
  <c r="BH368" i="3"/>
  <c r="BG368" i="3"/>
  <c r="BF368" i="3"/>
  <c r="AA368" i="3"/>
  <c r="Y368" i="3"/>
  <c r="W368" i="3"/>
  <c r="BK368" i="3"/>
  <c r="N368" i="3"/>
  <c r="BE368" i="3"/>
  <c r="BI367" i="3"/>
  <c r="BH367" i="3"/>
  <c r="BG367" i="3"/>
  <c r="BF367" i="3"/>
  <c r="AA367" i="3"/>
  <c r="Y367" i="3"/>
  <c r="W367" i="3"/>
  <c r="BK367" i="3"/>
  <c r="N367" i="3"/>
  <c r="BE367" i="3" s="1"/>
  <c r="BI366" i="3"/>
  <c r="BH366" i="3"/>
  <c r="BG366" i="3"/>
  <c r="BF366" i="3"/>
  <c r="AA366" i="3"/>
  <c r="Y366" i="3"/>
  <c r="W366" i="3"/>
  <c r="BK366" i="3"/>
  <c r="N366" i="3"/>
  <c r="BE366" i="3"/>
  <c r="BI365" i="3"/>
  <c r="BH365" i="3"/>
  <c r="BG365" i="3"/>
  <c r="BF365" i="3"/>
  <c r="AA365" i="3"/>
  <c r="Y365" i="3"/>
  <c r="W365" i="3"/>
  <c r="BK365" i="3"/>
  <c r="N365" i="3"/>
  <c r="BE365" i="3" s="1"/>
  <c r="BI364" i="3"/>
  <c r="BH364" i="3"/>
  <c r="BG364" i="3"/>
  <c r="BF364" i="3"/>
  <c r="AA364" i="3"/>
  <c r="Y364" i="3"/>
  <c r="W364" i="3"/>
  <c r="BK364" i="3"/>
  <c r="N364" i="3"/>
  <c r="BE364" i="3"/>
  <c r="BI361" i="3"/>
  <c r="BH361" i="3"/>
  <c r="BG361" i="3"/>
  <c r="BF361" i="3"/>
  <c r="AA361" i="3"/>
  <c r="Y361" i="3"/>
  <c r="W361" i="3"/>
  <c r="BK361" i="3"/>
  <c r="N361" i="3"/>
  <c r="BE361" i="3" s="1"/>
  <c r="BI358" i="3"/>
  <c r="BH358" i="3"/>
  <c r="BG358" i="3"/>
  <c r="BF358" i="3"/>
  <c r="AA358" i="3"/>
  <c r="Y358" i="3"/>
  <c r="W358" i="3"/>
  <c r="BK358" i="3"/>
  <c r="N358" i="3"/>
  <c r="BE358" i="3"/>
  <c r="BI357" i="3"/>
  <c r="BH357" i="3"/>
  <c r="BG357" i="3"/>
  <c r="BF357" i="3"/>
  <c r="AA357" i="3"/>
  <c r="Y357" i="3"/>
  <c r="W357" i="3"/>
  <c r="BK357" i="3"/>
  <c r="N357" i="3"/>
  <c r="BE357" i="3" s="1"/>
  <c r="BI356" i="3"/>
  <c r="BH356" i="3"/>
  <c r="BG356" i="3"/>
  <c r="BF356" i="3"/>
  <c r="AA356" i="3"/>
  <c r="AA355" i="3"/>
  <c r="Y356" i="3"/>
  <c r="Y355" i="3" s="1"/>
  <c r="W356" i="3"/>
  <c r="W355" i="3"/>
  <c r="BK356" i="3"/>
  <c r="BK355" i="3" s="1"/>
  <c r="N355" i="3" s="1"/>
  <c r="N105" i="3" s="1"/>
  <c r="N356" i="3"/>
  <c r="BE356" i="3" s="1"/>
  <c r="BI354" i="3"/>
  <c r="BH354" i="3"/>
  <c r="BG354" i="3"/>
  <c r="BF354" i="3"/>
  <c r="AA354" i="3"/>
  <c r="Y354" i="3"/>
  <c r="W354" i="3"/>
  <c r="BK354" i="3"/>
  <c r="N354" i="3"/>
  <c r="BE354" i="3"/>
  <c r="BI353" i="3"/>
  <c r="BH353" i="3"/>
  <c r="BG353" i="3"/>
  <c r="BF353" i="3"/>
  <c r="AA353" i="3"/>
  <c r="Y353" i="3"/>
  <c r="W353" i="3"/>
  <c r="BK353" i="3"/>
  <c r="N353" i="3"/>
  <c r="BE353" i="3" s="1"/>
  <c r="BI352" i="3"/>
  <c r="BH352" i="3"/>
  <c r="BG352" i="3"/>
  <c r="BF352" i="3"/>
  <c r="AA352" i="3"/>
  <c r="Y352" i="3"/>
  <c r="W352" i="3"/>
  <c r="BK352" i="3"/>
  <c r="N352" i="3"/>
  <c r="BE352" i="3"/>
  <c r="BI349" i="3"/>
  <c r="BH349" i="3"/>
  <c r="BG349" i="3"/>
  <c r="BF349" i="3"/>
  <c r="AA349" i="3"/>
  <c r="AA348" i="3" s="1"/>
  <c r="Y349" i="3"/>
  <c r="Y348" i="3"/>
  <c r="W349" i="3"/>
  <c r="W348" i="3" s="1"/>
  <c r="BK349" i="3"/>
  <c r="BK348" i="3"/>
  <c r="N348" i="3" s="1"/>
  <c r="N104" i="3" s="1"/>
  <c r="N349" i="3"/>
  <c r="BE349" i="3"/>
  <c r="BI347" i="3"/>
  <c r="BH347" i="3"/>
  <c r="BG347" i="3"/>
  <c r="BF347" i="3"/>
  <c r="AA347" i="3"/>
  <c r="Y347" i="3"/>
  <c r="W347" i="3"/>
  <c r="BK347" i="3"/>
  <c r="N347" i="3"/>
  <c r="BE347" i="3" s="1"/>
  <c r="BI346" i="3"/>
  <c r="BH346" i="3"/>
  <c r="BG346" i="3"/>
  <c r="BF346" i="3"/>
  <c r="AA346" i="3"/>
  <c r="Y346" i="3"/>
  <c r="W346" i="3"/>
  <c r="BK346" i="3"/>
  <c r="N346" i="3"/>
  <c r="BE346" i="3"/>
  <c r="BI342" i="3"/>
  <c r="BH342" i="3"/>
  <c r="BG342" i="3"/>
  <c r="BF342" i="3"/>
  <c r="AA342" i="3"/>
  <c r="Y342" i="3"/>
  <c r="W342" i="3"/>
  <c r="BK342" i="3"/>
  <c r="N342" i="3"/>
  <c r="BE342" i="3" s="1"/>
  <c r="BI339" i="3"/>
  <c r="BH339" i="3"/>
  <c r="BG339" i="3"/>
  <c r="BF339" i="3"/>
  <c r="AA339" i="3"/>
  <c r="Y339" i="3"/>
  <c r="W339" i="3"/>
  <c r="BK339" i="3"/>
  <c r="N339" i="3"/>
  <c r="BE339" i="3"/>
  <c r="BI336" i="3"/>
  <c r="BH336" i="3"/>
  <c r="BG336" i="3"/>
  <c r="BF336" i="3"/>
  <c r="AA336" i="3"/>
  <c r="Y336" i="3"/>
  <c r="W336" i="3"/>
  <c r="BK336" i="3"/>
  <c r="N336" i="3"/>
  <c r="BE336" i="3" s="1"/>
  <c r="BI333" i="3"/>
  <c r="BH333" i="3"/>
  <c r="BG333" i="3"/>
  <c r="BF333" i="3"/>
  <c r="AA333" i="3"/>
  <c r="AA332" i="3"/>
  <c r="Y333" i="3"/>
  <c r="Y332" i="3" s="1"/>
  <c r="W333" i="3"/>
  <c r="W332" i="3"/>
  <c r="BK333" i="3"/>
  <c r="BK332" i="3" s="1"/>
  <c r="N332" i="3" s="1"/>
  <c r="N103" i="3" s="1"/>
  <c r="N333" i="3"/>
  <c r="BE333" i="3" s="1"/>
  <c r="BI331" i="3"/>
  <c r="BH331" i="3"/>
  <c r="BG331" i="3"/>
  <c r="BF331" i="3"/>
  <c r="AA331" i="3"/>
  <c r="Y331" i="3"/>
  <c r="W331" i="3"/>
  <c r="BK331" i="3"/>
  <c r="N331" i="3"/>
  <c r="BE331" i="3"/>
  <c r="BI330" i="3"/>
  <c r="BH330" i="3"/>
  <c r="BG330" i="3"/>
  <c r="BF330" i="3"/>
  <c r="AA330" i="3"/>
  <c r="Y330" i="3"/>
  <c r="W330" i="3"/>
  <c r="BK330" i="3"/>
  <c r="N330" i="3"/>
  <c r="BE330" i="3" s="1"/>
  <c r="BI329" i="3"/>
  <c r="BH329" i="3"/>
  <c r="BG329" i="3"/>
  <c r="BF329" i="3"/>
  <c r="AA329" i="3"/>
  <c r="AA328" i="3"/>
  <c r="Y329" i="3"/>
  <c r="Y328" i="3" s="1"/>
  <c r="W329" i="3"/>
  <c r="W328" i="3"/>
  <c r="BK329" i="3"/>
  <c r="BK328" i="3" s="1"/>
  <c r="N328" i="3" s="1"/>
  <c r="N102" i="3" s="1"/>
  <c r="N329" i="3"/>
  <c r="BE329" i="3" s="1"/>
  <c r="BI327" i="3"/>
  <c r="BH327" i="3"/>
  <c r="BG327" i="3"/>
  <c r="BF327" i="3"/>
  <c r="AA327" i="3"/>
  <c r="AA326" i="3"/>
  <c r="Y327" i="3"/>
  <c r="Y326" i="3" s="1"/>
  <c r="W327" i="3"/>
  <c r="W326" i="3"/>
  <c r="BK327" i="3"/>
  <c r="BK326" i="3" s="1"/>
  <c r="N326" i="3" s="1"/>
  <c r="N101" i="3" s="1"/>
  <c r="N327" i="3"/>
  <c r="BE327" i="3" s="1"/>
  <c r="BI325" i="3"/>
  <c r="BH325" i="3"/>
  <c r="BG325" i="3"/>
  <c r="BF325" i="3"/>
  <c r="AA325" i="3"/>
  <c r="AA324" i="3"/>
  <c r="Y325" i="3"/>
  <c r="Y324" i="3" s="1"/>
  <c r="W325" i="3"/>
  <c r="W324" i="3"/>
  <c r="BK325" i="3"/>
  <c r="BK324" i="3" s="1"/>
  <c r="N324" i="3" s="1"/>
  <c r="N100" i="3" s="1"/>
  <c r="N325" i="3"/>
  <c r="BE325" i="3" s="1"/>
  <c r="BI323" i="3"/>
  <c r="BH323" i="3"/>
  <c r="BG323" i="3"/>
  <c r="BF323" i="3"/>
  <c r="AA323" i="3"/>
  <c r="Y323" i="3"/>
  <c r="W323" i="3"/>
  <c r="BK323" i="3"/>
  <c r="N323" i="3"/>
  <c r="BE323" i="3"/>
  <c r="BI322" i="3"/>
  <c r="BH322" i="3"/>
  <c r="BG322" i="3"/>
  <c r="BF322" i="3"/>
  <c r="AA322" i="3"/>
  <c r="Y322" i="3"/>
  <c r="W322" i="3"/>
  <c r="BK322" i="3"/>
  <c r="N322" i="3"/>
  <c r="BE322" i="3" s="1"/>
  <c r="BI318" i="3"/>
  <c r="BH318" i="3"/>
  <c r="BG318" i="3"/>
  <c r="BF318" i="3"/>
  <c r="AA318" i="3"/>
  <c r="Y318" i="3"/>
  <c r="W318" i="3"/>
  <c r="BK318" i="3"/>
  <c r="N318" i="3"/>
  <c r="BE318" i="3"/>
  <c r="BI317" i="3"/>
  <c r="BH317" i="3"/>
  <c r="BG317" i="3"/>
  <c r="BF317" i="3"/>
  <c r="AA317" i="3"/>
  <c r="Y317" i="3"/>
  <c r="W317" i="3"/>
  <c r="BK317" i="3"/>
  <c r="N317" i="3"/>
  <c r="BE317" i="3" s="1"/>
  <c r="BI314" i="3"/>
  <c r="BH314" i="3"/>
  <c r="BG314" i="3"/>
  <c r="BF314" i="3"/>
  <c r="AA314" i="3"/>
  <c r="AA313" i="3"/>
  <c r="Y314" i="3"/>
  <c r="Y313" i="3" s="1"/>
  <c r="W314" i="3"/>
  <c r="W313" i="3"/>
  <c r="BK314" i="3"/>
  <c r="BK313" i="3" s="1"/>
  <c r="N313" i="3" s="1"/>
  <c r="N99" i="3" s="1"/>
  <c r="N314" i="3"/>
  <c r="BE314" i="3" s="1"/>
  <c r="BI309" i="3"/>
  <c r="BH309" i="3"/>
  <c r="BG309" i="3"/>
  <c r="BF309" i="3"/>
  <c r="AA309" i="3"/>
  <c r="Y309" i="3"/>
  <c r="W309" i="3"/>
  <c r="BK309" i="3"/>
  <c r="N309" i="3"/>
  <c r="BE309" i="3"/>
  <c r="BI308" i="3"/>
  <c r="BH308" i="3"/>
  <c r="BG308" i="3"/>
  <c r="BF308" i="3"/>
  <c r="AA308" i="3"/>
  <c r="AA307" i="3" s="1"/>
  <c r="Y308" i="3"/>
  <c r="Y307" i="3"/>
  <c r="W308" i="3"/>
  <c r="W307" i="3" s="1"/>
  <c r="BK308" i="3"/>
  <c r="BK307" i="3"/>
  <c r="N307" i="3" s="1"/>
  <c r="N98" i="3" s="1"/>
  <c r="N308" i="3"/>
  <c r="BE308" i="3" s="1"/>
  <c r="BI306" i="3"/>
  <c r="BH306" i="3"/>
  <c r="BG306" i="3"/>
  <c r="BF306" i="3"/>
  <c r="AA306" i="3"/>
  <c r="AA305" i="3" s="1"/>
  <c r="Y306" i="3"/>
  <c r="Y305" i="3" s="1"/>
  <c r="W306" i="3"/>
  <c r="W305" i="3"/>
  <c r="BK306" i="3"/>
  <c r="BK305" i="3"/>
  <c r="N305" i="3"/>
  <c r="N97" i="3" s="1"/>
  <c r="N306" i="3"/>
  <c r="BE306" i="3"/>
  <c r="BI303" i="3"/>
  <c r="BH303" i="3"/>
  <c r="BG303" i="3"/>
  <c r="BF303" i="3"/>
  <c r="AA303" i="3"/>
  <c r="Y303" i="3"/>
  <c r="W303" i="3"/>
  <c r="BK303" i="3"/>
  <c r="N303" i="3"/>
  <c r="BE303" i="3"/>
  <c r="BI302" i="3"/>
  <c r="BH302" i="3"/>
  <c r="BG302" i="3"/>
  <c r="BF302" i="3"/>
  <c r="AA302" i="3"/>
  <c r="AA301" i="3" s="1"/>
  <c r="Y302" i="3"/>
  <c r="Y301" i="3"/>
  <c r="W302" i="3"/>
  <c r="W301" i="3" s="1"/>
  <c r="BK302" i="3"/>
  <c r="BK301" i="3"/>
  <c r="N301" i="3" s="1"/>
  <c r="N95" i="3" s="1"/>
  <c r="N302" i="3"/>
  <c r="BE302" i="3"/>
  <c r="BI298" i="3"/>
  <c r="BH298" i="3"/>
  <c r="BG298" i="3"/>
  <c r="BF298" i="3"/>
  <c r="AA298" i="3"/>
  <c r="Y298" i="3"/>
  <c r="W298" i="3"/>
  <c r="BK298" i="3"/>
  <c r="N298" i="3"/>
  <c r="BE298" i="3" s="1"/>
  <c r="BI295" i="3"/>
  <c r="BH295" i="3"/>
  <c r="BG295" i="3"/>
  <c r="BF295" i="3"/>
  <c r="AA295" i="3"/>
  <c r="Y295" i="3"/>
  <c r="W295" i="3"/>
  <c r="BK295" i="3"/>
  <c r="N295" i="3"/>
  <c r="BE295" i="3"/>
  <c r="BI292" i="3"/>
  <c r="BH292" i="3"/>
  <c r="BG292" i="3"/>
  <c r="BF292" i="3"/>
  <c r="AA292" i="3"/>
  <c r="Y292" i="3"/>
  <c r="W292" i="3"/>
  <c r="BK292" i="3"/>
  <c r="N292" i="3"/>
  <c r="BE292" i="3" s="1"/>
  <c r="BI289" i="3"/>
  <c r="BH289" i="3"/>
  <c r="BG289" i="3"/>
  <c r="BF289" i="3"/>
  <c r="AA289" i="3"/>
  <c r="Y289" i="3"/>
  <c r="W289" i="3"/>
  <c r="BK289" i="3"/>
  <c r="N289" i="3"/>
  <c r="BE289" i="3"/>
  <c r="BI286" i="3"/>
  <c r="BH286" i="3"/>
  <c r="BG286" i="3"/>
  <c r="BF286" i="3"/>
  <c r="AA286" i="3"/>
  <c r="Y286" i="3"/>
  <c r="W286" i="3"/>
  <c r="BK286" i="3"/>
  <c r="N286" i="3"/>
  <c r="BE286" i="3" s="1"/>
  <c r="BI283" i="3"/>
  <c r="BH283" i="3"/>
  <c r="BG283" i="3"/>
  <c r="BF283" i="3"/>
  <c r="AA283" i="3"/>
  <c r="Y283" i="3"/>
  <c r="W283" i="3"/>
  <c r="BK283" i="3"/>
  <c r="N283" i="3"/>
  <c r="BE283" i="3"/>
  <c r="BI280" i="3"/>
  <c r="BH280" i="3"/>
  <c r="BG280" i="3"/>
  <c r="BF280" i="3"/>
  <c r="AA280" i="3"/>
  <c r="Y280" i="3"/>
  <c r="W280" i="3"/>
  <c r="BK280" i="3"/>
  <c r="N280" i="3"/>
  <c r="BE280" i="3" s="1"/>
  <c r="BI271" i="3"/>
  <c r="BH271" i="3"/>
  <c r="BG271" i="3"/>
  <c r="BF271" i="3"/>
  <c r="AA271" i="3"/>
  <c r="Y271" i="3"/>
  <c r="W271" i="3"/>
  <c r="BK271" i="3"/>
  <c r="N271" i="3"/>
  <c r="BE271" i="3"/>
  <c r="BI268" i="3"/>
  <c r="BH268" i="3"/>
  <c r="BG268" i="3"/>
  <c r="BF268" i="3"/>
  <c r="AA268" i="3"/>
  <c r="Y268" i="3"/>
  <c r="W268" i="3"/>
  <c r="BK268" i="3"/>
  <c r="N268" i="3"/>
  <c r="BE268" i="3" s="1"/>
  <c r="BI264" i="3"/>
  <c r="BH264" i="3"/>
  <c r="BG264" i="3"/>
  <c r="BF264" i="3"/>
  <c r="AA264" i="3"/>
  <c r="Y264" i="3"/>
  <c r="W264" i="3"/>
  <c r="BK264" i="3"/>
  <c r="N264" i="3"/>
  <c r="BE264" i="3"/>
  <c r="BI261" i="3"/>
  <c r="BH261" i="3"/>
  <c r="BG261" i="3"/>
  <c r="BF261" i="3"/>
  <c r="AA261" i="3"/>
  <c r="Y261" i="3"/>
  <c r="W261" i="3"/>
  <c r="BK261" i="3"/>
  <c r="N261" i="3"/>
  <c r="BE261" i="3" s="1"/>
  <c r="BI257" i="3"/>
  <c r="BH257" i="3"/>
  <c r="BG257" i="3"/>
  <c r="BF257" i="3"/>
  <c r="AA257" i="3"/>
  <c r="Y257" i="3"/>
  <c r="W257" i="3"/>
  <c r="BK257" i="3"/>
  <c r="N257" i="3"/>
  <c r="BE257" i="3"/>
  <c r="BI253" i="3"/>
  <c r="BH253" i="3"/>
  <c r="BG253" i="3"/>
  <c r="BF253" i="3"/>
  <c r="AA253" i="3"/>
  <c r="Y253" i="3"/>
  <c r="W253" i="3"/>
  <c r="BK253" i="3"/>
  <c r="N253" i="3"/>
  <c r="BE253" i="3" s="1"/>
  <c r="BI249" i="3"/>
  <c r="BH249" i="3"/>
  <c r="BG249" i="3"/>
  <c r="BF249" i="3"/>
  <c r="AA249" i="3"/>
  <c r="Y249" i="3"/>
  <c r="W249" i="3"/>
  <c r="BK249" i="3"/>
  <c r="N249" i="3"/>
  <c r="BE249" i="3"/>
  <c r="BI246" i="3"/>
  <c r="BH246" i="3"/>
  <c r="BG246" i="3"/>
  <c r="BF246" i="3"/>
  <c r="AA246" i="3"/>
  <c r="Y246" i="3"/>
  <c r="W246" i="3"/>
  <c r="BK246" i="3"/>
  <c r="N246" i="3"/>
  <c r="BE246" i="3" s="1"/>
  <c r="BI243" i="3"/>
  <c r="BH243" i="3"/>
  <c r="BG243" i="3"/>
  <c r="BF243" i="3"/>
  <c r="AA243" i="3"/>
  <c r="Y243" i="3"/>
  <c r="W243" i="3"/>
  <c r="BK243" i="3"/>
  <c r="N243" i="3"/>
  <c r="BE243" i="3"/>
  <c r="BI236" i="3"/>
  <c r="BH236" i="3"/>
  <c r="BG236" i="3"/>
  <c r="BF236" i="3"/>
  <c r="AA236" i="3"/>
  <c r="Y236" i="3"/>
  <c r="W236" i="3"/>
  <c r="BK236" i="3"/>
  <c r="N236" i="3"/>
  <c r="BE236" i="3" s="1"/>
  <c r="BI231" i="3"/>
  <c r="BH231" i="3"/>
  <c r="BG231" i="3"/>
  <c r="BF231" i="3"/>
  <c r="AA231" i="3"/>
  <c r="Y231" i="3"/>
  <c r="W231" i="3"/>
  <c r="BK231" i="3"/>
  <c r="N231" i="3"/>
  <c r="BE231" i="3"/>
  <c r="BI227" i="3"/>
  <c r="BH227" i="3"/>
  <c r="BG227" i="3"/>
  <c r="BF227" i="3"/>
  <c r="AA227" i="3"/>
  <c r="Y227" i="3"/>
  <c r="W227" i="3"/>
  <c r="BK227" i="3"/>
  <c r="N227" i="3"/>
  <c r="BE227" i="3" s="1"/>
  <c r="BI223" i="3"/>
  <c r="BH223" i="3"/>
  <c r="BG223" i="3"/>
  <c r="BF223" i="3"/>
  <c r="AA223" i="3"/>
  <c r="Y223" i="3"/>
  <c r="W223" i="3"/>
  <c r="BK223" i="3"/>
  <c r="N223" i="3"/>
  <c r="BE223" i="3"/>
  <c r="BI219" i="3"/>
  <c r="BH219" i="3"/>
  <c r="BG219" i="3"/>
  <c r="BF219" i="3"/>
  <c r="AA219" i="3"/>
  <c r="AA218" i="3" s="1"/>
  <c r="Y219" i="3"/>
  <c r="Y218" i="3"/>
  <c r="W219" i="3"/>
  <c r="W218" i="3" s="1"/>
  <c r="BK219" i="3"/>
  <c r="BK218" i="3"/>
  <c r="N218" i="3" s="1"/>
  <c r="N94" i="3" s="1"/>
  <c r="N219" i="3"/>
  <c r="BE219" i="3" s="1"/>
  <c r="BI215" i="3"/>
  <c r="BH215" i="3"/>
  <c r="BG215" i="3"/>
  <c r="BF215" i="3"/>
  <c r="AA215" i="3"/>
  <c r="Y215" i="3"/>
  <c r="W215" i="3"/>
  <c r="BK215" i="3"/>
  <c r="N215" i="3"/>
  <c r="BE215" i="3" s="1"/>
  <c r="BI214" i="3"/>
  <c r="BH214" i="3"/>
  <c r="BG214" i="3"/>
  <c r="BF214" i="3"/>
  <c r="AA214" i="3"/>
  <c r="Y214" i="3"/>
  <c r="W214" i="3"/>
  <c r="BK214" i="3"/>
  <c r="N214" i="3"/>
  <c r="BE214" i="3"/>
  <c r="BI213" i="3"/>
  <c r="BH213" i="3"/>
  <c r="BG213" i="3"/>
  <c r="BF213" i="3"/>
  <c r="AA213" i="3"/>
  <c r="Y213" i="3"/>
  <c r="W213" i="3"/>
  <c r="BK213" i="3"/>
  <c r="N213" i="3"/>
  <c r="BE213" i="3" s="1"/>
  <c r="BI212" i="3"/>
  <c r="BH212" i="3"/>
  <c r="BG212" i="3"/>
  <c r="BF212" i="3"/>
  <c r="AA212" i="3"/>
  <c r="Y212" i="3"/>
  <c r="W212" i="3"/>
  <c r="BK212" i="3"/>
  <c r="N212" i="3"/>
  <c r="BE212" i="3"/>
  <c r="BI209" i="3"/>
  <c r="BH209" i="3"/>
  <c r="BG209" i="3"/>
  <c r="BF209" i="3"/>
  <c r="AA209" i="3"/>
  <c r="Y209" i="3"/>
  <c r="W209" i="3"/>
  <c r="BK209" i="3"/>
  <c r="N209" i="3"/>
  <c r="BE209" i="3" s="1"/>
  <c r="BI206" i="3"/>
  <c r="BH206" i="3"/>
  <c r="BG206" i="3"/>
  <c r="BF206" i="3"/>
  <c r="AA206" i="3"/>
  <c r="AA205" i="3"/>
  <c r="Y206" i="3"/>
  <c r="Y205" i="3" s="1"/>
  <c r="W206" i="3"/>
  <c r="W205" i="3"/>
  <c r="BK206" i="3"/>
  <c r="BK205" i="3" s="1"/>
  <c r="N205" i="3" s="1"/>
  <c r="N93" i="3" s="1"/>
  <c r="N206" i="3"/>
  <c r="BE206" i="3" s="1"/>
  <c r="BI202" i="3"/>
  <c r="BH202" i="3"/>
  <c r="BG202" i="3"/>
  <c r="BF202" i="3"/>
  <c r="AA202" i="3"/>
  <c r="Y202" i="3"/>
  <c r="W202" i="3"/>
  <c r="BK202" i="3"/>
  <c r="N202" i="3"/>
  <c r="BE202" i="3"/>
  <c r="BI199" i="3"/>
  <c r="BH199" i="3"/>
  <c r="BG199" i="3"/>
  <c r="BF199" i="3"/>
  <c r="AA199" i="3"/>
  <c r="Y199" i="3"/>
  <c r="W199" i="3"/>
  <c r="BK199" i="3"/>
  <c r="N199" i="3"/>
  <c r="BE199" i="3" s="1"/>
  <c r="BI195" i="3"/>
  <c r="BH195" i="3"/>
  <c r="BG195" i="3"/>
  <c r="BF195" i="3"/>
  <c r="AA195" i="3"/>
  <c r="Y195" i="3"/>
  <c r="W195" i="3"/>
  <c r="BK195" i="3"/>
  <c r="N195" i="3"/>
  <c r="BE195" i="3"/>
  <c r="BI191" i="3"/>
  <c r="BH191" i="3"/>
  <c r="BG191" i="3"/>
  <c r="BF191" i="3"/>
  <c r="AA191" i="3"/>
  <c r="Y191" i="3"/>
  <c r="W191" i="3"/>
  <c r="BK191" i="3"/>
  <c r="N191" i="3"/>
  <c r="BE191" i="3" s="1"/>
  <c r="BI188" i="3"/>
  <c r="BH188" i="3"/>
  <c r="BG188" i="3"/>
  <c r="BF188" i="3"/>
  <c r="AA188" i="3"/>
  <c r="Y188" i="3"/>
  <c r="W188" i="3"/>
  <c r="BK188" i="3"/>
  <c r="N188" i="3"/>
  <c r="BE188" i="3"/>
  <c r="BI183" i="3"/>
  <c r="BH183" i="3"/>
  <c r="BG183" i="3"/>
  <c r="BF183" i="3"/>
  <c r="AA183" i="3"/>
  <c r="Y183" i="3"/>
  <c r="W183" i="3"/>
  <c r="BK183" i="3"/>
  <c r="N183" i="3"/>
  <c r="BE183" i="3" s="1"/>
  <c r="BI179" i="3"/>
  <c r="BH179" i="3"/>
  <c r="BG179" i="3"/>
  <c r="BF179" i="3"/>
  <c r="AA179" i="3"/>
  <c r="Y179" i="3"/>
  <c r="W179" i="3"/>
  <c r="BK179" i="3"/>
  <c r="N179" i="3"/>
  <c r="BE179" i="3"/>
  <c r="BI173" i="3"/>
  <c r="BH173" i="3"/>
  <c r="BG173" i="3"/>
  <c r="BF173" i="3"/>
  <c r="AA173" i="3"/>
  <c r="AA172" i="3" s="1"/>
  <c r="Y173" i="3"/>
  <c r="Y172" i="3"/>
  <c r="W173" i="3"/>
  <c r="W172" i="3" s="1"/>
  <c r="BK173" i="3"/>
  <c r="BK172" i="3"/>
  <c r="N172" i="3" s="1"/>
  <c r="N92" i="3" s="1"/>
  <c r="N173" i="3"/>
  <c r="BE173" i="3" s="1"/>
  <c r="BI171" i="3"/>
  <c r="BH171" i="3"/>
  <c r="BG171" i="3"/>
  <c r="BF171" i="3"/>
  <c r="AA171" i="3"/>
  <c r="Y171" i="3"/>
  <c r="W171" i="3"/>
  <c r="BK171" i="3"/>
  <c r="N171" i="3"/>
  <c r="BE171" i="3" s="1"/>
  <c r="BI170" i="3"/>
  <c r="BH170" i="3"/>
  <c r="BG170" i="3"/>
  <c r="BF170" i="3"/>
  <c r="AA170" i="3"/>
  <c r="Y170" i="3"/>
  <c r="W170" i="3"/>
  <c r="BK170" i="3"/>
  <c r="N170" i="3"/>
  <c r="BE170" i="3"/>
  <c r="BI167" i="3"/>
  <c r="BH167" i="3"/>
  <c r="BG167" i="3"/>
  <c r="BF167" i="3"/>
  <c r="AA167" i="3"/>
  <c r="Y167" i="3"/>
  <c r="W167" i="3"/>
  <c r="BK167" i="3"/>
  <c r="N167" i="3"/>
  <c r="BE167" i="3" s="1"/>
  <c r="BI166" i="3"/>
  <c r="BH166" i="3"/>
  <c r="BG166" i="3"/>
  <c r="BF166" i="3"/>
  <c r="AA166" i="3"/>
  <c r="Y166" i="3"/>
  <c r="W166" i="3"/>
  <c r="BK166" i="3"/>
  <c r="N166" i="3"/>
  <c r="BE166" i="3"/>
  <c r="BI163" i="3"/>
  <c r="BH163" i="3"/>
  <c r="BG163" i="3"/>
  <c r="BF163" i="3"/>
  <c r="AA163" i="3"/>
  <c r="Y163" i="3"/>
  <c r="W163" i="3"/>
  <c r="BK163" i="3"/>
  <c r="N163" i="3"/>
  <c r="BE163" i="3" s="1"/>
  <c r="BI160" i="3"/>
  <c r="BH160" i="3"/>
  <c r="BG160" i="3"/>
  <c r="BF160" i="3"/>
  <c r="AA160" i="3"/>
  <c r="Y160" i="3"/>
  <c r="W160" i="3"/>
  <c r="BK160" i="3"/>
  <c r="N160" i="3"/>
  <c r="BE160" i="3"/>
  <c r="BI157" i="3"/>
  <c r="BH157" i="3"/>
  <c r="BG157" i="3"/>
  <c r="BF157" i="3"/>
  <c r="AA157" i="3"/>
  <c r="Y157" i="3"/>
  <c r="W157" i="3"/>
  <c r="BK157" i="3"/>
  <c r="N157" i="3"/>
  <c r="BE157" i="3" s="1"/>
  <c r="BI154" i="3"/>
  <c r="BH154" i="3"/>
  <c r="BG154" i="3"/>
  <c r="BF154" i="3"/>
  <c r="AA154" i="3"/>
  <c r="AA153" i="3"/>
  <c r="Y154" i="3"/>
  <c r="Y153" i="3" s="1"/>
  <c r="W154" i="3"/>
  <c r="W153" i="3"/>
  <c r="BK154" i="3"/>
  <c r="BK153" i="3" s="1"/>
  <c r="N153" i="3" s="1"/>
  <c r="N91" i="3" s="1"/>
  <c r="N154" i="3"/>
  <c r="BE154" i="3" s="1"/>
  <c r="BI152" i="3"/>
  <c r="BH152" i="3"/>
  <c r="BG152" i="3"/>
  <c r="BF152" i="3"/>
  <c r="AA152" i="3"/>
  <c r="Y152" i="3"/>
  <c r="W152" i="3"/>
  <c r="BK152" i="3"/>
  <c r="N152" i="3"/>
  <c r="BE152" i="3"/>
  <c r="BI151" i="3"/>
  <c r="BH151" i="3"/>
  <c r="BG151" i="3"/>
  <c r="BF151" i="3"/>
  <c r="AA151" i="3"/>
  <c r="Y151" i="3"/>
  <c r="W151" i="3"/>
  <c r="BK151" i="3"/>
  <c r="N151" i="3"/>
  <c r="BE151" i="3" s="1"/>
  <c r="BI148" i="3"/>
  <c r="BH148" i="3"/>
  <c r="BG148" i="3"/>
  <c r="BF148" i="3"/>
  <c r="AA148" i="3"/>
  <c r="AA147" i="3"/>
  <c r="AA146" i="3" s="1"/>
  <c r="Y148" i="3"/>
  <c r="Y147" i="3"/>
  <c r="W148" i="3"/>
  <c r="W147" i="3"/>
  <c r="W146" i="3" s="1"/>
  <c r="BK148" i="3"/>
  <c r="BK147" i="3" s="1"/>
  <c r="N148" i="3"/>
  <c r="BE148" i="3" s="1"/>
  <c r="M141" i="3"/>
  <c r="F139" i="3"/>
  <c r="F137" i="3"/>
  <c r="BI126" i="3"/>
  <c r="BH126" i="3"/>
  <c r="BG126" i="3"/>
  <c r="BF126" i="3"/>
  <c r="BI125" i="3"/>
  <c r="BH125" i="3"/>
  <c r="BG125" i="3"/>
  <c r="BF125" i="3"/>
  <c r="BI124" i="3"/>
  <c r="BH124" i="3"/>
  <c r="BG124" i="3"/>
  <c r="BF124" i="3"/>
  <c r="BI123" i="3"/>
  <c r="BH123" i="3"/>
  <c r="BG123" i="3"/>
  <c r="BF123" i="3"/>
  <c r="H33" i="3" s="1"/>
  <c r="BA89" i="1" s="1"/>
  <c r="BI122" i="3"/>
  <c r="BH122" i="3"/>
  <c r="BG122" i="3"/>
  <c r="BF122" i="3"/>
  <c r="BI121" i="3"/>
  <c r="H36" i="3" s="1"/>
  <c r="BD89" i="1" s="1"/>
  <c r="BH121" i="3"/>
  <c r="H35" i="3" s="1"/>
  <c r="BC89" i="1" s="1"/>
  <c r="BG121" i="3"/>
  <c r="H34" i="3"/>
  <c r="BB89" i="1" s="1"/>
  <c r="BF121" i="3"/>
  <c r="M33" i="3" s="1"/>
  <c r="AW89" i="1" s="1"/>
  <c r="M83" i="3"/>
  <c r="F81" i="3"/>
  <c r="F79" i="3"/>
  <c r="O21" i="3"/>
  <c r="E21" i="3"/>
  <c r="M84" i="3" s="1"/>
  <c r="O20" i="3"/>
  <c r="O15" i="3"/>
  <c r="E15" i="3"/>
  <c r="F142" i="3" s="1"/>
  <c r="F84" i="3"/>
  <c r="O14" i="3"/>
  <c r="O12" i="3"/>
  <c r="E12" i="3"/>
  <c r="F141" i="3"/>
  <c r="F83" i="3"/>
  <c r="O11" i="3"/>
  <c r="O9" i="3"/>
  <c r="M139" i="3"/>
  <c r="M81" i="3"/>
  <c r="F6" i="3"/>
  <c r="F136" i="3" s="1"/>
  <c r="F78" i="3"/>
  <c r="N252" i="2"/>
  <c r="AY88" i="1"/>
  <c r="AX88" i="1"/>
  <c r="BI251" i="2"/>
  <c r="BH251" i="2"/>
  <c r="BG251" i="2"/>
  <c r="BF251" i="2"/>
  <c r="AA251" i="2"/>
  <c r="AA250" i="2" s="1"/>
  <c r="Y251" i="2"/>
  <c r="Y250" i="2" s="1"/>
  <c r="W251" i="2"/>
  <c r="W250" i="2" s="1"/>
  <c r="BK251" i="2"/>
  <c r="BK250" i="2" s="1"/>
  <c r="N250" i="2" s="1"/>
  <c r="N100" i="2" s="1"/>
  <c r="N251" i="2"/>
  <c r="BE251" i="2" s="1"/>
  <c r="BI243" i="2"/>
  <c r="BH243" i="2"/>
  <c r="BG243" i="2"/>
  <c r="BF243" i="2"/>
  <c r="AA243" i="2"/>
  <c r="Y243" i="2"/>
  <c r="W243" i="2"/>
  <c r="BK243" i="2"/>
  <c r="N243" i="2"/>
  <c r="BE243" i="2" s="1"/>
  <c r="BI236" i="2"/>
  <c r="BH236" i="2"/>
  <c r="BG236" i="2"/>
  <c r="BF236" i="2"/>
  <c r="AA236" i="2"/>
  <c r="AA235" i="2" s="1"/>
  <c r="Y236" i="2"/>
  <c r="Y235" i="2" s="1"/>
  <c r="W236" i="2"/>
  <c r="W235" i="2" s="1"/>
  <c r="BK236" i="2"/>
  <c r="BK235" i="2" s="1"/>
  <c r="N235" i="2" s="1"/>
  <c r="N99" i="2" s="1"/>
  <c r="N236" i="2"/>
  <c r="BE236" i="2"/>
  <c r="BI228" i="2"/>
  <c r="BH228" i="2"/>
  <c r="BG228" i="2"/>
  <c r="BF228" i="2"/>
  <c r="AA228" i="2"/>
  <c r="AA227" i="2" s="1"/>
  <c r="Y228" i="2"/>
  <c r="Y227" i="2" s="1"/>
  <c r="W228" i="2"/>
  <c r="W227" i="2" s="1"/>
  <c r="BK228" i="2"/>
  <c r="BK227" i="2" s="1"/>
  <c r="N227" i="2" s="1"/>
  <c r="N98" i="2" s="1"/>
  <c r="N228" i="2"/>
  <c r="BE228" i="2"/>
  <c r="BI220" i="2"/>
  <c r="BH220" i="2"/>
  <c r="BG220" i="2"/>
  <c r="BF220" i="2"/>
  <c r="AA220" i="2"/>
  <c r="AA219" i="2" s="1"/>
  <c r="Y220" i="2"/>
  <c r="Y219" i="2" s="1"/>
  <c r="W220" i="2"/>
  <c r="W219" i="2" s="1"/>
  <c r="BK220" i="2"/>
  <c r="BK219" i="2" s="1"/>
  <c r="N219" i="2" s="1"/>
  <c r="N97" i="2" s="1"/>
  <c r="N220" i="2"/>
  <c r="BE220" i="2"/>
  <c r="BI215" i="2"/>
  <c r="BH215" i="2"/>
  <c r="BG215" i="2"/>
  <c r="BF215" i="2"/>
  <c r="AA215" i="2"/>
  <c r="Y215" i="2"/>
  <c r="W215" i="2"/>
  <c r="BK215" i="2"/>
  <c r="N215" i="2"/>
  <c r="BE215" i="2" s="1"/>
  <c r="BI209" i="2"/>
  <c r="BH209" i="2"/>
  <c r="BG209" i="2"/>
  <c r="BF209" i="2"/>
  <c r="AA209" i="2"/>
  <c r="AA208" i="2" s="1"/>
  <c r="Y209" i="2"/>
  <c r="Y208" i="2" s="1"/>
  <c r="W209" i="2"/>
  <c r="W208" i="2" s="1"/>
  <c r="BK209" i="2"/>
  <c r="BK208" i="2" s="1"/>
  <c r="N208" i="2" s="1"/>
  <c r="N96" i="2" s="1"/>
  <c r="N209" i="2"/>
  <c r="BE209" i="2" s="1"/>
  <c r="BI207" i="2"/>
  <c r="BH207" i="2"/>
  <c r="BG207" i="2"/>
  <c r="BF207" i="2"/>
  <c r="AA207" i="2"/>
  <c r="AA206" i="2" s="1"/>
  <c r="Y207" i="2"/>
  <c r="Y206" i="2" s="1"/>
  <c r="W207" i="2"/>
  <c r="W206" i="2" s="1"/>
  <c r="BK207" i="2"/>
  <c r="BK206" i="2" s="1"/>
  <c r="N206" i="2" s="1"/>
  <c r="N95" i="2" s="1"/>
  <c r="N207" i="2"/>
  <c r="BE207" i="2" s="1"/>
  <c r="BI205" i="2"/>
  <c r="BH205" i="2"/>
  <c r="BG205" i="2"/>
  <c r="BF205" i="2"/>
  <c r="AA205" i="2"/>
  <c r="Y205" i="2"/>
  <c r="W205" i="2"/>
  <c r="BK205" i="2"/>
  <c r="N205" i="2"/>
  <c r="BE205" i="2" s="1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AA202" i="2" s="1"/>
  <c r="Y203" i="2"/>
  <c r="Y202" i="2" s="1"/>
  <c r="W203" i="2"/>
  <c r="W202" i="2" s="1"/>
  <c r="BK203" i="2"/>
  <c r="BK202" i="2" s="1"/>
  <c r="N202" i="2" s="1"/>
  <c r="N94" i="2" s="1"/>
  <c r="N203" i="2"/>
  <c r="BE203" i="2" s="1"/>
  <c r="BI198" i="2"/>
  <c r="BH198" i="2"/>
  <c r="BG198" i="2"/>
  <c r="BF198" i="2"/>
  <c r="AA198" i="2"/>
  <c r="Y198" i="2"/>
  <c r="W198" i="2"/>
  <c r="BK198" i="2"/>
  <c r="N198" i="2"/>
  <c r="BE198" i="2" s="1"/>
  <c r="BI194" i="2"/>
  <c r="BH194" i="2"/>
  <c r="BG194" i="2"/>
  <c r="BF194" i="2"/>
  <c r="AA194" i="2"/>
  <c r="Y194" i="2"/>
  <c r="W194" i="2"/>
  <c r="BK194" i="2"/>
  <c r="N194" i="2"/>
  <c r="BE194" i="2" s="1"/>
  <c r="BI191" i="2"/>
  <c r="BH191" i="2"/>
  <c r="BG191" i="2"/>
  <c r="BF191" i="2"/>
  <c r="AA191" i="2"/>
  <c r="AA190" i="2" s="1"/>
  <c r="AA189" i="2" s="1"/>
  <c r="Y191" i="2"/>
  <c r="Y190" i="2"/>
  <c r="W191" i="2"/>
  <c r="W190" i="2" s="1"/>
  <c r="W189" i="2" s="1"/>
  <c r="BK191" i="2"/>
  <c r="BK190" i="2" s="1"/>
  <c r="N191" i="2"/>
  <c r="BE191" i="2" s="1"/>
  <c r="BI188" i="2"/>
  <c r="BH188" i="2"/>
  <c r="BG188" i="2"/>
  <c r="BF188" i="2"/>
  <c r="AA188" i="2"/>
  <c r="Y188" i="2"/>
  <c r="W188" i="2"/>
  <c r="BK188" i="2"/>
  <c r="N188" i="2"/>
  <c r="BE188" i="2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/>
  <c r="BI185" i="2"/>
  <c r="BH185" i="2"/>
  <c r="BG185" i="2"/>
  <c r="BF185" i="2"/>
  <c r="AA185" i="2"/>
  <c r="Y185" i="2"/>
  <c r="W185" i="2"/>
  <c r="BK185" i="2"/>
  <c r="N185" i="2"/>
  <c r="BE185" i="2" s="1"/>
  <c r="BI184" i="2"/>
  <c r="BH184" i="2"/>
  <c r="BG184" i="2"/>
  <c r="BF184" i="2"/>
  <c r="AA184" i="2"/>
  <c r="Y184" i="2"/>
  <c r="W184" i="2"/>
  <c r="BK184" i="2"/>
  <c r="N184" i="2"/>
  <c r="BE184" i="2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BK180" i="2" s="1"/>
  <c r="N180" i="2" s="1"/>
  <c r="N91" i="2" s="1"/>
  <c r="N182" i="2"/>
  <c r="BE182" i="2"/>
  <c r="BI181" i="2"/>
  <c r="BH181" i="2"/>
  <c r="BG181" i="2"/>
  <c r="BF181" i="2"/>
  <c r="AA181" i="2"/>
  <c r="AA180" i="2" s="1"/>
  <c r="Y181" i="2"/>
  <c r="Y180" i="2"/>
  <c r="W181" i="2"/>
  <c r="W180" i="2" s="1"/>
  <c r="BK181" i="2"/>
  <c r="N181" i="2"/>
  <c r="BE181" i="2" s="1"/>
  <c r="BI175" i="2"/>
  <c r="BH175" i="2"/>
  <c r="BG175" i="2"/>
  <c r="BF175" i="2"/>
  <c r="AA175" i="2"/>
  <c r="Y175" i="2"/>
  <c r="W175" i="2"/>
  <c r="BK175" i="2"/>
  <c r="N175" i="2"/>
  <c r="BE175" i="2" s="1"/>
  <c r="BI172" i="2"/>
  <c r="BH172" i="2"/>
  <c r="BG172" i="2"/>
  <c r="BF172" i="2"/>
  <c r="AA172" i="2"/>
  <c r="Y172" i="2"/>
  <c r="W172" i="2"/>
  <c r="BK172" i="2"/>
  <c r="N172" i="2"/>
  <c r="BE172" i="2"/>
  <c r="BI168" i="2"/>
  <c r="BH168" i="2"/>
  <c r="BG168" i="2"/>
  <c r="BF168" i="2"/>
  <c r="AA168" i="2"/>
  <c r="Y168" i="2"/>
  <c r="W168" i="2"/>
  <c r="BK168" i="2"/>
  <c r="N168" i="2"/>
  <c r="BE168" i="2" s="1"/>
  <c r="BI165" i="2"/>
  <c r="BH165" i="2"/>
  <c r="BG165" i="2"/>
  <c r="BF165" i="2"/>
  <c r="AA165" i="2"/>
  <c r="Y165" i="2"/>
  <c r="W165" i="2"/>
  <c r="BK165" i="2"/>
  <c r="N165" i="2"/>
  <c r="BE165" i="2"/>
  <c r="BI162" i="2"/>
  <c r="BH162" i="2"/>
  <c r="BG162" i="2"/>
  <c r="BF162" i="2"/>
  <c r="AA162" i="2"/>
  <c r="Y162" i="2"/>
  <c r="W162" i="2"/>
  <c r="BK162" i="2"/>
  <c r="N162" i="2"/>
  <c r="BE162" i="2" s="1"/>
  <c r="BI159" i="2"/>
  <c r="BH159" i="2"/>
  <c r="BG159" i="2"/>
  <c r="BF159" i="2"/>
  <c r="AA159" i="2"/>
  <c r="Y159" i="2"/>
  <c r="W159" i="2"/>
  <c r="BK159" i="2"/>
  <c r="N159" i="2"/>
  <c r="BE159" i="2"/>
  <c r="BI153" i="2"/>
  <c r="BH153" i="2"/>
  <c r="BG153" i="2"/>
  <c r="BF153" i="2"/>
  <c r="AA153" i="2"/>
  <c r="Y153" i="2"/>
  <c r="W153" i="2"/>
  <c r="BK153" i="2"/>
  <c r="N153" i="2"/>
  <c r="BE153" i="2" s="1"/>
  <c r="BI151" i="2"/>
  <c r="BH151" i="2"/>
  <c r="BG151" i="2"/>
  <c r="BF151" i="2"/>
  <c r="AA151" i="2"/>
  <c r="Y151" i="2"/>
  <c r="W151" i="2"/>
  <c r="BK151" i="2"/>
  <c r="N151" i="2"/>
  <c r="BE151" i="2"/>
  <c r="BI149" i="2"/>
  <c r="BH149" i="2"/>
  <c r="BG149" i="2"/>
  <c r="BF149" i="2"/>
  <c r="AA149" i="2"/>
  <c r="Y149" i="2"/>
  <c r="W149" i="2"/>
  <c r="BK149" i="2"/>
  <c r="N149" i="2"/>
  <c r="BE149" i="2" s="1"/>
  <c r="BI146" i="2"/>
  <c r="BH146" i="2"/>
  <c r="BG146" i="2"/>
  <c r="BF146" i="2"/>
  <c r="AA146" i="2"/>
  <c r="Y146" i="2"/>
  <c r="W146" i="2"/>
  <c r="BK146" i="2"/>
  <c r="N146" i="2"/>
  <c r="BE146" i="2"/>
  <c r="BI142" i="2"/>
  <c r="BH142" i="2"/>
  <c r="BG142" i="2"/>
  <c r="BF142" i="2"/>
  <c r="AA142" i="2"/>
  <c r="Y142" i="2"/>
  <c r="W142" i="2"/>
  <c r="BK142" i="2"/>
  <c r="N142" i="2"/>
  <c r="BE142" i="2" s="1"/>
  <c r="BI139" i="2"/>
  <c r="BH139" i="2"/>
  <c r="BG139" i="2"/>
  <c r="BF139" i="2"/>
  <c r="AA139" i="2"/>
  <c r="Y139" i="2"/>
  <c r="W139" i="2"/>
  <c r="BK139" i="2"/>
  <c r="N139" i="2"/>
  <c r="BE139" i="2"/>
  <c r="BI134" i="2"/>
  <c r="BH134" i="2"/>
  <c r="BG134" i="2"/>
  <c r="BF134" i="2"/>
  <c r="AA134" i="2"/>
  <c r="Y134" i="2"/>
  <c r="W134" i="2"/>
  <c r="BK134" i="2"/>
  <c r="N134" i="2"/>
  <c r="BE134" i="2" s="1"/>
  <c r="BI131" i="2"/>
  <c r="BH131" i="2"/>
  <c r="BG131" i="2"/>
  <c r="BF131" i="2"/>
  <c r="AA131" i="2"/>
  <c r="Y131" i="2"/>
  <c r="W131" i="2"/>
  <c r="BK131" i="2"/>
  <c r="N131" i="2"/>
  <c r="BE131" i="2"/>
  <c r="BI130" i="2"/>
  <c r="BH130" i="2"/>
  <c r="BG130" i="2"/>
  <c r="BF130" i="2"/>
  <c r="AA130" i="2"/>
  <c r="AA129" i="2" s="1"/>
  <c r="AA128" i="2" s="1"/>
  <c r="AA127" i="2" s="1"/>
  <c r="Y130" i="2"/>
  <c r="Y129" i="2" s="1"/>
  <c r="Y128" i="2" s="1"/>
  <c r="W130" i="2"/>
  <c r="BK130" i="2"/>
  <c r="BK129" i="2" s="1"/>
  <c r="N129" i="2" s="1"/>
  <c r="N90" i="2" s="1"/>
  <c r="N130" i="2"/>
  <c r="BE130" i="2" s="1"/>
  <c r="M123" i="2"/>
  <c r="F121" i="2"/>
  <c r="F119" i="2"/>
  <c r="BI108" i="2"/>
  <c r="BH108" i="2"/>
  <c r="BG108" i="2"/>
  <c r="BF108" i="2"/>
  <c r="BI107" i="2"/>
  <c r="BH107" i="2"/>
  <c r="BG107" i="2"/>
  <c r="BF107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H35" i="2" s="1"/>
  <c r="BC88" i="1" s="1"/>
  <c r="BC87" i="1" s="1"/>
  <c r="W34" i="1" s="1"/>
  <c r="BG103" i="2"/>
  <c r="BF103" i="2"/>
  <c r="H33" i="2" s="1"/>
  <c r="BA88" i="1" s="1"/>
  <c r="M33" i="2"/>
  <c r="AW88" i="1" s="1"/>
  <c r="M83" i="2"/>
  <c r="F81" i="2"/>
  <c r="F79" i="2"/>
  <c r="O21" i="2"/>
  <c r="E21" i="2"/>
  <c r="M124" i="2"/>
  <c r="M84" i="2"/>
  <c r="O20" i="2"/>
  <c r="O15" i="2"/>
  <c r="E15" i="2"/>
  <c r="F124" i="2"/>
  <c r="F84" i="2"/>
  <c r="O14" i="2"/>
  <c r="O12" i="2"/>
  <c r="E12" i="2"/>
  <c r="O11" i="2"/>
  <c r="O9" i="2"/>
  <c r="F6" i="2"/>
  <c r="F78" i="2" s="1"/>
  <c r="F118" i="2"/>
  <c r="CK98" i="1"/>
  <c r="CJ98" i="1"/>
  <c r="CI98" i="1"/>
  <c r="CC98" i="1"/>
  <c r="CH98" i="1"/>
  <c r="CB98" i="1"/>
  <c r="CG98" i="1"/>
  <c r="CA98" i="1"/>
  <c r="CF98" i="1"/>
  <c r="BZ98" i="1"/>
  <c r="CE98" i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H95" i="1"/>
  <c r="CG95" i="1"/>
  <c r="CF95" i="1"/>
  <c r="BZ95" i="1"/>
  <c r="CE95" i="1"/>
  <c r="AY87" i="1"/>
  <c r="AM83" i="1"/>
  <c r="L83" i="1"/>
  <c r="AM82" i="1"/>
  <c r="L82" i="1"/>
  <c r="AM80" i="1"/>
  <c r="L80" i="1"/>
  <c r="L78" i="1"/>
  <c r="L77" i="1"/>
  <c r="M121" i="2" l="1"/>
  <c r="M81" i="2"/>
  <c r="BK128" i="2"/>
  <c r="AA304" i="3"/>
  <c r="AA145" i="3" s="1"/>
  <c r="N190" i="2"/>
  <c r="N93" i="2" s="1"/>
  <c r="BK189" i="2"/>
  <c r="N189" i="2" s="1"/>
  <c r="N92" i="2" s="1"/>
  <c r="Y146" i="3"/>
  <c r="W304" i="3"/>
  <c r="F123" i="2"/>
  <c r="F83" i="2"/>
  <c r="BK146" i="3"/>
  <c r="N147" i="3"/>
  <c r="N90" i="3" s="1"/>
  <c r="H34" i="2"/>
  <c r="BB88" i="1" s="1"/>
  <c r="BB87" i="1" s="1"/>
  <c r="H36" i="2"/>
  <c r="BD88" i="1" s="1"/>
  <c r="BD87" i="1" s="1"/>
  <c r="W35" i="1" s="1"/>
  <c r="W129" i="2"/>
  <c r="W128" i="2" s="1"/>
  <c r="W127" i="2" s="1"/>
  <c r="AU88" i="1" s="1"/>
  <c r="Y189" i="2"/>
  <c r="Y127" i="2" s="1"/>
  <c r="W145" i="3"/>
  <c r="AU89" i="1" s="1"/>
  <c r="Y304" i="3"/>
  <c r="M142" i="3"/>
  <c r="N503" i="3"/>
  <c r="N115" i="3" s="1"/>
  <c r="BK502" i="3"/>
  <c r="N502" i="3" s="1"/>
  <c r="N114" i="3" s="1"/>
  <c r="N100" i="4"/>
  <c r="BE100" i="4" s="1"/>
  <c r="N98" i="4"/>
  <c r="BE98" i="4" s="1"/>
  <c r="N96" i="4"/>
  <c r="BE96" i="4" s="1"/>
  <c r="N95" i="4"/>
  <c r="N99" i="4"/>
  <c r="BE99" i="4" s="1"/>
  <c r="N97" i="4"/>
  <c r="BE97" i="4" s="1"/>
  <c r="M27" i="4"/>
  <c r="Y120" i="5"/>
  <c r="BK304" i="3"/>
  <c r="N304" i="3" s="1"/>
  <c r="N96" i="3" s="1"/>
  <c r="N120" i="6"/>
  <c r="N89" i="6" s="1"/>
  <c r="BK119" i="6"/>
  <c r="N119" i="6" s="1"/>
  <c r="N88" i="6" s="1"/>
  <c r="W119" i="6"/>
  <c r="AU92" i="1" s="1"/>
  <c r="H33" i="4"/>
  <c r="BA90" i="1" s="1"/>
  <c r="BA87" i="1" s="1"/>
  <c r="N120" i="4"/>
  <c r="N89" i="4" s="1"/>
  <c r="BK120" i="5"/>
  <c r="N120" i="5" s="1"/>
  <c r="N88" i="5" s="1"/>
  <c r="F110" i="6"/>
  <c r="F116" i="6"/>
  <c r="M33" i="6"/>
  <c r="AW92" i="1" s="1"/>
  <c r="H33" i="5"/>
  <c r="BA91" i="1" s="1"/>
  <c r="W32" i="1" l="1"/>
  <c r="AW87" i="1"/>
  <c r="AK32" i="1" s="1"/>
  <c r="N146" i="3"/>
  <c r="N89" i="3" s="1"/>
  <c r="BK145" i="3"/>
  <c r="N145" i="3" s="1"/>
  <c r="N88" i="3" s="1"/>
  <c r="N101" i="5"/>
  <c r="BE101" i="5" s="1"/>
  <c r="N99" i="5"/>
  <c r="BE99" i="5" s="1"/>
  <c r="N97" i="5"/>
  <c r="BE97" i="5" s="1"/>
  <c r="N96" i="5"/>
  <c r="N100" i="5"/>
  <c r="BE100" i="5" s="1"/>
  <c r="N98" i="5"/>
  <c r="BE98" i="5" s="1"/>
  <c r="M27" i="5"/>
  <c r="N99" i="6"/>
  <c r="BE99" i="6" s="1"/>
  <c r="N97" i="6"/>
  <c r="BE97" i="6" s="1"/>
  <c r="M27" i="6"/>
  <c r="N100" i="6"/>
  <c r="BE100" i="6" s="1"/>
  <c r="N98" i="6"/>
  <c r="BE98" i="6" s="1"/>
  <c r="N96" i="6"/>
  <c r="BE96" i="6" s="1"/>
  <c r="N95" i="6"/>
  <c r="BE95" i="4"/>
  <c r="N94" i="4"/>
  <c r="Y145" i="3"/>
  <c r="W33" i="1"/>
  <c r="AX87" i="1"/>
  <c r="N128" i="2"/>
  <c r="N89" i="2" s="1"/>
  <c r="BK127" i="2"/>
  <c r="N127" i="2" s="1"/>
  <c r="N88" i="2" s="1"/>
  <c r="AU87" i="1"/>
  <c r="M28" i="4" l="1"/>
  <c r="L102" i="4"/>
  <c r="N107" i="2"/>
  <c r="BE107" i="2" s="1"/>
  <c r="N105" i="2"/>
  <c r="BE105" i="2" s="1"/>
  <c r="M27" i="2"/>
  <c r="N104" i="2"/>
  <c r="BE104" i="2" s="1"/>
  <c r="N108" i="2"/>
  <c r="BE108" i="2" s="1"/>
  <c r="N106" i="2"/>
  <c r="BE106" i="2" s="1"/>
  <c r="N103" i="2"/>
  <c r="N94" i="6"/>
  <c r="BE95" i="6"/>
  <c r="N95" i="5"/>
  <c r="BE96" i="5"/>
  <c r="N126" i="3"/>
  <c r="BE126" i="3" s="1"/>
  <c r="N124" i="3"/>
  <c r="BE124" i="3" s="1"/>
  <c r="N122" i="3"/>
  <c r="BE122" i="3" s="1"/>
  <c r="N121" i="3"/>
  <c r="N125" i="3"/>
  <c r="BE125" i="3" s="1"/>
  <c r="N123" i="3"/>
  <c r="BE123" i="3" s="1"/>
  <c r="M27" i="3"/>
  <c r="M32" i="4"/>
  <c r="AV90" i="1" s="1"/>
  <c r="AT90" i="1" s="1"/>
  <c r="H32" i="4"/>
  <c r="AZ90" i="1" s="1"/>
  <c r="M28" i="6" l="1"/>
  <c r="L102" i="6"/>
  <c r="AS90" i="1"/>
  <c r="M30" i="4"/>
  <c r="N120" i="3"/>
  <c r="BE121" i="3"/>
  <c r="M32" i="5"/>
  <c r="AV91" i="1" s="1"/>
  <c r="AT91" i="1" s="1"/>
  <c r="H32" i="5"/>
  <c r="AZ91" i="1" s="1"/>
  <c r="H32" i="6"/>
  <c r="AZ92" i="1" s="1"/>
  <c r="M32" i="6"/>
  <c r="AV92" i="1" s="1"/>
  <c r="AT92" i="1" s="1"/>
  <c r="M28" i="5"/>
  <c r="L103" i="5"/>
  <c r="BE103" i="2"/>
  <c r="N102" i="2"/>
  <c r="M28" i="2" l="1"/>
  <c r="L110" i="2"/>
  <c r="M32" i="3"/>
  <c r="AV89" i="1" s="1"/>
  <c r="AT89" i="1" s="1"/>
  <c r="H32" i="3"/>
  <c r="AZ89" i="1" s="1"/>
  <c r="H32" i="2"/>
  <c r="AZ88" i="1" s="1"/>
  <c r="AZ87" i="1" s="1"/>
  <c r="M32" i="2"/>
  <c r="AV88" i="1" s="1"/>
  <c r="AT88" i="1" s="1"/>
  <c r="M28" i="3"/>
  <c r="L128" i="3"/>
  <c r="AS92" i="1"/>
  <c r="M30" i="6"/>
  <c r="AS91" i="1"/>
  <c r="M30" i="5"/>
  <c r="AG90" i="1"/>
  <c r="AN90" i="1" s="1"/>
  <c r="L38" i="4"/>
  <c r="AS89" i="1" l="1"/>
  <c r="M30" i="3"/>
  <c r="AV87" i="1"/>
  <c r="AS88" i="1"/>
  <c r="AS87" i="1" s="1"/>
  <c r="M30" i="2"/>
  <c r="L38" i="5"/>
  <c r="AG91" i="1"/>
  <c r="AN91" i="1" s="1"/>
  <c r="AG92" i="1"/>
  <c r="AN92" i="1" s="1"/>
  <c r="L38" i="6"/>
  <c r="AT87" i="1" l="1"/>
  <c r="AG88" i="1"/>
  <c r="L38" i="2"/>
  <c r="L38" i="3"/>
  <c r="AG89" i="1"/>
  <c r="AN89" i="1" s="1"/>
  <c r="AG87" i="1" l="1"/>
  <c r="AN88" i="1"/>
  <c r="AG96" i="1" l="1"/>
  <c r="AK26" i="1"/>
  <c r="AN87" i="1"/>
  <c r="AG98" i="1"/>
  <c r="AG97" i="1"/>
  <c r="AG95" i="1"/>
  <c r="CD98" i="1" l="1"/>
  <c r="AV98" i="1"/>
  <c r="BY98" i="1" s="1"/>
  <c r="AN98" i="1"/>
  <c r="AG94" i="1"/>
  <c r="AV95" i="1"/>
  <c r="BY95" i="1" s="1"/>
  <c r="CD95" i="1"/>
  <c r="W31" i="1" s="1"/>
  <c r="AV97" i="1"/>
  <c r="BY97" i="1" s="1"/>
  <c r="CD97" i="1"/>
  <c r="CD96" i="1"/>
  <c r="AV96" i="1"/>
  <c r="BY96" i="1" s="1"/>
  <c r="AK27" i="1" l="1"/>
  <c r="AK29" i="1" s="1"/>
  <c r="AG100" i="1"/>
  <c r="AN97" i="1"/>
  <c r="AK31" i="1"/>
  <c r="AN96" i="1"/>
  <c r="AN95" i="1"/>
  <c r="AN94" i="1" s="1"/>
  <c r="AN100" i="1" s="1"/>
  <c r="AK37" i="1" l="1"/>
</calcChain>
</file>

<file path=xl/sharedStrings.xml><?xml version="1.0" encoding="utf-8"?>
<sst xmlns="http://schemas.openxmlformats.org/spreadsheetml/2006/main" count="7798" uniqueCount="1360">
  <si>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</si>
  <si>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</si>
  <si>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</si>
  <si>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</si>
  <si>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</si>
  <si>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</si>
  <si>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</si>
  <si>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</si>
  <si>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</si>
  <si>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</si>
  <si>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</si>
  <si>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</si>
  <si>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</si>
  <si>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</si>
  <si>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</si>
  <si>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</si>
  <si>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</si>
  <si>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20181011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</si>
  <si>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</si>
  <si>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</si>
  <si>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Hřbitov Střekov - oprava stropu, chladícího boxu a WC</t>
  </si>
  <si>
    <t>JKSO:</t>
  </si>
  <si>
    <t/>
  </si>
  <si>
    <t>CC-CZ:</t>
  </si>
  <si>
    <t>Místo:</t>
  </si>
  <si>
    <t>Pohřebiště Střekov</t>
  </si>
  <si>
    <t>Datum:</t>
  </si>
  <si>
    <t>11. 10. 2018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</si>
  <si>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</si>
  <si>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</si>
  <si>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</si>
  <si>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</si>
  <si>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</si>
  <si>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</si>
  <si>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</si>
  <si>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46712143</t>
  </si>
  <si>
    <t>Varia s.r.o.</t>
  </si>
  <si>
    <t>CZ46712143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</si>
  <si>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</si>
  <si>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</si>
  <si>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</si>
  <si>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</si>
  <si>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</si>
  <si>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</si>
  <si>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</si>
  <si>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</si>
  <si>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</si>
  <si>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</si>
  <si>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</si>
  <si>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</si>
  <si>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</si>
  <si>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</si>
  <si>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</si>
  <si>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</si>
  <si>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</si>
  <si>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</si>
  <si>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</si>
  <si>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</si>
  <si>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</si>
  <si>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</si>
  <si>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</si>
  <si>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</si>
  <si>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</si>
  <si>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</si>
  <si>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</si>
  <si>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</si>
  <si>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</si>
  <si>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</si>
  <si>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</si>
  <si>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</si>
  <si>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</si>
  <si>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</si>
  <si>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</si>
  <si>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</si>
  <si>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</si>
  <si>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</si>
  <si>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</si>
  <si>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</si>
  <si>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</si>
  <si>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</si>
  <si>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</si>
  <si>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</si>
  <si>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</si>
  <si>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{cb081292-686b-4183-be0e-b1e2527ce481}</t>
  </si>
  <si>
    <t>{00000000-0000-0000-0000-000000000000}</t>
  </si>
  <si>
    <t>/</t>
  </si>
  <si>
    <t>001</t>
  </si>
  <si>
    <t>Bourací práce</t>
  </si>
  <si>
    <t>1</t>
  </si>
  <si>
    <t>{67da5401-2ea8-41dd-85c9-90903bbdab29}</t>
  </si>
  <si>
    <t>002</t>
  </si>
  <si>
    <t>Stavební úpravy</t>
  </si>
  <si>
    <t>{b0160a9e-4af3-47e2-bb56-c90eec26d8fe}</t>
  </si>
  <si>
    <t>003</t>
  </si>
  <si>
    <t>Elektrointalace</t>
  </si>
  <si>
    <t>{9a66d415-e7b4-4587-aa5c-4be39e30d081}</t>
  </si>
  <si>
    <t>004</t>
  </si>
  <si>
    <t>ZTI</t>
  </si>
  <si>
    <t>{56ffa71d-31b5-408c-8dec-e87670026bee}</t>
  </si>
  <si>
    <t>005</t>
  </si>
  <si>
    <t>Vytápění</t>
  </si>
  <si>
    <t>{42ce8ca8-5a67-43ab-93b8-0f3cf4227421}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</si>
  <si>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</si>
  <si>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</si>
  <si>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</si>
  <si>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</si>
  <si>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</si>
  <si>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</si>
  <si>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</si>
  <si>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</si>
  <si>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</si>
  <si>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</si>
  <si>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</si>
  <si>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</si>
  <si>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</si>
  <si>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</si>
  <si>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</si>
  <si>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</si>
  <si>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</si>
  <si>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Bourací práce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</si>
  <si>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</si>
  <si>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</si>
  <si>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</si>
  <si>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</si>
  <si>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</si>
  <si>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</si>
  <si>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</si>
  <si>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</si>
  <si>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</si>
  <si>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</si>
  <si>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</si>
  <si>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725 - Zdravotechnika - zařizovací předměty</t>
  </si>
  <si>
    <t xml:space="preserve">    751 - Vzduchotechnika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</si>
  <si>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</si>
  <si>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</si>
  <si>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</si>
  <si>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</si>
  <si>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HZS - Hodinové zúčtovací sazby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</si>
  <si>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</si>
  <si>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</si>
  <si>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</si>
  <si>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</si>
  <si>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</si>
  <si>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</si>
  <si>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</si>
  <si>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</si>
  <si>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</si>
  <si>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</si>
  <si>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</si>
  <si>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</si>
  <si>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</si>
  <si>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</si>
  <si>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</si>
  <si>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</si>
  <si>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</si>
  <si>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</si>
  <si>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</si>
  <si>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</si>
  <si>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</si>
  <si>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</si>
  <si>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</si>
  <si>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</si>
  <si>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</si>
  <si>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952905241.R</t>
  </si>
  <si>
    <t>Závěrečný úklid po bouracích pracech</t>
  </si>
  <si>
    <t>hod</t>
  </si>
  <si>
    <t>4</t>
  </si>
  <si>
    <t>-1962105181</t>
  </si>
  <si>
    <t>962031133</t>
  </si>
  <si>
    <t>Bourání příček z cihel, tvárnic nebo příčkovek z cihel pálených, plných nebo dutých na maltu vápennou nebo vápenocementovou, tl. do 150 mm</t>
  </si>
  <si>
    <t>m2</t>
  </si>
  <si>
    <t>-2090916974</t>
  </si>
  <si>
    <t>(1,368+2,6+2,6+1,45+1,25)*3,06</t>
  </si>
  <si>
    <t>VV</t>
  </si>
  <si>
    <t>Součet</t>
  </si>
  <si>
    <t>3</t>
  </si>
  <si>
    <t>962032231</t>
  </si>
  <si>
    <t>Bourání zdiva z cihel pálených nebo vápenopískových na MV nebo MVC přes 1 m3</t>
  </si>
  <si>
    <t>m3</t>
  </si>
  <si>
    <t>-1737821426</t>
  </si>
  <si>
    <t>(1,95*0,2*2,6)+(0,94*0,3*3)</t>
  </si>
  <si>
    <t>(3,045+0,2+0,98)*0,35*3,06</t>
  </si>
  <si>
    <t>4,64*0,35*3,06</t>
  </si>
  <si>
    <t>962081141</t>
  </si>
  <si>
    <t>Bourání příček ze skleněných tvárnic tl do 150 mm</t>
  </si>
  <si>
    <t>-540314050</t>
  </si>
  <si>
    <t>"1NP luxfery" 0,78*1,28+0,76*1,28</t>
  </si>
  <si>
    <t>5</t>
  </si>
  <si>
    <t>962084121.R</t>
  </si>
  <si>
    <t>Bourání příček deskových tl do 50 mm - předstěny bez kovové konstrukce</t>
  </si>
  <si>
    <t>-990555927</t>
  </si>
  <si>
    <t>"1NP předstěny" (4,36*2+5,2*2)*2,94</t>
  </si>
  <si>
    <t>"1PP předstěny" (6,64*2+4,2*2)*2,08</t>
  </si>
  <si>
    <t>6</t>
  </si>
  <si>
    <t>963012510</t>
  </si>
  <si>
    <t>Bourání stropů z ŽB desek š do 300 mm tl do 140 mm</t>
  </si>
  <si>
    <t>1052601814</t>
  </si>
  <si>
    <t>"S1 předpoklad"4,75*9*0,1</t>
  </si>
  <si>
    <t>7</t>
  </si>
  <si>
    <t>963042819.R</t>
  </si>
  <si>
    <t>Bourání schodišťových stupňů betonových zhotovených na místě</t>
  </si>
  <si>
    <t>m</t>
  </si>
  <si>
    <t>1218715188</t>
  </si>
  <si>
    <t>"ubourání betonového stupně"2</t>
  </si>
  <si>
    <t>8</t>
  </si>
  <si>
    <t>964072321</t>
  </si>
  <si>
    <t>Vybourání válcovaných nosníků ze zdiva smíšeného dl do 6 m hmotnosti do 20 kg/m</t>
  </si>
  <si>
    <t>t</t>
  </si>
  <si>
    <t>37983780</t>
  </si>
  <si>
    <t>"S1 předpoklad"0,5</t>
  </si>
  <si>
    <t>9</t>
  </si>
  <si>
    <t>965042141</t>
  </si>
  <si>
    <t>Bourání mazanin betonových nebo z litého asfaltu tl. do 100 mm, plochy přes 4 m2</t>
  </si>
  <si>
    <t>-842889792</t>
  </si>
  <si>
    <t>"S1"(4,75*9)*0,05</t>
  </si>
  <si>
    <t>"S2"7*4,6*0,05</t>
  </si>
  <si>
    <t>"S2"7*4,6*0,1</t>
  </si>
  <si>
    <t>"ubourání betonového stupně u 1.02" 0,1*1,95*0,1</t>
  </si>
  <si>
    <t>10</t>
  </si>
  <si>
    <t>965042241</t>
  </si>
  <si>
    <t>Bourání podkladů pod dlažby nebo mazanin betonových nebo z litého asfaltu tl přes 100 mm pl pře 4 m2</t>
  </si>
  <si>
    <t>-584771881</t>
  </si>
  <si>
    <t>"S1" 4,75*9*0,12</t>
  </si>
  <si>
    <t>11</t>
  </si>
  <si>
    <t>965082933</t>
  </si>
  <si>
    <t>Odstranění násypů pod podlahami tl do 200 mm pl přes 2 m2</t>
  </si>
  <si>
    <t>1941033330</t>
  </si>
  <si>
    <t>"S1" (4,75*9)*0,1</t>
  </si>
  <si>
    <t>12</t>
  </si>
  <si>
    <t>968072455</t>
  </si>
  <si>
    <t>Vybourání kovových dveřních zárubní pl do 2 m2</t>
  </si>
  <si>
    <t>-1195375924</t>
  </si>
  <si>
    <t>"1NP"3*0,6*1,97+0,7*1,97+3*0,8*1,97</t>
  </si>
  <si>
    <t>13</t>
  </si>
  <si>
    <t>968072456</t>
  </si>
  <si>
    <t>Vybourání kovových dveřních zárubní pl přes 2 m2</t>
  </si>
  <si>
    <t>1496235506</t>
  </si>
  <si>
    <t>"1NP"1,1*1,97</t>
  </si>
  <si>
    <t>"1PP" 1*1,9+1,24*1,97</t>
  </si>
  <si>
    <t>14</t>
  </si>
  <si>
    <t>971033261</t>
  </si>
  <si>
    <t>Vybourání otvorů ve zdivu cihelném pl do 0,0225 m2 na MVC nebo MV tl do 600 mm</t>
  </si>
  <si>
    <t>kus</t>
  </si>
  <si>
    <t>-1880483597</t>
  </si>
  <si>
    <t>"1.14"1</t>
  </si>
  <si>
    <t>971033561</t>
  </si>
  <si>
    <t>Vybourání otvorů ve zdivu cihelném pl do 1 m2 na MVC nebo MV tl do 600 mm</t>
  </si>
  <si>
    <t>2116083969</t>
  </si>
  <si>
    <t>"vybourání zazděných otvorů 1.14" 5*0,65*1,17*0,4</t>
  </si>
  <si>
    <t>"1.07" 0,24*1,28*0,5</t>
  </si>
  <si>
    <t>"prostupy pro VZT" 2*0,45*0,125*0,125</t>
  </si>
  <si>
    <t>16</t>
  </si>
  <si>
    <t>997013111</t>
  </si>
  <si>
    <t>Vnitrostaveništní doprava suti a vybouraných hmot pro budovy v do 6 m s použitím mechanizace</t>
  </si>
  <si>
    <t>616497890</t>
  </si>
  <si>
    <t>17</t>
  </si>
  <si>
    <t>997013219</t>
  </si>
  <si>
    <t>Vnitrostaveništní doprava suti a vybouraných hmot vodorovně do 50 m Příplatek k cenám -3111 až -3217 za zvětšenou vodorovnou dopravu přes vymezenou dopravní vzdálenost za každých dalších i započatých 10 m</t>
  </si>
  <si>
    <t>2093467439</t>
  </si>
  <si>
    <t>18</t>
  </si>
  <si>
    <t>997013501</t>
  </si>
  <si>
    <t>Odvoz suti a vybouraných hmot na skládku nebo meziskládku do 1 km se složením</t>
  </si>
  <si>
    <t>-2076061651</t>
  </si>
  <si>
    <t>19</t>
  </si>
  <si>
    <t>997013509</t>
  </si>
  <si>
    <t>Odvoz suti a vybouraných hmot na skládku nebo meziskládku se složením, na vzdálenost Příplatek k ceně za každý další i započatý 1 km přes 1 km</t>
  </si>
  <si>
    <t>289939042</t>
  </si>
  <si>
    <t>20</t>
  </si>
  <si>
    <t>997013801</t>
  </si>
  <si>
    <t>Poplatek za uložení stavebního odpadu na skládce (skládkovné) betonového</t>
  </si>
  <si>
    <t>1937562683</t>
  </si>
  <si>
    <t>997013804</t>
  </si>
  <si>
    <t>Poplatek za uložení stavebního odpadu na skládce (skládkovné) ze skla</t>
  </si>
  <si>
    <t>2138246138</t>
  </si>
  <si>
    <t>22</t>
  </si>
  <si>
    <t>997013814</t>
  </si>
  <si>
    <t>Poplatek za uložení na skládce (skládkovné) stavebního odpadu izolací kód odpadu 170 604</t>
  </si>
  <si>
    <t>-1010333786</t>
  </si>
  <si>
    <t>23</t>
  </si>
  <si>
    <t>997013831</t>
  </si>
  <si>
    <t>Poplatek za uložení stavebního odpadu na skládce (skládkovné) směsného</t>
  </si>
  <si>
    <t>1685981540</t>
  </si>
  <si>
    <t>24</t>
  </si>
  <si>
    <t>713110823</t>
  </si>
  <si>
    <t>Odstranění tepelné izolace stropů volně kladené z polystyrenu tl přes 100 mm</t>
  </si>
  <si>
    <t>-1815928994</t>
  </si>
  <si>
    <t>"1NP strop"(4,75*9)</t>
  </si>
  <si>
    <t>25</t>
  </si>
  <si>
    <t>713120823</t>
  </si>
  <si>
    <t>Odstranění tepelné izolace podlah volně kladené z polystyrenu tl přes 100 mm</t>
  </si>
  <si>
    <t>1980533478</t>
  </si>
  <si>
    <t>"S1"(4,75*9)</t>
  </si>
  <si>
    <t>"S2"7*4,6</t>
  </si>
  <si>
    <t>26</t>
  </si>
  <si>
    <t>713130823</t>
  </si>
  <si>
    <t>Odstranění tepelné izolace stěn volně kladené z polystyrenu tl přes 100 mm</t>
  </si>
  <si>
    <t>-2119246228</t>
  </si>
  <si>
    <t>"1NP stěny" (4,36*2+5,2*2)*2,94</t>
  </si>
  <si>
    <t>"1PP stěny" (6,64*2+4,2*2)*2,08</t>
  </si>
  <si>
    <t>27</t>
  </si>
  <si>
    <t>725110811</t>
  </si>
  <si>
    <t>Demontáž klozetů splachovací s nádrží</t>
  </si>
  <si>
    <t>soubor</t>
  </si>
  <si>
    <t>1179790560</t>
  </si>
  <si>
    <t>28</t>
  </si>
  <si>
    <t>725122813</t>
  </si>
  <si>
    <t>Demontáž pisoárových stání s nádrží a jedním záchodkem</t>
  </si>
  <si>
    <t>1448489226</t>
  </si>
  <si>
    <t>29</t>
  </si>
  <si>
    <t>725210821</t>
  </si>
  <si>
    <t>Demontáž umyvadel bez výtokových armatur</t>
  </si>
  <si>
    <t>-510010930</t>
  </si>
  <si>
    <t>30</t>
  </si>
  <si>
    <t>751741812.R</t>
  </si>
  <si>
    <t>Demontáž VZT zařízení, kompresoru a potrubí včetně dopravy a likvidace</t>
  </si>
  <si>
    <t>kpl</t>
  </si>
  <si>
    <t>1675838482</t>
  </si>
  <si>
    <t>31</t>
  </si>
  <si>
    <t>766691914.R</t>
  </si>
  <si>
    <t>Ostatní práce vyvěšení nebo zavěšení křídel plochy do 2 m2</t>
  </si>
  <si>
    <t>-1393173353</t>
  </si>
  <si>
    <t>"60"3</t>
  </si>
  <si>
    <t>"70"1</t>
  </si>
  <si>
    <t>"80"1</t>
  </si>
  <si>
    <t>"100"1</t>
  </si>
  <si>
    <t>32</t>
  </si>
  <si>
    <t>766691915.R</t>
  </si>
  <si>
    <t>Vyvěšení nebo zavěšení dřevěných křídel dveří pl přes 2 m2</t>
  </si>
  <si>
    <t>-793470109</t>
  </si>
  <si>
    <t>"1NP"1</t>
  </si>
  <si>
    <t>"1PP" 2</t>
  </si>
  <si>
    <t>33</t>
  </si>
  <si>
    <t>771571810</t>
  </si>
  <si>
    <t>Demontáž podlah z dlaždic keramických kladených do malty</t>
  </si>
  <si>
    <t>1753489813</t>
  </si>
  <si>
    <t>"1.03"2,86</t>
  </si>
  <si>
    <t>"1.04"1,36</t>
  </si>
  <si>
    <t>"1.05"1,38</t>
  </si>
  <si>
    <t>"1.06"4,26</t>
  </si>
  <si>
    <t>"1.07"1,32</t>
  </si>
  <si>
    <t>34</t>
  </si>
  <si>
    <t>781471810</t>
  </si>
  <si>
    <t>Demontáž obkladů z dlaždic keramických kladených do malty</t>
  </si>
  <si>
    <t>1857845460</t>
  </si>
  <si>
    <t>"1.03"2*(2,6+1,1)*1,5</t>
  </si>
  <si>
    <t>"1.04"2*(1,1+1,3)*1,5</t>
  </si>
  <si>
    <t>"1.05"2*(1,1+1,3)*1,5</t>
  </si>
  <si>
    <t>"1.06"2*(2,6+2,23)*1,5</t>
  </si>
  <si>
    <t>"1.07"2*(1,05+1,574)*1,5</t>
  </si>
  <si>
    <t>35</t>
  </si>
  <si>
    <t>784111011</t>
  </si>
  <si>
    <t>Obroušení podkladu omítnutého v místnostech výšky do 3,80 m</t>
  </si>
  <si>
    <t>2056953573</t>
  </si>
  <si>
    <t>"1.03"2*(2,6+1,1)*(3,06-1,5)</t>
  </si>
  <si>
    <t>"1.04"2*(1,1+1,3)*(3,06-1,5)</t>
  </si>
  <si>
    <t>"1.05"2*(1,1+1,3)*(3,06-1,5)</t>
  </si>
  <si>
    <t>"1.06"2*(2,6+2,23)*(3,06-1,5)</t>
  </si>
  <si>
    <t>"1.07"2*(1,05+1,574)*(3,06-1,5)</t>
  </si>
  <si>
    <t>36</t>
  </si>
  <si>
    <t>784121001</t>
  </si>
  <si>
    <t>Oškrabání malby v mísnostech výšky do 3,80 m</t>
  </si>
  <si>
    <t>53594243</t>
  </si>
  <si>
    <t>37</t>
  </si>
  <si>
    <t>HZS1291</t>
  </si>
  <si>
    <t>Hodinové zúčtovací sazby profesí HSV zemní a pomocné práce pomocný stavební dělník</t>
  </si>
  <si>
    <t>512</t>
  </si>
  <si>
    <t>-1316833871</t>
  </si>
  <si>
    <t>VP - Vícepráce</t>
  </si>
  <si>
    <t>PN</t>
  </si>
  <si>
    <t>002 - Stavební úpravy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</si>
  <si>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</si>
  <si>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</si>
  <si>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</si>
  <si>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</si>
  <si>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</si>
  <si>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</si>
  <si>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</si>
  <si>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714 - Akustická a protiotřesová opatření</t>
  </si>
  <si>
    <t xml:space="preserve">    723 - Zdravotechnika - vnitřní plynovod</t>
  </si>
  <si>
    <t xml:space="preserve">    741 - Elektroinstalace - silnoproud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</si>
  <si>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</si>
  <si>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</si>
  <si>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</si>
  <si>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775 - Podlahy skládané</t>
  </si>
  <si>
    <t xml:space="preserve">    777 - Podlahy lité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</si>
  <si>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</si>
  <si>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</si>
  <si>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</si>
  <si>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</si>
  <si>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</si>
  <si>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</si>
  <si>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132201101</t>
  </si>
  <si>
    <t>Hloubení rýh š do 600 mm v hornině tř. 3 objemu do 100 m3</t>
  </si>
  <si>
    <t>649671419</t>
  </si>
  <si>
    <t>(2,2+1,1)*0,9*0,5</t>
  </si>
  <si>
    <t>132201109</t>
  </si>
  <si>
    <t>Příplatek za lepivost k hloubení rýh š do 600 mm v hornině tř. 3</t>
  </si>
  <si>
    <t>1064806638</t>
  </si>
  <si>
    <t>HZS1292</t>
  </si>
  <si>
    <t>Hodinová zúčtovací sazba stavební dělník - neočekáváné práce, ověření únosnosti zeminy</t>
  </si>
  <si>
    <t>1467492902</t>
  </si>
  <si>
    <t>273321411.R</t>
  </si>
  <si>
    <t>Základové desky ze ŽB tř. C 20/25 XC2</t>
  </si>
  <si>
    <t>1475578606</t>
  </si>
  <si>
    <t>2,15*2,25*0,125</t>
  </si>
  <si>
    <t>273325911.R</t>
  </si>
  <si>
    <t>Příplatek k ŽB základových desek za malou plochu</t>
  </si>
  <si>
    <t>1465174473</t>
  </si>
  <si>
    <t>273351121</t>
  </si>
  <si>
    <t>Zřízení bednění základových desek</t>
  </si>
  <si>
    <t>-1261753569</t>
  </si>
  <si>
    <t>2*(2,15+2,25)*0,2</t>
  </si>
  <si>
    <t>273351122</t>
  </si>
  <si>
    <t>Odstranění bednění základových desek</t>
  </si>
  <si>
    <t>667098049</t>
  </si>
  <si>
    <t>273362021</t>
  </si>
  <si>
    <t>Výztuž základových desek svařovanými sítěmi Kari</t>
  </si>
  <si>
    <t>1827353512</t>
  </si>
  <si>
    <t>274313711</t>
  </si>
  <si>
    <t>Základové pásy z betonu tř. C 20/25 XC2</t>
  </si>
  <si>
    <t>1787324152</t>
  </si>
  <si>
    <t>274315911.R</t>
  </si>
  <si>
    <t>Příplatek za malou plochu</t>
  </si>
  <si>
    <t>1292397656</t>
  </si>
  <si>
    <t>274315911.R02</t>
  </si>
  <si>
    <t>Příplatek za provázání se stávajícím základem</t>
  </si>
  <si>
    <t>-362390759</t>
  </si>
  <si>
    <t>310238211</t>
  </si>
  <si>
    <t>Zazdívka otvorů pl do 1 m2 ve zdivu nadzákladovém cihlami pálenými na MVC</t>
  </si>
  <si>
    <t>-1511511588</t>
  </si>
  <si>
    <t>1,28*0,3*0,5</t>
  </si>
  <si>
    <t>3,06*0,3*0,275</t>
  </si>
  <si>
    <t>0,6*0,6*2*0,15</t>
  </si>
  <si>
    <t>310239211</t>
  </si>
  <si>
    <t>Zazdívka otvorů pl do 4 m2 ve zdivu nadzákladovém cihlami pálenými na MVC</t>
  </si>
  <si>
    <t>2128975980</t>
  </si>
  <si>
    <t>3,06*0,3*0,55</t>
  </si>
  <si>
    <t>3,06*0,3*1,205</t>
  </si>
  <si>
    <t>317941121</t>
  </si>
  <si>
    <t>Osazování ocelových válcovaných nosníků na zdivu I, IE, U, UE nebo L do č 12</t>
  </si>
  <si>
    <t>-2005089882</t>
  </si>
  <si>
    <t>"L80/80/6 1,4m" 0,0182</t>
  </si>
  <si>
    <t>"I80 2,48m" 0,0084</t>
  </si>
  <si>
    <t>"L80/80/6 1,75" 2*0,0228</t>
  </si>
  <si>
    <t>M</t>
  </si>
  <si>
    <t>13010740</t>
  </si>
  <si>
    <t>ocel profilová IPE 80 jakost 11 375</t>
  </si>
  <si>
    <t>115388040</t>
  </si>
  <si>
    <t>13010432</t>
  </si>
  <si>
    <t>úhelník ocelový rovnostranný jakost 11 375 80x80x6mm</t>
  </si>
  <si>
    <t>-1703766825</t>
  </si>
  <si>
    <t>317941123</t>
  </si>
  <si>
    <t>Osazování ocelových válcovaných nosníků na zdivu I, IE, U, UE nebo L do č 22</t>
  </si>
  <si>
    <t>102961815</t>
  </si>
  <si>
    <t>"I220 8,65m"0,269</t>
  </si>
  <si>
    <t>"I160 4,35m" 0,0779</t>
  </si>
  <si>
    <t>13010754</t>
  </si>
  <si>
    <t>ocel profilová IPE 220 jakost 11 375</t>
  </si>
  <si>
    <t>323298998</t>
  </si>
  <si>
    <t>"I220 8,65m" 0,269</t>
  </si>
  <si>
    <t>13010748</t>
  </si>
  <si>
    <t>ocel profilová IPE 160 jakost 11 375</t>
  </si>
  <si>
    <t>-335863306</t>
  </si>
  <si>
    <t>411321414</t>
  </si>
  <si>
    <t>Stropy deskové ze ŽB tř. C 25/30</t>
  </si>
  <si>
    <t>936110950</t>
  </si>
  <si>
    <t>4,75*9*0,16</t>
  </si>
  <si>
    <t>411351011</t>
  </si>
  <si>
    <t>Zřízení bednění stropů deskových tl do 25 cm bez podpěrné kce</t>
  </si>
  <si>
    <t>524963347</t>
  </si>
  <si>
    <t>4,75*9</t>
  </si>
  <si>
    <t>411351012</t>
  </si>
  <si>
    <t>Odstranění bednění stropů deskových tl do 25 cm bez podpěrné kce</t>
  </si>
  <si>
    <t>1226129048</t>
  </si>
  <si>
    <t>411354313</t>
  </si>
  <si>
    <t>Zřízení podpěrné konstrukce stropů výšky do 4 m tl do 25 cm</t>
  </si>
  <si>
    <t>518848702</t>
  </si>
  <si>
    <t>411354314</t>
  </si>
  <si>
    <t>Odstranění podpěrné konstrukce stropů výšky do 4 m tl do 25 cm</t>
  </si>
  <si>
    <t>449284982</t>
  </si>
  <si>
    <t>411361821</t>
  </si>
  <si>
    <t>Výztuž stropů betonářskou ocelí 10 505</t>
  </si>
  <si>
    <t>1664918987</t>
  </si>
  <si>
    <t>"100kg/m3"6,84*100/1000</t>
  </si>
  <si>
    <t>612131121</t>
  </si>
  <si>
    <t>Penetrační disperzní nátěr vnitřních stěn nanášený ručně</t>
  </si>
  <si>
    <t>325780104</t>
  </si>
  <si>
    <t>"0.04"2*(7,02+4,53)*2,08</t>
  </si>
  <si>
    <t>"1.02"2*(3,045+1,95)*3,09</t>
  </si>
  <si>
    <t>612142001</t>
  </si>
  <si>
    <t>Potažení vnitřních stěn sklovláknitým pletivem vtlačeným do tenkovrstvé hmoty</t>
  </si>
  <si>
    <t>-1367966982</t>
  </si>
  <si>
    <t>612311131</t>
  </si>
  <si>
    <t>Potažení vnitřních stěn vápenným štukem tloušťky do 3 mm</t>
  </si>
  <si>
    <t>-1541494041</t>
  </si>
  <si>
    <t>612322141</t>
  </si>
  <si>
    <t>Vápenocementová lehčená omítka štuková dvouvrstvá vnitřních stěn nanášená ručně</t>
  </si>
  <si>
    <t>-1775648175</t>
  </si>
  <si>
    <t>"1.14"(4,74+2*5,506)*3,09</t>
  </si>
  <si>
    <t>"1.03"2,65*3,06</t>
  </si>
  <si>
    <t>"1.05"(0,94+0,9+0,935+0,975+0,9+1,775)*3,06</t>
  </si>
  <si>
    <t>612325302</t>
  </si>
  <si>
    <t>Vápenocementová štuková omítka ostění nebo nadpraží</t>
  </si>
  <si>
    <t>1818060039</t>
  </si>
  <si>
    <t>"3/T"0,2*(0,8+2*1,97)</t>
  </si>
  <si>
    <t>"6/T"0,4*(2,38+2*1,97)*2</t>
  </si>
  <si>
    <t>"8/T"5*0,2*(0,65+2*1,17)*2</t>
  </si>
  <si>
    <t>"9/T"2*0,2*(0,43+2*1,28)*2</t>
  </si>
  <si>
    <t>"10/T"3*0,2*(0,45+2*1,28)*2</t>
  </si>
  <si>
    <t>622321121.R</t>
  </si>
  <si>
    <t>Vápenocementová omítka vnějších stěn nanášená ručně - řešení stejné jako stávající fasáda</t>
  </si>
  <si>
    <t>71462429</t>
  </si>
  <si>
    <t>(2,2+1,1)*3,1</t>
  </si>
  <si>
    <t>629999011</t>
  </si>
  <si>
    <t>Příplatek k úpravám povrchů za provádění styku dvou barev nebo struktur na fasádě</t>
  </si>
  <si>
    <t>97876590</t>
  </si>
  <si>
    <t>2*3,1</t>
  </si>
  <si>
    <t>631311214</t>
  </si>
  <si>
    <t>Mazanina tl do 80 mm z betonu prostého se zvýšenými nároky na prostředí tř. C 25/30</t>
  </si>
  <si>
    <t>1978593515</t>
  </si>
  <si>
    <t>"1NP"</t>
  </si>
  <si>
    <t>(1,95+5,22+4,7+5,8+5,71+26,1)*0,06</t>
  </si>
  <si>
    <t>631319012R01</t>
  </si>
  <si>
    <t>Příplatek k mazanině tl do 120 mm za spádování</t>
  </si>
  <si>
    <t>921158458</t>
  </si>
  <si>
    <t>26,1</t>
  </si>
  <si>
    <t>631362021</t>
  </si>
  <si>
    <t>Výztuž mazanin svařovanými sítěmi Kari</t>
  </si>
  <si>
    <t>-1245851326</t>
  </si>
  <si>
    <t>(1,95+5,22+4,7+5,8+5,71+26,1)*4,44/1000</t>
  </si>
  <si>
    <t>632453331</t>
  </si>
  <si>
    <t>Potěr betonový samonivelační tl do 30 mm tř. C 25/30</t>
  </si>
  <si>
    <t>-442780708</t>
  </si>
  <si>
    <t>"oprava betonové mazaniny 1PP 0.04" 31,8</t>
  </si>
  <si>
    <t>633811111</t>
  </si>
  <si>
    <t>Broušení nerovností betonových podlah do 2 mm - stržení šlemu</t>
  </si>
  <si>
    <t>2103755756</t>
  </si>
  <si>
    <t>"oprava betonové mazaniny 0.04" 31,8</t>
  </si>
  <si>
    <t>"m.č.1.02" 5,94</t>
  </si>
  <si>
    <t>38</t>
  </si>
  <si>
    <t>633811119</t>
  </si>
  <si>
    <t>Příplatek k broušení nerovností betonových podlah ZKD 1 mm úběru</t>
  </si>
  <si>
    <t>-224292989</t>
  </si>
  <si>
    <t>39</t>
  </si>
  <si>
    <t>642942611</t>
  </si>
  <si>
    <t>Osazování zárubní nebo rámů dveřních kovových do 2,5 m2 na montážní pěnu</t>
  </si>
  <si>
    <t>1832768428</t>
  </si>
  <si>
    <t>"1/T"4</t>
  </si>
  <si>
    <t>"2/T"2</t>
  </si>
  <si>
    <t>"3/T"1</t>
  </si>
  <si>
    <t>"4/T"1</t>
  </si>
  <si>
    <t>"5/T"1</t>
  </si>
  <si>
    <t>"6/T"1</t>
  </si>
  <si>
    <t>"7/T"1</t>
  </si>
  <si>
    <t>40</t>
  </si>
  <si>
    <t>55331511.R</t>
  </si>
  <si>
    <t>zárubeň ocelová pro sádrokarton 75 700 L/P dodatečné osazení</t>
  </si>
  <si>
    <t>-703300741</t>
  </si>
  <si>
    <t>41</t>
  </si>
  <si>
    <t>55331512</t>
  </si>
  <si>
    <t>zárubeň ocelová pro sádrokarton 75 800 L/P dodatečné osazení</t>
  </si>
  <si>
    <t>-1796277559</t>
  </si>
  <si>
    <t>42</t>
  </si>
  <si>
    <t>55331513</t>
  </si>
  <si>
    <t>zárubeň ocelová pro sádrokarton 75 900 L/P dodatečné osazení</t>
  </si>
  <si>
    <t>1805895183</t>
  </si>
  <si>
    <t>43</t>
  </si>
  <si>
    <t>55331222</t>
  </si>
  <si>
    <t>zárubeň ocelová pro běžné zdění hranatý profil s drážkou 160 800 L/P dodatečné osazení</t>
  </si>
  <si>
    <t>-504205934</t>
  </si>
  <si>
    <t>44</t>
  </si>
  <si>
    <t>55331203</t>
  </si>
  <si>
    <t>zárubeň ocelová pro běžné zdění hranatý profil s drážkou 110 900 L/P dodatečné osazení</t>
  </si>
  <si>
    <t>849200273</t>
  </si>
  <si>
    <t>45</t>
  </si>
  <si>
    <t>61182258.R</t>
  </si>
  <si>
    <t>zárubeň obložková pro dveře 1křídlové 110x197cm tl 6-17cm,dub,buk</t>
  </si>
  <si>
    <t>1438422733</t>
  </si>
  <si>
    <t>46</t>
  </si>
  <si>
    <t>55331228</t>
  </si>
  <si>
    <t>zárubeň ocelová pro běžné zdění hranatý profil s drážkou 160 1250 dvoukřídlá dodatečné osazení</t>
  </si>
  <si>
    <t>1127687309</t>
  </si>
  <si>
    <t>47</t>
  </si>
  <si>
    <t>998017002</t>
  </si>
  <si>
    <t>Přesun hmot s omezením mechanizace pro budovy v do 12 m</t>
  </si>
  <si>
    <t>-628811980</t>
  </si>
  <si>
    <t>48</t>
  </si>
  <si>
    <t>998012118</t>
  </si>
  <si>
    <t>Příplatek k přesunu hmot pro budovy monolitické s vyzdívaným pláštěm za zvětšený přesun do 5000 m</t>
  </si>
  <si>
    <t>-1625341691</t>
  </si>
  <si>
    <t>49</t>
  </si>
  <si>
    <t>711111002</t>
  </si>
  <si>
    <t>Provedení izolace proti zemní vlhkosti - hydroizolační souvrství nové podlahy včetně napojení na stávající</t>
  </si>
  <si>
    <t>-1174308967</t>
  </si>
  <si>
    <t>50</t>
  </si>
  <si>
    <t>713111111.R</t>
  </si>
  <si>
    <t>Montáž izolace tepelné pro podhledy</t>
  </si>
  <si>
    <t>-1341682188</t>
  </si>
  <si>
    <t>51</t>
  </si>
  <si>
    <t>63148155.ISV</t>
  </si>
  <si>
    <t>Isover UNI 120mm, λD = 0,035 (W·m-1·K-1),1200 x 600 x 120 mm, velmi kvalitní univerzální izolace z čedičových vláken, vhodná zejména mezi a pod krokve.</t>
  </si>
  <si>
    <t>1543318789</t>
  </si>
  <si>
    <t>"m.č. 1.02"5,2*2</t>
  </si>
  <si>
    <t>"m.č. 1.05"5,1*2</t>
  </si>
  <si>
    <t>52</t>
  </si>
  <si>
    <t>714183002.R</t>
  </si>
  <si>
    <t>Montáž kročejové izolace včetně podlahových pásků</t>
  </si>
  <si>
    <t>-313955706</t>
  </si>
  <si>
    <t>42,75</t>
  </si>
  <si>
    <t>53</t>
  </si>
  <si>
    <t>63151436.ISV.R</t>
  </si>
  <si>
    <t>Isover 30mm 1200 x 600 x 30 mm, izolace do těžkých podlah včetně pásků</t>
  </si>
  <si>
    <t>-778321025</t>
  </si>
  <si>
    <t>54</t>
  </si>
  <si>
    <t>775591197.R01</t>
  </si>
  <si>
    <t>Dodávky a montáž parozábrany pro podhledy</t>
  </si>
  <si>
    <t>487648271</t>
  </si>
  <si>
    <t>"1.02"5,2</t>
  </si>
  <si>
    <t>"1.05"5,1</t>
  </si>
  <si>
    <t>55</t>
  </si>
  <si>
    <t>998714101</t>
  </si>
  <si>
    <t>Přesun hmot tonážní pro akustická a protiotřesová opatření v objektech v do 6 m</t>
  </si>
  <si>
    <t>-1722727247</t>
  </si>
  <si>
    <t>56</t>
  </si>
  <si>
    <t>998714199</t>
  </si>
  <si>
    <t>Příplatek k přesunu hmot tonážní 714 za zvětšený přesun ZKD 1000 m přes 1000 m</t>
  </si>
  <si>
    <t>271490315</t>
  </si>
  <si>
    <t>57</t>
  </si>
  <si>
    <t>723R01</t>
  </si>
  <si>
    <t>Úprava polohy plynoměru</t>
  </si>
  <si>
    <t>1472740027</t>
  </si>
  <si>
    <t>58</t>
  </si>
  <si>
    <t>74181R01</t>
  </si>
  <si>
    <t>Přeložka elektroinstalací</t>
  </si>
  <si>
    <t>-501600511</t>
  </si>
  <si>
    <t>59</t>
  </si>
  <si>
    <t>75111R01</t>
  </si>
  <si>
    <t>Dodávka a montáž nástěnného axiálního ventilátoru 2500 otáček/min., výkon 20 W, průměr potrubí 125 mm, krytí IPX4, průtok 185 m3/hod., hlučnost 45 dB, napětí 230 V, příkon 5W, jmenovitý proud 0,04A)</t>
  </si>
  <si>
    <t>132585597</t>
  </si>
  <si>
    <t>60</t>
  </si>
  <si>
    <t>75111R02</t>
  </si>
  <si>
    <t>Dodávka a montáž VZT potrubí průměr 125mm</t>
  </si>
  <si>
    <t>-1619658420</t>
  </si>
  <si>
    <t>61</t>
  </si>
  <si>
    <t>75111R03</t>
  </si>
  <si>
    <t>Dodávka a montáž plastové větrací mřížky s okapničkou a se síťkou 155/155mm bílá</t>
  </si>
  <si>
    <t>ks</t>
  </si>
  <si>
    <t>745443613</t>
  </si>
  <si>
    <t>62</t>
  </si>
  <si>
    <t>763111411</t>
  </si>
  <si>
    <t>SDK příčka tl 100 mm profil CW+UW 50 desky 2xA 12,5 TI 50 mm EI 60 Rw 50 dB</t>
  </si>
  <si>
    <t>1047846778</t>
  </si>
  <si>
    <t>(4,74+2,65-1,8)*3,06</t>
  </si>
  <si>
    <t>63</t>
  </si>
  <si>
    <t>763111411.R</t>
  </si>
  <si>
    <t>SDK příčka tl 75 mm profil CW+UW 50 desky 2xA 12,5 TI 50 mm EI 60 Rw 50 dB</t>
  </si>
  <si>
    <t>995707166</t>
  </si>
  <si>
    <t>(1,575*4+4,65+3,045)*3,06-4*0,7*1,97-2*0,8*1,97-0,9*1,97</t>
  </si>
  <si>
    <t>64</t>
  </si>
  <si>
    <t>763111417</t>
  </si>
  <si>
    <t>SDK příčka tl 150 mm profil CW+UW 100 desky 2xA 12,5 TI 100 mm EI 60 Rw 55 DB</t>
  </si>
  <si>
    <t>688603740</t>
  </si>
  <si>
    <t>1,8*3,06</t>
  </si>
  <si>
    <t>65</t>
  </si>
  <si>
    <t>763131511</t>
  </si>
  <si>
    <t>SDK podhled deska 1xA 12,5 bez TI jednovrstvá spodní kce profil CD+UD</t>
  </si>
  <si>
    <t>-995881387</t>
  </si>
  <si>
    <t>"m.č. 1.02"5,22</t>
  </si>
  <si>
    <t>"m.č. 1.05"5,1</t>
  </si>
  <si>
    <t>66</t>
  </si>
  <si>
    <t>998763301</t>
  </si>
  <si>
    <t>Přesun hmot tonážní pro sádrokartonové konstrukce v objektech v do 6 m</t>
  </si>
  <si>
    <t>-776256778</t>
  </si>
  <si>
    <t>67</t>
  </si>
  <si>
    <t>998763399</t>
  </si>
  <si>
    <t>Příplatek k přesunu hmot tonážní 763 SDK za zvětšený přesun ZKD 1000 m přes 1000 m</t>
  </si>
  <si>
    <t>-417703869</t>
  </si>
  <si>
    <t>68</t>
  </si>
  <si>
    <t>764216404</t>
  </si>
  <si>
    <t>Oplechování parapetů rovných mechanicky kotvené z Pz plechu rš 330 mm</t>
  </si>
  <si>
    <t>1015976173</t>
  </si>
  <si>
    <t>"1/K"3</t>
  </si>
  <si>
    <t>69</t>
  </si>
  <si>
    <t>764216465</t>
  </si>
  <si>
    <t>Příplatek za zvýšenou pracnost oplechování rohů rovných parapetů z PZ plechu rš do 400 mm</t>
  </si>
  <si>
    <t>-574529114</t>
  </si>
  <si>
    <t>70</t>
  </si>
  <si>
    <t>998764101</t>
  </si>
  <si>
    <t>Přesun hmot tonážní pro konstrukce klempířské v objektech v do 6 m</t>
  </si>
  <si>
    <t>-1122772964</t>
  </si>
  <si>
    <t>71</t>
  </si>
  <si>
    <t>998764199</t>
  </si>
  <si>
    <t>Příplatek k přesunu hmot tonážní 764 za zvětšený přesun ZKD 1000 m přes 1000 m</t>
  </si>
  <si>
    <t>289796482</t>
  </si>
  <si>
    <t>72</t>
  </si>
  <si>
    <t>766621622.R</t>
  </si>
  <si>
    <t>Montáž dřevěných oken plochy do 1 m2 zdvojených otevíravých, sklápěcích do zdiva, včetně začištění</t>
  </si>
  <si>
    <t>-1504748302</t>
  </si>
  <si>
    <t>73</t>
  </si>
  <si>
    <t>61132004.R01</t>
  </si>
  <si>
    <t>okno euro členění dle stávajících oken 650x1170mm, včetně sítě proti hmyzu, zasklení satinato</t>
  </si>
  <si>
    <t>914184840</t>
  </si>
  <si>
    <t>74</t>
  </si>
  <si>
    <t>61132004.R02</t>
  </si>
  <si>
    <t>okno euro členění dle stávajících oken 430x1280mm, zasklení satinato</t>
  </si>
  <si>
    <t>-469949957</t>
  </si>
  <si>
    <t>"9/T"2</t>
  </si>
  <si>
    <t>75</t>
  </si>
  <si>
    <t>61132004.R03</t>
  </si>
  <si>
    <t>okno euro členění dle stávajících oken 450x1280mm, zasklení satinato</t>
  </si>
  <si>
    <t>1289284384</t>
  </si>
  <si>
    <t>"10/T"3</t>
  </si>
  <si>
    <t>76</t>
  </si>
  <si>
    <t>766660001</t>
  </si>
  <si>
    <t>Montáž dveřních křídel otvíravých 1křídlových š do 0,8 m do ocelové zárubně</t>
  </si>
  <si>
    <t>468880306</t>
  </si>
  <si>
    <t>77</t>
  </si>
  <si>
    <t>61160325.R</t>
  </si>
  <si>
    <t>dveře dřevěné vnitřní hladké plné 1křídlové standard vč mřížky 700x1970 , HPL viz tabulka truhlářských výrobků</t>
  </si>
  <si>
    <t>-942250788</t>
  </si>
  <si>
    <t>78</t>
  </si>
  <si>
    <t>55341246.R</t>
  </si>
  <si>
    <t>dveře dřevěné vchodové jednokřídlové 800x1970mm členění viz stávající vstupní dveře</t>
  </si>
  <si>
    <t>732296904</t>
  </si>
  <si>
    <t>79</t>
  </si>
  <si>
    <t>61160192.R</t>
  </si>
  <si>
    <t>dveře dřevěné vnitřní hladké plné 1křídlové 80x197 cm HPL viz tabulka truhlářských výrobků</t>
  </si>
  <si>
    <t>413341807</t>
  </si>
  <si>
    <t>80</t>
  </si>
  <si>
    <t>766660002</t>
  </si>
  <si>
    <t>Montáž dveřních křídel otvíravých 1křídlových š přes 0,8 m do ocelové zárubně</t>
  </si>
  <si>
    <t>-579289575</t>
  </si>
  <si>
    <t>81</t>
  </si>
  <si>
    <t>55341246.R02</t>
  </si>
  <si>
    <t>dveře dřevěné vchodové jednokřídlové 900x1970mm členění viz stávající vstupní dveře</t>
  </si>
  <si>
    <t>-2107693150</t>
  </si>
  <si>
    <t>82</t>
  </si>
  <si>
    <t>61160216.R</t>
  </si>
  <si>
    <t>dveře dřevěné vnitřní hladké plné 1křídlové 90x197cm HPL, viz tabulka truhlářských výrobků</t>
  </si>
  <si>
    <t>-1359187611</t>
  </si>
  <si>
    <t>83</t>
  </si>
  <si>
    <t>61160243.R</t>
  </si>
  <si>
    <t>dveře dřevěné vnitřní hladké plné 1křídlové 110x197 cm HPL, viz tabulka truhlářských výrobků</t>
  </si>
  <si>
    <t>1291100912</t>
  </si>
  <si>
    <t>84</t>
  </si>
  <si>
    <t>766660011</t>
  </si>
  <si>
    <t>Montáž dveřních křídel otvíravých 2křídlových š do 1,45 m do ocelové zárubně</t>
  </si>
  <si>
    <t>1196404779</t>
  </si>
  <si>
    <t>85</t>
  </si>
  <si>
    <t>61160280.R</t>
  </si>
  <si>
    <t>dveře dřevěné vnitřní hladké plné 2křídlové 125x197cm CPL viz tabulka truhlářských výrobků</t>
  </si>
  <si>
    <t>2076749340</t>
  </si>
  <si>
    <t>86</t>
  </si>
  <si>
    <t>766660722</t>
  </si>
  <si>
    <t>Montáž dveřního kování - komplet</t>
  </si>
  <si>
    <t>-1797792450</t>
  </si>
  <si>
    <t>7+3+1</t>
  </si>
  <si>
    <t>87</t>
  </si>
  <si>
    <t>54914630.R</t>
  </si>
  <si>
    <t>kování dveřní surová mosaz - historické provedení, WC sada, vybráno investorem na základě předložených vzorků</t>
  </si>
  <si>
    <t>-647226160</t>
  </si>
  <si>
    <t>88</t>
  </si>
  <si>
    <t>54914632.R</t>
  </si>
  <si>
    <t>kování dveřní surová mosaz - historické provedení,, vybráno investorem na základě předložených vzorků</t>
  </si>
  <si>
    <t>1040026839</t>
  </si>
  <si>
    <t>89</t>
  </si>
  <si>
    <t>54914620</t>
  </si>
  <si>
    <t>kování vrchní dveřní klika včetně rozet a montážního materiálu R PZ nerez PK</t>
  </si>
  <si>
    <t>1641788284</t>
  </si>
  <si>
    <t>90</t>
  </si>
  <si>
    <t>998766101</t>
  </si>
  <si>
    <t>Přesun hmot tonážní pro konstrukce truhlářské v objektech v do 6 m</t>
  </si>
  <si>
    <t>-398121352</t>
  </si>
  <si>
    <t>91</t>
  </si>
  <si>
    <t>998766199</t>
  </si>
  <si>
    <t>Příplatek k přesunu hmot tonážní 766 za zvětšený přesun ZKD 1000 m přes 1000 m</t>
  </si>
  <si>
    <t>242487354</t>
  </si>
  <si>
    <t>92</t>
  </si>
  <si>
    <t>767662120.R</t>
  </si>
  <si>
    <t>Montáž mříží pevných přivařených</t>
  </si>
  <si>
    <t>1155967785</t>
  </si>
  <si>
    <t>93</t>
  </si>
  <si>
    <t>1401Z</t>
  </si>
  <si>
    <t>mříž okenní dle TZ, černá, opatřena ochranným nátěrem</t>
  </si>
  <si>
    <t>684246293</t>
  </si>
  <si>
    <t>94</t>
  </si>
  <si>
    <t>1402Z</t>
  </si>
  <si>
    <t>1353801448</t>
  </si>
  <si>
    <t>95</t>
  </si>
  <si>
    <t>998767101</t>
  </si>
  <si>
    <t>Přesun hmot tonážní pro zámečnické konstrukce v objektech v do 6 m</t>
  </si>
  <si>
    <t>-1001181446</t>
  </si>
  <si>
    <t>96</t>
  </si>
  <si>
    <t>998767199</t>
  </si>
  <si>
    <t>Příplatek k přesunu hmot tonážní 767 za zvětšený přesun ZKD 1000 m přes 1000 m</t>
  </si>
  <si>
    <t>71345969</t>
  </si>
  <si>
    <t>97</t>
  </si>
  <si>
    <t>771574113</t>
  </si>
  <si>
    <t>Montáž podlah keramických režných hladkých lepených flexibilním lepidlem do 12 ks/m2</t>
  </si>
  <si>
    <t>1318860657</t>
  </si>
  <si>
    <t>1,95+5,22+4,7+5,8+5,71</t>
  </si>
  <si>
    <t>98</t>
  </si>
  <si>
    <t>59761409</t>
  </si>
  <si>
    <t>dlaždice keramické dle výběru investora</t>
  </si>
  <si>
    <t>816505814</t>
  </si>
  <si>
    <t>99</t>
  </si>
  <si>
    <t>771591111</t>
  </si>
  <si>
    <t>Podlahy penetrace podkladu</t>
  </si>
  <si>
    <t>-2009420644</t>
  </si>
  <si>
    <t>100</t>
  </si>
  <si>
    <t>771591185</t>
  </si>
  <si>
    <t>Podlahy řezání keramických dlaždic rovné</t>
  </si>
  <si>
    <t>-1784245906</t>
  </si>
  <si>
    <t>"předpoklad"</t>
  </si>
  <si>
    <t>101</t>
  </si>
  <si>
    <t>998771101</t>
  </si>
  <si>
    <t>Přesun hmot tonážní pro podlahy z dlaždic v objektech v do 6 m</t>
  </si>
  <si>
    <t>-1684657991</t>
  </si>
  <si>
    <t>102</t>
  </si>
  <si>
    <t>998771199</t>
  </si>
  <si>
    <t>Příplatek k přesunu hmot tonážní 771 za zvětšený přesun ZKD 1000 m přes 1000 m</t>
  </si>
  <si>
    <t>-1364190496</t>
  </si>
  <si>
    <t>103</t>
  </si>
  <si>
    <t>777111111</t>
  </si>
  <si>
    <t>Vysátí podkladu před provedením lité podlahy</t>
  </si>
  <si>
    <t>-1015973524</t>
  </si>
  <si>
    <t>104</t>
  </si>
  <si>
    <t>777131101</t>
  </si>
  <si>
    <t>Penetrační epoxidový nátěr podlahy na suchý a vyzrálý podklad</t>
  </si>
  <si>
    <t>-188884831</t>
  </si>
  <si>
    <t>105</t>
  </si>
  <si>
    <t>777612103</t>
  </si>
  <si>
    <t>Uzavírací epoxidový transparentní nátěr podlahy</t>
  </si>
  <si>
    <t>-163640151</t>
  </si>
  <si>
    <t>"1PP 1.14" 26,1</t>
  </si>
  <si>
    <t>106</t>
  </si>
  <si>
    <t>998777101</t>
  </si>
  <si>
    <t>Přesun hmot tonážní pro podlahy lité v objektech v do 6 m</t>
  </si>
  <si>
    <t>-1369450305</t>
  </si>
  <si>
    <t>107</t>
  </si>
  <si>
    <t>998777199</t>
  </si>
  <si>
    <t>Příplatek k přesunu hmot tonážní 777 za zvětšený přesun ZKD 1000 m přes 1000 m</t>
  </si>
  <si>
    <t>-958223967</t>
  </si>
  <si>
    <t>108</t>
  </si>
  <si>
    <t>781474113</t>
  </si>
  <si>
    <t>Montáž obkladů vnitřních keramických hladkých do 19 ks/m2 lepených flexibilním lepidlem</t>
  </si>
  <si>
    <t>93812500</t>
  </si>
  <si>
    <t>"1.03"2*(2,65+1,9)*2</t>
  </si>
  <si>
    <t>"1.04"2*(2,65+1,09)*2</t>
  </si>
  <si>
    <t>"1.05"2*(0,94+1,575+0,9+1,575+0,935+1,575+0,975+1,775+0,9+1,775)*2</t>
  </si>
  <si>
    <t>"1.14"2*(4,74+5,506)*2</t>
  </si>
  <si>
    <t>109</t>
  </si>
  <si>
    <t>59761071</t>
  </si>
  <si>
    <t>obkládačky keramické dle požadavků investora</t>
  </si>
  <si>
    <t>-931980832</t>
  </si>
  <si>
    <t>110</t>
  </si>
  <si>
    <t>781479195</t>
  </si>
  <si>
    <t>Příplatek k montáži obkladů vnitřních keramických hladkých za spárování bílým cementem</t>
  </si>
  <si>
    <t>-1580084845</t>
  </si>
  <si>
    <t>111</t>
  </si>
  <si>
    <t>781494111</t>
  </si>
  <si>
    <t>Plastové profily rohové lepené flexibilním lepidlem</t>
  </si>
  <si>
    <t>-1915477974</t>
  </si>
  <si>
    <t>32*2</t>
  </si>
  <si>
    <t>112</t>
  </si>
  <si>
    <t>781494311</t>
  </si>
  <si>
    <t>Plastové profily dilatační lepené flexibilním lepidlem</t>
  </si>
  <si>
    <t>-972040021</t>
  </si>
  <si>
    <t>113</t>
  </si>
  <si>
    <t>781494511</t>
  </si>
  <si>
    <t>Plastové profily ukončovací lepené flexibilním lepidlem</t>
  </si>
  <si>
    <t>902484005</t>
  </si>
  <si>
    <t>"1.03"2*(2,65+1,9)</t>
  </si>
  <si>
    <t>"1.04"2*(2,65+1,09)</t>
  </si>
  <si>
    <t>"1.05"2*(0,94+1,575+0,9+1,575+0,935+1,575+0,975+1,775+0,9+1,775)</t>
  </si>
  <si>
    <t>"1.14"2*(4,74+5,506)</t>
  </si>
  <si>
    <t>114</t>
  </si>
  <si>
    <t>781495185</t>
  </si>
  <si>
    <t>Řezání rovné keramických obkládaček</t>
  </si>
  <si>
    <t>-1271736469</t>
  </si>
  <si>
    <t>115</t>
  </si>
  <si>
    <t>998781101</t>
  </si>
  <si>
    <t>Přesun hmot tonážní pro obklady keramické v objektech v do 6 m</t>
  </si>
  <si>
    <t>1720307654</t>
  </si>
  <si>
    <t>116</t>
  </si>
  <si>
    <t>998781199</t>
  </si>
  <si>
    <t>Příplatek k přesunu hmot tonážní 781 za zvětšený přesun ZKD 1000 m přes 1000 m</t>
  </si>
  <si>
    <t>-719094493</t>
  </si>
  <si>
    <t>117</t>
  </si>
  <si>
    <t>783301303.R</t>
  </si>
  <si>
    <t>Bezoplachové odrezivění zámečnických konstrukcí</t>
  </si>
  <si>
    <t>-1892868864</t>
  </si>
  <si>
    <t>"stávající mříže"8</t>
  </si>
  <si>
    <t>118</t>
  </si>
  <si>
    <t>783301311.R</t>
  </si>
  <si>
    <t>Odmaštění zámečnických konstrukcí vodou ředitelným odmašťovačem</t>
  </si>
  <si>
    <t>1885230068</t>
  </si>
  <si>
    <t>119</t>
  </si>
  <si>
    <t>783314101.R</t>
  </si>
  <si>
    <t>Nátěry zárubní dle RAL vzorníku</t>
  </si>
  <si>
    <t>-364234177</t>
  </si>
  <si>
    <t>120</t>
  </si>
  <si>
    <t>783324201.R</t>
  </si>
  <si>
    <t>Základní antikorozní jednonásobný akrylátový nátěr zámečnických konstrukcí</t>
  </si>
  <si>
    <t>1566143068</t>
  </si>
  <si>
    <t>121</t>
  </si>
  <si>
    <t>783327101.R</t>
  </si>
  <si>
    <t>Krycí jednonásobný akrylátový nátěr zámečnických konstrukcí</t>
  </si>
  <si>
    <t>1888901970</t>
  </si>
  <si>
    <t>122</t>
  </si>
  <si>
    <t>783836401R01</t>
  </si>
  <si>
    <t>Ochranný omyvatelný nátěr zdiva v. do 1,6m vč. penetrace</t>
  </si>
  <si>
    <t>-713105478</t>
  </si>
  <si>
    <t>"m.č. 0.04" 7,02*2*1,69+4,53*2*1,6</t>
  </si>
  <si>
    <t>123</t>
  </si>
  <si>
    <t>784161001</t>
  </si>
  <si>
    <t>Tmelení spar a rohů šířky do 3 mm akrylátovým tmelem v místnostech výšky do 3,80 m</t>
  </si>
  <si>
    <t>1423958450</t>
  </si>
  <si>
    <t>3,09*42</t>
  </si>
  <si>
    <t>124</t>
  </si>
  <si>
    <t>784161201</t>
  </si>
  <si>
    <t>Lokální vyrovnání podkladu sádrovou stěrkou plochy do 0,1 m2 v místnostech výšky do 3,80 m</t>
  </si>
  <si>
    <t>438202273</t>
  </si>
  <si>
    <t>"1.10+0.03"10</t>
  </si>
  <si>
    <t>125</t>
  </si>
  <si>
    <t>784211101</t>
  </si>
  <si>
    <t>Dvojnásobné bílé malby ze směsí za mokra výborně otěruvzdorných v místnostech výšky do 3,80 m</t>
  </si>
  <si>
    <t>-1849434007</t>
  </si>
  <si>
    <t>"1.02"2*(3,045+1,95)*3</t>
  </si>
  <si>
    <t>"1.03"2*(2,65+1,9)*1,09+4,7</t>
  </si>
  <si>
    <t>"1.04"2*(2,65+1,09)*1,09+5,8</t>
  </si>
  <si>
    <t>"1.05"2*(0,94+1,575+0,9+1,575+0,935+1,575+0,975+1,775+0,9+1,775)*1,09+5,71</t>
  </si>
  <si>
    <t>"1.14"2*(4,74+5,506)*1,09+26,1</t>
  </si>
  <si>
    <t>"0.04"2*(6,64+4,2)*2,08+31,8</t>
  </si>
  <si>
    <t>"1.10"15,6+2*(6+5)*3,09</t>
  </si>
  <si>
    <t>"0.03"13,4+2*(6+2,5)*2,35</t>
  </si>
  <si>
    <t>126</t>
  </si>
  <si>
    <t>HZS1292.R</t>
  </si>
  <si>
    <t>Hodinová zúčtovací sazba stavební dělník</t>
  </si>
  <si>
    <t>-1846465159</t>
  </si>
  <si>
    <t>127</t>
  </si>
  <si>
    <t>010001000</t>
  </si>
  <si>
    <t>Průzkumné, geodetické a projektové práce</t>
  </si>
  <si>
    <t>1024</t>
  </si>
  <si>
    <t>715521896</t>
  </si>
  <si>
    <t>128</t>
  </si>
  <si>
    <t>020001000</t>
  </si>
  <si>
    <t>Příprava staveniště</t>
  </si>
  <si>
    <t>-1624584812</t>
  </si>
  <si>
    <t>129</t>
  </si>
  <si>
    <t>030001000</t>
  </si>
  <si>
    <t>1038822697</t>
  </si>
  <si>
    <t>130</t>
  </si>
  <si>
    <t>039103000</t>
  </si>
  <si>
    <t>Rozebrání, bourání a odvoz zařízení staveniště</t>
  </si>
  <si>
    <t>-321719055</t>
  </si>
  <si>
    <t>131</t>
  </si>
  <si>
    <t>039203000</t>
  </si>
  <si>
    <t>Úprava terénu po zrušení zařízení staveniště</t>
  </si>
  <si>
    <t>959629084</t>
  </si>
  <si>
    <t>132</t>
  </si>
  <si>
    <t>043103000</t>
  </si>
  <si>
    <t>Zkoušky bez rozlišení</t>
  </si>
  <si>
    <t>-951206399</t>
  </si>
  <si>
    <t>003 - Elektrointalace</t>
  </si>
  <si>
    <t>D1 - Dodávky zařízení</t>
  </si>
  <si>
    <t>D2 - Materiál elektromontážní</t>
  </si>
  <si>
    <t>D3 - Elektromontáže</t>
  </si>
  <si>
    <t>D4 - Ostatní náklady</t>
  </si>
  <si>
    <t>509101</t>
  </si>
  <si>
    <t>Svítidlo LED přisazené 2.4ft 8800/840 58W,</t>
  </si>
  <si>
    <t>-187944931</t>
  </si>
  <si>
    <t>509102</t>
  </si>
  <si>
    <t>Svítidlo LED přisazené 1.4ft 3200/840 22W,</t>
  </si>
  <si>
    <t>-1036120008</t>
  </si>
  <si>
    <t>509001</t>
  </si>
  <si>
    <t>Svítidlo LED stropní kruhové 27W 3600/840 IP55 ozn.C</t>
  </si>
  <si>
    <t>628840111</t>
  </si>
  <si>
    <t>471533</t>
  </si>
  <si>
    <t>SVODIČ PŘEPĚTÍ 3P typ 1+2</t>
  </si>
  <si>
    <t>43004660</t>
  </si>
  <si>
    <t>509002</t>
  </si>
  <si>
    <t>Svítidlo LED stropní kruhové 13W 1800/840</t>
  </si>
  <si>
    <t>-795940898</t>
  </si>
  <si>
    <t>VRN01</t>
  </si>
  <si>
    <t>Doprava dodávek</t>
  </si>
  <si>
    <t>%</t>
  </si>
  <si>
    <t>1757990522</t>
  </si>
  <si>
    <t>VRN02</t>
  </si>
  <si>
    <t>Přesun dodávek</t>
  </si>
  <si>
    <t>-2143586026</t>
  </si>
  <si>
    <t>411271</t>
  </si>
  <si>
    <t>spínač ValenaLife 10A/250Vstř/IP44  řaz.1   752151</t>
  </si>
  <si>
    <t>2081346906</t>
  </si>
  <si>
    <t>421491</t>
  </si>
  <si>
    <t>rámeček krycí ValenaLife 1přístroj      754161</t>
  </si>
  <si>
    <t>-864123672</t>
  </si>
  <si>
    <t>311215</t>
  </si>
  <si>
    <t>krabice přístrojová KP67/1</t>
  </si>
  <si>
    <t>-1302297477</t>
  </si>
  <si>
    <t>311315</t>
  </si>
  <si>
    <t>krabice odbočná kruhová KO97/5 vč.KO97V</t>
  </si>
  <si>
    <t>-1114021944</t>
  </si>
  <si>
    <t>312001</t>
  </si>
  <si>
    <t>krabice KSK80/IP66 81x81x51mm</t>
  </si>
  <si>
    <t>-553787019</t>
  </si>
  <si>
    <t>423002</t>
  </si>
  <si>
    <t>zásuvka 16A/250Vstř IP44 clonky</t>
  </si>
  <si>
    <t>1014380392</t>
  </si>
  <si>
    <t>362012</t>
  </si>
  <si>
    <t>CF54/100 EZ kabelová lávka pod strop komplet</t>
  </si>
  <si>
    <t>-1257373567</t>
  </si>
  <si>
    <t>199095</t>
  </si>
  <si>
    <t>ekvipotenciální svorkovnice EPS 1 s krytem</t>
  </si>
  <si>
    <t>609383384</t>
  </si>
  <si>
    <t>199211</t>
  </si>
  <si>
    <t>svorka Wago 273-100  3x1,5mm2 krabicová bezšroubo</t>
  </si>
  <si>
    <t>539815992</t>
  </si>
  <si>
    <t>199212</t>
  </si>
  <si>
    <t>svorka Wago 273-101  5x1,5mm2 krabicová bezšroubo</t>
  </si>
  <si>
    <t>-1493850262</t>
  </si>
  <si>
    <t>199222</t>
  </si>
  <si>
    <t>svorka Wago 273-104  3x2,5mm2 krabicová bezšroubo</t>
  </si>
  <si>
    <t>1890530259</t>
  </si>
  <si>
    <t>173108</t>
  </si>
  <si>
    <t>vodič CYA 6  /H07V-K/</t>
  </si>
  <si>
    <t>152010955</t>
  </si>
  <si>
    <t>173110</t>
  </si>
  <si>
    <t>vodič CYA 16  /H07V-K/</t>
  </si>
  <si>
    <t>-1094643450</t>
  </si>
  <si>
    <t>101105</t>
  </si>
  <si>
    <t>kabel CYKY-J 3x1,5</t>
  </si>
  <si>
    <t>-1911811932</t>
  </si>
  <si>
    <t>101105.1</t>
  </si>
  <si>
    <t>kabel CYKY-O 3x1,5</t>
  </si>
  <si>
    <t>-137763755</t>
  </si>
  <si>
    <t>101106</t>
  </si>
  <si>
    <t>kabel CYKY-J 3x2,5</t>
  </si>
  <si>
    <t>-966336181</t>
  </si>
  <si>
    <t>171106</t>
  </si>
  <si>
    <t>vodič CY 2,5  /H07V-U/</t>
  </si>
  <si>
    <t>1948826849</t>
  </si>
  <si>
    <t>434246</t>
  </si>
  <si>
    <t>TX3 JISTIČ 1P B10 10000A</t>
  </si>
  <si>
    <t>-1447348561</t>
  </si>
  <si>
    <t>434268</t>
  </si>
  <si>
    <t>TX3 JISTIČ 1P C16 10000A</t>
  </si>
  <si>
    <t>495051448</t>
  </si>
  <si>
    <t>438163</t>
  </si>
  <si>
    <t>CHRÁNIČ+JIŠTĚNÍ 1+N B10 30mA AC 10KA</t>
  </si>
  <si>
    <t>1033395668</t>
  </si>
  <si>
    <t>438164</t>
  </si>
  <si>
    <t>CHRÁNIČ+JIŠTĚNÍ 1+N B16 30mA AC 10KA</t>
  </si>
  <si>
    <t>1473111173</t>
  </si>
  <si>
    <t>431111</t>
  </si>
  <si>
    <t>podružný materiál - úprava stávajícího rozvaděče</t>
  </si>
  <si>
    <t>1023089300</t>
  </si>
  <si>
    <t>418394</t>
  </si>
  <si>
    <t>hygrostat nástěnný</t>
  </si>
  <si>
    <t>-880791017</t>
  </si>
  <si>
    <t>418311</t>
  </si>
  <si>
    <t>spínač pohybový</t>
  </si>
  <si>
    <t>-1300498244</t>
  </si>
  <si>
    <t>VRN03</t>
  </si>
  <si>
    <t>Prořez</t>
  </si>
  <si>
    <t>-741407763</t>
  </si>
  <si>
    <t>VRN04</t>
  </si>
  <si>
    <t>Materiál podružný</t>
  </si>
  <si>
    <t>1364825655</t>
  </si>
  <si>
    <t>210201001</t>
  </si>
  <si>
    <t>svítidlo zářivkové bytové stropní/1 zdroj</t>
  </si>
  <si>
    <t>2108344017</t>
  </si>
  <si>
    <t>-420732193</t>
  </si>
  <si>
    <t>210200012</t>
  </si>
  <si>
    <t>svítidlo žárovkové bytové stropní/více zdrojů</t>
  </si>
  <si>
    <t>1788882723</t>
  </si>
  <si>
    <t>210110041</t>
  </si>
  <si>
    <t>spínač zapuštěný vč.zapojení 1pólový/řazení 1</t>
  </si>
  <si>
    <t>-1067139644</t>
  </si>
  <si>
    <t>210010301</t>
  </si>
  <si>
    <t>krabice přístrojová bez zapojení</t>
  </si>
  <si>
    <t>1635185030</t>
  </si>
  <si>
    <t>210010312</t>
  </si>
  <si>
    <t>krabice odbočná bez svorkovnice a zapojení(-KO97)</t>
  </si>
  <si>
    <t>-418019941</t>
  </si>
  <si>
    <t>210010453</t>
  </si>
  <si>
    <t>krabice plast pro P rozvod vč.zapojení 8111</t>
  </si>
  <si>
    <t>927636513</t>
  </si>
  <si>
    <t>210111011</t>
  </si>
  <si>
    <t>zásuvka domovní zapuštěná vč.zapojení</t>
  </si>
  <si>
    <t>-445840817</t>
  </si>
  <si>
    <t>210020133</t>
  </si>
  <si>
    <t>kabelový rošt do š.40cm</t>
  </si>
  <si>
    <t>962662640</t>
  </si>
  <si>
    <t>210192561</t>
  </si>
  <si>
    <t>ochranná svorkovnice(nulový můstek)vč.zapoj.do 25A</t>
  </si>
  <si>
    <t>538042372</t>
  </si>
  <si>
    <t>210800851</t>
  </si>
  <si>
    <t>vodič Cu(-CY,CYA) pevně uložený do 1x35</t>
  </si>
  <si>
    <t>1006345736</t>
  </si>
  <si>
    <t>-1567090802</t>
  </si>
  <si>
    <t>210800103</t>
  </si>
  <si>
    <t>kabel Cu(-CYKY) pod omítkou do 2x4/3x2,5/5x1,5</t>
  </si>
  <si>
    <t>1092787023</t>
  </si>
  <si>
    <t>1303776746</t>
  </si>
  <si>
    <t>1653273404</t>
  </si>
  <si>
    <t>210100001</t>
  </si>
  <si>
    <t>ukončení v rozvaděči vč.zapojení vodiče do 2,5mm2</t>
  </si>
  <si>
    <t>-1249232575</t>
  </si>
  <si>
    <t>210100101</t>
  </si>
  <si>
    <t>ukončení na svorkovnici vodič do 16mm2</t>
  </si>
  <si>
    <t>1282951872</t>
  </si>
  <si>
    <t>210120344</t>
  </si>
  <si>
    <t>svodič přepětí NN vč.zapojení 3pól/100kA</t>
  </si>
  <si>
    <t>1898327936</t>
  </si>
  <si>
    <t>210800565</t>
  </si>
  <si>
    <t>vodič Cu(-CY,CYA) v rozvaděči do 1x2,5</t>
  </si>
  <si>
    <t>1542599135</t>
  </si>
  <si>
    <t>210120401</t>
  </si>
  <si>
    <t>jistič vč.zapojení 1pól/25A</t>
  </si>
  <si>
    <t>-848413260</t>
  </si>
  <si>
    <t>1920793005</t>
  </si>
  <si>
    <t>210120481</t>
  </si>
  <si>
    <t>proudový chránič vč.zapojení 2pól/25A</t>
  </si>
  <si>
    <t>2022787466</t>
  </si>
  <si>
    <t>-2000648982</t>
  </si>
  <si>
    <t>210120001</t>
  </si>
  <si>
    <t>úprava stávajícího rozvaděče</t>
  </si>
  <si>
    <t>1113778612</t>
  </si>
  <si>
    <t>118408683</t>
  </si>
  <si>
    <t>210120804</t>
  </si>
  <si>
    <t>spínač pohybový, hygrostat</t>
  </si>
  <si>
    <t>1462994590</t>
  </si>
  <si>
    <t>VRN05</t>
  </si>
  <si>
    <t>PPV pro elektromontáže</t>
  </si>
  <si>
    <t>-85577842</t>
  </si>
  <si>
    <t>218009001</t>
  </si>
  <si>
    <t>poplatek za recyklaci svítidla</t>
  </si>
  <si>
    <t>1038667437</t>
  </si>
  <si>
    <t>450507037</t>
  </si>
  <si>
    <t>1329718473</t>
  </si>
  <si>
    <t>219002611</t>
  </si>
  <si>
    <t>vysekání rýhy/zeď cihla/ hl.do 30mm/š.do 30mm</t>
  </si>
  <si>
    <t>-1973030632</t>
  </si>
  <si>
    <t>219003691</t>
  </si>
  <si>
    <t>omítka hladká rýhy ve stěně do 30mm vč.malty MV</t>
  </si>
  <si>
    <t>-766183454</t>
  </si>
  <si>
    <t>219001213</t>
  </si>
  <si>
    <t>vybour.otvoru ve zdi/cihla/ do pr.60mm/tl.do 0,45m</t>
  </si>
  <si>
    <t>437100494</t>
  </si>
  <si>
    <t>219001423</t>
  </si>
  <si>
    <t>vybourání otvoru/zeď beton/ do 0,022m2/tl.do 0,45m</t>
  </si>
  <si>
    <t>1572436274</t>
  </si>
  <si>
    <t>482383365</t>
  </si>
  <si>
    <t>VRN06</t>
  </si>
  <si>
    <t>876381461</t>
  </si>
  <si>
    <t>VRN07</t>
  </si>
  <si>
    <t>1704915278</t>
  </si>
  <si>
    <t>VRN08</t>
  </si>
  <si>
    <t>724451413</t>
  </si>
  <si>
    <t>VRN09</t>
  </si>
  <si>
    <t>Revize</t>
  </si>
  <si>
    <t>-1646488941</t>
  </si>
  <si>
    <t>VRN10</t>
  </si>
  <si>
    <t>Investorská činnost</t>
  </si>
  <si>
    <t>-1858513956</t>
  </si>
  <si>
    <t>VRN11</t>
  </si>
  <si>
    <t>Projekty</t>
  </si>
  <si>
    <t>-1461516089</t>
  </si>
  <si>
    <t>VRN12</t>
  </si>
  <si>
    <t>Autorský dozor</t>
  </si>
  <si>
    <t>-663461862</t>
  </si>
  <si>
    <t>004 - ZTI</t>
  </si>
  <si>
    <t>721 - Vnitřní kanalizace</t>
  </si>
  <si>
    <t>722 - Vnitřní vodovod</t>
  </si>
  <si>
    <t>725 - Zařizovací předměty</t>
  </si>
  <si>
    <t>OST - Ostatní</t>
  </si>
  <si>
    <t>721 17-6222.R00</t>
  </si>
  <si>
    <t>Potrubí KG svodné (ležaté) v zemi DN 100 x 3,2 mm</t>
  </si>
  <si>
    <t>1636830705</t>
  </si>
  <si>
    <t>721 17-6223.R00</t>
  </si>
  <si>
    <t>Potrubí KG svodné (ležaté) v zemi DN 125 x 3,2 mm</t>
  </si>
  <si>
    <t>2066824562</t>
  </si>
  <si>
    <t>721 17-6102.R00</t>
  </si>
  <si>
    <t>Potrubí HT připojovací DN 40 x 1,8 mm</t>
  </si>
  <si>
    <t>1275515372</t>
  </si>
  <si>
    <t>721 17-6103.R00</t>
  </si>
  <si>
    <t>Potrubí HT připojovací DN 50 x 1,8 mm</t>
  </si>
  <si>
    <t>83464004</t>
  </si>
  <si>
    <t>721 17-6105.R00</t>
  </si>
  <si>
    <t>Potrubí HT připojovací DN 100 x 2,7 mm</t>
  </si>
  <si>
    <t>443081041</t>
  </si>
  <si>
    <t>721 17-6134.R00</t>
  </si>
  <si>
    <t>Potrubí HT svodné (ležaté) zavěšené DN 50 x 1,8 mm</t>
  </si>
  <si>
    <t>266539893</t>
  </si>
  <si>
    <t>721 17-6115.R00</t>
  </si>
  <si>
    <t>Potrubí HT odpadní svislé DN 100 x 2,7 mm</t>
  </si>
  <si>
    <t>-2073491461</t>
  </si>
  <si>
    <t>721 19-4105.R00</t>
  </si>
  <si>
    <t>Vyvedení odpadních výpustek D 50 x 1,8</t>
  </si>
  <si>
    <t>5571313</t>
  </si>
  <si>
    <t>721 17-6113.R00</t>
  </si>
  <si>
    <t>Potrubí HT odpadní svislé DN 70 mm</t>
  </si>
  <si>
    <t>-1762296525</t>
  </si>
  <si>
    <t>721 19-4109.R00</t>
  </si>
  <si>
    <t>Vyvedení odpadních výpustek D 110 x 2,3</t>
  </si>
  <si>
    <t>835295223</t>
  </si>
  <si>
    <t>výkop pro kana.lože,obsyp,zásyp odvoz a uložení výkopku, úpravy venkovních povrchů</t>
  </si>
  <si>
    <t>-1297124804</t>
  </si>
  <si>
    <t>tlaková zkouška vzduchem ležatá kanalizace</t>
  </si>
  <si>
    <t>692163804</t>
  </si>
  <si>
    <t>998 72-1102.R00</t>
  </si>
  <si>
    <t>Přesun hmot pro vnitřní kanalizaci, výšky do 12 m</t>
  </si>
  <si>
    <t>1571218442</t>
  </si>
  <si>
    <t>napojení na stávající potrubí</t>
  </si>
  <si>
    <t>1907465781</t>
  </si>
  <si>
    <t>stavební připomoce</t>
  </si>
  <si>
    <t>510099498</t>
  </si>
  <si>
    <t>722 17-2311.R00</t>
  </si>
  <si>
    <t>Potrubí z PPR, D 20/2,8 mm</t>
  </si>
  <si>
    <t>-1061082321</t>
  </si>
  <si>
    <t>722 17-2312.R00</t>
  </si>
  <si>
    <t>Potrubí z PPR , D 25/3,5 mm</t>
  </si>
  <si>
    <t>1734973808</t>
  </si>
  <si>
    <t>722 18-1113.R00</t>
  </si>
  <si>
    <t>Ochrana potrubí izolačnímy pouzdry dle PD</t>
  </si>
  <si>
    <t>1948036100</t>
  </si>
  <si>
    <t>722 29-0234.R00</t>
  </si>
  <si>
    <t>Proplach a dezinfekce vodovod.potrubí DN 80</t>
  </si>
  <si>
    <t>-548900443</t>
  </si>
  <si>
    <t>998 72-2102.R00</t>
  </si>
  <si>
    <t>Přesun hmot pro vnitřní vodovod, výšky do 12 m</t>
  </si>
  <si>
    <t>-1252372689</t>
  </si>
  <si>
    <t>722 28-0109.R00</t>
  </si>
  <si>
    <t>Tlaková zkouška vodovodního potrubí do DN 65</t>
  </si>
  <si>
    <t>-1548627341</t>
  </si>
  <si>
    <t>722 19-0401.R00</t>
  </si>
  <si>
    <t>Vyvedení a upevnění výpustek DN 15</t>
  </si>
  <si>
    <t>-2049753467</t>
  </si>
  <si>
    <t>722 23-1161.R00</t>
  </si>
  <si>
    <t>Ventil pojistný pružinový P10-237-616, G 1/2</t>
  </si>
  <si>
    <t>1735635931</t>
  </si>
  <si>
    <t>průtokový ohřívač 3,5kW vč. montáže</t>
  </si>
  <si>
    <t>1899283434</t>
  </si>
  <si>
    <t>stavební přípomoce</t>
  </si>
  <si>
    <t>435734541</t>
  </si>
  <si>
    <t>přepojení na stávající rozvod zaslepení stáv. odboček</t>
  </si>
  <si>
    <t>soub</t>
  </si>
  <si>
    <t>581229835</t>
  </si>
  <si>
    <t>725 01-7161.R00</t>
  </si>
  <si>
    <t>Umyvadlo na šrouby  , 50 x 41 cm, bílé</t>
  </si>
  <si>
    <t>-1652282746</t>
  </si>
  <si>
    <t>725 01-7168.R00</t>
  </si>
  <si>
    <t>Kryt sifonu umyvadel , bílý</t>
  </si>
  <si>
    <t>93678276</t>
  </si>
  <si>
    <t>725 81-0402.R00</t>
  </si>
  <si>
    <t>Ventil rohový bez přípoj. trubičky TE 66 G 1/2</t>
  </si>
  <si>
    <t>1126180799</t>
  </si>
  <si>
    <t>725 81-9402.R00</t>
  </si>
  <si>
    <t>Montáž ventilu rohového</t>
  </si>
  <si>
    <t>786102291</t>
  </si>
  <si>
    <t>725 21-9401.R00</t>
  </si>
  <si>
    <t>Montáž umyvadel na šrouby do zdiva</t>
  </si>
  <si>
    <t>832009634</t>
  </si>
  <si>
    <t>725 11-9305.R00</t>
  </si>
  <si>
    <t>Montáž klozetových mís kombinovaných a závěsných</t>
  </si>
  <si>
    <t>-810687998</t>
  </si>
  <si>
    <t>725 82-9301.RT2</t>
  </si>
  <si>
    <t>Montáž baterie umyvadlové stojánkové včetně baterie</t>
  </si>
  <si>
    <t>395715387</t>
  </si>
  <si>
    <t>725 82-9300.RT2</t>
  </si>
  <si>
    <t>Montáž baterie umyvadlová páková ZTP včetně baterie</t>
  </si>
  <si>
    <t>-840590625</t>
  </si>
  <si>
    <t>725 01-4161.R00</t>
  </si>
  <si>
    <t>Klozet kombi včetně sedátka, bílý</t>
  </si>
  <si>
    <t>958264539</t>
  </si>
  <si>
    <t>vpust podlahová HL-72 nerez mřížka d50</t>
  </si>
  <si>
    <t>-1937836416</t>
  </si>
  <si>
    <t>725 01-7151.R00</t>
  </si>
  <si>
    <t>Umyvadlo invalidní OLYMP-ZITA 64 x 50,5 cm, bílé</t>
  </si>
  <si>
    <t>-1830080282</t>
  </si>
  <si>
    <t>725 01-3128.R00</t>
  </si>
  <si>
    <t>Kloz.kombi OLYMP ZTP,nádrž s arm.odpad svislý,bílý</t>
  </si>
  <si>
    <t>869956403</t>
  </si>
  <si>
    <t>725 86-0211.R00</t>
  </si>
  <si>
    <t>Sifon umyvadlový HL133, 5/4 '' přípoj pračka</t>
  </si>
  <si>
    <t>587940187</t>
  </si>
  <si>
    <t>551-61640</t>
  </si>
  <si>
    <t>WC manžeta centrická MCS0000</t>
  </si>
  <si>
    <t>-1389414941</t>
  </si>
  <si>
    <t>725 01-6105.R00</t>
  </si>
  <si>
    <t>Pisoár DOMINO 4110.1 ovládání automatické, bílý</t>
  </si>
  <si>
    <t>1922881190</t>
  </si>
  <si>
    <t>286-54741</t>
  </si>
  <si>
    <t>HL136N sifon kondenzační DN 40  PP vodorovný odtok</t>
  </si>
  <si>
    <t>1060783677</t>
  </si>
  <si>
    <t>OST</t>
  </si>
  <si>
    <t>Vytažení potrubí nad střechu - demontáž stávající krytiny, osazení odvětrávací hlavice, doplnění hydroizolace a oplechování</t>
  </si>
  <si>
    <t>-674379278</t>
  </si>
  <si>
    <t>Kompletační činnost zhotovitele</t>
  </si>
  <si>
    <t>-1064451617</t>
  </si>
  <si>
    <t>-1665268556</t>
  </si>
  <si>
    <t>Revize instalací</t>
  </si>
  <si>
    <t>250466122</t>
  </si>
  <si>
    <t>005 - Vytápění</t>
  </si>
  <si>
    <t>733 - Rozvod potrubí</t>
  </si>
  <si>
    <t>734 - Armatury</t>
  </si>
  <si>
    <t>735 - Otopná tělesa</t>
  </si>
  <si>
    <t>733 16-1104.R00</t>
  </si>
  <si>
    <t>Potrubí měděné Supersan 15 x 1 mm, polotvrdé</t>
  </si>
  <si>
    <t>-2075083393</t>
  </si>
  <si>
    <t>733 16-1106.R00</t>
  </si>
  <si>
    <t>Potrubí měděné Supersan 18 x 1 mm, polotvrdé</t>
  </si>
  <si>
    <t>1916521746</t>
  </si>
  <si>
    <t>733 16-1107.R00</t>
  </si>
  <si>
    <t>Potrubí měděné Supersan 22 x 1 mm, polotvrdé</t>
  </si>
  <si>
    <t>-535226433</t>
  </si>
  <si>
    <t>998 73-3101.R00</t>
  </si>
  <si>
    <t>Přesun hmot pro rozvody potrubí, výšky do 6 m</t>
  </si>
  <si>
    <t>-9624256</t>
  </si>
  <si>
    <t>733 11-0803.R00</t>
  </si>
  <si>
    <t>Demontáž potrubí stávajícího do DN 15</t>
  </si>
  <si>
    <t>1164836240</t>
  </si>
  <si>
    <t>zednické přípomoce</t>
  </si>
  <si>
    <t>-792455165</t>
  </si>
  <si>
    <t>551-37306.10</t>
  </si>
  <si>
    <t>Hlavice termostatická Heimeier K s nulovou polohou</t>
  </si>
  <si>
    <t>-1794666941</t>
  </si>
  <si>
    <t>734 26-6413.R00</t>
  </si>
  <si>
    <t>Šroubení uzav.dvoutrub.přímé,Heimeir Vekotec DN 20</t>
  </si>
  <si>
    <t>-1588297276</t>
  </si>
  <si>
    <t>Přepojení na stávající D22 měď dopojení stáv. odbočky</t>
  </si>
  <si>
    <t>-1154268128</t>
  </si>
  <si>
    <t>998 73-5101.R00</t>
  </si>
  <si>
    <t>Přesun hmot pro otopná tělesa, výšky do 6 m</t>
  </si>
  <si>
    <t>1270123391</t>
  </si>
  <si>
    <t>735 15-9110.R00</t>
  </si>
  <si>
    <t>Montáž panelových těles 1řadých do délky 1500 mm</t>
  </si>
  <si>
    <t>1297005607</t>
  </si>
  <si>
    <t>735 15-7162.R00</t>
  </si>
  <si>
    <t>Otopná těl.panel.Radik Ventil Kompakt 10  600/ 600</t>
  </si>
  <si>
    <t>-884836927</t>
  </si>
  <si>
    <t>735 15-7263.R00</t>
  </si>
  <si>
    <t>Otopná těl.panel.Radik Ventil Kompakt 11  600/ 700</t>
  </si>
  <si>
    <t>1121575622</t>
  </si>
  <si>
    <t>735 15-7266.R00</t>
  </si>
  <si>
    <t>Otopná těl.panel.Radik Ventil Kompakt 11  600/1000</t>
  </si>
  <si>
    <t>-213871840</t>
  </si>
  <si>
    <t>735 15-7666.R00</t>
  </si>
  <si>
    <t>Otopná těl.panel.Radik Ventil Kompakt 22  600/1000</t>
  </si>
  <si>
    <t>-1341768356</t>
  </si>
  <si>
    <t>735 11-8110.R00</t>
  </si>
  <si>
    <t>Tlaková zkouška rozvodu</t>
  </si>
  <si>
    <t>-1236288504</t>
  </si>
  <si>
    <t>Provozní zkouška vytápění</t>
  </si>
  <si>
    <t>607121576</t>
  </si>
  <si>
    <t>Proplach systému</t>
  </si>
  <si>
    <t>-1405467670</t>
  </si>
  <si>
    <t>Revize ÚT</t>
  </si>
  <si>
    <t>-1468219598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</si>
</sst>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36" fillId="0" borderId="25" xfId="0" applyFont="1" applyBorder="1" applyAlignment="1" applyProtection="1">
      <alignment horizontal="left" vertical="center" wrapText="1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</xf>
    <xf numFmtId="4" fontId="36" fillId="0" borderId="25" xfId="0" applyNumberFormat="1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1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7.1640625" customWidth="1"/>
    <col min="2" max="2" width="1.5" customWidth="1"/>
    <col min="3" max="3" width="3.5" customWidth="1"/>
    <col min="4" max="33" width="2.1640625" customWidth="1"/>
    <col min="34" max="34" width="2.83203125" customWidth="1"/>
    <col min="35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.5" customWidth="1"/>
    <col min="44" max="44" width="11.6640625" customWidth="1"/>
    <col min="45" max="46" width="22.1640625" hidden="1" customWidth="1"/>
    <col min="47" max="47" width="21.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89" width="9.16406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49" t="s">
        <v>8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206" t="s">
        <v>12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6"/>
      <c r="AS4" s="20" t="s">
        <v>13</v>
      </c>
      <c r="BE4" s="27" t="s">
        <v>14</v>
      </c>
      <c r="BS4" s="21" t="s">
        <v>15</v>
      </c>
    </row>
    <row r="5" spans="1:73" ht="14.45" customHeight="1">
      <c r="B5" s="25"/>
      <c r="C5" s="28"/>
      <c r="D5" s="29" t="s">
        <v>16</v>
      </c>
      <c r="E5" s="28"/>
      <c r="F5" s="28"/>
      <c r="G5" s="28"/>
      <c r="H5" s="28"/>
      <c r="I5" s="28"/>
      <c r="J5" s="28"/>
      <c r="K5" s="210" t="s">
        <v>17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8"/>
      <c r="AQ5" s="26"/>
      <c r="BE5" s="208" t="s">
        <v>18</v>
      </c>
      <c r="BS5" s="21" t="s">
        <v>9</v>
      </c>
    </row>
    <row r="6" spans="1:73" ht="36.950000000000003" customHeight="1">
      <c r="B6" s="25"/>
      <c r="C6" s="28"/>
      <c r="D6" s="31" t="s">
        <v>19</v>
      </c>
      <c r="E6" s="28"/>
      <c r="F6" s="28"/>
      <c r="G6" s="28"/>
      <c r="H6" s="28"/>
      <c r="I6" s="28"/>
      <c r="J6" s="28"/>
      <c r="K6" s="212" t="s">
        <v>20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8"/>
      <c r="AQ6" s="26"/>
      <c r="BE6" s="209"/>
      <c r="BS6" s="21" t="s">
        <v>9</v>
      </c>
    </row>
    <row r="7" spans="1:73" ht="14.45" customHeight="1">
      <c r="B7" s="25"/>
      <c r="C7" s="28"/>
      <c r="D7" s="32" t="s">
        <v>21</v>
      </c>
      <c r="E7" s="28"/>
      <c r="F7" s="28"/>
      <c r="G7" s="28"/>
      <c r="H7" s="28"/>
      <c r="I7" s="28"/>
      <c r="J7" s="28"/>
      <c r="K7" s="30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23</v>
      </c>
      <c r="AL7" s="28"/>
      <c r="AM7" s="28"/>
      <c r="AN7" s="30" t="s">
        <v>22</v>
      </c>
      <c r="AO7" s="28"/>
      <c r="AP7" s="28"/>
      <c r="AQ7" s="26"/>
      <c r="BE7" s="209"/>
      <c r="BS7" s="21" t="s">
        <v>9</v>
      </c>
    </row>
    <row r="8" spans="1:73" ht="14.45" customHeight="1">
      <c r="B8" s="25"/>
      <c r="C8" s="28"/>
      <c r="D8" s="32" t="s">
        <v>24</v>
      </c>
      <c r="E8" s="28"/>
      <c r="F8" s="28"/>
      <c r="G8" s="28"/>
      <c r="H8" s="28"/>
      <c r="I8" s="28"/>
      <c r="J8" s="28"/>
      <c r="K8" s="30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26</v>
      </c>
      <c r="AL8" s="28"/>
      <c r="AM8" s="28"/>
      <c r="AN8" s="33" t="s">
        <v>27</v>
      </c>
      <c r="AO8" s="28"/>
      <c r="AP8" s="28"/>
      <c r="AQ8" s="26"/>
      <c r="BE8" s="209"/>
      <c r="BS8" s="21" t="s">
        <v>9</v>
      </c>
    </row>
    <row r="9" spans="1:73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9"/>
      <c r="BS9" s="21" t="s">
        <v>9</v>
      </c>
    </row>
    <row r="10" spans="1:73" ht="14.45" customHeight="1">
      <c r="B10" s="25"/>
      <c r="C10" s="28"/>
      <c r="D10" s="32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29</v>
      </c>
      <c r="AL10" s="28"/>
      <c r="AM10" s="28"/>
      <c r="AN10" s="30" t="s">
        <v>22</v>
      </c>
      <c r="AO10" s="28"/>
      <c r="AP10" s="28"/>
      <c r="AQ10" s="26"/>
      <c r="BE10" s="209"/>
      <c r="BS10" s="21" t="s">
        <v>9</v>
      </c>
    </row>
    <row r="11" spans="1:73" ht="18.399999999999999" customHeight="1">
      <c r="B11" s="25"/>
      <c r="C11" s="28"/>
      <c r="D11" s="28"/>
      <c r="E11" s="30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31</v>
      </c>
      <c r="AL11" s="28"/>
      <c r="AM11" s="28"/>
      <c r="AN11" s="30" t="s">
        <v>22</v>
      </c>
      <c r="AO11" s="28"/>
      <c r="AP11" s="28"/>
      <c r="AQ11" s="26"/>
      <c r="BE11" s="209"/>
      <c r="BS11" s="21" t="s">
        <v>9</v>
      </c>
    </row>
    <row r="12" spans="1:73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9"/>
      <c r="BS12" s="21" t="s">
        <v>9</v>
      </c>
    </row>
    <row r="13" spans="1:73" ht="14.45" customHeight="1">
      <c r="B13" s="25"/>
      <c r="C13" s="28"/>
      <c r="D13" s="32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29</v>
      </c>
      <c r="AL13" s="28"/>
      <c r="AM13" s="28"/>
      <c r="AN13" s="34" t="s">
        <v>33</v>
      </c>
      <c r="AO13" s="28"/>
      <c r="AP13" s="28"/>
      <c r="AQ13" s="26"/>
      <c r="BE13" s="209"/>
      <c r="BS13" s="21" t="s">
        <v>9</v>
      </c>
    </row>
    <row r="14" spans="1:73">
      <c r="B14" s="25"/>
      <c r="C14" s="28"/>
      <c r="D14" s="28"/>
      <c r="E14" s="213" t="s">
        <v>33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32" t="s">
        <v>31</v>
      </c>
      <c r="AL14" s="28"/>
      <c r="AM14" s="28"/>
      <c r="AN14" s="34" t="s">
        <v>33</v>
      </c>
      <c r="AO14" s="28"/>
      <c r="AP14" s="28"/>
      <c r="AQ14" s="26"/>
      <c r="BE14" s="209"/>
      <c r="BS14" s="21" t="s">
        <v>9</v>
      </c>
    </row>
    <row r="15" spans="1:73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9"/>
      <c r="BS15" s="21" t="s">
        <v>6</v>
      </c>
    </row>
    <row r="16" spans="1:73" ht="14.45" customHeight="1">
      <c r="B16" s="25"/>
      <c r="C16" s="28"/>
      <c r="D16" s="32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29</v>
      </c>
      <c r="AL16" s="28"/>
      <c r="AM16" s="28"/>
      <c r="AN16" s="30" t="s">
        <v>35</v>
      </c>
      <c r="AO16" s="28"/>
      <c r="AP16" s="28"/>
      <c r="AQ16" s="26"/>
      <c r="BE16" s="209"/>
      <c r="BS16" s="21" t="s">
        <v>6</v>
      </c>
    </row>
    <row r="17" spans="2:71" ht="18.399999999999999" customHeight="1">
      <c r="B17" s="25"/>
      <c r="C17" s="28"/>
      <c r="D17" s="28"/>
      <c r="E17" s="30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31</v>
      </c>
      <c r="AL17" s="28"/>
      <c r="AM17" s="28"/>
      <c r="AN17" s="30" t="s">
        <v>37</v>
      </c>
      <c r="AO17" s="28"/>
      <c r="AP17" s="28"/>
      <c r="AQ17" s="26"/>
      <c r="BE17" s="209"/>
      <c r="BS17" s="21" t="s">
        <v>38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9"/>
      <c r="BS18" s="21" t="s">
        <v>9</v>
      </c>
    </row>
    <row r="19" spans="2:71" ht="14.45" customHeight="1">
      <c r="B19" s="25"/>
      <c r="C19" s="28"/>
      <c r="D19" s="32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29</v>
      </c>
      <c r="AL19" s="28"/>
      <c r="AM19" s="28"/>
      <c r="AN19" s="30" t="s">
        <v>22</v>
      </c>
      <c r="AO19" s="28"/>
      <c r="AP19" s="28"/>
      <c r="AQ19" s="26"/>
      <c r="BE19" s="209"/>
      <c r="BS19" s="21" t="s">
        <v>9</v>
      </c>
    </row>
    <row r="20" spans="2:71" ht="18.399999999999999" customHeight="1">
      <c r="B20" s="25"/>
      <c r="C20" s="28"/>
      <c r="D20" s="28"/>
      <c r="E20" s="30" t="s">
        <v>30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31</v>
      </c>
      <c r="AL20" s="28"/>
      <c r="AM20" s="28"/>
      <c r="AN20" s="30" t="s">
        <v>22</v>
      </c>
      <c r="AO20" s="28"/>
      <c r="AP20" s="28"/>
      <c r="AQ20" s="26"/>
      <c r="BE20" s="209"/>
    </row>
    <row r="21" spans="2:71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9"/>
    </row>
    <row r="22" spans="2:71">
      <c r="B22" s="25"/>
      <c r="C22" s="28"/>
      <c r="D22" s="32" t="s">
        <v>40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9"/>
    </row>
    <row r="23" spans="2:71" ht="14.45" customHeight="1">
      <c r="B23" s="25"/>
      <c r="C23" s="28"/>
      <c r="D23" s="28"/>
      <c r="E23" s="215" t="s">
        <v>22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8"/>
      <c r="AP23" s="28"/>
      <c r="AQ23" s="26"/>
      <c r="BE23" s="209"/>
    </row>
    <row r="24" spans="2:71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9"/>
    </row>
    <row r="25" spans="2:71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9"/>
    </row>
    <row r="26" spans="2:71" ht="14.45" customHeight="1">
      <c r="B26" s="25"/>
      <c r="C26" s="28"/>
      <c r="D26" s="36" t="s">
        <v>41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6">
        <f>ROUND(AG87,2)</f>
        <v>0</v>
      </c>
      <c r="AL26" s="211"/>
      <c r="AM26" s="211"/>
      <c r="AN26" s="211"/>
      <c r="AO26" s="211"/>
      <c r="AP26" s="28"/>
      <c r="AQ26" s="26"/>
      <c r="BE26" s="209"/>
    </row>
    <row r="27" spans="2:71" ht="14.45" customHeight="1">
      <c r="B27" s="25"/>
      <c r="C27" s="28"/>
      <c r="D27" s="36" t="s">
        <v>42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6">
        <f>ROUND(AG94,2)</f>
        <v>0</v>
      </c>
      <c r="AL27" s="216"/>
      <c r="AM27" s="216"/>
      <c r="AN27" s="216"/>
      <c r="AO27" s="216"/>
      <c r="AP27" s="28"/>
      <c r="AQ27" s="26"/>
      <c r="BE27" s="209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9"/>
    </row>
    <row r="29" spans="2:71" s="1" customFormat="1" ht="25.9" customHeight="1">
      <c r="B29" s="37"/>
      <c r="C29" s="38"/>
      <c r="D29" s="40" t="s">
        <v>43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7">
        <f>ROUND(AK26+AK27,2)</f>
        <v>0</v>
      </c>
      <c r="AL29" s="218"/>
      <c r="AM29" s="218"/>
      <c r="AN29" s="218"/>
      <c r="AO29" s="218"/>
      <c r="AP29" s="38"/>
      <c r="AQ29" s="39"/>
      <c r="BE29" s="209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9"/>
    </row>
    <row r="31" spans="2:71" s="2" customFormat="1" ht="14.45" customHeight="1">
      <c r="B31" s="42"/>
      <c r="C31" s="43"/>
      <c r="D31" s="44" t="s">
        <v>44</v>
      </c>
      <c r="E31" s="43"/>
      <c r="F31" s="44" t="s">
        <v>45</v>
      </c>
      <c r="G31" s="43"/>
      <c r="H31" s="43"/>
      <c r="I31" s="43"/>
      <c r="J31" s="43"/>
      <c r="K31" s="43"/>
      <c r="L31" s="219">
        <v>0.21</v>
      </c>
      <c r="M31" s="220"/>
      <c r="N31" s="220"/>
      <c r="O31" s="220"/>
      <c r="P31" s="43"/>
      <c r="Q31" s="43"/>
      <c r="R31" s="43"/>
      <c r="S31" s="43"/>
      <c r="T31" s="46" t="s">
        <v>46</v>
      </c>
      <c r="U31" s="43"/>
      <c r="V31" s="43"/>
      <c r="W31" s="221">
        <f>ROUND(AZ87+SUM(CD95:CD99),2)</f>
        <v>0</v>
      </c>
      <c r="X31" s="220"/>
      <c r="Y31" s="220"/>
      <c r="Z31" s="220"/>
      <c r="AA31" s="220"/>
      <c r="AB31" s="220"/>
      <c r="AC31" s="220"/>
      <c r="AD31" s="220"/>
      <c r="AE31" s="220"/>
      <c r="AF31" s="43"/>
      <c r="AG31" s="43"/>
      <c r="AH31" s="43"/>
      <c r="AI31" s="43"/>
      <c r="AJ31" s="43"/>
      <c r="AK31" s="221">
        <f>ROUND(AV87+SUM(BY95:BY99),2)</f>
        <v>0</v>
      </c>
      <c r="AL31" s="220"/>
      <c r="AM31" s="220"/>
      <c r="AN31" s="220"/>
      <c r="AO31" s="220"/>
      <c r="AP31" s="43"/>
      <c r="AQ31" s="47"/>
      <c r="BE31" s="209"/>
    </row>
    <row r="32" spans="2:71" s="2" customFormat="1" ht="14.45" customHeight="1">
      <c r="B32" s="42"/>
      <c r="C32" s="43"/>
      <c r="D32" s="43"/>
      <c r="E32" s="43"/>
      <c r="F32" s="44" t="s">
        <v>47</v>
      </c>
      <c r="G32" s="43"/>
      <c r="H32" s="43"/>
      <c r="I32" s="43"/>
      <c r="J32" s="43"/>
      <c r="K32" s="43"/>
      <c r="L32" s="219">
        <v>0.15</v>
      </c>
      <c r="M32" s="220"/>
      <c r="N32" s="220"/>
      <c r="O32" s="220"/>
      <c r="P32" s="43"/>
      <c r="Q32" s="43"/>
      <c r="R32" s="43"/>
      <c r="S32" s="43"/>
      <c r="T32" s="46" t="s">
        <v>46</v>
      </c>
      <c r="U32" s="43"/>
      <c r="V32" s="43"/>
      <c r="W32" s="221">
        <f>ROUND(BA87+SUM(CE95:CE99),2)</f>
        <v>0</v>
      </c>
      <c r="X32" s="220"/>
      <c r="Y32" s="220"/>
      <c r="Z32" s="220"/>
      <c r="AA32" s="220"/>
      <c r="AB32" s="220"/>
      <c r="AC32" s="220"/>
      <c r="AD32" s="220"/>
      <c r="AE32" s="220"/>
      <c r="AF32" s="43"/>
      <c r="AG32" s="43"/>
      <c r="AH32" s="43"/>
      <c r="AI32" s="43"/>
      <c r="AJ32" s="43"/>
      <c r="AK32" s="221">
        <f>ROUND(AW87+SUM(BZ95:BZ99),2)</f>
        <v>0</v>
      </c>
      <c r="AL32" s="220"/>
      <c r="AM32" s="220"/>
      <c r="AN32" s="220"/>
      <c r="AO32" s="220"/>
      <c r="AP32" s="43"/>
      <c r="AQ32" s="47"/>
      <c r="BE32" s="209"/>
    </row>
    <row r="33" spans="2:57" s="2" customFormat="1" ht="14.45" hidden="1" customHeight="1">
      <c r="B33" s="42"/>
      <c r="C33" s="43"/>
      <c r="D33" s="43"/>
      <c r="E33" s="43"/>
      <c r="F33" s="44" t="s">
        <v>48</v>
      </c>
      <c r="G33" s="43"/>
      <c r="H33" s="43"/>
      <c r="I33" s="43"/>
      <c r="J33" s="43"/>
      <c r="K33" s="43"/>
      <c r="L33" s="219">
        <v>0.21</v>
      </c>
      <c r="M33" s="220"/>
      <c r="N33" s="220"/>
      <c r="O33" s="220"/>
      <c r="P33" s="43"/>
      <c r="Q33" s="43"/>
      <c r="R33" s="43"/>
      <c r="S33" s="43"/>
      <c r="T33" s="46" t="s">
        <v>46</v>
      </c>
      <c r="U33" s="43"/>
      <c r="V33" s="43"/>
      <c r="W33" s="221">
        <f>ROUND(BB87+SUM(CF95:CF99),2)</f>
        <v>0</v>
      </c>
      <c r="X33" s="220"/>
      <c r="Y33" s="220"/>
      <c r="Z33" s="220"/>
      <c r="AA33" s="220"/>
      <c r="AB33" s="220"/>
      <c r="AC33" s="220"/>
      <c r="AD33" s="220"/>
      <c r="AE33" s="220"/>
      <c r="AF33" s="43"/>
      <c r="AG33" s="43"/>
      <c r="AH33" s="43"/>
      <c r="AI33" s="43"/>
      <c r="AJ33" s="43"/>
      <c r="AK33" s="221">
        <v>0</v>
      </c>
      <c r="AL33" s="220"/>
      <c r="AM33" s="220"/>
      <c r="AN33" s="220"/>
      <c r="AO33" s="220"/>
      <c r="AP33" s="43"/>
      <c r="AQ33" s="47"/>
      <c r="BE33" s="209"/>
    </row>
    <row r="34" spans="2:57" s="2" customFormat="1" ht="14.45" hidden="1" customHeight="1">
      <c r="B34" s="42"/>
      <c r="C34" s="43"/>
      <c r="D34" s="43"/>
      <c r="E34" s="43"/>
      <c r="F34" s="44" t="s">
        <v>49</v>
      </c>
      <c r="G34" s="43"/>
      <c r="H34" s="43"/>
      <c r="I34" s="43"/>
      <c r="J34" s="43"/>
      <c r="K34" s="43"/>
      <c r="L34" s="219">
        <v>0.15</v>
      </c>
      <c r="M34" s="220"/>
      <c r="N34" s="220"/>
      <c r="O34" s="220"/>
      <c r="P34" s="43"/>
      <c r="Q34" s="43"/>
      <c r="R34" s="43"/>
      <c r="S34" s="43"/>
      <c r="T34" s="46" t="s">
        <v>46</v>
      </c>
      <c r="U34" s="43"/>
      <c r="V34" s="43"/>
      <c r="W34" s="221">
        <f>ROUND(BC87+SUM(CG95:CG99),2)</f>
        <v>0</v>
      </c>
      <c r="X34" s="220"/>
      <c r="Y34" s="220"/>
      <c r="Z34" s="220"/>
      <c r="AA34" s="220"/>
      <c r="AB34" s="220"/>
      <c r="AC34" s="220"/>
      <c r="AD34" s="220"/>
      <c r="AE34" s="220"/>
      <c r="AF34" s="43"/>
      <c r="AG34" s="43"/>
      <c r="AH34" s="43"/>
      <c r="AI34" s="43"/>
      <c r="AJ34" s="43"/>
      <c r="AK34" s="221">
        <v>0</v>
      </c>
      <c r="AL34" s="220"/>
      <c r="AM34" s="220"/>
      <c r="AN34" s="220"/>
      <c r="AO34" s="220"/>
      <c r="AP34" s="43"/>
      <c r="AQ34" s="47"/>
      <c r="BE34" s="209"/>
    </row>
    <row r="35" spans="2:57" s="2" customFormat="1" ht="14.45" hidden="1" customHeight="1">
      <c r="B35" s="42"/>
      <c r="C35" s="43"/>
      <c r="D35" s="43"/>
      <c r="E35" s="43"/>
      <c r="F35" s="44" t="s">
        <v>50</v>
      </c>
      <c r="G35" s="43"/>
      <c r="H35" s="43"/>
      <c r="I35" s="43"/>
      <c r="J35" s="43"/>
      <c r="K35" s="43"/>
      <c r="L35" s="219">
        <v>0</v>
      </c>
      <c r="M35" s="220"/>
      <c r="N35" s="220"/>
      <c r="O35" s="220"/>
      <c r="P35" s="43"/>
      <c r="Q35" s="43"/>
      <c r="R35" s="43"/>
      <c r="S35" s="43"/>
      <c r="T35" s="46" t="s">
        <v>46</v>
      </c>
      <c r="U35" s="43"/>
      <c r="V35" s="43"/>
      <c r="W35" s="221">
        <f>ROUND(BD87+SUM(CH95:CH99),2)</f>
        <v>0</v>
      </c>
      <c r="X35" s="220"/>
      <c r="Y35" s="220"/>
      <c r="Z35" s="220"/>
      <c r="AA35" s="220"/>
      <c r="AB35" s="220"/>
      <c r="AC35" s="220"/>
      <c r="AD35" s="220"/>
      <c r="AE35" s="220"/>
      <c r="AF35" s="43"/>
      <c r="AG35" s="43"/>
      <c r="AH35" s="43"/>
      <c r="AI35" s="43"/>
      <c r="AJ35" s="43"/>
      <c r="AK35" s="221">
        <v>0</v>
      </c>
      <c r="AL35" s="220"/>
      <c r="AM35" s="220"/>
      <c r="AN35" s="220"/>
      <c r="AO35" s="220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51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52</v>
      </c>
      <c r="U37" s="50"/>
      <c r="V37" s="50"/>
      <c r="W37" s="50"/>
      <c r="X37" s="222" t="s">
        <v>53</v>
      </c>
      <c r="Y37" s="223"/>
      <c r="Z37" s="223"/>
      <c r="AA37" s="223"/>
      <c r="AB37" s="223"/>
      <c r="AC37" s="50"/>
      <c r="AD37" s="50"/>
      <c r="AE37" s="50"/>
      <c r="AF37" s="50"/>
      <c r="AG37" s="50"/>
      <c r="AH37" s="50"/>
      <c r="AI37" s="50"/>
      <c r="AJ37" s="50"/>
      <c r="AK37" s="224">
        <f>SUM(AK29:AK35)</f>
        <v>0</v>
      </c>
      <c r="AL37" s="223"/>
      <c r="AM37" s="223"/>
      <c r="AN37" s="223"/>
      <c r="AO37" s="225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>
      <c r="B49" s="37"/>
      <c r="C49" s="38"/>
      <c r="D49" s="52" t="s">
        <v>54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55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>
      <c r="B58" s="37"/>
      <c r="C58" s="38"/>
      <c r="D58" s="57" t="s">
        <v>56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57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56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57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>
      <c r="B60" s="37"/>
      <c r="C60" s="38"/>
      <c r="D60" s="52" t="s">
        <v>58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59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>
      <c r="B69" s="37"/>
      <c r="C69" s="38"/>
      <c r="D69" s="57" t="s">
        <v>56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57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56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57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06" t="s">
        <v>60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9"/>
    </row>
    <row r="77" spans="2:43" s="3" customFormat="1" ht="14.45" customHeight="1">
      <c r="B77" s="67"/>
      <c r="C77" s="32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20181011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26" t="str">
        <f>K6</f>
        <v>Hřbitov Střekov - oprava stropu, chladícího boxu a WC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>
      <c r="B80" s="37"/>
      <c r="C80" s="32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>Pohřebiště Střekov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26</v>
      </c>
      <c r="AJ80" s="38"/>
      <c r="AK80" s="38"/>
      <c r="AL80" s="38"/>
      <c r="AM80" s="75" t="str">
        <f>IF(AN8= "","",AN8)</f>
        <v>11. 10. 2018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>
      <c r="B82" s="37"/>
      <c r="C82" s="32" t="s">
        <v>28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34</v>
      </c>
      <c r="AJ82" s="38"/>
      <c r="AK82" s="38"/>
      <c r="AL82" s="38"/>
      <c r="AM82" s="228" t="str">
        <f>IF(E17="","",E17)</f>
        <v>Varia s.r.o.</v>
      </c>
      <c r="AN82" s="228"/>
      <c r="AO82" s="228"/>
      <c r="AP82" s="228"/>
      <c r="AQ82" s="39"/>
      <c r="AS82" s="229" t="s">
        <v>61</v>
      </c>
      <c r="AT82" s="230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>
      <c r="B83" s="37"/>
      <c r="C83" s="32" t="s">
        <v>32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39</v>
      </c>
      <c r="AJ83" s="38"/>
      <c r="AK83" s="38"/>
      <c r="AL83" s="38"/>
      <c r="AM83" s="228" t="str">
        <f>IF(E20="","",E20)</f>
        <v xml:space="preserve"> </v>
      </c>
      <c r="AN83" s="228"/>
      <c r="AO83" s="228"/>
      <c r="AP83" s="228"/>
      <c r="AQ83" s="39"/>
      <c r="AS83" s="231"/>
      <c r="AT83" s="232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33"/>
      <c r="AT84" s="234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35" t="s">
        <v>62</v>
      </c>
      <c r="D85" s="236"/>
      <c r="E85" s="236"/>
      <c r="F85" s="236"/>
      <c r="G85" s="236"/>
      <c r="H85" s="81"/>
      <c r="I85" s="237" t="s">
        <v>63</v>
      </c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7" t="s">
        <v>64</v>
      </c>
      <c r="AH85" s="236"/>
      <c r="AI85" s="236"/>
      <c r="AJ85" s="236"/>
      <c r="AK85" s="236"/>
      <c r="AL85" s="236"/>
      <c r="AM85" s="236"/>
      <c r="AN85" s="237" t="s">
        <v>65</v>
      </c>
      <c r="AO85" s="236"/>
      <c r="AP85" s="238"/>
      <c r="AQ85" s="39"/>
      <c r="AS85" s="82" t="s">
        <v>66</v>
      </c>
      <c r="AT85" s="83" t="s">
        <v>67</v>
      </c>
      <c r="AU85" s="83" t="s">
        <v>68</v>
      </c>
      <c r="AV85" s="83" t="s">
        <v>69</v>
      </c>
      <c r="AW85" s="83" t="s">
        <v>70</v>
      </c>
      <c r="AX85" s="83" t="s">
        <v>71</v>
      </c>
      <c r="AY85" s="83" t="s">
        <v>72</v>
      </c>
      <c r="AZ85" s="83" t="s">
        <v>73</v>
      </c>
      <c r="BA85" s="83" t="s">
        <v>74</v>
      </c>
      <c r="BB85" s="83" t="s">
        <v>75</v>
      </c>
      <c r="BC85" s="83" t="s">
        <v>76</v>
      </c>
      <c r="BD85" s="84" t="s">
        <v>77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6" t="s">
        <v>78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6">
        <f>ROUND(SUM(AG88:AG92),2)</f>
        <v>0</v>
      </c>
      <c r="AH87" s="246"/>
      <c r="AI87" s="246"/>
      <c r="AJ87" s="246"/>
      <c r="AK87" s="246"/>
      <c r="AL87" s="246"/>
      <c r="AM87" s="246"/>
      <c r="AN87" s="247">
        <f t="shared" ref="AN87:AN92" si="0">SUM(AG87,AT87)</f>
        <v>0</v>
      </c>
      <c r="AO87" s="247"/>
      <c r="AP87" s="247"/>
      <c r="AQ87" s="73"/>
      <c r="AS87" s="88">
        <f>ROUND(SUM(AS88:AS92),2)</f>
        <v>0</v>
      </c>
      <c r="AT87" s="89">
        <f t="shared" ref="AT87:AT92" si="1">ROUND(SUM(AV87:AW87),2)</f>
        <v>0</v>
      </c>
      <c r="AU87" s="90">
        <f>ROUND(SUM(AU88:AU92),5)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ROUND(SUM(AZ88:AZ92),2)</f>
        <v>0</v>
      </c>
      <c r="BA87" s="89">
        <f>ROUND(SUM(BA88:BA92),2)</f>
        <v>0</v>
      </c>
      <c r="BB87" s="89">
        <f>ROUND(SUM(BB88:BB92),2)</f>
        <v>0</v>
      </c>
      <c r="BC87" s="89">
        <f>ROUND(SUM(BC88:BC92),2)</f>
        <v>0</v>
      </c>
      <c r="BD87" s="91">
        <f>ROUND(SUM(BD88:BD92),2)</f>
        <v>0</v>
      </c>
      <c r="BS87" s="92" t="s">
        <v>79</v>
      </c>
      <c r="BT87" s="92" t="s">
        <v>80</v>
      </c>
      <c r="BU87" s="93" t="s">
        <v>81</v>
      </c>
      <c r="BV87" s="92" t="s">
        <v>82</v>
      </c>
      <c r="BW87" s="92" t="s">
        <v>83</v>
      </c>
      <c r="BX87" s="92" t="s">
        <v>84</v>
      </c>
    </row>
    <row r="88" spans="1:89" s="5" customFormat="1" ht="14.45" customHeight="1">
      <c r="A88" s="94" t="s">
        <v>85</v>
      </c>
      <c r="B88" s="95"/>
      <c r="C88" s="96"/>
      <c r="D88" s="241" t="s">
        <v>86</v>
      </c>
      <c r="E88" s="241"/>
      <c r="F88" s="241"/>
      <c r="G88" s="241"/>
      <c r="H88" s="241"/>
      <c r="I88" s="97"/>
      <c r="J88" s="241" t="s">
        <v>87</v>
      </c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39">
        <f>'001 - Bourací práce'!M30</f>
        <v>0</v>
      </c>
      <c r="AH88" s="240"/>
      <c r="AI88" s="240"/>
      <c r="AJ88" s="240"/>
      <c r="AK88" s="240"/>
      <c r="AL88" s="240"/>
      <c r="AM88" s="240"/>
      <c r="AN88" s="239">
        <f t="shared" si="0"/>
        <v>0</v>
      </c>
      <c r="AO88" s="240"/>
      <c r="AP88" s="240"/>
      <c r="AQ88" s="98"/>
      <c r="AS88" s="99">
        <f>'001 - Bourací práce'!M28</f>
        <v>0</v>
      </c>
      <c r="AT88" s="100">
        <f t="shared" si="1"/>
        <v>0</v>
      </c>
      <c r="AU88" s="101">
        <f>'001 - Bourací práce'!W127</f>
        <v>0</v>
      </c>
      <c r="AV88" s="100">
        <f>'001 - Bourací práce'!M32</f>
        <v>0</v>
      </c>
      <c r="AW88" s="100">
        <f>'001 - Bourací práce'!M33</f>
        <v>0</v>
      </c>
      <c r="AX88" s="100">
        <f>'001 - Bourací práce'!M34</f>
        <v>0</v>
      </c>
      <c r="AY88" s="100">
        <f>'001 - Bourací práce'!M35</f>
        <v>0</v>
      </c>
      <c r="AZ88" s="100">
        <f>'001 - Bourací práce'!H32</f>
        <v>0</v>
      </c>
      <c r="BA88" s="100">
        <f>'001 - Bourací práce'!H33</f>
        <v>0</v>
      </c>
      <c r="BB88" s="100">
        <f>'001 - Bourací práce'!H34</f>
        <v>0</v>
      </c>
      <c r="BC88" s="100">
        <f>'001 - Bourací práce'!H35</f>
        <v>0</v>
      </c>
      <c r="BD88" s="102">
        <f>'001 - Bourací práce'!H36</f>
        <v>0</v>
      </c>
      <c r="BT88" s="103" t="s">
        <v>88</v>
      </c>
      <c r="BV88" s="103" t="s">
        <v>82</v>
      </c>
      <c r="BW88" s="103" t="s">
        <v>89</v>
      </c>
      <c r="BX88" s="103" t="s">
        <v>83</v>
      </c>
    </row>
    <row r="89" spans="1:89" s="5" customFormat="1" ht="14.45" customHeight="1">
      <c r="A89" s="94" t="s">
        <v>85</v>
      </c>
      <c r="B89" s="95"/>
      <c r="C89" s="96"/>
      <c r="D89" s="241" t="s">
        <v>90</v>
      </c>
      <c r="E89" s="241"/>
      <c r="F89" s="241"/>
      <c r="G89" s="241"/>
      <c r="H89" s="241"/>
      <c r="I89" s="97"/>
      <c r="J89" s="241" t="s">
        <v>91</v>
      </c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39">
        <f>'002 - Stavební úpravy'!M30</f>
        <v>0</v>
      </c>
      <c r="AH89" s="240"/>
      <c r="AI89" s="240"/>
      <c r="AJ89" s="240"/>
      <c r="AK89" s="240"/>
      <c r="AL89" s="240"/>
      <c r="AM89" s="240"/>
      <c r="AN89" s="239">
        <f t="shared" si="0"/>
        <v>0</v>
      </c>
      <c r="AO89" s="240"/>
      <c r="AP89" s="240"/>
      <c r="AQ89" s="98"/>
      <c r="AS89" s="99">
        <f>'002 - Stavební úpravy'!M28</f>
        <v>0</v>
      </c>
      <c r="AT89" s="100">
        <f t="shared" si="1"/>
        <v>0</v>
      </c>
      <c r="AU89" s="101">
        <f>'002 - Stavební úpravy'!W145</f>
        <v>0</v>
      </c>
      <c r="AV89" s="100">
        <f>'002 - Stavební úpravy'!M32</f>
        <v>0</v>
      </c>
      <c r="AW89" s="100">
        <f>'002 - Stavební úpravy'!M33</f>
        <v>0</v>
      </c>
      <c r="AX89" s="100">
        <f>'002 - Stavební úpravy'!M34</f>
        <v>0</v>
      </c>
      <c r="AY89" s="100">
        <f>'002 - Stavební úpravy'!M35</f>
        <v>0</v>
      </c>
      <c r="AZ89" s="100">
        <f>'002 - Stavební úpravy'!H32</f>
        <v>0</v>
      </c>
      <c r="BA89" s="100">
        <f>'002 - Stavební úpravy'!H33</f>
        <v>0</v>
      </c>
      <c r="BB89" s="100">
        <f>'002 - Stavební úpravy'!H34</f>
        <v>0</v>
      </c>
      <c r="BC89" s="100">
        <f>'002 - Stavební úpravy'!H35</f>
        <v>0</v>
      </c>
      <c r="BD89" s="102">
        <f>'002 - Stavební úpravy'!H36</f>
        <v>0</v>
      </c>
      <c r="BT89" s="103" t="s">
        <v>88</v>
      </c>
      <c r="BV89" s="103" t="s">
        <v>82</v>
      </c>
      <c r="BW89" s="103" t="s">
        <v>92</v>
      </c>
      <c r="BX89" s="103" t="s">
        <v>83</v>
      </c>
    </row>
    <row r="90" spans="1:89" s="5" customFormat="1" ht="14.45" customHeight="1">
      <c r="A90" s="94" t="s">
        <v>85</v>
      </c>
      <c r="B90" s="95"/>
      <c r="C90" s="96"/>
      <c r="D90" s="241" t="s">
        <v>93</v>
      </c>
      <c r="E90" s="241"/>
      <c r="F90" s="241"/>
      <c r="G90" s="241"/>
      <c r="H90" s="241"/>
      <c r="I90" s="97"/>
      <c r="J90" s="241" t="s">
        <v>94</v>
      </c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39">
        <f>'003 - Elektrointalace'!M30</f>
        <v>0</v>
      </c>
      <c r="AH90" s="240"/>
      <c r="AI90" s="240"/>
      <c r="AJ90" s="240"/>
      <c r="AK90" s="240"/>
      <c r="AL90" s="240"/>
      <c r="AM90" s="240"/>
      <c r="AN90" s="239">
        <f t="shared" si="0"/>
        <v>0</v>
      </c>
      <c r="AO90" s="240"/>
      <c r="AP90" s="240"/>
      <c r="AQ90" s="98"/>
      <c r="AS90" s="99">
        <f>'003 - Elektrointalace'!M28</f>
        <v>0</v>
      </c>
      <c r="AT90" s="100">
        <f t="shared" si="1"/>
        <v>0</v>
      </c>
      <c r="AU90" s="101">
        <f>'003 - Elektrointalace'!W119</f>
        <v>0</v>
      </c>
      <c r="AV90" s="100">
        <f>'003 - Elektrointalace'!M32</f>
        <v>0</v>
      </c>
      <c r="AW90" s="100">
        <f>'003 - Elektrointalace'!M33</f>
        <v>0</v>
      </c>
      <c r="AX90" s="100">
        <f>'003 - Elektrointalace'!M34</f>
        <v>0</v>
      </c>
      <c r="AY90" s="100">
        <f>'003 - Elektrointalace'!M35</f>
        <v>0</v>
      </c>
      <c r="AZ90" s="100">
        <f>'003 - Elektrointalace'!H32</f>
        <v>0</v>
      </c>
      <c r="BA90" s="100">
        <f>'003 - Elektrointalace'!H33</f>
        <v>0</v>
      </c>
      <c r="BB90" s="100">
        <f>'003 - Elektrointalace'!H34</f>
        <v>0</v>
      </c>
      <c r="BC90" s="100">
        <f>'003 - Elektrointalace'!H35</f>
        <v>0</v>
      </c>
      <c r="BD90" s="102">
        <f>'003 - Elektrointalace'!H36</f>
        <v>0</v>
      </c>
      <c r="BT90" s="103" t="s">
        <v>88</v>
      </c>
      <c r="BV90" s="103" t="s">
        <v>82</v>
      </c>
      <c r="BW90" s="103" t="s">
        <v>95</v>
      </c>
      <c r="BX90" s="103" t="s">
        <v>83</v>
      </c>
    </row>
    <row r="91" spans="1:89" s="5" customFormat="1" ht="14.45" customHeight="1">
      <c r="A91" s="94" t="s">
        <v>85</v>
      </c>
      <c r="B91" s="95"/>
      <c r="C91" s="96"/>
      <c r="D91" s="241" t="s">
        <v>96</v>
      </c>
      <c r="E91" s="241"/>
      <c r="F91" s="241"/>
      <c r="G91" s="241"/>
      <c r="H91" s="241"/>
      <c r="I91" s="97"/>
      <c r="J91" s="241" t="s">
        <v>97</v>
      </c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39">
        <f>'004 - ZTI'!M30</f>
        <v>0</v>
      </c>
      <c r="AH91" s="240"/>
      <c r="AI91" s="240"/>
      <c r="AJ91" s="240"/>
      <c r="AK91" s="240"/>
      <c r="AL91" s="240"/>
      <c r="AM91" s="240"/>
      <c r="AN91" s="239">
        <f t="shared" si="0"/>
        <v>0</v>
      </c>
      <c r="AO91" s="240"/>
      <c r="AP91" s="240"/>
      <c r="AQ91" s="98"/>
      <c r="AS91" s="99">
        <f>'004 - ZTI'!M28</f>
        <v>0</v>
      </c>
      <c r="AT91" s="100">
        <f t="shared" si="1"/>
        <v>0</v>
      </c>
      <c r="AU91" s="101">
        <f>'004 - ZTI'!W120</f>
        <v>0</v>
      </c>
      <c r="AV91" s="100">
        <f>'004 - ZTI'!M32</f>
        <v>0</v>
      </c>
      <c r="AW91" s="100">
        <f>'004 - ZTI'!M33</f>
        <v>0</v>
      </c>
      <c r="AX91" s="100">
        <f>'004 - ZTI'!M34</f>
        <v>0</v>
      </c>
      <c r="AY91" s="100">
        <f>'004 - ZTI'!M35</f>
        <v>0</v>
      </c>
      <c r="AZ91" s="100">
        <f>'004 - ZTI'!H32</f>
        <v>0</v>
      </c>
      <c r="BA91" s="100">
        <f>'004 - ZTI'!H33</f>
        <v>0</v>
      </c>
      <c r="BB91" s="100">
        <f>'004 - ZTI'!H34</f>
        <v>0</v>
      </c>
      <c r="BC91" s="100">
        <f>'004 - ZTI'!H35</f>
        <v>0</v>
      </c>
      <c r="BD91" s="102">
        <f>'004 - ZTI'!H36</f>
        <v>0</v>
      </c>
      <c r="BT91" s="103" t="s">
        <v>88</v>
      </c>
      <c r="BV91" s="103" t="s">
        <v>82</v>
      </c>
      <c r="BW91" s="103" t="s">
        <v>98</v>
      </c>
      <c r="BX91" s="103" t="s">
        <v>83</v>
      </c>
    </row>
    <row r="92" spans="1:89" s="5" customFormat="1" ht="14.45" customHeight="1">
      <c r="A92" s="94" t="s">
        <v>85</v>
      </c>
      <c r="B92" s="95"/>
      <c r="C92" s="96"/>
      <c r="D92" s="241" t="s">
        <v>99</v>
      </c>
      <c r="E92" s="241"/>
      <c r="F92" s="241"/>
      <c r="G92" s="241"/>
      <c r="H92" s="241"/>
      <c r="I92" s="97"/>
      <c r="J92" s="241" t="s">
        <v>100</v>
      </c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39">
        <f>'005 - Vytápění'!M30</f>
        <v>0</v>
      </c>
      <c r="AH92" s="240"/>
      <c r="AI92" s="240"/>
      <c r="AJ92" s="240"/>
      <c r="AK92" s="240"/>
      <c r="AL92" s="240"/>
      <c r="AM92" s="240"/>
      <c r="AN92" s="239">
        <f t="shared" si="0"/>
        <v>0</v>
      </c>
      <c r="AO92" s="240"/>
      <c r="AP92" s="240"/>
      <c r="AQ92" s="98"/>
      <c r="AS92" s="104">
        <f>'005 - Vytápění'!M28</f>
        <v>0</v>
      </c>
      <c r="AT92" s="105">
        <f t="shared" si="1"/>
        <v>0</v>
      </c>
      <c r="AU92" s="106">
        <f>'005 - Vytápění'!W119</f>
        <v>0</v>
      </c>
      <c r="AV92" s="105">
        <f>'005 - Vytápění'!M32</f>
        <v>0</v>
      </c>
      <c r="AW92" s="105">
        <f>'005 - Vytápění'!M33</f>
        <v>0</v>
      </c>
      <c r="AX92" s="105">
        <f>'005 - Vytápění'!M34</f>
        <v>0</v>
      </c>
      <c r="AY92" s="105">
        <f>'005 - Vytápění'!M35</f>
        <v>0</v>
      </c>
      <c r="AZ92" s="105">
        <f>'005 - Vytápění'!H32</f>
        <v>0</v>
      </c>
      <c r="BA92" s="105">
        <f>'005 - Vytápění'!H33</f>
        <v>0</v>
      </c>
      <c r="BB92" s="105">
        <f>'005 - Vytápění'!H34</f>
        <v>0</v>
      </c>
      <c r="BC92" s="105">
        <f>'005 - Vytápění'!H35</f>
        <v>0</v>
      </c>
      <c r="BD92" s="107">
        <f>'005 - Vytápění'!H36</f>
        <v>0</v>
      </c>
      <c r="BT92" s="103" t="s">
        <v>88</v>
      </c>
      <c r="BV92" s="103" t="s">
        <v>82</v>
      </c>
      <c r="BW92" s="103" t="s">
        <v>101</v>
      </c>
      <c r="BX92" s="103" t="s">
        <v>83</v>
      </c>
    </row>
    <row r="93" spans="1:89" ht="13.5">
      <c r="B93" s="25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6"/>
    </row>
    <row r="94" spans="1:89" s="1" customFormat="1" ht="30" customHeight="1">
      <c r="B94" s="37"/>
      <c r="C94" s="86" t="s">
        <v>102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247">
        <f>ROUND(SUM(AG95:AG98),2)</f>
        <v>0</v>
      </c>
      <c r="AH94" s="247"/>
      <c r="AI94" s="247"/>
      <c r="AJ94" s="247"/>
      <c r="AK94" s="247"/>
      <c r="AL94" s="247"/>
      <c r="AM94" s="247"/>
      <c r="AN94" s="247">
        <f>ROUND(SUM(AN95:AN98),2)</f>
        <v>0</v>
      </c>
      <c r="AO94" s="247"/>
      <c r="AP94" s="247"/>
      <c r="AQ94" s="39"/>
      <c r="AS94" s="82" t="s">
        <v>103</v>
      </c>
      <c r="AT94" s="83" t="s">
        <v>104</v>
      </c>
      <c r="AU94" s="83" t="s">
        <v>44</v>
      </c>
      <c r="AV94" s="84" t="s">
        <v>67</v>
      </c>
    </row>
    <row r="95" spans="1:89" s="1" customFormat="1" ht="19.899999999999999" customHeight="1">
      <c r="B95" s="37"/>
      <c r="C95" s="38"/>
      <c r="D95" s="108" t="s">
        <v>105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242">
        <f>ROUND(AG87*AS95,2)</f>
        <v>0</v>
      </c>
      <c r="AH95" s="243"/>
      <c r="AI95" s="243"/>
      <c r="AJ95" s="243"/>
      <c r="AK95" s="243"/>
      <c r="AL95" s="243"/>
      <c r="AM95" s="243"/>
      <c r="AN95" s="243">
        <f>ROUND(AG95+AV95,2)</f>
        <v>0</v>
      </c>
      <c r="AO95" s="243"/>
      <c r="AP95" s="243"/>
      <c r="AQ95" s="39"/>
      <c r="AS95" s="109">
        <v>0</v>
      </c>
      <c r="AT95" s="110" t="s">
        <v>106</v>
      </c>
      <c r="AU95" s="110" t="s">
        <v>45</v>
      </c>
      <c r="AV95" s="111">
        <f>ROUND(IF(AU95="základní",AG95*L31,IF(AU95="snížená",AG95*L32,0)),2)</f>
        <v>0</v>
      </c>
      <c r="BV95" s="21" t="s">
        <v>107</v>
      </c>
      <c r="BY95" s="112">
        <f>IF(AU95="základní",AV95,0)</f>
        <v>0</v>
      </c>
      <c r="BZ95" s="112">
        <f>IF(AU95="snížená",AV95,0)</f>
        <v>0</v>
      </c>
      <c r="CA95" s="112">
        <v>0</v>
      </c>
      <c r="CB95" s="112">
        <v>0</v>
      </c>
      <c r="CC95" s="112"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1">
        <f>IF(AU95="základní",1,IF(AU95="snížená",2,IF(AU95="zákl. přenesená",4,IF(AU95="sníž. přenesená",5,3))))</f>
        <v>1</v>
      </c>
      <c r="CJ95" s="21">
        <f>IF(AT95="stavební čast",1,IF(8895="investiční čast",2,3))</f>
        <v>1</v>
      </c>
      <c r="CK95" s="21" t="str">
        <f>IF(D95="Vyplň vlastní","","x")</f>
        <v>x</v>
      </c>
    </row>
    <row r="96" spans="1:89" s="1" customFormat="1" ht="19.899999999999999" customHeight="1">
      <c r="B96" s="37"/>
      <c r="C96" s="38"/>
      <c r="D96" s="244" t="s">
        <v>108</v>
      </c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38"/>
      <c r="AD96" s="38"/>
      <c r="AE96" s="38"/>
      <c r="AF96" s="38"/>
      <c r="AG96" s="242">
        <f>AG87*AS96</f>
        <v>0</v>
      </c>
      <c r="AH96" s="243"/>
      <c r="AI96" s="243"/>
      <c r="AJ96" s="243"/>
      <c r="AK96" s="243"/>
      <c r="AL96" s="243"/>
      <c r="AM96" s="243"/>
      <c r="AN96" s="243">
        <f>AG96+AV96</f>
        <v>0</v>
      </c>
      <c r="AO96" s="243"/>
      <c r="AP96" s="243"/>
      <c r="AQ96" s="39"/>
      <c r="AS96" s="113">
        <v>0</v>
      </c>
      <c r="AT96" s="114" t="s">
        <v>106</v>
      </c>
      <c r="AU96" s="114" t="s">
        <v>45</v>
      </c>
      <c r="AV96" s="115">
        <f>ROUND(IF(AU96="nulová",0,IF(OR(AU96="základní",AU96="zákl. přenesená"),AG96*L31,AG96*L32)),2)</f>
        <v>0</v>
      </c>
      <c r="BV96" s="21" t="s">
        <v>109</v>
      </c>
      <c r="BY96" s="112">
        <f>IF(AU96="základní",AV96,0)</f>
        <v>0</v>
      </c>
      <c r="BZ96" s="112">
        <f>IF(AU96="snížená",AV96,0)</f>
        <v>0</v>
      </c>
      <c r="CA96" s="112">
        <f>IF(AU96="zákl. přenesená",AV96,0)</f>
        <v>0</v>
      </c>
      <c r="CB96" s="112">
        <f>IF(AU96="sníž. přenesená",AV96,0)</f>
        <v>0</v>
      </c>
      <c r="CC96" s="112">
        <f>IF(AU96="nulová",AV96,0)</f>
        <v>0</v>
      </c>
      <c r="CD96" s="112">
        <f>IF(AU96="základní",AG96,0)</f>
        <v>0</v>
      </c>
      <c r="CE96" s="112">
        <f>IF(AU96="snížená",AG96,0)</f>
        <v>0</v>
      </c>
      <c r="CF96" s="112">
        <f>IF(AU96="zákl. přenesená",AG96,0)</f>
        <v>0</v>
      </c>
      <c r="CG96" s="112">
        <f>IF(AU96="sníž. přenesená",AG96,0)</f>
        <v>0</v>
      </c>
      <c r="CH96" s="112">
        <f>IF(AU96="nulová",AG96,0)</f>
        <v>0</v>
      </c>
      <c r="CI96" s="21">
        <f>IF(AU96="základní",1,IF(AU96="snížená",2,IF(AU96="zákl. přenesená",4,IF(AU96="sníž. přenesená",5,3))))</f>
        <v>1</v>
      </c>
      <c r="CJ96" s="21">
        <f>IF(AT96="stavební čast",1,IF(8896="investiční čast",2,3))</f>
        <v>1</v>
      </c>
      <c r="CK96" s="21" t="str">
        <f>IF(D96="Vyplň vlastní","","x")</f>
        <v/>
      </c>
    </row>
    <row r="97" spans="2:89" s="1" customFormat="1" ht="19.899999999999999" customHeight="1">
      <c r="B97" s="37"/>
      <c r="C97" s="38"/>
      <c r="D97" s="244" t="s">
        <v>108</v>
      </c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38"/>
      <c r="AD97" s="38"/>
      <c r="AE97" s="38"/>
      <c r="AF97" s="38"/>
      <c r="AG97" s="242">
        <f>AG87*AS97</f>
        <v>0</v>
      </c>
      <c r="AH97" s="243"/>
      <c r="AI97" s="243"/>
      <c r="AJ97" s="243"/>
      <c r="AK97" s="243"/>
      <c r="AL97" s="243"/>
      <c r="AM97" s="243"/>
      <c r="AN97" s="243">
        <f>AG97+AV97</f>
        <v>0</v>
      </c>
      <c r="AO97" s="243"/>
      <c r="AP97" s="243"/>
      <c r="AQ97" s="39"/>
      <c r="AS97" s="113">
        <v>0</v>
      </c>
      <c r="AT97" s="114" t="s">
        <v>106</v>
      </c>
      <c r="AU97" s="114" t="s">
        <v>45</v>
      </c>
      <c r="AV97" s="115">
        <f>ROUND(IF(AU97="nulová",0,IF(OR(AU97="základní",AU97="zákl. přenesená"),AG97*L31,AG97*L32)),2)</f>
        <v>0</v>
      </c>
      <c r="BV97" s="21" t="s">
        <v>109</v>
      </c>
      <c r="BY97" s="112">
        <f>IF(AU97="základní",AV97,0)</f>
        <v>0</v>
      </c>
      <c r="BZ97" s="112">
        <f>IF(AU97="snížená",AV97,0)</f>
        <v>0</v>
      </c>
      <c r="CA97" s="112">
        <f>IF(AU97="zákl. přenesená",AV97,0)</f>
        <v>0</v>
      </c>
      <c r="CB97" s="112">
        <f>IF(AU97="sníž. přenesená",AV97,0)</f>
        <v>0</v>
      </c>
      <c r="CC97" s="112">
        <f>IF(AU97="nulová",AV97,0)</f>
        <v>0</v>
      </c>
      <c r="CD97" s="112">
        <f>IF(AU97="základní",AG97,0)</f>
        <v>0</v>
      </c>
      <c r="CE97" s="112">
        <f>IF(AU97="snížená",AG97,0)</f>
        <v>0</v>
      </c>
      <c r="CF97" s="112">
        <f>IF(AU97="zákl. přenesená",AG97,0)</f>
        <v>0</v>
      </c>
      <c r="CG97" s="112">
        <f>IF(AU97="sníž. přenesená",AG97,0)</f>
        <v>0</v>
      </c>
      <c r="CH97" s="112">
        <f>IF(AU97="nulová",AG97,0)</f>
        <v>0</v>
      </c>
      <c r="CI97" s="21">
        <f>IF(AU97="základní",1,IF(AU97="snížená",2,IF(AU97="zákl. přenesená",4,IF(AU97="sníž. přenesená",5,3))))</f>
        <v>1</v>
      </c>
      <c r="CJ97" s="21">
        <f>IF(AT97="stavební čast",1,IF(8897="investiční čast",2,3))</f>
        <v>1</v>
      </c>
      <c r="CK97" s="21" t="str">
        <f>IF(D97="Vyplň vlastní","","x")</f>
        <v/>
      </c>
    </row>
    <row r="98" spans="2:89" s="1" customFormat="1" ht="19.899999999999999" customHeight="1">
      <c r="B98" s="37"/>
      <c r="C98" s="38"/>
      <c r="D98" s="244" t="s">
        <v>108</v>
      </c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38"/>
      <c r="AD98" s="38"/>
      <c r="AE98" s="38"/>
      <c r="AF98" s="38"/>
      <c r="AG98" s="242">
        <f>AG87*AS98</f>
        <v>0</v>
      </c>
      <c r="AH98" s="243"/>
      <c r="AI98" s="243"/>
      <c r="AJ98" s="243"/>
      <c r="AK98" s="243"/>
      <c r="AL98" s="243"/>
      <c r="AM98" s="243"/>
      <c r="AN98" s="243">
        <f>AG98+AV98</f>
        <v>0</v>
      </c>
      <c r="AO98" s="243"/>
      <c r="AP98" s="243"/>
      <c r="AQ98" s="39"/>
      <c r="AS98" s="116">
        <v>0</v>
      </c>
      <c r="AT98" s="117" t="s">
        <v>106</v>
      </c>
      <c r="AU98" s="117" t="s">
        <v>45</v>
      </c>
      <c r="AV98" s="118">
        <f>ROUND(IF(AU98="nulová",0,IF(OR(AU98="základní",AU98="zákl. přenesená"),AG98*L31,AG98*L32)),2)</f>
        <v>0</v>
      </c>
      <c r="BV98" s="21" t="s">
        <v>109</v>
      </c>
      <c r="BY98" s="112">
        <f>IF(AU98="základní",AV98,0)</f>
        <v>0</v>
      </c>
      <c r="BZ98" s="112">
        <f>IF(AU98="snížená",AV98,0)</f>
        <v>0</v>
      </c>
      <c r="CA98" s="112">
        <f>IF(AU98="zákl. přenesená",AV98,0)</f>
        <v>0</v>
      </c>
      <c r="CB98" s="112">
        <f>IF(AU98="sníž. přenesená",AV98,0)</f>
        <v>0</v>
      </c>
      <c r="CC98" s="112">
        <f>IF(AU98="nulová",AV98,0)</f>
        <v>0</v>
      </c>
      <c r="CD98" s="112">
        <f>IF(AU98="základní",AG98,0)</f>
        <v>0</v>
      </c>
      <c r="CE98" s="112">
        <f>IF(AU98="snížená",AG98,0)</f>
        <v>0</v>
      </c>
      <c r="CF98" s="112">
        <f>IF(AU98="zákl. přenesená",AG98,0)</f>
        <v>0</v>
      </c>
      <c r="CG98" s="112">
        <f>IF(AU98="sníž. přenesená",AG98,0)</f>
        <v>0</v>
      </c>
      <c r="CH98" s="112">
        <f>IF(AU98="nulová",AG98,0)</f>
        <v>0</v>
      </c>
      <c r="CI98" s="21">
        <f>IF(AU98="základní",1,IF(AU98="snížená",2,IF(AU98="zákl. přenesená",4,IF(AU98="sníž. přenesená",5,3))))</f>
        <v>1</v>
      </c>
      <c r="CJ98" s="21">
        <f>IF(AT98="stavební čast",1,IF(8898="investiční čast",2,3))</f>
        <v>1</v>
      </c>
      <c r="CK98" s="21" t="str">
        <f>IF(D98="Vyplň vlastní","","x")</f>
        <v/>
      </c>
    </row>
    <row r="99" spans="2:89" s="1" customFormat="1" ht="10.9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9"/>
    </row>
    <row r="100" spans="2:89" s="1" customFormat="1" ht="30" customHeight="1">
      <c r="B100" s="37"/>
      <c r="C100" s="119" t="s">
        <v>110</v>
      </c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248">
        <f>ROUND(AG87+AG94,2)</f>
        <v>0</v>
      </c>
      <c r="AH100" s="248"/>
      <c r="AI100" s="248"/>
      <c r="AJ100" s="248"/>
      <c r="AK100" s="248"/>
      <c r="AL100" s="248"/>
      <c r="AM100" s="248"/>
      <c r="AN100" s="248">
        <f>AN87+AN94</f>
        <v>0</v>
      </c>
      <c r="AO100" s="248"/>
      <c r="AP100" s="248"/>
      <c r="AQ100" s="39"/>
    </row>
    <row r="101" spans="2:89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3"/>
    </row>
  </sheetData>
  <sheetProtection algorithmName="SHA-512" hashValue="mMjaVehIw5zHONGsWuoPsGd6aO9RFfdKn6rFud/zdpgeWSlKdpUsaOSRpBIoySOjolpZX7R4/5Ty1P4jd1T6LQ==" saltValue="mIOEfulnjWnZdrWsHfi/1riAJoNzeTpiLkoc1rJMAxD7OkoekpIGb5i9aH/38yM7pGCJMT/RyueJ0mecQxhoBQ==" spinCount="10" sheet="1" objects="1" scenarios="1" formatColumns="0" formatRows="0"/>
  <mergeCells count="74">
    <mergeCell ref="AG94:AM94"/>
    <mergeCell ref="AN94:AP94"/>
    <mergeCell ref="AG100:AM100"/>
    <mergeCell ref="AN100:AP100"/>
    <mergeCell ref="AR2:BE2"/>
    <mergeCell ref="D97:AB97"/>
    <mergeCell ref="AG97:AM97"/>
    <mergeCell ref="AN97:AP97"/>
    <mergeCell ref="D98:AB98"/>
    <mergeCell ref="AG98:AM98"/>
    <mergeCell ref="AN98:AP98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5:AU99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5:AT99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1 - Bourací práce'!C2" display="/"/>
    <hyperlink ref="A89" location="'002 - Stavební úpravy'!C2" display="/"/>
    <hyperlink ref="A90" location="'003 - Elektrointalace'!C2" display="/"/>
    <hyperlink ref="A91" location="'004 - ZTI'!C2" display="/"/>
    <hyperlink ref="A92" location="'005 - Vytápění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111</v>
      </c>
      <c r="G1" s="16"/>
      <c r="H1" s="292" t="s">
        <v>112</v>
      </c>
      <c r="I1" s="292"/>
      <c r="J1" s="292"/>
      <c r="K1" s="292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21" t="s">
        <v>89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116</v>
      </c>
    </row>
    <row r="4" spans="1:66" ht="36.950000000000003" customHeight="1">
      <c r="B4" s="25"/>
      <c r="C4" s="206" t="s">
        <v>117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51" t="str">
        <f>'Rekapitulace stavby'!K6</f>
        <v>Hřbitov Střekov - oprava stropu, chladícího boxu a WC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8"/>
      <c r="R6" s="26"/>
    </row>
    <row r="7" spans="1:66" s="1" customFormat="1" ht="32.85" customHeight="1">
      <c r="B7" s="37"/>
      <c r="C7" s="38"/>
      <c r="D7" s="31" t="s">
        <v>118</v>
      </c>
      <c r="E7" s="38"/>
      <c r="F7" s="212" t="s">
        <v>119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1:66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4" t="str">
        <f>'Rekapitulace stavby'!AN8</f>
        <v>11. 10. 2018</v>
      </c>
      <c r="P9" s="255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0" t="str">
        <f>IF('Rekapitulace stavby'!AN10="","",'Rekapitulace stavby'!AN10)</f>
        <v/>
      </c>
      <c r="P11" s="210"/>
      <c r="Q11" s="38"/>
      <c r="R11" s="39"/>
    </row>
    <row r="12" spans="1:66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0" t="str">
        <f>IF('Rekapitulace stavby'!AN11="","",'Rekapitulace stavby'!AN11)</f>
        <v/>
      </c>
      <c r="P12" s="210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6" t="str">
        <f>IF('Rekapitulace stavby'!AN13="","",'Rekapitulace stavby'!AN13)</f>
        <v>Vyplň údaj</v>
      </c>
      <c r="P14" s="210"/>
      <c r="Q14" s="38"/>
      <c r="R14" s="39"/>
    </row>
    <row r="15" spans="1:66" s="1" customFormat="1" ht="18" customHeight="1">
      <c r="B15" s="37"/>
      <c r="C15" s="38"/>
      <c r="D15" s="38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2" t="s">
        <v>31</v>
      </c>
      <c r="N15" s="38"/>
      <c r="O15" s="256" t="str">
        <f>IF('Rekapitulace stavby'!AN14="","",'Rekapitulace stavby'!AN14)</f>
        <v>Vyplň údaj</v>
      </c>
      <c r="P15" s="210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0" t="s">
        <v>35</v>
      </c>
      <c r="P17" s="210"/>
      <c r="Q17" s="38"/>
      <c r="R17" s="39"/>
    </row>
    <row r="18" spans="2:18" s="1" customFormat="1" ht="18" customHeight="1">
      <c r="B18" s="37"/>
      <c r="C18" s="38"/>
      <c r="D18" s="38"/>
      <c r="E18" s="30" t="s">
        <v>36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0" t="s">
        <v>37</v>
      </c>
      <c r="P18" s="210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0" t="str">
        <f>IF('Rekapitulace stavby'!AN19="","",'Rekapitulace stavby'!AN19)</f>
        <v/>
      </c>
      <c r="P20" s="210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0" t="str">
        <f>IF('Rekapitulace stavby'!AN20="","",'Rekapitulace stavby'!AN20)</f>
        <v/>
      </c>
      <c r="P21" s="210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5" t="s">
        <v>22</v>
      </c>
      <c r="F24" s="215"/>
      <c r="G24" s="215"/>
      <c r="H24" s="215"/>
      <c r="I24" s="215"/>
      <c r="J24" s="215"/>
      <c r="K24" s="215"/>
      <c r="L24" s="215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120</v>
      </c>
      <c r="E27" s="38"/>
      <c r="F27" s="38"/>
      <c r="G27" s="38"/>
      <c r="H27" s="38"/>
      <c r="I27" s="38"/>
      <c r="J27" s="38"/>
      <c r="K27" s="38"/>
      <c r="L27" s="38"/>
      <c r="M27" s="216">
        <f>N88</f>
        <v>0</v>
      </c>
      <c r="N27" s="216"/>
      <c r="O27" s="216"/>
      <c r="P27" s="216"/>
      <c r="Q27" s="38"/>
      <c r="R27" s="39"/>
    </row>
    <row r="28" spans="2:18" s="1" customFormat="1" ht="14.45" customHeight="1">
      <c r="B28" s="37"/>
      <c r="C28" s="38"/>
      <c r="D28" s="36" t="s">
        <v>105</v>
      </c>
      <c r="E28" s="38"/>
      <c r="F28" s="38"/>
      <c r="G28" s="38"/>
      <c r="H28" s="38"/>
      <c r="I28" s="38"/>
      <c r="J28" s="38"/>
      <c r="K28" s="38"/>
      <c r="L28" s="38"/>
      <c r="M28" s="216">
        <f>N102</f>
        <v>0</v>
      </c>
      <c r="N28" s="216"/>
      <c r="O28" s="216"/>
      <c r="P28" s="216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43</v>
      </c>
      <c r="E30" s="38"/>
      <c r="F30" s="38"/>
      <c r="G30" s="38"/>
      <c r="H30" s="38"/>
      <c r="I30" s="38"/>
      <c r="J30" s="38"/>
      <c r="K30" s="38"/>
      <c r="L30" s="38"/>
      <c r="M30" s="258">
        <f>ROUND(M27+M28,2)</f>
        <v>0</v>
      </c>
      <c r="N30" s="253"/>
      <c r="O30" s="253"/>
      <c r="P30" s="253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44</v>
      </c>
      <c r="E32" s="44" t="s">
        <v>45</v>
      </c>
      <c r="F32" s="45">
        <v>0.21</v>
      </c>
      <c r="G32" s="124" t="s">
        <v>46</v>
      </c>
      <c r="H32" s="259">
        <f>(SUM(BE102:BE109)+SUM(BE127:BE251))</f>
        <v>0</v>
      </c>
      <c r="I32" s="253"/>
      <c r="J32" s="253"/>
      <c r="K32" s="38"/>
      <c r="L32" s="38"/>
      <c r="M32" s="259">
        <f>ROUND((SUM(BE102:BE109)+SUM(BE127:BE251)), 2)*F32</f>
        <v>0</v>
      </c>
      <c r="N32" s="253"/>
      <c r="O32" s="253"/>
      <c r="P32" s="253"/>
      <c r="Q32" s="38"/>
      <c r="R32" s="39"/>
    </row>
    <row r="33" spans="2:18" s="1" customFormat="1" ht="14.45" customHeight="1">
      <c r="B33" s="37"/>
      <c r="C33" s="38"/>
      <c r="D33" s="38"/>
      <c r="E33" s="44" t="s">
        <v>47</v>
      </c>
      <c r="F33" s="45">
        <v>0.15</v>
      </c>
      <c r="G33" s="124" t="s">
        <v>46</v>
      </c>
      <c r="H33" s="259">
        <f>(SUM(BF102:BF109)+SUM(BF127:BF251))</f>
        <v>0</v>
      </c>
      <c r="I33" s="253"/>
      <c r="J33" s="253"/>
      <c r="K33" s="38"/>
      <c r="L33" s="38"/>
      <c r="M33" s="259">
        <f>ROUND((SUM(BF102:BF109)+SUM(BF127:BF251)), 2)*F33</f>
        <v>0</v>
      </c>
      <c r="N33" s="253"/>
      <c r="O33" s="253"/>
      <c r="P33" s="253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48</v>
      </c>
      <c r="F34" s="45">
        <v>0.21</v>
      </c>
      <c r="G34" s="124" t="s">
        <v>46</v>
      </c>
      <c r="H34" s="259">
        <f>(SUM(BG102:BG109)+SUM(BG127:BG251))</f>
        <v>0</v>
      </c>
      <c r="I34" s="253"/>
      <c r="J34" s="253"/>
      <c r="K34" s="38"/>
      <c r="L34" s="38"/>
      <c r="M34" s="259">
        <v>0</v>
      </c>
      <c r="N34" s="253"/>
      <c r="O34" s="253"/>
      <c r="P34" s="253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49</v>
      </c>
      <c r="F35" s="45">
        <v>0.15</v>
      </c>
      <c r="G35" s="124" t="s">
        <v>46</v>
      </c>
      <c r="H35" s="259">
        <f>(SUM(BH102:BH109)+SUM(BH127:BH251))</f>
        <v>0</v>
      </c>
      <c r="I35" s="253"/>
      <c r="J35" s="253"/>
      <c r="K35" s="38"/>
      <c r="L35" s="38"/>
      <c r="M35" s="259">
        <v>0</v>
      </c>
      <c r="N35" s="253"/>
      <c r="O35" s="253"/>
      <c r="P35" s="253"/>
      <c r="Q35" s="38"/>
      <c r="R35" s="39"/>
    </row>
    <row r="36" spans="2:18" s="1" customFormat="1" ht="14.45" hidden="1" customHeight="1">
      <c r="B36" s="37"/>
      <c r="C36" s="38"/>
      <c r="D36" s="38"/>
      <c r="E36" s="44" t="s">
        <v>50</v>
      </c>
      <c r="F36" s="45">
        <v>0</v>
      </c>
      <c r="G36" s="124" t="s">
        <v>46</v>
      </c>
      <c r="H36" s="259">
        <f>(SUM(BI102:BI109)+SUM(BI127:BI251))</f>
        <v>0</v>
      </c>
      <c r="I36" s="253"/>
      <c r="J36" s="253"/>
      <c r="K36" s="38"/>
      <c r="L36" s="38"/>
      <c r="M36" s="259">
        <v>0</v>
      </c>
      <c r="N36" s="253"/>
      <c r="O36" s="253"/>
      <c r="P36" s="253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51</v>
      </c>
      <c r="E38" s="81"/>
      <c r="F38" s="81"/>
      <c r="G38" s="126" t="s">
        <v>52</v>
      </c>
      <c r="H38" s="127" t="s">
        <v>53</v>
      </c>
      <c r="I38" s="81"/>
      <c r="J38" s="81"/>
      <c r="K38" s="81"/>
      <c r="L38" s="260">
        <f>SUM(M30:M36)</f>
        <v>0</v>
      </c>
      <c r="M38" s="260"/>
      <c r="N38" s="260"/>
      <c r="O38" s="260"/>
      <c r="P38" s="261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06" t="s">
        <v>121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1" t="str">
        <f>F6</f>
        <v>Hřbitov Střekov - oprava stropu, chladícího boxu a WC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118</v>
      </c>
      <c r="D79" s="38"/>
      <c r="E79" s="38"/>
      <c r="F79" s="226" t="str">
        <f>F7</f>
        <v>001 - Bourací práce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47" s="1" customFormat="1" ht="18" customHeight="1">
      <c r="B81" s="37"/>
      <c r="C81" s="32" t="s">
        <v>24</v>
      </c>
      <c r="D81" s="38"/>
      <c r="E81" s="38"/>
      <c r="F81" s="30" t="str">
        <f>F9</f>
        <v>Pohřebiště Střekov</v>
      </c>
      <c r="G81" s="38"/>
      <c r="H81" s="38"/>
      <c r="I81" s="38"/>
      <c r="J81" s="38"/>
      <c r="K81" s="32" t="s">
        <v>26</v>
      </c>
      <c r="L81" s="38"/>
      <c r="M81" s="255" t="str">
        <f>IF(O9="","",O9)</f>
        <v>11. 10. 2018</v>
      </c>
      <c r="N81" s="255"/>
      <c r="O81" s="255"/>
      <c r="P81" s="255"/>
      <c r="Q81" s="38"/>
      <c r="R81" s="39"/>
      <c r="T81" s="131"/>
      <c r="U81" s="131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47" s="1" customFormat="1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34</v>
      </c>
      <c r="L83" s="38"/>
      <c r="M83" s="210" t="str">
        <f>E18</f>
        <v>Varia s.r.o.</v>
      </c>
      <c r="N83" s="210"/>
      <c r="O83" s="210"/>
      <c r="P83" s="210"/>
      <c r="Q83" s="210"/>
      <c r="R83" s="39"/>
      <c r="T83" s="131"/>
      <c r="U83" s="131"/>
    </row>
    <row r="84" spans="2:47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39</v>
      </c>
      <c r="L84" s="38"/>
      <c r="M84" s="210" t="str">
        <f>E21</f>
        <v xml:space="preserve"> </v>
      </c>
      <c r="N84" s="210"/>
      <c r="O84" s="210"/>
      <c r="P84" s="210"/>
      <c r="Q84" s="210"/>
      <c r="R84" s="39"/>
      <c r="T84" s="131"/>
      <c r="U84" s="131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47" s="1" customFormat="1" ht="29.25" customHeight="1">
      <c r="B86" s="37"/>
      <c r="C86" s="262" t="s">
        <v>122</v>
      </c>
      <c r="D86" s="263"/>
      <c r="E86" s="263"/>
      <c r="F86" s="263"/>
      <c r="G86" s="263"/>
      <c r="H86" s="120"/>
      <c r="I86" s="120"/>
      <c r="J86" s="120"/>
      <c r="K86" s="120"/>
      <c r="L86" s="120"/>
      <c r="M86" s="120"/>
      <c r="N86" s="262" t="s">
        <v>123</v>
      </c>
      <c r="O86" s="263"/>
      <c r="P86" s="263"/>
      <c r="Q86" s="263"/>
      <c r="R86" s="39"/>
      <c r="T86" s="131"/>
      <c r="U86" s="131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7">
        <f>N127</f>
        <v>0</v>
      </c>
      <c r="O88" s="264"/>
      <c r="P88" s="264"/>
      <c r="Q88" s="264"/>
      <c r="R88" s="39"/>
      <c r="T88" s="131"/>
      <c r="U88" s="131"/>
      <c r="AU88" s="21" t="s">
        <v>125</v>
      </c>
    </row>
    <row r="89" spans="2:47" s="6" customFormat="1" ht="24.95" customHeight="1">
      <c r="B89" s="133"/>
      <c r="C89" s="134"/>
      <c r="D89" s="135" t="s">
        <v>126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5">
        <f>N128</f>
        <v>0</v>
      </c>
      <c r="O89" s="266"/>
      <c r="P89" s="266"/>
      <c r="Q89" s="266"/>
      <c r="R89" s="136"/>
      <c r="T89" s="137"/>
      <c r="U89" s="137"/>
    </row>
    <row r="90" spans="2:47" s="7" customFormat="1" ht="19.899999999999999" customHeight="1">
      <c r="B90" s="138"/>
      <c r="C90" s="139"/>
      <c r="D90" s="108" t="s">
        <v>127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3">
        <f>N129</f>
        <v>0</v>
      </c>
      <c r="O90" s="267"/>
      <c r="P90" s="267"/>
      <c r="Q90" s="267"/>
      <c r="R90" s="140"/>
      <c r="T90" s="141"/>
      <c r="U90" s="141"/>
    </row>
    <row r="91" spans="2:47" s="7" customFormat="1" ht="19.899999999999999" customHeight="1">
      <c r="B91" s="138"/>
      <c r="C91" s="139"/>
      <c r="D91" s="108" t="s">
        <v>128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3">
        <f>N180</f>
        <v>0</v>
      </c>
      <c r="O91" s="267"/>
      <c r="P91" s="267"/>
      <c r="Q91" s="267"/>
      <c r="R91" s="140"/>
      <c r="T91" s="141"/>
      <c r="U91" s="141"/>
    </row>
    <row r="92" spans="2:47" s="6" customFormat="1" ht="24.95" customHeight="1">
      <c r="B92" s="133"/>
      <c r="C92" s="134"/>
      <c r="D92" s="135" t="s">
        <v>129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65">
        <f>N189</f>
        <v>0</v>
      </c>
      <c r="O92" s="266"/>
      <c r="P92" s="266"/>
      <c r="Q92" s="266"/>
      <c r="R92" s="136"/>
      <c r="T92" s="137"/>
      <c r="U92" s="137"/>
    </row>
    <row r="93" spans="2:47" s="7" customFormat="1" ht="19.899999999999999" customHeight="1">
      <c r="B93" s="138"/>
      <c r="C93" s="139"/>
      <c r="D93" s="108" t="s">
        <v>130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3">
        <f>N190</f>
        <v>0</v>
      </c>
      <c r="O93" s="267"/>
      <c r="P93" s="267"/>
      <c r="Q93" s="267"/>
      <c r="R93" s="140"/>
      <c r="T93" s="141"/>
      <c r="U93" s="141"/>
    </row>
    <row r="94" spans="2:47" s="7" customFormat="1" ht="19.899999999999999" customHeight="1">
      <c r="B94" s="138"/>
      <c r="C94" s="139"/>
      <c r="D94" s="108" t="s">
        <v>131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3">
        <f>N202</f>
        <v>0</v>
      </c>
      <c r="O94" s="267"/>
      <c r="P94" s="267"/>
      <c r="Q94" s="267"/>
      <c r="R94" s="140"/>
      <c r="T94" s="141"/>
      <c r="U94" s="141"/>
    </row>
    <row r="95" spans="2:47" s="7" customFormat="1" ht="19.899999999999999" customHeight="1">
      <c r="B95" s="138"/>
      <c r="C95" s="139"/>
      <c r="D95" s="108" t="s">
        <v>132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3">
        <f>N206</f>
        <v>0</v>
      </c>
      <c r="O95" s="267"/>
      <c r="P95" s="267"/>
      <c r="Q95" s="267"/>
      <c r="R95" s="140"/>
      <c r="T95" s="141"/>
      <c r="U95" s="141"/>
    </row>
    <row r="96" spans="2:47" s="7" customFormat="1" ht="19.899999999999999" customHeight="1">
      <c r="B96" s="138"/>
      <c r="C96" s="139"/>
      <c r="D96" s="108" t="s">
        <v>133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43">
        <f>N208</f>
        <v>0</v>
      </c>
      <c r="O96" s="267"/>
      <c r="P96" s="267"/>
      <c r="Q96" s="267"/>
      <c r="R96" s="140"/>
      <c r="T96" s="141"/>
      <c r="U96" s="141"/>
    </row>
    <row r="97" spans="2:65" s="7" customFormat="1" ht="19.899999999999999" customHeight="1">
      <c r="B97" s="138"/>
      <c r="C97" s="139"/>
      <c r="D97" s="108" t="s">
        <v>134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3">
        <f>N219</f>
        <v>0</v>
      </c>
      <c r="O97" s="267"/>
      <c r="P97" s="267"/>
      <c r="Q97" s="267"/>
      <c r="R97" s="140"/>
      <c r="T97" s="141"/>
      <c r="U97" s="141"/>
    </row>
    <row r="98" spans="2:65" s="7" customFormat="1" ht="19.899999999999999" customHeight="1">
      <c r="B98" s="138"/>
      <c r="C98" s="139"/>
      <c r="D98" s="108" t="s">
        <v>135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43">
        <f>N227</f>
        <v>0</v>
      </c>
      <c r="O98" s="267"/>
      <c r="P98" s="267"/>
      <c r="Q98" s="267"/>
      <c r="R98" s="140"/>
      <c r="T98" s="141"/>
      <c r="U98" s="141"/>
    </row>
    <row r="99" spans="2:65" s="7" customFormat="1" ht="19.899999999999999" customHeight="1">
      <c r="B99" s="138"/>
      <c r="C99" s="139"/>
      <c r="D99" s="108" t="s">
        <v>136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3">
        <f>N235</f>
        <v>0</v>
      </c>
      <c r="O99" s="267"/>
      <c r="P99" s="267"/>
      <c r="Q99" s="267"/>
      <c r="R99" s="140"/>
      <c r="T99" s="141"/>
      <c r="U99" s="141"/>
    </row>
    <row r="100" spans="2:65" s="6" customFormat="1" ht="24.95" customHeight="1">
      <c r="B100" s="133"/>
      <c r="C100" s="134"/>
      <c r="D100" s="135" t="s">
        <v>137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65">
        <f>N250</f>
        <v>0</v>
      </c>
      <c r="O100" s="266"/>
      <c r="P100" s="266"/>
      <c r="Q100" s="266"/>
      <c r="R100" s="136"/>
      <c r="T100" s="137"/>
      <c r="U100" s="137"/>
    </row>
    <row r="101" spans="2:65" s="1" customFormat="1" ht="21.7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  <c r="T101" s="131"/>
      <c r="U101" s="131"/>
    </row>
    <row r="102" spans="2:65" s="1" customFormat="1" ht="29.25" customHeight="1">
      <c r="B102" s="37"/>
      <c r="C102" s="132" t="s">
        <v>138</v>
      </c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264">
        <f>ROUND(N103+N104+N105+N106+N107+N108,2)</f>
        <v>0</v>
      </c>
      <c r="O102" s="268"/>
      <c r="P102" s="268"/>
      <c r="Q102" s="268"/>
      <c r="R102" s="39"/>
      <c r="T102" s="142"/>
      <c r="U102" s="143" t="s">
        <v>44</v>
      </c>
    </row>
    <row r="103" spans="2:65" s="1" customFormat="1" ht="18" customHeight="1">
      <c r="B103" s="37"/>
      <c r="C103" s="38"/>
      <c r="D103" s="244" t="s">
        <v>139</v>
      </c>
      <c r="E103" s="245"/>
      <c r="F103" s="245"/>
      <c r="G103" s="245"/>
      <c r="H103" s="245"/>
      <c r="I103" s="38"/>
      <c r="J103" s="38"/>
      <c r="K103" s="38"/>
      <c r="L103" s="38"/>
      <c r="M103" s="38"/>
      <c r="N103" s="242">
        <f>ROUND(N88*T103,2)</f>
        <v>0</v>
      </c>
      <c r="O103" s="243"/>
      <c r="P103" s="243"/>
      <c r="Q103" s="243"/>
      <c r="R103" s="39"/>
      <c r="S103" s="144"/>
      <c r="T103" s="145"/>
      <c r="U103" s="146" t="s">
        <v>45</v>
      </c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7" t="s">
        <v>140</v>
      </c>
      <c r="AZ103" s="144"/>
      <c r="BA103" s="144"/>
      <c r="BB103" s="144"/>
      <c r="BC103" s="144"/>
      <c r="BD103" s="144"/>
      <c r="BE103" s="148">
        <f t="shared" ref="BE103:BE108" si="0">IF(U103="základní",N103,0)</f>
        <v>0</v>
      </c>
      <c r="BF103" s="148">
        <f t="shared" ref="BF103:BF108" si="1">IF(U103="snížená",N103,0)</f>
        <v>0</v>
      </c>
      <c r="BG103" s="148">
        <f t="shared" ref="BG103:BG108" si="2">IF(U103="zákl. přenesená",N103,0)</f>
        <v>0</v>
      </c>
      <c r="BH103" s="148">
        <f t="shared" ref="BH103:BH108" si="3">IF(U103="sníž. přenesená",N103,0)</f>
        <v>0</v>
      </c>
      <c r="BI103" s="148">
        <f t="shared" ref="BI103:BI108" si="4">IF(U103="nulová",N103,0)</f>
        <v>0</v>
      </c>
      <c r="BJ103" s="147" t="s">
        <v>88</v>
      </c>
      <c r="BK103" s="144"/>
      <c r="BL103" s="144"/>
      <c r="BM103" s="144"/>
    </row>
    <row r="104" spans="2:65" s="1" customFormat="1" ht="18" customHeight="1">
      <c r="B104" s="37"/>
      <c r="C104" s="38"/>
      <c r="D104" s="244" t="s">
        <v>141</v>
      </c>
      <c r="E104" s="245"/>
      <c r="F104" s="245"/>
      <c r="G104" s="245"/>
      <c r="H104" s="245"/>
      <c r="I104" s="38"/>
      <c r="J104" s="38"/>
      <c r="K104" s="38"/>
      <c r="L104" s="38"/>
      <c r="M104" s="38"/>
      <c r="N104" s="242">
        <f>ROUND(N88*T104,2)</f>
        <v>0</v>
      </c>
      <c r="O104" s="243"/>
      <c r="P104" s="243"/>
      <c r="Q104" s="243"/>
      <c r="R104" s="39"/>
      <c r="S104" s="144"/>
      <c r="T104" s="145"/>
      <c r="U104" s="146" t="s">
        <v>45</v>
      </c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7" t="s">
        <v>140</v>
      </c>
      <c r="AZ104" s="144"/>
      <c r="BA104" s="144"/>
      <c r="BB104" s="144"/>
      <c r="BC104" s="144"/>
      <c r="BD104" s="144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88</v>
      </c>
      <c r="BK104" s="144"/>
      <c r="BL104" s="144"/>
      <c r="BM104" s="144"/>
    </row>
    <row r="105" spans="2:65" s="1" customFormat="1" ht="18" customHeight="1">
      <c r="B105" s="37"/>
      <c r="C105" s="38"/>
      <c r="D105" s="244" t="s">
        <v>142</v>
      </c>
      <c r="E105" s="245"/>
      <c r="F105" s="245"/>
      <c r="G105" s="245"/>
      <c r="H105" s="245"/>
      <c r="I105" s="38"/>
      <c r="J105" s="38"/>
      <c r="K105" s="38"/>
      <c r="L105" s="38"/>
      <c r="M105" s="38"/>
      <c r="N105" s="242">
        <f>ROUND(N88*T105,2)</f>
        <v>0</v>
      </c>
      <c r="O105" s="243"/>
      <c r="P105" s="243"/>
      <c r="Q105" s="243"/>
      <c r="R105" s="39"/>
      <c r="S105" s="144"/>
      <c r="T105" s="145"/>
      <c r="U105" s="146" t="s">
        <v>45</v>
      </c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7" t="s">
        <v>140</v>
      </c>
      <c r="AZ105" s="144"/>
      <c r="BA105" s="144"/>
      <c r="BB105" s="144"/>
      <c r="BC105" s="144"/>
      <c r="BD105" s="144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88</v>
      </c>
      <c r="BK105" s="144"/>
      <c r="BL105" s="144"/>
      <c r="BM105" s="144"/>
    </row>
    <row r="106" spans="2:65" s="1" customFormat="1" ht="18" customHeight="1">
      <c r="B106" s="37"/>
      <c r="C106" s="38"/>
      <c r="D106" s="244" t="s">
        <v>143</v>
      </c>
      <c r="E106" s="245"/>
      <c r="F106" s="245"/>
      <c r="G106" s="245"/>
      <c r="H106" s="245"/>
      <c r="I106" s="38"/>
      <c r="J106" s="38"/>
      <c r="K106" s="38"/>
      <c r="L106" s="38"/>
      <c r="M106" s="38"/>
      <c r="N106" s="242">
        <f>ROUND(N88*T106,2)</f>
        <v>0</v>
      </c>
      <c r="O106" s="243"/>
      <c r="P106" s="243"/>
      <c r="Q106" s="243"/>
      <c r="R106" s="39"/>
      <c r="S106" s="144"/>
      <c r="T106" s="145"/>
      <c r="U106" s="146" t="s">
        <v>45</v>
      </c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7" t="s">
        <v>140</v>
      </c>
      <c r="AZ106" s="144"/>
      <c r="BA106" s="144"/>
      <c r="BB106" s="144"/>
      <c r="BC106" s="144"/>
      <c r="BD106" s="144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88</v>
      </c>
      <c r="BK106" s="144"/>
      <c r="BL106" s="144"/>
      <c r="BM106" s="144"/>
    </row>
    <row r="107" spans="2:65" s="1" customFormat="1" ht="18" customHeight="1">
      <c r="B107" s="37"/>
      <c r="C107" s="38"/>
      <c r="D107" s="244" t="s">
        <v>144</v>
      </c>
      <c r="E107" s="245"/>
      <c r="F107" s="245"/>
      <c r="G107" s="245"/>
      <c r="H107" s="245"/>
      <c r="I107" s="38"/>
      <c r="J107" s="38"/>
      <c r="K107" s="38"/>
      <c r="L107" s="38"/>
      <c r="M107" s="38"/>
      <c r="N107" s="242">
        <f>ROUND(N88*T107,2)</f>
        <v>0</v>
      </c>
      <c r="O107" s="243"/>
      <c r="P107" s="243"/>
      <c r="Q107" s="243"/>
      <c r="R107" s="39"/>
      <c r="S107" s="144"/>
      <c r="T107" s="145"/>
      <c r="U107" s="146" t="s">
        <v>45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7" t="s">
        <v>140</v>
      </c>
      <c r="AZ107" s="144"/>
      <c r="BA107" s="144"/>
      <c r="BB107" s="144"/>
      <c r="BC107" s="144"/>
      <c r="BD107" s="144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88</v>
      </c>
      <c r="BK107" s="144"/>
      <c r="BL107" s="144"/>
      <c r="BM107" s="144"/>
    </row>
    <row r="108" spans="2:65" s="1" customFormat="1" ht="18" customHeight="1">
      <c r="B108" s="37"/>
      <c r="C108" s="38"/>
      <c r="D108" s="108" t="s">
        <v>145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242">
        <f>ROUND(N88*T108,2)</f>
        <v>0</v>
      </c>
      <c r="O108" s="243"/>
      <c r="P108" s="243"/>
      <c r="Q108" s="243"/>
      <c r="R108" s="39"/>
      <c r="S108" s="144"/>
      <c r="T108" s="149"/>
      <c r="U108" s="150" t="s">
        <v>45</v>
      </c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7" t="s">
        <v>146</v>
      </c>
      <c r="AZ108" s="144"/>
      <c r="BA108" s="144"/>
      <c r="BB108" s="144"/>
      <c r="BC108" s="144"/>
      <c r="BD108" s="144"/>
      <c r="BE108" s="148">
        <f t="shared" si="0"/>
        <v>0</v>
      </c>
      <c r="BF108" s="148">
        <f t="shared" si="1"/>
        <v>0</v>
      </c>
      <c r="BG108" s="148">
        <f t="shared" si="2"/>
        <v>0</v>
      </c>
      <c r="BH108" s="148">
        <f t="shared" si="3"/>
        <v>0</v>
      </c>
      <c r="BI108" s="148">
        <f t="shared" si="4"/>
        <v>0</v>
      </c>
      <c r="BJ108" s="147" t="s">
        <v>88</v>
      </c>
      <c r="BK108" s="144"/>
      <c r="BL108" s="144"/>
      <c r="BM108" s="144"/>
    </row>
    <row r="109" spans="2:65" s="1" customFormat="1" ht="13.5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  <c r="T109" s="131"/>
      <c r="U109" s="131"/>
    </row>
    <row r="110" spans="2:65" s="1" customFormat="1" ht="29.25" customHeight="1">
      <c r="B110" s="37"/>
      <c r="C110" s="119" t="s">
        <v>110</v>
      </c>
      <c r="D110" s="120"/>
      <c r="E110" s="120"/>
      <c r="F110" s="120"/>
      <c r="G110" s="120"/>
      <c r="H110" s="120"/>
      <c r="I110" s="120"/>
      <c r="J110" s="120"/>
      <c r="K110" s="120"/>
      <c r="L110" s="248">
        <f>ROUND(SUM(N88+N102),2)</f>
        <v>0</v>
      </c>
      <c r="M110" s="248"/>
      <c r="N110" s="248"/>
      <c r="O110" s="248"/>
      <c r="P110" s="248"/>
      <c r="Q110" s="248"/>
      <c r="R110" s="39"/>
      <c r="T110" s="131"/>
      <c r="U110" s="131"/>
    </row>
    <row r="111" spans="2:65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  <c r="T111" s="131"/>
      <c r="U111" s="131"/>
    </row>
    <row r="115" spans="2:63" s="1" customFormat="1" ht="6.95" customHeight="1">
      <c r="B115" s="64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6"/>
    </row>
    <row r="116" spans="2:63" s="1" customFormat="1" ht="36.950000000000003" customHeight="1">
      <c r="B116" s="37"/>
      <c r="C116" s="206" t="s">
        <v>147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39"/>
    </row>
    <row r="117" spans="2:63" s="1" customFormat="1" ht="6.9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3" s="1" customFormat="1" ht="30" customHeight="1">
      <c r="B118" s="37"/>
      <c r="C118" s="32" t="s">
        <v>19</v>
      </c>
      <c r="D118" s="38"/>
      <c r="E118" s="38"/>
      <c r="F118" s="251" t="str">
        <f>F6</f>
        <v>Hřbitov Střekov - oprava stropu, chladícího boxu a WC</v>
      </c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38"/>
      <c r="R118" s="39"/>
    </row>
    <row r="119" spans="2:63" s="1" customFormat="1" ht="36.950000000000003" customHeight="1">
      <c r="B119" s="37"/>
      <c r="C119" s="71" t="s">
        <v>118</v>
      </c>
      <c r="D119" s="38"/>
      <c r="E119" s="38"/>
      <c r="F119" s="226" t="str">
        <f>F7</f>
        <v>001 - Bourací práce</v>
      </c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38"/>
      <c r="R119" s="39"/>
    </row>
    <row r="120" spans="2:63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63" s="1" customFormat="1" ht="18" customHeight="1">
      <c r="B121" s="37"/>
      <c r="C121" s="32" t="s">
        <v>24</v>
      </c>
      <c r="D121" s="38"/>
      <c r="E121" s="38"/>
      <c r="F121" s="30" t="str">
        <f>F9</f>
        <v>Pohřebiště Střekov</v>
      </c>
      <c r="G121" s="38"/>
      <c r="H121" s="38"/>
      <c r="I121" s="38"/>
      <c r="J121" s="38"/>
      <c r="K121" s="32" t="s">
        <v>26</v>
      </c>
      <c r="L121" s="38"/>
      <c r="M121" s="255" t="str">
        <f>IF(O9="","",O9)</f>
        <v>11. 10. 2018</v>
      </c>
      <c r="N121" s="255"/>
      <c r="O121" s="255"/>
      <c r="P121" s="255"/>
      <c r="Q121" s="38"/>
      <c r="R121" s="39"/>
    </row>
    <row r="122" spans="2:63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63" s="1" customFormat="1">
      <c r="B123" s="37"/>
      <c r="C123" s="32" t="s">
        <v>28</v>
      </c>
      <c r="D123" s="38"/>
      <c r="E123" s="38"/>
      <c r="F123" s="30" t="str">
        <f>E12</f>
        <v xml:space="preserve"> </v>
      </c>
      <c r="G123" s="38"/>
      <c r="H123" s="38"/>
      <c r="I123" s="38"/>
      <c r="J123" s="38"/>
      <c r="K123" s="32" t="s">
        <v>34</v>
      </c>
      <c r="L123" s="38"/>
      <c r="M123" s="210" t="str">
        <f>E18</f>
        <v>Varia s.r.o.</v>
      </c>
      <c r="N123" s="210"/>
      <c r="O123" s="210"/>
      <c r="P123" s="210"/>
      <c r="Q123" s="210"/>
      <c r="R123" s="39"/>
    </row>
    <row r="124" spans="2:63" s="1" customFormat="1" ht="14.45" customHeight="1">
      <c r="B124" s="37"/>
      <c r="C124" s="32" t="s">
        <v>32</v>
      </c>
      <c r="D124" s="38"/>
      <c r="E124" s="38"/>
      <c r="F124" s="30" t="str">
        <f>IF(E15="","",E15)</f>
        <v>Vyplň údaj</v>
      </c>
      <c r="G124" s="38"/>
      <c r="H124" s="38"/>
      <c r="I124" s="38"/>
      <c r="J124" s="38"/>
      <c r="K124" s="32" t="s">
        <v>39</v>
      </c>
      <c r="L124" s="38"/>
      <c r="M124" s="210" t="str">
        <f>E21</f>
        <v xml:space="preserve"> </v>
      </c>
      <c r="N124" s="210"/>
      <c r="O124" s="210"/>
      <c r="P124" s="210"/>
      <c r="Q124" s="210"/>
      <c r="R124" s="39"/>
    </row>
    <row r="125" spans="2:63" s="1" customFormat="1" ht="10.3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63" s="8" customFormat="1" ht="29.25" customHeight="1">
      <c r="B126" s="151"/>
      <c r="C126" s="152" t="s">
        <v>148</v>
      </c>
      <c r="D126" s="153" t="s">
        <v>149</v>
      </c>
      <c r="E126" s="153" t="s">
        <v>62</v>
      </c>
      <c r="F126" s="269" t="s">
        <v>150</v>
      </c>
      <c r="G126" s="269"/>
      <c r="H126" s="269"/>
      <c r="I126" s="269"/>
      <c r="J126" s="153" t="s">
        <v>151</v>
      </c>
      <c r="K126" s="153" t="s">
        <v>152</v>
      </c>
      <c r="L126" s="269" t="s">
        <v>153</v>
      </c>
      <c r="M126" s="269"/>
      <c r="N126" s="269" t="s">
        <v>123</v>
      </c>
      <c r="O126" s="269"/>
      <c r="P126" s="269"/>
      <c r="Q126" s="270"/>
      <c r="R126" s="154"/>
      <c r="T126" s="82" t="s">
        <v>154</v>
      </c>
      <c r="U126" s="83" t="s">
        <v>44</v>
      </c>
      <c r="V126" s="83" t="s">
        <v>155</v>
      </c>
      <c r="W126" s="83" t="s">
        <v>156</v>
      </c>
      <c r="X126" s="83" t="s">
        <v>157</v>
      </c>
      <c r="Y126" s="83" t="s">
        <v>158</v>
      </c>
      <c r="Z126" s="83" t="s">
        <v>159</v>
      </c>
      <c r="AA126" s="84" t="s">
        <v>160</v>
      </c>
    </row>
    <row r="127" spans="2:63" s="1" customFormat="1" ht="29.25" customHeight="1">
      <c r="B127" s="37"/>
      <c r="C127" s="86" t="s">
        <v>120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81">
        <f>BK127</f>
        <v>0</v>
      </c>
      <c r="O127" s="282"/>
      <c r="P127" s="282"/>
      <c r="Q127" s="282"/>
      <c r="R127" s="39"/>
      <c r="T127" s="85"/>
      <c r="U127" s="53"/>
      <c r="V127" s="53"/>
      <c r="W127" s="155">
        <f>W128+W189+W250+W252</f>
        <v>0</v>
      </c>
      <c r="X127" s="53"/>
      <c r="Y127" s="155">
        <f>Y128+Y189+Y250+Y252</f>
        <v>5.2657000000000002E-2</v>
      </c>
      <c r="Z127" s="53"/>
      <c r="AA127" s="156">
        <f>AA128+AA189+AA250+AA252</f>
        <v>90.517882770000014</v>
      </c>
      <c r="AT127" s="21" t="s">
        <v>79</v>
      </c>
      <c r="AU127" s="21" t="s">
        <v>125</v>
      </c>
      <c r="BK127" s="157">
        <f>BK128+BK189+BK250+BK252</f>
        <v>0</v>
      </c>
    </row>
    <row r="128" spans="2:63" s="9" customFormat="1" ht="37.35" customHeight="1">
      <c r="B128" s="158"/>
      <c r="C128" s="159"/>
      <c r="D128" s="160" t="s">
        <v>126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83">
        <f>BK128</f>
        <v>0</v>
      </c>
      <c r="O128" s="265"/>
      <c r="P128" s="265"/>
      <c r="Q128" s="265"/>
      <c r="R128" s="161"/>
      <c r="T128" s="162"/>
      <c r="U128" s="159"/>
      <c r="V128" s="159"/>
      <c r="W128" s="163">
        <f>W129+W180</f>
        <v>0</v>
      </c>
      <c r="X128" s="159"/>
      <c r="Y128" s="163">
        <f>Y129+Y180</f>
        <v>2.8800000000000002E-3</v>
      </c>
      <c r="Z128" s="159"/>
      <c r="AA128" s="164">
        <f>AA129+AA180</f>
        <v>84.722540000000009</v>
      </c>
      <c r="AR128" s="165" t="s">
        <v>88</v>
      </c>
      <c r="AT128" s="166" t="s">
        <v>79</v>
      </c>
      <c r="AU128" s="166" t="s">
        <v>80</v>
      </c>
      <c r="AY128" s="165" t="s">
        <v>161</v>
      </c>
      <c r="BK128" s="167">
        <f>BK129+BK180</f>
        <v>0</v>
      </c>
    </row>
    <row r="129" spans="2:65" s="9" customFormat="1" ht="19.899999999999999" customHeight="1">
      <c r="B129" s="158"/>
      <c r="C129" s="159"/>
      <c r="D129" s="168" t="s">
        <v>127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284">
        <f>BK129</f>
        <v>0</v>
      </c>
      <c r="O129" s="285"/>
      <c r="P129" s="285"/>
      <c r="Q129" s="285"/>
      <c r="R129" s="161"/>
      <c r="T129" s="162"/>
      <c r="U129" s="159"/>
      <c r="V129" s="159"/>
      <c r="W129" s="163">
        <f>SUM(W130:W179)</f>
        <v>0</v>
      </c>
      <c r="X129" s="159"/>
      <c r="Y129" s="163">
        <f>SUM(Y130:Y179)</f>
        <v>2.8800000000000002E-3</v>
      </c>
      <c r="Z129" s="159"/>
      <c r="AA129" s="164">
        <f>SUM(AA130:AA179)</f>
        <v>84.722540000000009</v>
      </c>
      <c r="AR129" s="165" t="s">
        <v>88</v>
      </c>
      <c r="AT129" s="166" t="s">
        <v>79</v>
      </c>
      <c r="AU129" s="166" t="s">
        <v>88</v>
      </c>
      <c r="AY129" s="165" t="s">
        <v>161</v>
      </c>
      <c r="BK129" s="167">
        <f>SUM(BK130:BK179)</f>
        <v>0</v>
      </c>
    </row>
    <row r="130" spans="2:65" s="1" customFormat="1" ht="22.9" customHeight="1">
      <c r="B130" s="37"/>
      <c r="C130" s="169" t="s">
        <v>88</v>
      </c>
      <c r="D130" s="169" t="s">
        <v>162</v>
      </c>
      <c r="E130" s="170" t="s">
        <v>163</v>
      </c>
      <c r="F130" s="271" t="s">
        <v>164</v>
      </c>
      <c r="G130" s="271"/>
      <c r="H130" s="271"/>
      <c r="I130" s="271"/>
      <c r="J130" s="171" t="s">
        <v>165</v>
      </c>
      <c r="K130" s="172">
        <v>48</v>
      </c>
      <c r="L130" s="272">
        <v>0</v>
      </c>
      <c r="M130" s="273"/>
      <c r="N130" s="274">
        <f>ROUND(L130*K130,2)</f>
        <v>0</v>
      </c>
      <c r="O130" s="274"/>
      <c r="P130" s="274"/>
      <c r="Q130" s="274"/>
      <c r="R130" s="39"/>
      <c r="T130" s="173" t="s">
        <v>22</v>
      </c>
      <c r="U130" s="46" t="s">
        <v>45</v>
      </c>
      <c r="V130" s="38"/>
      <c r="W130" s="174">
        <f>V130*K130</f>
        <v>0</v>
      </c>
      <c r="X130" s="174">
        <v>6.0000000000000002E-5</v>
      </c>
      <c r="Y130" s="174">
        <f>X130*K130</f>
        <v>2.8800000000000002E-3</v>
      </c>
      <c r="Z130" s="174">
        <v>0</v>
      </c>
      <c r="AA130" s="175">
        <f>Z130*K130</f>
        <v>0</v>
      </c>
      <c r="AR130" s="21" t="s">
        <v>166</v>
      </c>
      <c r="AT130" s="21" t="s">
        <v>162</v>
      </c>
      <c r="AU130" s="21" t="s">
        <v>116</v>
      </c>
      <c r="AY130" s="21" t="s">
        <v>161</v>
      </c>
      <c r="BE130" s="112">
        <f>IF(U130="základní",N130,0)</f>
        <v>0</v>
      </c>
      <c r="BF130" s="112">
        <f>IF(U130="snížená",N130,0)</f>
        <v>0</v>
      </c>
      <c r="BG130" s="112">
        <f>IF(U130="zákl. přenesená",N130,0)</f>
        <v>0</v>
      </c>
      <c r="BH130" s="112">
        <f>IF(U130="sníž. přenesená",N130,0)</f>
        <v>0</v>
      </c>
      <c r="BI130" s="112">
        <f>IF(U130="nulová",N130,0)</f>
        <v>0</v>
      </c>
      <c r="BJ130" s="21" t="s">
        <v>88</v>
      </c>
      <c r="BK130" s="112">
        <f>ROUND(L130*K130,2)</f>
        <v>0</v>
      </c>
      <c r="BL130" s="21" t="s">
        <v>166</v>
      </c>
      <c r="BM130" s="21" t="s">
        <v>167</v>
      </c>
    </row>
    <row r="131" spans="2:65" s="1" customFormat="1" ht="57" customHeight="1">
      <c r="B131" s="37"/>
      <c r="C131" s="169" t="s">
        <v>116</v>
      </c>
      <c r="D131" s="169" t="s">
        <v>162</v>
      </c>
      <c r="E131" s="170" t="s">
        <v>168</v>
      </c>
      <c r="F131" s="271" t="s">
        <v>169</v>
      </c>
      <c r="G131" s="271"/>
      <c r="H131" s="271"/>
      <c r="I131" s="271"/>
      <c r="J131" s="171" t="s">
        <v>170</v>
      </c>
      <c r="K131" s="172">
        <v>28.36</v>
      </c>
      <c r="L131" s="272">
        <v>0</v>
      </c>
      <c r="M131" s="273"/>
      <c r="N131" s="274">
        <f>ROUND(L131*K131,2)</f>
        <v>0</v>
      </c>
      <c r="O131" s="274"/>
      <c r="P131" s="274"/>
      <c r="Q131" s="274"/>
      <c r="R131" s="39"/>
      <c r="T131" s="173" t="s">
        <v>22</v>
      </c>
      <c r="U131" s="46" t="s">
        <v>45</v>
      </c>
      <c r="V131" s="38"/>
      <c r="W131" s="174">
        <f>V131*K131</f>
        <v>0</v>
      </c>
      <c r="X131" s="174">
        <v>0</v>
      </c>
      <c r="Y131" s="174">
        <f>X131*K131</f>
        <v>0</v>
      </c>
      <c r="Z131" s="174">
        <v>0.26100000000000001</v>
      </c>
      <c r="AA131" s="175">
        <f>Z131*K131</f>
        <v>7.4019599999999999</v>
      </c>
      <c r="AR131" s="21" t="s">
        <v>166</v>
      </c>
      <c r="AT131" s="21" t="s">
        <v>162</v>
      </c>
      <c r="AU131" s="21" t="s">
        <v>116</v>
      </c>
      <c r="AY131" s="21" t="s">
        <v>161</v>
      </c>
      <c r="BE131" s="112">
        <f>IF(U131="základní",N131,0)</f>
        <v>0</v>
      </c>
      <c r="BF131" s="112">
        <f>IF(U131="snížená",N131,0)</f>
        <v>0</v>
      </c>
      <c r="BG131" s="112">
        <f>IF(U131="zákl. přenesená",N131,0)</f>
        <v>0</v>
      </c>
      <c r="BH131" s="112">
        <f>IF(U131="sníž. přenesená",N131,0)</f>
        <v>0</v>
      </c>
      <c r="BI131" s="112">
        <f>IF(U131="nulová",N131,0)</f>
        <v>0</v>
      </c>
      <c r="BJ131" s="21" t="s">
        <v>88</v>
      </c>
      <c r="BK131" s="112">
        <f>ROUND(L131*K131,2)</f>
        <v>0</v>
      </c>
      <c r="BL131" s="21" t="s">
        <v>166</v>
      </c>
      <c r="BM131" s="21" t="s">
        <v>171</v>
      </c>
    </row>
    <row r="132" spans="2:65" s="10" customFormat="1" ht="14.45" customHeight="1">
      <c r="B132" s="176"/>
      <c r="C132" s="177"/>
      <c r="D132" s="177"/>
      <c r="E132" s="178" t="s">
        <v>22</v>
      </c>
      <c r="F132" s="275" t="s">
        <v>172</v>
      </c>
      <c r="G132" s="276"/>
      <c r="H132" s="276"/>
      <c r="I132" s="276"/>
      <c r="J132" s="177"/>
      <c r="K132" s="179">
        <v>28.36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173</v>
      </c>
      <c r="AU132" s="183" t="s">
        <v>116</v>
      </c>
      <c r="AV132" s="10" t="s">
        <v>116</v>
      </c>
      <c r="AW132" s="10" t="s">
        <v>38</v>
      </c>
      <c r="AX132" s="10" t="s">
        <v>80</v>
      </c>
      <c r="AY132" s="183" t="s">
        <v>161</v>
      </c>
    </row>
    <row r="133" spans="2:65" s="11" customFormat="1" ht="14.45" customHeight="1">
      <c r="B133" s="184"/>
      <c r="C133" s="185"/>
      <c r="D133" s="185"/>
      <c r="E133" s="186" t="s">
        <v>22</v>
      </c>
      <c r="F133" s="277" t="s">
        <v>174</v>
      </c>
      <c r="G133" s="278"/>
      <c r="H133" s="278"/>
      <c r="I133" s="278"/>
      <c r="J133" s="185"/>
      <c r="K133" s="187">
        <v>28.36</v>
      </c>
      <c r="L133" s="185"/>
      <c r="M133" s="185"/>
      <c r="N133" s="185"/>
      <c r="O133" s="185"/>
      <c r="P133" s="185"/>
      <c r="Q133" s="185"/>
      <c r="R133" s="188"/>
      <c r="T133" s="189"/>
      <c r="U133" s="185"/>
      <c r="V133" s="185"/>
      <c r="W133" s="185"/>
      <c r="X133" s="185"/>
      <c r="Y133" s="185"/>
      <c r="Z133" s="185"/>
      <c r="AA133" s="190"/>
      <c r="AT133" s="191" t="s">
        <v>173</v>
      </c>
      <c r="AU133" s="191" t="s">
        <v>116</v>
      </c>
      <c r="AV133" s="11" t="s">
        <v>166</v>
      </c>
      <c r="AW133" s="11" t="s">
        <v>38</v>
      </c>
      <c r="AX133" s="11" t="s">
        <v>88</v>
      </c>
      <c r="AY133" s="191" t="s">
        <v>161</v>
      </c>
    </row>
    <row r="134" spans="2:65" s="1" customFormat="1" ht="34.15" customHeight="1">
      <c r="B134" s="37"/>
      <c r="C134" s="169" t="s">
        <v>175</v>
      </c>
      <c r="D134" s="169" t="s">
        <v>162</v>
      </c>
      <c r="E134" s="170" t="s">
        <v>176</v>
      </c>
      <c r="F134" s="271" t="s">
        <v>177</v>
      </c>
      <c r="G134" s="271"/>
      <c r="H134" s="271"/>
      <c r="I134" s="271"/>
      <c r="J134" s="171" t="s">
        <v>178</v>
      </c>
      <c r="K134" s="172">
        <v>11.353999999999999</v>
      </c>
      <c r="L134" s="272">
        <v>0</v>
      </c>
      <c r="M134" s="273"/>
      <c r="N134" s="274">
        <f>ROUND(L134*K134,2)</f>
        <v>0</v>
      </c>
      <c r="O134" s="274"/>
      <c r="P134" s="274"/>
      <c r="Q134" s="274"/>
      <c r="R134" s="39"/>
      <c r="T134" s="173" t="s">
        <v>22</v>
      </c>
      <c r="U134" s="46" t="s">
        <v>45</v>
      </c>
      <c r="V134" s="38"/>
      <c r="W134" s="174">
        <f>V134*K134</f>
        <v>0</v>
      </c>
      <c r="X134" s="174">
        <v>0</v>
      </c>
      <c r="Y134" s="174">
        <f>X134*K134</f>
        <v>0</v>
      </c>
      <c r="Z134" s="174">
        <v>1.8</v>
      </c>
      <c r="AA134" s="175">
        <f>Z134*K134</f>
        <v>20.437200000000001</v>
      </c>
      <c r="AR134" s="21" t="s">
        <v>166</v>
      </c>
      <c r="AT134" s="21" t="s">
        <v>162</v>
      </c>
      <c r="AU134" s="21" t="s">
        <v>116</v>
      </c>
      <c r="AY134" s="21" t="s">
        <v>161</v>
      </c>
      <c r="BE134" s="112">
        <f>IF(U134="základní",N134,0)</f>
        <v>0</v>
      </c>
      <c r="BF134" s="112">
        <f>IF(U134="snížená",N134,0)</f>
        <v>0</v>
      </c>
      <c r="BG134" s="112">
        <f>IF(U134="zákl. přenesená",N134,0)</f>
        <v>0</v>
      </c>
      <c r="BH134" s="112">
        <f>IF(U134="sníž. přenesená",N134,0)</f>
        <v>0</v>
      </c>
      <c r="BI134" s="112">
        <f>IF(U134="nulová",N134,0)</f>
        <v>0</v>
      </c>
      <c r="BJ134" s="21" t="s">
        <v>88</v>
      </c>
      <c r="BK134" s="112">
        <f>ROUND(L134*K134,2)</f>
        <v>0</v>
      </c>
      <c r="BL134" s="21" t="s">
        <v>166</v>
      </c>
      <c r="BM134" s="21" t="s">
        <v>179</v>
      </c>
    </row>
    <row r="135" spans="2:65" s="10" customFormat="1" ht="14.45" customHeight="1">
      <c r="B135" s="176"/>
      <c r="C135" s="177"/>
      <c r="D135" s="177"/>
      <c r="E135" s="178" t="s">
        <v>22</v>
      </c>
      <c r="F135" s="275" t="s">
        <v>180</v>
      </c>
      <c r="G135" s="276"/>
      <c r="H135" s="276"/>
      <c r="I135" s="276"/>
      <c r="J135" s="177"/>
      <c r="K135" s="179">
        <v>1.86</v>
      </c>
      <c r="L135" s="177"/>
      <c r="M135" s="177"/>
      <c r="N135" s="177"/>
      <c r="O135" s="177"/>
      <c r="P135" s="177"/>
      <c r="Q135" s="177"/>
      <c r="R135" s="180"/>
      <c r="T135" s="181"/>
      <c r="U135" s="177"/>
      <c r="V135" s="177"/>
      <c r="W135" s="177"/>
      <c r="X135" s="177"/>
      <c r="Y135" s="177"/>
      <c r="Z135" s="177"/>
      <c r="AA135" s="182"/>
      <c r="AT135" s="183" t="s">
        <v>173</v>
      </c>
      <c r="AU135" s="183" t="s">
        <v>116</v>
      </c>
      <c r="AV135" s="10" t="s">
        <v>116</v>
      </c>
      <c r="AW135" s="10" t="s">
        <v>38</v>
      </c>
      <c r="AX135" s="10" t="s">
        <v>80</v>
      </c>
      <c r="AY135" s="183" t="s">
        <v>161</v>
      </c>
    </row>
    <row r="136" spans="2:65" s="10" customFormat="1" ht="14.45" customHeight="1">
      <c r="B136" s="176"/>
      <c r="C136" s="177"/>
      <c r="D136" s="177"/>
      <c r="E136" s="178" t="s">
        <v>22</v>
      </c>
      <c r="F136" s="279" t="s">
        <v>181</v>
      </c>
      <c r="G136" s="280"/>
      <c r="H136" s="280"/>
      <c r="I136" s="280"/>
      <c r="J136" s="177"/>
      <c r="K136" s="179">
        <v>4.5250000000000004</v>
      </c>
      <c r="L136" s="177"/>
      <c r="M136" s="177"/>
      <c r="N136" s="177"/>
      <c r="O136" s="177"/>
      <c r="P136" s="177"/>
      <c r="Q136" s="177"/>
      <c r="R136" s="180"/>
      <c r="T136" s="181"/>
      <c r="U136" s="177"/>
      <c r="V136" s="177"/>
      <c r="W136" s="177"/>
      <c r="X136" s="177"/>
      <c r="Y136" s="177"/>
      <c r="Z136" s="177"/>
      <c r="AA136" s="182"/>
      <c r="AT136" s="183" t="s">
        <v>173</v>
      </c>
      <c r="AU136" s="183" t="s">
        <v>116</v>
      </c>
      <c r="AV136" s="10" t="s">
        <v>116</v>
      </c>
      <c r="AW136" s="10" t="s">
        <v>38</v>
      </c>
      <c r="AX136" s="10" t="s">
        <v>80</v>
      </c>
      <c r="AY136" s="183" t="s">
        <v>161</v>
      </c>
    </row>
    <row r="137" spans="2:65" s="10" customFormat="1" ht="14.45" customHeight="1">
      <c r="B137" s="176"/>
      <c r="C137" s="177"/>
      <c r="D137" s="177"/>
      <c r="E137" s="178" t="s">
        <v>22</v>
      </c>
      <c r="F137" s="279" t="s">
        <v>182</v>
      </c>
      <c r="G137" s="280"/>
      <c r="H137" s="280"/>
      <c r="I137" s="280"/>
      <c r="J137" s="177"/>
      <c r="K137" s="179">
        <v>4.9690000000000003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173</v>
      </c>
      <c r="AU137" s="183" t="s">
        <v>116</v>
      </c>
      <c r="AV137" s="10" t="s">
        <v>116</v>
      </c>
      <c r="AW137" s="10" t="s">
        <v>38</v>
      </c>
      <c r="AX137" s="10" t="s">
        <v>80</v>
      </c>
      <c r="AY137" s="183" t="s">
        <v>161</v>
      </c>
    </row>
    <row r="138" spans="2:65" s="11" customFormat="1" ht="14.45" customHeight="1">
      <c r="B138" s="184"/>
      <c r="C138" s="185"/>
      <c r="D138" s="185"/>
      <c r="E138" s="186" t="s">
        <v>22</v>
      </c>
      <c r="F138" s="277" t="s">
        <v>174</v>
      </c>
      <c r="G138" s="278"/>
      <c r="H138" s="278"/>
      <c r="I138" s="278"/>
      <c r="J138" s="185"/>
      <c r="K138" s="187">
        <v>11.353999999999999</v>
      </c>
      <c r="L138" s="185"/>
      <c r="M138" s="185"/>
      <c r="N138" s="185"/>
      <c r="O138" s="185"/>
      <c r="P138" s="185"/>
      <c r="Q138" s="185"/>
      <c r="R138" s="188"/>
      <c r="T138" s="189"/>
      <c r="U138" s="185"/>
      <c r="V138" s="185"/>
      <c r="W138" s="185"/>
      <c r="X138" s="185"/>
      <c r="Y138" s="185"/>
      <c r="Z138" s="185"/>
      <c r="AA138" s="190"/>
      <c r="AT138" s="191" t="s">
        <v>173</v>
      </c>
      <c r="AU138" s="191" t="s">
        <v>116</v>
      </c>
      <c r="AV138" s="11" t="s">
        <v>166</v>
      </c>
      <c r="AW138" s="11" t="s">
        <v>38</v>
      </c>
      <c r="AX138" s="11" t="s">
        <v>88</v>
      </c>
      <c r="AY138" s="191" t="s">
        <v>161</v>
      </c>
    </row>
    <row r="139" spans="2:65" s="1" customFormat="1" ht="22.9" customHeight="1">
      <c r="B139" s="37"/>
      <c r="C139" s="169" t="s">
        <v>166</v>
      </c>
      <c r="D139" s="169" t="s">
        <v>162</v>
      </c>
      <c r="E139" s="170" t="s">
        <v>183</v>
      </c>
      <c r="F139" s="271" t="s">
        <v>184</v>
      </c>
      <c r="G139" s="271"/>
      <c r="H139" s="271"/>
      <c r="I139" s="271"/>
      <c r="J139" s="171" t="s">
        <v>170</v>
      </c>
      <c r="K139" s="172">
        <v>1.9710000000000001</v>
      </c>
      <c r="L139" s="272">
        <v>0</v>
      </c>
      <c r="M139" s="273"/>
      <c r="N139" s="274">
        <f>ROUND(L139*K139,2)</f>
        <v>0</v>
      </c>
      <c r="O139" s="274"/>
      <c r="P139" s="274"/>
      <c r="Q139" s="274"/>
      <c r="R139" s="39"/>
      <c r="T139" s="173" t="s">
        <v>22</v>
      </c>
      <c r="U139" s="46" t="s">
        <v>45</v>
      </c>
      <c r="V139" s="38"/>
      <c r="W139" s="174">
        <f>V139*K139</f>
        <v>0</v>
      </c>
      <c r="X139" s="174">
        <v>0</v>
      </c>
      <c r="Y139" s="174">
        <f>X139*K139</f>
        <v>0</v>
      </c>
      <c r="Z139" s="174">
        <v>8.2000000000000003E-2</v>
      </c>
      <c r="AA139" s="175">
        <f>Z139*K139</f>
        <v>0.16162200000000002</v>
      </c>
      <c r="AR139" s="21" t="s">
        <v>166</v>
      </c>
      <c r="AT139" s="21" t="s">
        <v>162</v>
      </c>
      <c r="AU139" s="21" t="s">
        <v>116</v>
      </c>
      <c r="AY139" s="21" t="s">
        <v>161</v>
      </c>
      <c r="BE139" s="112">
        <f>IF(U139="základní",N139,0)</f>
        <v>0</v>
      </c>
      <c r="BF139" s="112">
        <f>IF(U139="snížená",N139,0)</f>
        <v>0</v>
      </c>
      <c r="BG139" s="112">
        <f>IF(U139="zákl. přenesená",N139,0)</f>
        <v>0</v>
      </c>
      <c r="BH139" s="112">
        <f>IF(U139="sníž. přenesená",N139,0)</f>
        <v>0</v>
      </c>
      <c r="BI139" s="112">
        <f>IF(U139="nulová",N139,0)</f>
        <v>0</v>
      </c>
      <c r="BJ139" s="21" t="s">
        <v>88</v>
      </c>
      <c r="BK139" s="112">
        <f>ROUND(L139*K139,2)</f>
        <v>0</v>
      </c>
      <c r="BL139" s="21" t="s">
        <v>166</v>
      </c>
      <c r="BM139" s="21" t="s">
        <v>185</v>
      </c>
    </row>
    <row r="140" spans="2:65" s="10" customFormat="1" ht="14.45" customHeight="1">
      <c r="B140" s="176"/>
      <c r="C140" s="177"/>
      <c r="D140" s="177"/>
      <c r="E140" s="178" t="s">
        <v>22</v>
      </c>
      <c r="F140" s="275" t="s">
        <v>186</v>
      </c>
      <c r="G140" s="276"/>
      <c r="H140" s="276"/>
      <c r="I140" s="276"/>
      <c r="J140" s="177"/>
      <c r="K140" s="179">
        <v>1.9710000000000001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173</v>
      </c>
      <c r="AU140" s="183" t="s">
        <v>116</v>
      </c>
      <c r="AV140" s="10" t="s">
        <v>116</v>
      </c>
      <c r="AW140" s="10" t="s">
        <v>38</v>
      </c>
      <c r="AX140" s="10" t="s">
        <v>80</v>
      </c>
      <c r="AY140" s="183" t="s">
        <v>161</v>
      </c>
    </row>
    <row r="141" spans="2:65" s="11" customFormat="1" ht="14.45" customHeight="1">
      <c r="B141" s="184"/>
      <c r="C141" s="185"/>
      <c r="D141" s="185"/>
      <c r="E141" s="186" t="s">
        <v>22</v>
      </c>
      <c r="F141" s="277" t="s">
        <v>174</v>
      </c>
      <c r="G141" s="278"/>
      <c r="H141" s="278"/>
      <c r="I141" s="278"/>
      <c r="J141" s="185"/>
      <c r="K141" s="187">
        <v>1.9710000000000001</v>
      </c>
      <c r="L141" s="185"/>
      <c r="M141" s="185"/>
      <c r="N141" s="185"/>
      <c r="O141" s="185"/>
      <c r="P141" s="185"/>
      <c r="Q141" s="185"/>
      <c r="R141" s="188"/>
      <c r="T141" s="189"/>
      <c r="U141" s="185"/>
      <c r="V141" s="185"/>
      <c r="W141" s="185"/>
      <c r="X141" s="185"/>
      <c r="Y141" s="185"/>
      <c r="Z141" s="185"/>
      <c r="AA141" s="190"/>
      <c r="AT141" s="191" t="s">
        <v>173</v>
      </c>
      <c r="AU141" s="191" t="s">
        <v>116</v>
      </c>
      <c r="AV141" s="11" t="s">
        <v>166</v>
      </c>
      <c r="AW141" s="11" t="s">
        <v>38</v>
      </c>
      <c r="AX141" s="11" t="s">
        <v>88</v>
      </c>
      <c r="AY141" s="191" t="s">
        <v>161</v>
      </c>
    </row>
    <row r="142" spans="2:65" s="1" customFormat="1" ht="34.15" customHeight="1">
      <c r="B142" s="37"/>
      <c r="C142" s="169" t="s">
        <v>187</v>
      </c>
      <c r="D142" s="169" t="s">
        <v>162</v>
      </c>
      <c r="E142" s="170" t="s">
        <v>188</v>
      </c>
      <c r="F142" s="271" t="s">
        <v>189</v>
      </c>
      <c r="G142" s="271"/>
      <c r="H142" s="271"/>
      <c r="I142" s="271"/>
      <c r="J142" s="171" t="s">
        <v>170</v>
      </c>
      <c r="K142" s="172">
        <v>101.307</v>
      </c>
      <c r="L142" s="272">
        <v>0</v>
      </c>
      <c r="M142" s="273"/>
      <c r="N142" s="274">
        <f>ROUND(L142*K142,2)</f>
        <v>0</v>
      </c>
      <c r="O142" s="274"/>
      <c r="P142" s="274"/>
      <c r="Q142" s="274"/>
      <c r="R142" s="39"/>
      <c r="T142" s="173" t="s">
        <v>22</v>
      </c>
      <c r="U142" s="46" t="s">
        <v>45</v>
      </c>
      <c r="V142" s="38"/>
      <c r="W142" s="174">
        <f>V142*K142</f>
        <v>0</v>
      </c>
      <c r="X142" s="174">
        <v>0</v>
      </c>
      <c r="Y142" s="174">
        <f>X142*K142</f>
        <v>0</v>
      </c>
      <c r="Z142" s="174">
        <v>0.1</v>
      </c>
      <c r="AA142" s="175">
        <f>Z142*K142</f>
        <v>10.130700000000001</v>
      </c>
      <c r="AR142" s="21" t="s">
        <v>166</v>
      </c>
      <c r="AT142" s="21" t="s">
        <v>162</v>
      </c>
      <c r="AU142" s="21" t="s">
        <v>116</v>
      </c>
      <c r="AY142" s="21" t="s">
        <v>161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1" t="s">
        <v>88</v>
      </c>
      <c r="BK142" s="112">
        <f>ROUND(L142*K142,2)</f>
        <v>0</v>
      </c>
      <c r="BL142" s="21" t="s">
        <v>166</v>
      </c>
      <c r="BM142" s="21" t="s">
        <v>190</v>
      </c>
    </row>
    <row r="143" spans="2:65" s="10" customFormat="1" ht="14.45" customHeight="1">
      <c r="B143" s="176"/>
      <c r="C143" s="177"/>
      <c r="D143" s="177"/>
      <c r="E143" s="178" t="s">
        <v>22</v>
      </c>
      <c r="F143" s="275" t="s">
        <v>191</v>
      </c>
      <c r="G143" s="276"/>
      <c r="H143" s="276"/>
      <c r="I143" s="276"/>
      <c r="J143" s="177"/>
      <c r="K143" s="179">
        <v>56.213000000000001</v>
      </c>
      <c r="L143" s="177"/>
      <c r="M143" s="177"/>
      <c r="N143" s="177"/>
      <c r="O143" s="177"/>
      <c r="P143" s="177"/>
      <c r="Q143" s="177"/>
      <c r="R143" s="180"/>
      <c r="T143" s="181"/>
      <c r="U143" s="177"/>
      <c r="V143" s="177"/>
      <c r="W143" s="177"/>
      <c r="X143" s="177"/>
      <c r="Y143" s="177"/>
      <c r="Z143" s="177"/>
      <c r="AA143" s="182"/>
      <c r="AT143" s="183" t="s">
        <v>173</v>
      </c>
      <c r="AU143" s="183" t="s">
        <v>116</v>
      </c>
      <c r="AV143" s="10" t="s">
        <v>116</v>
      </c>
      <c r="AW143" s="10" t="s">
        <v>38</v>
      </c>
      <c r="AX143" s="10" t="s">
        <v>80</v>
      </c>
      <c r="AY143" s="183" t="s">
        <v>161</v>
      </c>
    </row>
    <row r="144" spans="2:65" s="10" customFormat="1" ht="14.45" customHeight="1">
      <c r="B144" s="176"/>
      <c r="C144" s="177"/>
      <c r="D144" s="177"/>
      <c r="E144" s="178" t="s">
        <v>22</v>
      </c>
      <c r="F144" s="279" t="s">
        <v>192</v>
      </c>
      <c r="G144" s="280"/>
      <c r="H144" s="280"/>
      <c r="I144" s="280"/>
      <c r="J144" s="177"/>
      <c r="K144" s="179">
        <v>45.094000000000001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173</v>
      </c>
      <c r="AU144" s="183" t="s">
        <v>116</v>
      </c>
      <c r="AV144" s="10" t="s">
        <v>116</v>
      </c>
      <c r="AW144" s="10" t="s">
        <v>38</v>
      </c>
      <c r="AX144" s="10" t="s">
        <v>80</v>
      </c>
      <c r="AY144" s="183" t="s">
        <v>161</v>
      </c>
    </row>
    <row r="145" spans="2:65" s="11" customFormat="1" ht="14.45" customHeight="1">
      <c r="B145" s="184"/>
      <c r="C145" s="185"/>
      <c r="D145" s="185"/>
      <c r="E145" s="186" t="s">
        <v>22</v>
      </c>
      <c r="F145" s="277" t="s">
        <v>174</v>
      </c>
      <c r="G145" s="278"/>
      <c r="H145" s="278"/>
      <c r="I145" s="278"/>
      <c r="J145" s="185"/>
      <c r="K145" s="187">
        <v>101.307</v>
      </c>
      <c r="L145" s="185"/>
      <c r="M145" s="185"/>
      <c r="N145" s="185"/>
      <c r="O145" s="185"/>
      <c r="P145" s="185"/>
      <c r="Q145" s="185"/>
      <c r="R145" s="188"/>
      <c r="T145" s="189"/>
      <c r="U145" s="185"/>
      <c r="V145" s="185"/>
      <c r="W145" s="185"/>
      <c r="X145" s="185"/>
      <c r="Y145" s="185"/>
      <c r="Z145" s="185"/>
      <c r="AA145" s="190"/>
      <c r="AT145" s="191" t="s">
        <v>173</v>
      </c>
      <c r="AU145" s="191" t="s">
        <v>116</v>
      </c>
      <c r="AV145" s="11" t="s">
        <v>166</v>
      </c>
      <c r="AW145" s="11" t="s">
        <v>38</v>
      </c>
      <c r="AX145" s="11" t="s">
        <v>88</v>
      </c>
      <c r="AY145" s="191" t="s">
        <v>161</v>
      </c>
    </row>
    <row r="146" spans="2:65" s="1" customFormat="1" ht="22.9" customHeight="1">
      <c r="B146" s="37"/>
      <c r="C146" s="169" t="s">
        <v>193</v>
      </c>
      <c r="D146" s="169" t="s">
        <v>162</v>
      </c>
      <c r="E146" s="170" t="s">
        <v>194</v>
      </c>
      <c r="F146" s="271" t="s">
        <v>195</v>
      </c>
      <c r="G146" s="271"/>
      <c r="H146" s="271"/>
      <c r="I146" s="271"/>
      <c r="J146" s="171" t="s">
        <v>178</v>
      </c>
      <c r="K146" s="172">
        <v>4.2750000000000004</v>
      </c>
      <c r="L146" s="272">
        <v>0</v>
      </c>
      <c r="M146" s="273"/>
      <c r="N146" s="274">
        <f>ROUND(L146*K146,2)</f>
        <v>0</v>
      </c>
      <c r="O146" s="274"/>
      <c r="P146" s="274"/>
      <c r="Q146" s="274"/>
      <c r="R146" s="39"/>
      <c r="T146" s="173" t="s">
        <v>22</v>
      </c>
      <c r="U146" s="46" t="s">
        <v>45</v>
      </c>
      <c r="V146" s="38"/>
      <c r="W146" s="174">
        <f>V146*K146</f>
        <v>0</v>
      </c>
      <c r="X146" s="174">
        <v>0</v>
      </c>
      <c r="Y146" s="174">
        <f>X146*K146</f>
        <v>0</v>
      </c>
      <c r="Z146" s="174">
        <v>2.1</v>
      </c>
      <c r="AA146" s="175">
        <f>Z146*K146</f>
        <v>8.9775000000000009</v>
      </c>
      <c r="AR146" s="21" t="s">
        <v>166</v>
      </c>
      <c r="AT146" s="21" t="s">
        <v>162</v>
      </c>
      <c r="AU146" s="21" t="s">
        <v>116</v>
      </c>
      <c r="AY146" s="21" t="s">
        <v>161</v>
      </c>
      <c r="BE146" s="112">
        <f>IF(U146="základní",N146,0)</f>
        <v>0</v>
      </c>
      <c r="BF146" s="112">
        <f>IF(U146="snížená",N146,0)</f>
        <v>0</v>
      </c>
      <c r="BG146" s="112">
        <f>IF(U146="zákl. přenesená",N146,0)</f>
        <v>0</v>
      </c>
      <c r="BH146" s="112">
        <f>IF(U146="sníž. přenesená",N146,0)</f>
        <v>0</v>
      </c>
      <c r="BI146" s="112">
        <f>IF(U146="nulová",N146,0)</f>
        <v>0</v>
      </c>
      <c r="BJ146" s="21" t="s">
        <v>88</v>
      </c>
      <c r="BK146" s="112">
        <f>ROUND(L146*K146,2)</f>
        <v>0</v>
      </c>
      <c r="BL146" s="21" t="s">
        <v>166</v>
      </c>
      <c r="BM146" s="21" t="s">
        <v>196</v>
      </c>
    </row>
    <row r="147" spans="2:65" s="10" customFormat="1" ht="14.45" customHeight="1">
      <c r="B147" s="176"/>
      <c r="C147" s="177"/>
      <c r="D147" s="177"/>
      <c r="E147" s="178" t="s">
        <v>22</v>
      </c>
      <c r="F147" s="275" t="s">
        <v>197</v>
      </c>
      <c r="G147" s="276"/>
      <c r="H147" s="276"/>
      <c r="I147" s="276"/>
      <c r="J147" s="177"/>
      <c r="K147" s="179">
        <v>4.2750000000000004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173</v>
      </c>
      <c r="AU147" s="183" t="s">
        <v>116</v>
      </c>
      <c r="AV147" s="10" t="s">
        <v>116</v>
      </c>
      <c r="AW147" s="10" t="s">
        <v>38</v>
      </c>
      <c r="AX147" s="10" t="s">
        <v>80</v>
      </c>
      <c r="AY147" s="183" t="s">
        <v>161</v>
      </c>
    </row>
    <row r="148" spans="2:65" s="11" customFormat="1" ht="14.45" customHeight="1">
      <c r="B148" s="184"/>
      <c r="C148" s="185"/>
      <c r="D148" s="185"/>
      <c r="E148" s="186" t="s">
        <v>22</v>
      </c>
      <c r="F148" s="277" t="s">
        <v>174</v>
      </c>
      <c r="G148" s="278"/>
      <c r="H148" s="278"/>
      <c r="I148" s="278"/>
      <c r="J148" s="185"/>
      <c r="K148" s="187">
        <v>4.2750000000000004</v>
      </c>
      <c r="L148" s="185"/>
      <c r="M148" s="185"/>
      <c r="N148" s="185"/>
      <c r="O148" s="185"/>
      <c r="P148" s="185"/>
      <c r="Q148" s="185"/>
      <c r="R148" s="188"/>
      <c r="T148" s="189"/>
      <c r="U148" s="185"/>
      <c r="V148" s="185"/>
      <c r="W148" s="185"/>
      <c r="X148" s="185"/>
      <c r="Y148" s="185"/>
      <c r="Z148" s="185"/>
      <c r="AA148" s="190"/>
      <c r="AT148" s="191" t="s">
        <v>173</v>
      </c>
      <c r="AU148" s="191" t="s">
        <v>116</v>
      </c>
      <c r="AV148" s="11" t="s">
        <v>166</v>
      </c>
      <c r="AW148" s="11" t="s">
        <v>38</v>
      </c>
      <c r="AX148" s="11" t="s">
        <v>88</v>
      </c>
      <c r="AY148" s="191" t="s">
        <v>161</v>
      </c>
    </row>
    <row r="149" spans="2:65" s="1" customFormat="1" ht="22.9" customHeight="1">
      <c r="B149" s="37"/>
      <c r="C149" s="169" t="s">
        <v>198</v>
      </c>
      <c r="D149" s="169" t="s">
        <v>162</v>
      </c>
      <c r="E149" s="170" t="s">
        <v>199</v>
      </c>
      <c r="F149" s="271" t="s">
        <v>200</v>
      </c>
      <c r="G149" s="271"/>
      <c r="H149" s="271"/>
      <c r="I149" s="271"/>
      <c r="J149" s="171" t="s">
        <v>201</v>
      </c>
      <c r="K149" s="172">
        <v>2</v>
      </c>
      <c r="L149" s="272">
        <v>0</v>
      </c>
      <c r="M149" s="273"/>
      <c r="N149" s="274">
        <f>ROUND(L149*K149,2)</f>
        <v>0</v>
      </c>
      <c r="O149" s="274"/>
      <c r="P149" s="274"/>
      <c r="Q149" s="274"/>
      <c r="R149" s="39"/>
      <c r="T149" s="173" t="s">
        <v>22</v>
      </c>
      <c r="U149" s="46" t="s">
        <v>45</v>
      </c>
      <c r="V149" s="38"/>
      <c r="W149" s="174">
        <f>V149*K149</f>
        <v>0</v>
      </c>
      <c r="X149" s="174">
        <v>0</v>
      </c>
      <c r="Y149" s="174">
        <f>X149*K149</f>
        <v>0</v>
      </c>
      <c r="Z149" s="174">
        <v>7.0000000000000007E-2</v>
      </c>
      <c r="AA149" s="175">
        <f>Z149*K149</f>
        <v>0.14000000000000001</v>
      </c>
      <c r="AR149" s="21" t="s">
        <v>166</v>
      </c>
      <c r="AT149" s="21" t="s">
        <v>162</v>
      </c>
      <c r="AU149" s="21" t="s">
        <v>116</v>
      </c>
      <c r="AY149" s="21" t="s">
        <v>161</v>
      </c>
      <c r="BE149" s="112">
        <f>IF(U149="základní",N149,0)</f>
        <v>0</v>
      </c>
      <c r="BF149" s="112">
        <f>IF(U149="snížená",N149,0)</f>
        <v>0</v>
      </c>
      <c r="BG149" s="112">
        <f>IF(U149="zákl. přenesená",N149,0)</f>
        <v>0</v>
      </c>
      <c r="BH149" s="112">
        <f>IF(U149="sníž. přenesená",N149,0)</f>
        <v>0</v>
      </c>
      <c r="BI149" s="112">
        <f>IF(U149="nulová",N149,0)</f>
        <v>0</v>
      </c>
      <c r="BJ149" s="21" t="s">
        <v>88</v>
      </c>
      <c r="BK149" s="112">
        <f>ROUND(L149*K149,2)</f>
        <v>0</v>
      </c>
      <c r="BL149" s="21" t="s">
        <v>166</v>
      </c>
      <c r="BM149" s="21" t="s">
        <v>202</v>
      </c>
    </row>
    <row r="150" spans="2:65" s="10" customFormat="1" ht="14.45" customHeight="1">
      <c r="B150" s="176"/>
      <c r="C150" s="177"/>
      <c r="D150" s="177"/>
      <c r="E150" s="178" t="s">
        <v>22</v>
      </c>
      <c r="F150" s="275" t="s">
        <v>203</v>
      </c>
      <c r="G150" s="276"/>
      <c r="H150" s="276"/>
      <c r="I150" s="276"/>
      <c r="J150" s="177"/>
      <c r="K150" s="179">
        <v>2</v>
      </c>
      <c r="L150" s="177"/>
      <c r="M150" s="177"/>
      <c r="N150" s="177"/>
      <c r="O150" s="177"/>
      <c r="P150" s="177"/>
      <c r="Q150" s="177"/>
      <c r="R150" s="180"/>
      <c r="T150" s="181"/>
      <c r="U150" s="177"/>
      <c r="V150" s="177"/>
      <c r="W150" s="177"/>
      <c r="X150" s="177"/>
      <c r="Y150" s="177"/>
      <c r="Z150" s="177"/>
      <c r="AA150" s="182"/>
      <c r="AT150" s="183" t="s">
        <v>173</v>
      </c>
      <c r="AU150" s="183" t="s">
        <v>116</v>
      </c>
      <c r="AV150" s="10" t="s">
        <v>116</v>
      </c>
      <c r="AW150" s="10" t="s">
        <v>38</v>
      </c>
      <c r="AX150" s="10" t="s">
        <v>88</v>
      </c>
      <c r="AY150" s="183" t="s">
        <v>161</v>
      </c>
    </row>
    <row r="151" spans="2:65" s="1" customFormat="1" ht="34.15" customHeight="1">
      <c r="B151" s="37"/>
      <c r="C151" s="169" t="s">
        <v>204</v>
      </c>
      <c r="D151" s="169" t="s">
        <v>162</v>
      </c>
      <c r="E151" s="170" t="s">
        <v>205</v>
      </c>
      <c r="F151" s="271" t="s">
        <v>206</v>
      </c>
      <c r="G151" s="271"/>
      <c r="H151" s="271"/>
      <c r="I151" s="271"/>
      <c r="J151" s="171" t="s">
        <v>207</v>
      </c>
      <c r="K151" s="172">
        <v>0.5</v>
      </c>
      <c r="L151" s="272">
        <v>0</v>
      </c>
      <c r="M151" s="273"/>
      <c r="N151" s="274">
        <f>ROUND(L151*K151,2)</f>
        <v>0</v>
      </c>
      <c r="O151" s="274"/>
      <c r="P151" s="274"/>
      <c r="Q151" s="274"/>
      <c r="R151" s="39"/>
      <c r="T151" s="173" t="s">
        <v>22</v>
      </c>
      <c r="U151" s="46" t="s">
        <v>45</v>
      </c>
      <c r="V151" s="38"/>
      <c r="W151" s="174">
        <f>V151*K151</f>
        <v>0</v>
      </c>
      <c r="X151" s="174">
        <v>0</v>
      </c>
      <c r="Y151" s="174">
        <f>X151*K151</f>
        <v>0</v>
      </c>
      <c r="Z151" s="174">
        <v>1.258</v>
      </c>
      <c r="AA151" s="175">
        <f>Z151*K151</f>
        <v>0.629</v>
      </c>
      <c r="AR151" s="21" t="s">
        <v>166</v>
      </c>
      <c r="AT151" s="21" t="s">
        <v>162</v>
      </c>
      <c r="AU151" s="21" t="s">
        <v>116</v>
      </c>
      <c r="AY151" s="21" t="s">
        <v>161</v>
      </c>
      <c r="BE151" s="112">
        <f>IF(U151="základní",N151,0)</f>
        <v>0</v>
      </c>
      <c r="BF151" s="112">
        <f>IF(U151="snížená",N151,0)</f>
        <v>0</v>
      </c>
      <c r="BG151" s="112">
        <f>IF(U151="zákl. přenesená",N151,0)</f>
        <v>0</v>
      </c>
      <c r="BH151" s="112">
        <f>IF(U151="sníž. přenesená",N151,0)</f>
        <v>0</v>
      </c>
      <c r="BI151" s="112">
        <f>IF(U151="nulová",N151,0)</f>
        <v>0</v>
      </c>
      <c r="BJ151" s="21" t="s">
        <v>88</v>
      </c>
      <c r="BK151" s="112">
        <f>ROUND(L151*K151,2)</f>
        <v>0</v>
      </c>
      <c r="BL151" s="21" t="s">
        <v>166</v>
      </c>
      <c r="BM151" s="21" t="s">
        <v>208</v>
      </c>
    </row>
    <row r="152" spans="2:65" s="10" customFormat="1" ht="14.45" customHeight="1">
      <c r="B152" s="176"/>
      <c r="C152" s="177"/>
      <c r="D152" s="177"/>
      <c r="E152" s="178" t="s">
        <v>22</v>
      </c>
      <c r="F152" s="275" t="s">
        <v>209</v>
      </c>
      <c r="G152" s="276"/>
      <c r="H152" s="276"/>
      <c r="I152" s="276"/>
      <c r="J152" s="177"/>
      <c r="K152" s="179">
        <v>0.5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173</v>
      </c>
      <c r="AU152" s="183" t="s">
        <v>116</v>
      </c>
      <c r="AV152" s="10" t="s">
        <v>116</v>
      </c>
      <c r="AW152" s="10" t="s">
        <v>38</v>
      </c>
      <c r="AX152" s="10" t="s">
        <v>88</v>
      </c>
      <c r="AY152" s="183" t="s">
        <v>161</v>
      </c>
    </row>
    <row r="153" spans="2:65" s="1" customFormat="1" ht="34.15" customHeight="1">
      <c r="B153" s="37"/>
      <c r="C153" s="169" t="s">
        <v>210</v>
      </c>
      <c r="D153" s="169" t="s">
        <v>162</v>
      </c>
      <c r="E153" s="170" t="s">
        <v>211</v>
      </c>
      <c r="F153" s="271" t="s">
        <v>212</v>
      </c>
      <c r="G153" s="271"/>
      <c r="H153" s="271"/>
      <c r="I153" s="271"/>
      <c r="J153" s="171" t="s">
        <v>178</v>
      </c>
      <c r="K153" s="172">
        <v>6.9880000000000004</v>
      </c>
      <c r="L153" s="272">
        <v>0</v>
      </c>
      <c r="M153" s="273"/>
      <c r="N153" s="274">
        <f>ROUND(L153*K153,2)</f>
        <v>0</v>
      </c>
      <c r="O153" s="274"/>
      <c r="P153" s="274"/>
      <c r="Q153" s="274"/>
      <c r="R153" s="39"/>
      <c r="T153" s="173" t="s">
        <v>22</v>
      </c>
      <c r="U153" s="46" t="s">
        <v>45</v>
      </c>
      <c r="V153" s="38"/>
      <c r="W153" s="174">
        <f>V153*K153</f>
        <v>0</v>
      </c>
      <c r="X153" s="174">
        <v>0</v>
      </c>
      <c r="Y153" s="174">
        <f>X153*K153</f>
        <v>0</v>
      </c>
      <c r="Z153" s="174">
        <v>2.2000000000000002</v>
      </c>
      <c r="AA153" s="175">
        <f>Z153*K153</f>
        <v>15.373600000000001</v>
      </c>
      <c r="AR153" s="21" t="s">
        <v>166</v>
      </c>
      <c r="AT153" s="21" t="s">
        <v>162</v>
      </c>
      <c r="AU153" s="21" t="s">
        <v>116</v>
      </c>
      <c r="AY153" s="21" t="s">
        <v>161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1" t="s">
        <v>88</v>
      </c>
      <c r="BK153" s="112">
        <f>ROUND(L153*K153,2)</f>
        <v>0</v>
      </c>
      <c r="BL153" s="21" t="s">
        <v>166</v>
      </c>
      <c r="BM153" s="21" t="s">
        <v>213</v>
      </c>
    </row>
    <row r="154" spans="2:65" s="10" customFormat="1" ht="14.45" customHeight="1">
      <c r="B154" s="176"/>
      <c r="C154" s="177"/>
      <c r="D154" s="177"/>
      <c r="E154" s="178" t="s">
        <v>22</v>
      </c>
      <c r="F154" s="275" t="s">
        <v>214</v>
      </c>
      <c r="G154" s="276"/>
      <c r="H154" s="276"/>
      <c r="I154" s="276"/>
      <c r="J154" s="177"/>
      <c r="K154" s="179">
        <v>2.1379999999999999</v>
      </c>
      <c r="L154" s="177"/>
      <c r="M154" s="177"/>
      <c r="N154" s="177"/>
      <c r="O154" s="177"/>
      <c r="P154" s="177"/>
      <c r="Q154" s="177"/>
      <c r="R154" s="180"/>
      <c r="T154" s="181"/>
      <c r="U154" s="177"/>
      <c r="V154" s="177"/>
      <c r="W154" s="177"/>
      <c r="X154" s="177"/>
      <c r="Y154" s="177"/>
      <c r="Z154" s="177"/>
      <c r="AA154" s="182"/>
      <c r="AT154" s="183" t="s">
        <v>173</v>
      </c>
      <c r="AU154" s="183" t="s">
        <v>116</v>
      </c>
      <c r="AV154" s="10" t="s">
        <v>116</v>
      </c>
      <c r="AW154" s="10" t="s">
        <v>38</v>
      </c>
      <c r="AX154" s="10" t="s">
        <v>80</v>
      </c>
      <c r="AY154" s="183" t="s">
        <v>161</v>
      </c>
    </row>
    <row r="155" spans="2:65" s="10" customFormat="1" ht="14.45" customHeight="1">
      <c r="B155" s="176"/>
      <c r="C155" s="177"/>
      <c r="D155" s="177"/>
      <c r="E155" s="178" t="s">
        <v>22</v>
      </c>
      <c r="F155" s="279" t="s">
        <v>215</v>
      </c>
      <c r="G155" s="280"/>
      <c r="H155" s="280"/>
      <c r="I155" s="280"/>
      <c r="J155" s="177"/>
      <c r="K155" s="179">
        <v>1.61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173</v>
      </c>
      <c r="AU155" s="183" t="s">
        <v>116</v>
      </c>
      <c r="AV155" s="10" t="s">
        <v>116</v>
      </c>
      <c r="AW155" s="10" t="s">
        <v>38</v>
      </c>
      <c r="AX155" s="10" t="s">
        <v>80</v>
      </c>
      <c r="AY155" s="183" t="s">
        <v>161</v>
      </c>
    </row>
    <row r="156" spans="2:65" s="10" customFormat="1" ht="14.45" customHeight="1">
      <c r="B156" s="176"/>
      <c r="C156" s="177"/>
      <c r="D156" s="177"/>
      <c r="E156" s="178" t="s">
        <v>22</v>
      </c>
      <c r="F156" s="279" t="s">
        <v>216</v>
      </c>
      <c r="G156" s="280"/>
      <c r="H156" s="280"/>
      <c r="I156" s="280"/>
      <c r="J156" s="177"/>
      <c r="K156" s="179">
        <v>3.22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173</v>
      </c>
      <c r="AU156" s="183" t="s">
        <v>116</v>
      </c>
      <c r="AV156" s="10" t="s">
        <v>116</v>
      </c>
      <c r="AW156" s="10" t="s">
        <v>38</v>
      </c>
      <c r="AX156" s="10" t="s">
        <v>80</v>
      </c>
      <c r="AY156" s="183" t="s">
        <v>161</v>
      </c>
    </row>
    <row r="157" spans="2:65" s="10" customFormat="1" ht="22.9" customHeight="1">
      <c r="B157" s="176"/>
      <c r="C157" s="177"/>
      <c r="D157" s="177"/>
      <c r="E157" s="178" t="s">
        <v>22</v>
      </c>
      <c r="F157" s="279" t="s">
        <v>217</v>
      </c>
      <c r="G157" s="280"/>
      <c r="H157" s="280"/>
      <c r="I157" s="280"/>
      <c r="J157" s="177"/>
      <c r="K157" s="179">
        <v>0.02</v>
      </c>
      <c r="L157" s="177"/>
      <c r="M157" s="177"/>
      <c r="N157" s="177"/>
      <c r="O157" s="177"/>
      <c r="P157" s="177"/>
      <c r="Q157" s="177"/>
      <c r="R157" s="180"/>
      <c r="T157" s="181"/>
      <c r="U157" s="177"/>
      <c r="V157" s="177"/>
      <c r="W157" s="177"/>
      <c r="X157" s="177"/>
      <c r="Y157" s="177"/>
      <c r="Z157" s="177"/>
      <c r="AA157" s="182"/>
      <c r="AT157" s="183" t="s">
        <v>173</v>
      </c>
      <c r="AU157" s="183" t="s">
        <v>116</v>
      </c>
      <c r="AV157" s="10" t="s">
        <v>116</v>
      </c>
      <c r="AW157" s="10" t="s">
        <v>38</v>
      </c>
      <c r="AX157" s="10" t="s">
        <v>80</v>
      </c>
      <c r="AY157" s="183" t="s">
        <v>161</v>
      </c>
    </row>
    <row r="158" spans="2:65" s="11" customFormat="1" ht="14.45" customHeight="1">
      <c r="B158" s="184"/>
      <c r="C158" s="185"/>
      <c r="D158" s="185"/>
      <c r="E158" s="186" t="s">
        <v>22</v>
      </c>
      <c r="F158" s="277" t="s">
        <v>174</v>
      </c>
      <c r="G158" s="278"/>
      <c r="H158" s="278"/>
      <c r="I158" s="278"/>
      <c r="J158" s="185"/>
      <c r="K158" s="187">
        <v>6.9880000000000004</v>
      </c>
      <c r="L158" s="185"/>
      <c r="M158" s="185"/>
      <c r="N158" s="185"/>
      <c r="O158" s="185"/>
      <c r="P158" s="185"/>
      <c r="Q158" s="185"/>
      <c r="R158" s="188"/>
      <c r="T158" s="189"/>
      <c r="U158" s="185"/>
      <c r="V158" s="185"/>
      <c r="W158" s="185"/>
      <c r="X158" s="185"/>
      <c r="Y158" s="185"/>
      <c r="Z158" s="185"/>
      <c r="AA158" s="190"/>
      <c r="AT158" s="191" t="s">
        <v>173</v>
      </c>
      <c r="AU158" s="191" t="s">
        <v>116</v>
      </c>
      <c r="AV158" s="11" t="s">
        <v>166</v>
      </c>
      <c r="AW158" s="11" t="s">
        <v>38</v>
      </c>
      <c r="AX158" s="11" t="s">
        <v>88</v>
      </c>
      <c r="AY158" s="191" t="s">
        <v>161</v>
      </c>
    </row>
    <row r="159" spans="2:65" s="1" customFormat="1" ht="45.6" customHeight="1">
      <c r="B159" s="37"/>
      <c r="C159" s="169" t="s">
        <v>218</v>
      </c>
      <c r="D159" s="169" t="s">
        <v>162</v>
      </c>
      <c r="E159" s="170" t="s">
        <v>219</v>
      </c>
      <c r="F159" s="271" t="s">
        <v>220</v>
      </c>
      <c r="G159" s="271"/>
      <c r="H159" s="271"/>
      <c r="I159" s="271"/>
      <c r="J159" s="171" t="s">
        <v>178</v>
      </c>
      <c r="K159" s="172">
        <v>5.13</v>
      </c>
      <c r="L159" s="272">
        <v>0</v>
      </c>
      <c r="M159" s="273"/>
      <c r="N159" s="274">
        <f>ROUND(L159*K159,2)</f>
        <v>0</v>
      </c>
      <c r="O159" s="274"/>
      <c r="P159" s="274"/>
      <c r="Q159" s="274"/>
      <c r="R159" s="39"/>
      <c r="T159" s="173" t="s">
        <v>22</v>
      </c>
      <c r="U159" s="46" t="s">
        <v>45</v>
      </c>
      <c r="V159" s="38"/>
      <c r="W159" s="174">
        <f>V159*K159</f>
        <v>0</v>
      </c>
      <c r="X159" s="174">
        <v>0</v>
      </c>
      <c r="Y159" s="174">
        <f>X159*K159</f>
        <v>0</v>
      </c>
      <c r="Z159" s="174">
        <v>2.2000000000000002</v>
      </c>
      <c r="AA159" s="175">
        <f>Z159*K159</f>
        <v>11.286000000000001</v>
      </c>
      <c r="AR159" s="21" t="s">
        <v>166</v>
      </c>
      <c r="AT159" s="21" t="s">
        <v>162</v>
      </c>
      <c r="AU159" s="21" t="s">
        <v>116</v>
      </c>
      <c r="AY159" s="21" t="s">
        <v>161</v>
      </c>
      <c r="BE159" s="112">
        <f>IF(U159="základní",N159,0)</f>
        <v>0</v>
      </c>
      <c r="BF159" s="112">
        <f>IF(U159="snížená",N159,0)</f>
        <v>0</v>
      </c>
      <c r="BG159" s="112">
        <f>IF(U159="zákl. přenesená",N159,0)</f>
        <v>0</v>
      </c>
      <c r="BH159" s="112">
        <f>IF(U159="sníž. přenesená",N159,0)</f>
        <v>0</v>
      </c>
      <c r="BI159" s="112">
        <f>IF(U159="nulová",N159,0)</f>
        <v>0</v>
      </c>
      <c r="BJ159" s="21" t="s">
        <v>88</v>
      </c>
      <c r="BK159" s="112">
        <f>ROUND(L159*K159,2)</f>
        <v>0</v>
      </c>
      <c r="BL159" s="21" t="s">
        <v>166</v>
      </c>
      <c r="BM159" s="21" t="s">
        <v>221</v>
      </c>
    </row>
    <row r="160" spans="2:65" s="10" customFormat="1" ht="14.45" customHeight="1">
      <c r="B160" s="176"/>
      <c r="C160" s="177"/>
      <c r="D160" s="177"/>
      <c r="E160" s="178" t="s">
        <v>22</v>
      </c>
      <c r="F160" s="275" t="s">
        <v>222</v>
      </c>
      <c r="G160" s="276"/>
      <c r="H160" s="276"/>
      <c r="I160" s="276"/>
      <c r="J160" s="177"/>
      <c r="K160" s="179">
        <v>5.13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173</v>
      </c>
      <c r="AU160" s="183" t="s">
        <v>116</v>
      </c>
      <c r="AV160" s="10" t="s">
        <v>116</v>
      </c>
      <c r="AW160" s="10" t="s">
        <v>38</v>
      </c>
      <c r="AX160" s="10" t="s">
        <v>80</v>
      </c>
      <c r="AY160" s="183" t="s">
        <v>161</v>
      </c>
    </row>
    <row r="161" spans="2:65" s="11" customFormat="1" ht="14.45" customHeight="1">
      <c r="B161" s="184"/>
      <c r="C161" s="185"/>
      <c r="D161" s="185"/>
      <c r="E161" s="186" t="s">
        <v>22</v>
      </c>
      <c r="F161" s="277" t="s">
        <v>174</v>
      </c>
      <c r="G161" s="278"/>
      <c r="H161" s="278"/>
      <c r="I161" s="278"/>
      <c r="J161" s="185"/>
      <c r="K161" s="187">
        <v>5.13</v>
      </c>
      <c r="L161" s="185"/>
      <c r="M161" s="185"/>
      <c r="N161" s="185"/>
      <c r="O161" s="185"/>
      <c r="P161" s="185"/>
      <c r="Q161" s="185"/>
      <c r="R161" s="188"/>
      <c r="T161" s="189"/>
      <c r="U161" s="185"/>
      <c r="V161" s="185"/>
      <c r="W161" s="185"/>
      <c r="X161" s="185"/>
      <c r="Y161" s="185"/>
      <c r="Z161" s="185"/>
      <c r="AA161" s="190"/>
      <c r="AT161" s="191" t="s">
        <v>173</v>
      </c>
      <c r="AU161" s="191" t="s">
        <v>116</v>
      </c>
      <c r="AV161" s="11" t="s">
        <v>166</v>
      </c>
      <c r="AW161" s="11" t="s">
        <v>38</v>
      </c>
      <c r="AX161" s="11" t="s">
        <v>88</v>
      </c>
      <c r="AY161" s="191" t="s">
        <v>161</v>
      </c>
    </row>
    <row r="162" spans="2:65" s="1" customFormat="1" ht="22.9" customHeight="1">
      <c r="B162" s="37"/>
      <c r="C162" s="169" t="s">
        <v>223</v>
      </c>
      <c r="D162" s="169" t="s">
        <v>162</v>
      </c>
      <c r="E162" s="170" t="s">
        <v>224</v>
      </c>
      <c r="F162" s="271" t="s">
        <v>225</v>
      </c>
      <c r="G162" s="271"/>
      <c r="H162" s="271"/>
      <c r="I162" s="271"/>
      <c r="J162" s="171" t="s">
        <v>178</v>
      </c>
      <c r="K162" s="172">
        <v>4.2750000000000004</v>
      </c>
      <c r="L162" s="272">
        <v>0</v>
      </c>
      <c r="M162" s="273"/>
      <c r="N162" s="274">
        <f>ROUND(L162*K162,2)</f>
        <v>0</v>
      </c>
      <c r="O162" s="274"/>
      <c r="P162" s="274"/>
      <c r="Q162" s="274"/>
      <c r="R162" s="39"/>
      <c r="T162" s="173" t="s">
        <v>22</v>
      </c>
      <c r="U162" s="46" t="s">
        <v>45</v>
      </c>
      <c r="V162" s="38"/>
      <c r="W162" s="174">
        <f>V162*K162</f>
        <v>0</v>
      </c>
      <c r="X162" s="174">
        <v>0</v>
      </c>
      <c r="Y162" s="174">
        <f>X162*K162</f>
        <v>0</v>
      </c>
      <c r="Z162" s="174">
        <v>1.4</v>
      </c>
      <c r="AA162" s="175">
        <f>Z162*K162</f>
        <v>5.9850000000000003</v>
      </c>
      <c r="AR162" s="21" t="s">
        <v>166</v>
      </c>
      <c r="AT162" s="21" t="s">
        <v>162</v>
      </c>
      <c r="AU162" s="21" t="s">
        <v>116</v>
      </c>
      <c r="AY162" s="21" t="s">
        <v>161</v>
      </c>
      <c r="BE162" s="112">
        <f>IF(U162="základní",N162,0)</f>
        <v>0</v>
      </c>
      <c r="BF162" s="112">
        <f>IF(U162="snížená",N162,0)</f>
        <v>0</v>
      </c>
      <c r="BG162" s="112">
        <f>IF(U162="zákl. přenesená",N162,0)</f>
        <v>0</v>
      </c>
      <c r="BH162" s="112">
        <f>IF(U162="sníž. přenesená",N162,0)</f>
        <v>0</v>
      </c>
      <c r="BI162" s="112">
        <f>IF(U162="nulová",N162,0)</f>
        <v>0</v>
      </c>
      <c r="BJ162" s="21" t="s">
        <v>88</v>
      </c>
      <c r="BK162" s="112">
        <f>ROUND(L162*K162,2)</f>
        <v>0</v>
      </c>
      <c r="BL162" s="21" t="s">
        <v>166</v>
      </c>
      <c r="BM162" s="21" t="s">
        <v>226</v>
      </c>
    </row>
    <row r="163" spans="2:65" s="10" customFormat="1" ht="14.45" customHeight="1">
      <c r="B163" s="176"/>
      <c r="C163" s="177"/>
      <c r="D163" s="177"/>
      <c r="E163" s="178" t="s">
        <v>22</v>
      </c>
      <c r="F163" s="275" t="s">
        <v>227</v>
      </c>
      <c r="G163" s="276"/>
      <c r="H163" s="276"/>
      <c r="I163" s="276"/>
      <c r="J163" s="177"/>
      <c r="K163" s="179">
        <v>4.2750000000000004</v>
      </c>
      <c r="L163" s="177"/>
      <c r="M163" s="177"/>
      <c r="N163" s="177"/>
      <c r="O163" s="177"/>
      <c r="P163" s="177"/>
      <c r="Q163" s="177"/>
      <c r="R163" s="180"/>
      <c r="T163" s="181"/>
      <c r="U163" s="177"/>
      <c r="V163" s="177"/>
      <c r="W163" s="177"/>
      <c r="X163" s="177"/>
      <c r="Y163" s="177"/>
      <c r="Z163" s="177"/>
      <c r="AA163" s="182"/>
      <c r="AT163" s="183" t="s">
        <v>173</v>
      </c>
      <c r="AU163" s="183" t="s">
        <v>116</v>
      </c>
      <c r="AV163" s="10" t="s">
        <v>116</v>
      </c>
      <c r="AW163" s="10" t="s">
        <v>38</v>
      </c>
      <c r="AX163" s="10" t="s">
        <v>80</v>
      </c>
      <c r="AY163" s="183" t="s">
        <v>161</v>
      </c>
    </row>
    <row r="164" spans="2:65" s="11" customFormat="1" ht="14.45" customHeight="1">
      <c r="B164" s="184"/>
      <c r="C164" s="185"/>
      <c r="D164" s="185"/>
      <c r="E164" s="186" t="s">
        <v>22</v>
      </c>
      <c r="F164" s="277" t="s">
        <v>174</v>
      </c>
      <c r="G164" s="278"/>
      <c r="H164" s="278"/>
      <c r="I164" s="278"/>
      <c r="J164" s="185"/>
      <c r="K164" s="187">
        <v>4.2750000000000004</v>
      </c>
      <c r="L164" s="185"/>
      <c r="M164" s="185"/>
      <c r="N164" s="185"/>
      <c r="O164" s="185"/>
      <c r="P164" s="185"/>
      <c r="Q164" s="185"/>
      <c r="R164" s="188"/>
      <c r="T164" s="189"/>
      <c r="U164" s="185"/>
      <c r="V164" s="185"/>
      <c r="W164" s="185"/>
      <c r="X164" s="185"/>
      <c r="Y164" s="185"/>
      <c r="Z164" s="185"/>
      <c r="AA164" s="190"/>
      <c r="AT164" s="191" t="s">
        <v>173</v>
      </c>
      <c r="AU164" s="191" t="s">
        <v>116</v>
      </c>
      <c r="AV164" s="11" t="s">
        <v>166</v>
      </c>
      <c r="AW164" s="11" t="s">
        <v>38</v>
      </c>
      <c r="AX164" s="11" t="s">
        <v>88</v>
      </c>
      <c r="AY164" s="191" t="s">
        <v>161</v>
      </c>
    </row>
    <row r="165" spans="2:65" s="1" customFormat="1" ht="22.9" customHeight="1">
      <c r="B165" s="37"/>
      <c r="C165" s="169" t="s">
        <v>228</v>
      </c>
      <c r="D165" s="169" t="s">
        <v>162</v>
      </c>
      <c r="E165" s="170" t="s">
        <v>229</v>
      </c>
      <c r="F165" s="271" t="s">
        <v>230</v>
      </c>
      <c r="G165" s="271"/>
      <c r="H165" s="271"/>
      <c r="I165" s="271"/>
      <c r="J165" s="171" t="s">
        <v>170</v>
      </c>
      <c r="K165" s="172">
        <v>9.6530000000000005</v>
      </c>
      <c r="L165" s="272">
        <v>0</v>
      </c>
      <c r="M165" s="273"/>
      <c r="N165" s="274">
        <f>ROUND(L165*K165,2)</f>
        <v>0</v>
      </c>
      <c r="O165" s="274"/>
      <c r="P165" s="274"/>
      <c r="Q165" s="274"/>
      <c r="R165" s="39"/>
      <c r="T165" s="173" t="s">
        <v>22</v>
      </c>
      <c r="U165" s="46" t="s">
        <v>45</v>
      </c>
      <c r="V165" s="38"/>
      <c r="W165" s="174">
        <f>V165*K165</f>
        <v>0</v>
      </c>
      <c r="X165" s="174">
        <v>0</v>
      </c>
      <c r="Y165" s="174">
        <f>X165*K165</f>
        <v>0</v>
      </c>
      <c r="Z165" s="174">
        <v>7.5999999999999998E-2</v>
      </c>
      <c r="AA165" s="175">
        <f>Z165*K165</f>
        <v>0.73362800000000006</v>
      </c>
      <c r="AR165" s="21" t="s">
        <v>166</v>
      </c>
      <c r="AT165" s="21" t="s">
        <v>162</v>
      </c>
      <c r="AU165" s="21" t="s">
        <v>116</v>
      </c>
      <c r="AY165" s="21" t="s">
        <v>161</v>
      </c>
      <c r="BE165" s="112">
        <f>IF(U165="základní",N165,0)</f>
        <v>0</v>
      </c>
      <c r="BF165" s="112">
        <f>IF(U165="snížená",N165,0)</f>
        <v>0</v>
      </c>
      <c r="BG165" s="112">
        <f>IF(U165="zákl. přenesená",N165,0)</f>
        <v>0</v>
      </c>
      <c r="BH165" s="112">
        <f>IF(U165="sníž. přenesená",N165,0)</f>
        <v>0</v>
      </c>
      <c r="BI165" s="112">
        <f>IF(U165="nulová",N165,0)</f>
        <v>0</v>
      </c>
      <c r="BJ165" s="21" t="s">
        <v>88</v>
      </c>
      <c r="BK165" s="112">
        <f>ROUND(L165*K165,2)</f>
        <v>0</v>
      </c>
      <c r="BL165" s="21" t="s">
        <v>166</v>
      </c>
      <c r="BM165" s="21" t="s">
        <v>231</v>
      </c>
    </row>
    <row r="166" spans="2:65" s="10" customFormat="1" ht="14.45" customHeight="1">
      <c r="B166" s="176"/>
      <c r="C166" s="177"/>
      <c r="D166" s="177"/>
      <c r="E166" s="178" t="s">
        <v>22</v>
      </c>
      <c r="F166" s="275" t="s">
        <v>232</v>
      </c>
      <c r="G166" s="276"/>
      <c r="H166" s="276"/>
      <c r="I166" s="276"/>
      <c r="J166" s="177"/>
      <c r="K166" s="179">
        <v>9.6530000000000005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173</v>
      </c>
      <c r="AU166" s="183" t="s">
        <v>116</v>
      </c>
      <c r="AV166" s="10" t="s">
        <v>116</v>
      </c>
      <c r="AW166" s="10" t="s">
        <v>38</v>
      </c>
      <c r="AX166" s="10" t="s">
        <v>80</v>
      </c>
      <c r="AY166" s="183" t="s">
        <v>161</v>
      </c>
    </row>
    <row r="167" spans="2:65" s="11" customFormat="1" ht="14.45" customHeight="1">
      <c r="B167" s="184"/>
      <c r="C167" s="185"/>
      <c r="D167" s="185"/>
      <c r="E167" s="186" t="s">
        <v>22</v>
      </c>
      <c r="F167" s="277" t="s">
        <v>174</v>
      </c>
      <c r="G167" s="278"/>
      <c r="H167" s="278"/>
      <c r="I167" s="278"/>
      <c r="J167" s="185"/>
      <c r="K167" s="187">
        <v>9.6530000000000005</v>
      </c>
      <c r="L167" s="185"/>
      <c r="M167" s="185"/>
      <c r="N167" s="185"/>
      <c r="O167" s="185"/>
      <c r="P167" s="185"/>
      <c r="Q167" s="185"/>
      <c r="R167" s="188"/>
      <c r="T167" s="189"/>
      <c r="U167" s="185"/>
      <c r="V167" s="185"/>
      <c r="W167" s="185"/>
      <c r="X167" s="185"/>
      <c r="Y167" s="185"/>
      <c r="Z167" s="185"/>
      <c r="AA167" s="190"/>
      <c r="AT167" s="191" t="s">
        <v>173</v>
      </c>
      <c r="AU167" s="191" t="s">
        <v>116</v>
      </c>
      <c r="AV167" s="11" t="s">
        <v>166</v>
      </c>
      <c r="AW167" s="11" t="s">
        <v>38</v>
      </c>
      <c r="AX167" s="11" t="s">
        <v>88</v>
      </c>
      <c r="AY167" s="191" t="s">
        <v>161</v>
      </c>
    </row>
    <row r="168" spans="2:65" s="1" customFormat="1" ht="22.9" customHeight="1">
      <c r="B168" s="37"/>
      <c r="C168" s="169" t="s">
        <v>233</v>
      </c>
      <c r="D168" s="169" t="s">
        <v>162</v>
      </c>
      <c r="E168" s="170" t="s">
        <v>234</v>
      </c>
      <c r="F168" s="271" t="s">
        <v>235</v>
      </c>
      <c r="G168" s="271"/>
      <c r="H168" s="271"/>
      <c r="I168" s="271"/>
      <c r="J168" s="171" t="s">
        <v>170</v>
      </c>
      <c r="K168" s="172">
        <v>6.51</v>
      </c>
      <c r="L168" s="272">
        <v>0</v>
      </c>
      <c r="M168" s="273"/>
      <c r="N168" s="274">
        <f>ROUND(L168*K168,2)</f>
        <v>0</v>
      </c>
      <c r="O168" s="274"/>
      <c r="P168" s="274"/>
      <c r="Q168" s="274"/>
      <c r="R168" s="39"/>
      <c r="T168" s="173" t="s">
        <v>22</v>
      </c>
      <c r="U168" s="46" t="s">
        <v>45</v>
      </c>
      <c r="V168" s="38"/>
      <c r="W168" s="174">
        <f>V168*K168</f>
        <v>0</v>
      </c>
      <c r="X168" s="174">
        <v>0</v>
      </c>
      <c r="Y168" s="174">
        <f>X168*K168</f>
        <v>0</v>
      </c>
      <c r="Z168" s="174">
        <v>6.3E-2</v>
      </c>
      <c r="AA168" s="175">
        <f>Z168*K168</f>
        <v>0.41012999999999999</v>
      </c>
      <c r="AR168" s="21" t="s">
        <v>166</v>
      </c>
      <c r="AT168" s="21" t="s">
        <v>162</v>
      </c>
      <c r="AU168" s="21" t="s">
        <v>116</v>
      </c>
      <c r="AY168" s="21" t="s">
        <v>161</v>
      </c>
      <c r="BE168" s="112">
        <f>IF(U168="základní",N168,0)</f>
        <v>0</v>
      </c>
      <c r="BF168" s="112">
        <f>IF(U168="snížená",N168,0)</f>
        <v>0</v>
      </c>
      <c r="BG168" s="112">
        <f>IF(U168="zákl. přenesená",N168,0)</f>
        <v>0</v>
      </c>
      <c r="BH168" s="112">
        <f>IF(U168="sníž. přenesená",N168,0)</f>
        <v>0</v>
      </c>
      <c r="BI168" s="112">
        <f>IF(U168="nulová",N168,0)</f>
        <v>0</v>
      </c>
      <c r="BJ168" s="21" t="s">
        <v>88</v>
      </c>
      <c r="BK168" s="112">
        <f>ROUND(L168*K168,2)</f>
        <v>0</v>
      </c>
      <c r="BL168" s="21" t="s">
        <v>166</v>
      </c>
      <c r="BM168" s="21" t="s">
        <v>236</v>
      </c>
    </row>
    <row r="169" spans="2:65" s="10" customFormat="1" ht="14.45" customHeight="1">
      <c r="B169" s="176"/>
      <c r="C169" s="177"/>
      <c r="D169" s="177"/>
      <c r="E169" s="178" t="s">
        <v>22</v>
      </c>
      <c r="F169" s="275" t="s">
        <v>237</v>
      </c>
      <c r="G169" s="276"/>
      <c r="H169" s="276"/>
      <c r="I169" s="276"/>
      <c r="J169" s="177"/>
      <c r="K169" s="179">
        <v>2.1669999999999998</v>
      </c>
      <c r="L169" s="177"/>
      <c r="M169" s="177"/>
      <c r="N169" s="177"/>
      <c r="O169" s="177"/>
      <c r="P169" s="177"/>
      <c r="Q169" s="177"/>
      <c r="R169" s="180"/>
      <c r="T169" s="181"/>
      <c r="U169" s="177"/>
      <c r="V169" s="177"/>
      <c r="W169" s="177"/>
      <c r="X169" s="177"/>
      <c r="Y169" s="177"/>
      <c r="Z169" s="177"/>
      <c r="AA169" s="182"/>
      <c r="AT169" s="183" t="s">
        <v>173</v>
      </c>
      <c r="AU169" s="183" t="s">
        <v>116</v>
      </c>
      <c r="AV169" s="10" t="s">
        <v>116</v>
      </c>
      <c r="AW169" s="10" t="s">
        <v>38</v>
      </c>
      <c r="AX169" s="10" t="s">
        <v>80</v>
      </c>
      <c r="AY169" s="183" t="s">
        <v>161</v>
      </c>
    </row>
    <row r="170" spans="2:65" s="10" customFormat="1" ht="14.45" customHeight="1">
      <c r="B170" s="176"/>
      <c r="C170" s="177"/>
      <c r="D170" s="177"/>
      <c r="E170" s="178" t="s">
        <v>22</v>
      </c>
      <c r="F170" s="279" t="s">
        <v>238</v>
      </c>
      <c r="G170" s="280"/>
      <c r="H170" s="280"/>
      <c r="I170" s="280"/>
      <c r="J170" s="177"/>
      <c r="K170" s="179">
        <v>4.343</v>
      </c>
      <c r="L170" s="177"/>
      <c r="M170" s="177"/>
      <c r="N170" s="177"/>
      <c r="O170" s="177"/>
      <c r="P170" s="177"/>
      <c r="Q170" s="177"/>
      <c r="R170" s="180"/>
      <c r="T170" s="181"/>
      <c r="U170" s="177"/>
      <c r="V170" s="177"/>
      <c r="W170" s="177"/>
      <c r="X170" s="177"/>
      <c r="Y170" s="177"/>
      <c r="Z170" s="177"/>
      <c r="AA170" s="182"/>
      <c r="AT170" s="183" t="s">
        <v>173</v>
      </c>
      <c r="AU170" s="183" t="s">
        <v>116</v>
      </c>
      <c r="AV170" s="10" t="s">
        <v>116</v>
      </c>
      <c r="AW170" s="10" t="s">
        <v>38</v>
      </c>
      <c r="AX170" s="10" t="s">
        <v>80</v>
      </c>
      <c r="AY170" s="183" t="s">
        <v>161</v>
      </c>
    </row>
    <row r="171" spans="2:65" s="11" customFormat="1" ht="14.45" customHeight="1">
      <c r="B171" s="184"/>
      <c r="C171" s="185"/>
      <c r="D171" s="185"/>
      <c r="E171" s="186" t="s">
        <v>22</v>
      </c>
      <c r="F171" s="277" t="s">
        <v>174</v>
      </c>
      <c r="G171" s="278"/>
      <c r="H171" s="278"/>
      <c r="I171" s="278"/>
      <c r="J171" s="185"/>
      <c r="K171" s="187">
        <v>6.51</v>
      </c>
      <c r="L171" s="185"/>
      <c r="M171" s="185"/>
      <c r="N171" s="185"/>
      <c r="O171" s="185"/>
      <c r="P171" s="185"/>
      <c r="Q171" s="185"/>
      <c r="R171" s="188"/>
      <c r="T171" s="189"/>
      <c r="U171" s="185"/>
      <c r="V171" s="185"/>
      <c r="W171" s="185"/>
      <c r="X171" s="185"/>
      <c r="Y171" s="185"/>
      <c r="Z171" s="185"/>
      <c r="AA171" s="190"/>
      <c r="AT171" s="191" t="s">
        <v>173</v>
      </c>
      <c r="AU171" s="191" t="s">
        <v>116</v>
      </c>
      <c r="AV171" s="11" t="s">
        <v>166</v>
      </c>
      <c r="AW171" s="11" t="s">
        <v>38</v>
      </c>
      <c r="AX171" s="11" t="s">
        <v>88</v>
      </c>
      <c r="AY171" s="191" t="s">
        <v>161</v>
      </c>
    </row>
    <row r="172" spans="2:65" s="1" customFormat="1" ht="34.15" customHeight="1">
      <c r="B172" s="37"/>
      <c r="C172" s="169" t="s">
        <v>239</v>
      </c>
      <c r="D172" s="169" t="s">
        <v>162</v>
      </c>
      <c r="E172" s="170" t="s">
        <v>240</v>
      </c>
      <c r="F172" s="271" t="s">
        <v>241</v>
      </c>
      <c r="G172" s="271"/>
      <c r="H172" s="271"/>
      <c r="I172" s="271"/>
      <c r="J172" s="171" t="s">
        <v>242</v>
      </c>
      <c r="K172" s="172">
        <v>1</v>
      </c>
      <c r="L172" s="272">
        <v>0</v>
      </c>
      <c r="M172" s="273"/>
      <c r="N172" s="274">
        <f>ROUND(L172*K172,2)</f>
        <v>0</v>
      </c>
      <c r="O172" s="274"/>
      <c r="P172" s="274"/>
      <c r="Q172" s="274"/>
      <c r="R172" s="39"/>
      <c r="T172" s="173" t="s">
        <v>22</v>
      </c>
      <c r="U172" s="46" t="s">
        <v>45</v>
      </c>
      <c r="V172" s="38"/>
      <c r="W172" s="174">
        <f>V172*K172</f>
        <v>0</v>
      </c>
      <c r="X172" s="174">
        <v>0</v>
      </c>
      <c r="Y172" s="174">
        <f>X172*K172</f>
        <v>0</v>
      </c>
      <c r="Z172" s="174">
        <v>1.6E-2</v>
      </c>
      <c r="AA172" s="175">
        <f>Z172*K172</f>
        <v>1.6E-2</v>
      </c>
      <c r="AR172" s="21" t="s">
        <v>166</v>
      </c>
      <c r="AT172" s="21" t="s">
        <v>162</v>
      </c>
      <c r="AU172" s="21" t="s">
        <v>116</v>
      </c>
      <c r="AY172" s="21" t="s">
        <v>161</v>
      </c>
      <c r="BE172" s="112">
        <f>IF(U172="základní",N172,0)</f>
        <v>0</v>
      </c>
      <c r="BF172" s="112">
        <f>IF(U172="snížená",N172,0)</f>
        <v>0</v>
      </c>
      <c r="BG172" s="112">
        <f>IF(U172="zákl. přenesená",N172,0)</f>
        <v>0</v>
      </c>
      <c r="BH172" s="112">
        <f>IF(U172="sníž. přenesená",N172,0)</f>
        <v>0</v>
      </c>
      <c r="BI172" s="112">
        <f>IF(U172="nulová",N172,0)</f>
        <v>0</v>
      </c>
      <c r="BJ172" s="21" t="s">
        <v>88</v>
      </c>
      <c r="BK172" s="112">
        <f>ROUND(L172*K172,2)</f>
        <v>0</v>
      </c>
      <c r="BL172" s="21" t="s">
        <v>166</v>
      </c>
      <c r="BM172" s="21" t="s">
        <v>243</v>
      </c>
    </row>
    <row r="173" spans="2:65" s="10" customFormat="1" ht="14.45" customHeight="1">
      <c r="B173" s="176"/>
      <c r="C173" s="177"/>
      <c r="D173" s="177"/>
      <c r="E173" s="178" t="s">
        <v>22</v>
      </c>
      <c r="F173" s="275" t="s">
        <v>244</v>
      </c>
      <c r="G173" s="276"/>
      <c r="H173" s="276"/>
      <c r="I173" s="276"/>
      <c r="J173" s="177"/>
      <c r="K173" s="179">
        <v>1</v>
      </c>
      <c r="L173" s="177"/>
      <c r="M173" s="177"/>
      <c r="N173" s="177"/>
      <c r="O173" s="177"/>
      <c r="P173" s="177"/>
      <c r="Q173" s="177"/>
      <c r="R173" s="180"/>
      <c r="T173" s="181"/>
      <c r="U173" s="177"/>
      <c r="V173" s="177"/>
      <c r="W173" s="177"/>
      <c r="X173" s="177"/>
      <c r="Y173" s="177"/>
      <c r="Z173" s="177"/>
      <c r="AA173" s="182"/>
      <c r="AT173" s="183" t="s">
        <v>173</v>
      </c>
      <c r="AU173" s="183" t="s">
        <v>116</v>
      </c>
      <c r="AV173" s="10" t="s">
        <v>116</v>
      </c>
      <c r="AW173" s="10" t="s">
        <v>38</v>
      </c>
      <c r="AX173" s="10" t="s">
        <v>80</v>
      </c>
      <c r="AY173" s="183" t="s">
        <v>161</v>
      </c>
    </row>
    <row r="174" spans="2:65" s="11" customFormat="1" ht="14.45" customHeight="1">
      <c r="B174" s="184"/>
      <c r="C174" s="185"/>
      <c r="D174" s="185"/>
      <c r="E174" s="186" t="s">
        <v>22</v>
      </c>
      <c r="F174" s="277" t="s">
        <v>174</v>
      </c>
      <c r="G174" s="278"/>
      <c r="H174" s="278"/>
      <c r="I174" s="278"/>
      <c r="J174" s="185"/>
      <c r="K174" s="187">
        <v>1</v>
      </c>
      <c r="L174" s="185"/>
      <c r="M174" s="185"/>
      <c r="N174" s="185"/>
      <c r="O174" s="185"/>
      <c r="P174" s="185"/>
      <c r="Q174" s="185"/>
      <c r="R174" s="188"/>
      <c r="T174" s="189"/>
      <c r="U174" s="185"/>
      <c r="V174" s="185"/>
      <c r="W174" s="185"/>
      <c r="X174" s="185"/>
      <c r="Y174" s="185"/>
      <c r="Z174" s="185"/>
      <c r="AA174" s="190"/>
      <c r="AT174" s="191" t="s">
        <v>173</v>
      </c>
      <c r="AU174" s="191" t="s">
        <v>116</v>
      </c>
      <c r="AV174" s="11" t="s">
        <v>166</v>
      </c>
      <c r="AW174" s="11" t="s">
        <v>38</v>
      </c>
      <c r="AX174" s="11" t="s">
        <v>88</v>
      </c>
      <c r="AY174" s="191" t="s">
        <v>161</v>
      </c>
    </row>
    <row r="175" spans="2:65" s="1" customFormat="1" ht="34.15" customHeight="1">
      <c r="B175" s="37"/>
      <c r="C175" s="169" t="s">
        <v>11</v>
      </c>
      <c r="D175" s="169" t="s">
        <v>162</v>
      </c>
      <c r="E175" s="170" t="s">
        <v>245</v>
      </c>
      <c r="F175" s="271" t="s">
        <v>246</v>
      </c>
      <c r="G175" s="271"/>
      <c r="H175" s="271"/>
      <c r="I175" s="271"/>
      <c r="J175" s="171" t="s">
        <v>178</v>
      </c>
      <c r="K175" s="172">
        <v>1.6890000000000001</v>
      </c>
      <c r="L175" s="272">
        <v>0</v>
      </c>
      <c r="M175" s="273"/>
      <c r="N175" s="274">
        <f>ROUND(L175*K175,2)</f>
        <v>0</v>
      </c>
      <c r="O175" s="274"/>
      <c r="P175" s="274"/>
      <c r="Q175" s="274"/>
      <c r="R175" s="39"/>
      <c r="T175" s="173" t="s">
        <v>22</v>
      </c>
      <c r="U175" s="46" t="s">
        <v>45</v>
      </c>
      <c r="V175" s="38"/>
      <c r="W175" s="174">
        <f>V175*K175</f>
        <v>0</v>
      </c>
      <c r="X175" s="174">
        <v>0</v>
      </c>
      <c r="Y175" s="174">
        <f>X175*K175</f>
        <v>0</v>
      </c>
      <c r="Z175" s="174">
        <v>1.8</v>
      </c>
      <c r="AA175" s="175">
        <f>Z175*K175</f>
        <v>3.0402</v>
      </c>
      <c r="AR175" s="21" t="s">
        <v>166</v>
      </c>
      <c r="AT175" s="21" t="s">
        <v>162</v>
      </c>
      <c r="AU175" s="21" t="s">
        <v>116</v>
      </c>
      <c r="AY175" s="21" t="s">
        <v>161</v>
      </c>
      <c r="BE175" s="112">
        <f>IF(U175="základní",N175,0)</f>
        <v>0</v>
      </c>
      <c r="BF175" s="112">
        <f>IF(U175="snížená",N175,0)</f>
        <v>0</v>
      </c>
      <c r="BG175" s="112">
        <f>IF(U175="zákl. přenesená",N175,0)</f>
        <v>0</v>
      </c>
      <c r="BH175" s="112">
        <f>IF(U175="sníž. přenesená",N175,0)</f>
        <v>0</v>
      </c>
      <c r="BI175" s="112">
        <f>IF(U175="nulová",N175,0)</f>
        <v>0</v>
      </c>
      <c r="BJ175" s="21" t="s">
        <v>88</v>
      </c>
      <c r="BK175" s="112">
        <f>ROUND(L175*K175,2)</f>
        <v>0</v>
      </c>
      <c r="BL175" s="21" t="s">
        <v>166</v>
      </c>
      <c r="BM175" s="21" t="s">
        <v>247</v>
      </c>
    </row>
    <row r="176" spans="2:65" s="10" customFormat="1" ht="22.9" customHeight="1">
      <c r="B176" s="176"/>
      <c r="C176" s="177"/>
      <c r="D176" s="177"/>
      <c r="E176" s="178" t="s">
        <v>22</v>
      </c>
      <c r="F176" s="275" t="s">
        <v>248</v>
      </c>
      <c r="G176" s="276"/>
      <c r="H176" s="276"/>
      <c r="I176" s="276"/>
      <c r="J176" s="177"/>
      <c r="K176" s="179">
        <v>1.5209999999999999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173</v>
      </c>
      <c r="AU176" s="183" t="s">
        <v>116</v>
      </c>
      <c r="AV176" s="10" t="s">
        <v>116</v>
      </c>
      <c r="AW176" s="10" t="s">
        <v>38</v>
      </c>
      <c r="AX176" s="10" t="s">
        <v>80</v>
      </c>
      <c r="AY176" s="183" t="s">
        <v>161</v>
      </c>
    </row>
    <row r="177" spans="2:65" s="10" customFormat="1" ht="14.45" customHeight="1">
      <c r="B177" s="176"/>
      <c r="C177" s="177"/>
      <c r="D177" s="177"/>
      <c r="E177" s="178" t="s">
        <v>22</v>
      </c>
      <c r="F177" s="279" t="s">
        <v>249</v>
      </c>
      <c r="G177" s="280"/>
      <c r="H177" s="280"/>
      <c r="I177" s="280"/>
      <c r="J177" s="177"/>
      <c r="K177" s="179">
        <v>0.154</v>
      </c>
      <c r="L177" s="177"/>
      <c r="M177" s="177"/>
      <c r="N177" s="177"/>
      <c r="O177" s="177"/>
      <c r="P177" s="177"/>
      <c r="Q177" s="177"/>
      <c r="R177" s="180"/>
      <c r="T177" s="181"/>
      <c r="U177" s="177"/>
      <c r="V177" s="177"/>
      <c r="W177" s="177"/>
      <c r="X177" s="177"/>
      <c r="Y177" s="177"/>
      <c r="Z177" s="177"/>
      <c r="AA177" s="182"/>
      <c r="AT177" s="183" t="s">
        <v>173</v>
      </c>
      <c r="AU177" s="183" t="s">
        <v>116</v>
      </c>
      <c r="AV177" s="10" t="s">
        <v>116</v>
      </c>
      <c r="AW177" s="10" t="s">
        <v>38</v>
      </c>
      <c r="AX177" s="10" t="s">
        <v>80</v>
      </c>
      <c r="AY177" s="183" t="s">
        <v>161</v>
      </c>
    </row>
    <row r="178" spans="2:65" s="10" customFormat="1" ht="22.9" customHeight="1">
      <c r="B178" s="176"/>
      <c r="C178" s="177"/>
      <c r="D178" s="177"/>
      <c r="E178" s="178" t="s">
        <v>22</v>
      </c>
      <c r="F178" s="279" t="s">
        <v>250</v>
      </c>
      <c r="G178" s="280"/>
      <c r="H178" s="280"/>
      <c r="I178" s="280"/>
      <c r="J178" s="177"/>
      <c r="K178" s="179">
        <v>1.4E-2</v>
      </c>
      <c r="L178" s="177"/>
      <c r="M178" s="177"/>
      <c r="N178" s="177"/>
      <c r="O178" s="177"/>
      <c r="P178" s="177"/>
      <c r="Q178" s="177"/>
      <c r="R178" s="180"/>
      <c r="T178" s="181"/>
      <c r="U178" s="177"/>
      <c r="V178" s="177"/>
      <c r="W178" s="177"/>
      <c r="X178" s="177"/>
      <c r="Y178" s="177"/>
      <c r="Z178" s="177"/>
      <c r="AA178" s="182"/>
      <c r="AT178" s="183" t="s">
        <v>173</v>
      </c>
      <c r="AU178" s="183" t="s">
        <v>116</v>
      </c>
      <c r="AV178" s="10" t="s">
        <v>116</v>
      </c>
      <c r="AW178" s="10" t="s">
        <v>38</v>
      </c>
      <c r="AX178" s="10" t="s">
        <v>80</v>
      </c>
      <c r="AY178" s="183" t="s">
        <v>161</v>
      </c>
    </row>
    <row r="179" spans="2:65" s="11" customFormat="1" ht="14.45" customHeight="1">
      <c r="B179" s="184"/>
      <c r="C179" s="185"/>
      <c r="D179" s="185"/>
      <c r="E179" s="186" t="s">
        <v>22</v>
      </c>
      <c r="F179" s="277" t="s">
        <v>174</v>
      </c>
      <c r="G179" s="278"/>
      <c r="H179" s="278"/>
      <c r="I179" s="278"/>
      <c r="J179" s="185"/>
      <c r="K179" s="187">
        <v>1.6890000000000001</v>
      </c>
      <c r="L179" s="185"/>
      <c r="M179" s="185"/>
      <c r="N179" s="185"/>
      <c r="O179" s="185"/>
      <c r="P179" s="185"/>
      <c r="Q179" s="185"/>
      <c r="R179" s="188"/>
      <c r="T179" s="189"/>
      <c r="U179" s="185"/>
      <c r="V179" s="185"/>
      <c r="W179" s="185"/>
      <c r="X179" s="185"/>
      <c r="Y179" s="185"/>
      <c r="Z179" s="185"/>
      <c r="AA179" s="190"/>
      <c r="AT179" s="191" t="s">
        <v>173</v>
      </c>
      <c r="AU179" s="191" t="s">
        <v>116</v>
      </c>
      <c r="AV179" s="11" t="s">
        <v>166</v>
      </c>
      <c r="AW179" s="11" t="s">
        <v>38</v>
      </c>
      <c r="AX179" s="11" t="s">
        <v>88</v>
      </c>
      <c r="AY179" s="191" t="s">
        <v>161</v>
      </c>
    </row>
    <row r="180" spans="2:65" s="9" customFormat="1" ht="29.85" customHeight="1">
      <c r="B180" s="158"/>
      <c r="C180" s="159"/>
      <c r="D180" s="168" t="s">
        <v>128</v>
      </c>
      <c r="E180" s="168"/>
      <c r="F180" s="168"/>
      <c r="G180" s="168"/>
      <c r="H180" s="168"/>
      <c r="I180" s="168"/>
      <c r="J180" s="168"/>
      <c r="K180" s="168"/>
      <c r="L180" s="168"/>
      <c r="M180" s="168"/>
      <c r="N180" s="284">
        <f>BK180</f>
        <v>0</v>
      </c>
      <c r="O180" s="285"/>
      <c r="P180" s="285"/>
      <c r="Q180" s="285"/>
      <c r="R180" s="161"/>
      <c r="T180" s="162"/>
      <c r="U180" s="159"/>
      <c r="V180" s="159"/>
      <c r="W180" s="163">
        <f>SUM(W181:W188)</f>
        <v>0</v>
      </c>
      <c r="X180" s="159"/>
      <c r="Y180" s="163">
        <f>SUM(Y181:Y188)</f>
        <v>0</v>
      </c>
      <c r="Z180" s="159"/>
      <c r="AA180" s="164">
        <f>SUM(AA181:AA188)</f>
        <v>0</v>
      </c>
      <c r="AR180" s="165" t="s">
        <v>88</v>
      </c>
      <c r="AT180" s="166" t="s">
        <v>79</v>
      </c>
      <c r="AU180" s="166" t="s">
        <v>88</v>
      </c>
      <c r="AY180" s="165" t="s">
        <v>161</v>
      </c>
      <c r="BK180" s="167">
        <f>SUM(BK181:BK188)</f>
        <v>0</v>
      </c>
    </row>
    <row r="181" spans="2:65" s="1" customFormat="1" ht="34.15" customHeight="1">
      <c r="B181" s="37"/>
      <c r="C181" s="169" t="s">
        <v>251</v>
      </c>
      <c r="D181" s="169" t="s">
        <v>162</v>
      </c>
      <c r="E181" s="170" t="s">
        <v>252</v>
      </c>
      <c r="F181" s="271" t="s">
        <v>253</v>
      </c>
      <c r="G181" s="271"/>
      <c r="H181" s="271"/>
      <c r="I181" s="271"/>
      <c r="J181" s="171" t="s">
        <v>207</v>
      </c>
      <c r="K181" s="172">
        <v>90.518000000000001</v>
      </c>
      <c r="L181" s="272">
        <v>0</v>
      </c>
      <c r="M181" s="273"/>
      <c r="N181" s="274">
        <f t="shared" ref="N181:N188" si="5">ROUND(L181*K181,2)</f>
        <v>0</v>
      </c>
      <c r="O181" s="274"/>
      <c r="P181" s="274"/>
      <c r="Q181" s="274"/>
      <c r="R181" s="39"/>
      <c r="T181" s="173" t="s">
        <v>22</v>
      </c>
      <c r="U181" s="46" t="s">
        <v>45</v>
      </c>
      <c r="V181" s="38"/>
      <c r="W181" s="174">
        <f t="shared" ref="W181:W188" si="6">V181*K181</f>
        <v>0</v>
      </c>
      <c r="X181" s="174">
        <v>0</v>
      </c>
      <c r="Y181" s="174">
        <f t="shared" ref="Y181:Y188" si="7">X181*K181</f>
        <v>0</v>
      </c>
      <c r="Z181" s="174">
        <v>0</v>
      </c>
      <c r="AA181" s="175">
        <f t="shared" ref="AA181:AA188" si="8">Z181*K181</f>
        <v>0</v>
      </c>
      <c r="AR181" s="21" t="s">
        <v>166</v>
      </c>
      <c r="AT181" s="21" t="s">
        <v>162</v>
      </c>
      <c r="AU181" s="21" t="s">
        <v>116</v>
      </c>
      <c r="AY181" s="21" t="s">
        <v>161</v>
      </c>
      <c r="BE181" s="112">
        <f t="shared" ref="BE181:BE188" si="9">IF(U181="základní",N181,0)</f>
        <v>0</v>
      </c>
      <c r="BF181" s="112">
        <f t="shared" ref="BF181:BF188" si="10">IF(U181="snížená",N181,0)</f>
        <v>0</v>
      </c>
      <c r="BG181" s="112">
        <f t="shared" ref="BG181:BG188" si="11">IF(U181="zákl. přenesená",N181,0)</f>
        <v>0</v>
      </c>
      <c r="BH181" s="112">
        <f t="shared" ref="BH181:BH188" si="12">IF(U181="sníž. přenesená",N181,0)</f>
        <v>0</v>
      </c>
      <c r="BI181" s="112">
        <f t="shared" ref="BI181:BI188" si="13">IF(U181="nulová",N181,0)</f>
        <v>0</v>
      </c>
      <c r="BJ181" s="21" t="s">
        <v>88</v>
      </c>
      <c r="BK181" s="112">
        <f t="shared" ref="BK181:BK188" si="14">ROUND(L181*K181,2)</f>
        <v>0</v>
      </c>
      <c r="BL181" s="21" t="s">
        <v>166</v>
      </c>
      <c r="BM181" s="21" t="s">
        <v>254</v>
      </c>
    </row>
    <row r="182" spans="2:65" s="1" customFormat="1" ht="79.900000000000006" customHeight="1">
      <c r="B182" s="37"/>
      <c r="C182" s="169" t="s">
        <v>255</v>
      </c>
      <c r="D182" s="169" t="s">
        <v>162</v>
      </c>
      <c r="E182" s="170" t="s">
        <v>256</v>
      </c>
      <c r="F182" s="271" t="s">
        <v>257</v>
      </c>
      <c r="G182" s="271"/>
      <c r="H182" s="271"/>
      <c r="I182" s="271"/>
      <c r="J182" s="171" t="s">
        <v>207</v>
      </c>
      <c r="K182" s="172">
        <v>905.18</v>
      </c>
      <c r="L182" s="272">
        <v>0</v>
      </c>
      <c r="M182" s="273"/>
      <c r="N182" s="274">
        <f t="shared" si="5"/>
        <v>0</v>
      </c>
      <c r="O182" s="274"/>
      <c r="P182" s="274"/>
      <c r="Q182" s="274"/>
      <c r="R182" s="39"/>
      <c r="T182" s="173" t="s">
        <v>22</v>
      </c>
      <c r="U182" s="46" t="s">
        <v>45</v>
      </c>
      <c r="V182" s="38"/>
      <c r="W182" s="174">
        <f t="shared" si="6"/>
        <v>0</v>
      </c>
      <c r="X182" s="174">
        <v>0</v>
      </c>
      <c r="Y182" s="174">
        <f t="shared" si="7"/>
        <v>0</v>
      </c>
      <c r="Z182" s="174">
        <v>0</v>
      </c>
      <c r="AA182" s="175">
        <f t="shared" si="8"/>
        <v>0</v>
      </c>
      <c r="AR182" s="21" t="s">
        <v>166</v>
      </c>
      <c r="AT182" s="21" t="s">
        <v>162</v>
      </c>
      <c r="AU182" s="21" t="s">
        <v>116</v>
      </c>
      <c r="AY182" s="21" t="s">
        <v>161</v>
      </c>
      <c r="BE182" s="112">
        <f t="shared" si="9"/>
        <v>0</v>
      </c>
      <c r="BF182" s="112">
        <f t="shared" si="10"/>
        <v>0</v>
      </c>
      <c r="BG182" s="112">
        <f t="shared" si="11"/>
        <v>0</v>
      </c>
      <c r="BH182" s="112">
        <f t="shared" si="12"/>
        <v>0</v>
      </c>
      <c r="BI182" s="112">
        <f t="shared" si="13"/>
        <v>0</v>
      </c>
      <c r="BJ182" s="21" t="s">
        <v>88</v>
      </c>
      <c r="BK182" s="112">
        <f t="shared" si="14"/>
        <v>0</v>
      </c>
      <c r="BL182" s="21" t="s">
        <v>166</v>
      </c>
      <c r="BM182" s="21" t="s">
        <v>258</v>
      </c>
    </row>
    <row r="183" spans="2:65" s="1" customFormat="1" ht="34.15" customHeight="1">
      <c r="B183" s="37"/>
      <c r="C183" s="169" t="s">
        <v>259</v>
      </c>
      <c r="D183" s="169" t="s">
        <v>162</v>
      </c>
      <c r="E183" s="170" t="s">
        <v>260</v>
      </c>
      <c r="F183" s="271" t="s">
        <v>261</v>
      </c>
      <c r="G183" s="271"/>
      <c r="H183" s="271"/>
      <c r="I183" s="271"/>
      <c r="J183" s="171" t="s">
        <v>207</v>
      </c>
      <c r="K183" s="172">
        <v>90.518000000000001</v>
      </c>
      <c r="L183" s="272">
        <v>0</v>
      </c>
      <c r="M183" s="273"/>
      <c r="N183" s="274">
        <f t="shared" si="5"/>
        <v>0</v>
      </c>
      <c r="O183" s="274"/>
      <c r="P183" s="274"/>
      <c r="Q183" s="274"/>
      <c r="R183" s="39"/>
      <c r="T183" s="173" t="s">
        <v>22</v>
      </c>
      <c r="U183" s="46" t="s">
        <v>45</v>
      </c>
      <c r="V183" s="38"/>
      <c r="W183" s="174">
        <f t="shared" si="6"/>
        <v>0</v>
      </c>
      <c r="X183" s="174">
        <v>0</v>
      </c>
      <c r="Y183" s="174">
        <f t="shared" si="7"/>
        <v>0</v>
      </c>
      <c r="Z183" s="174">
        <v>0</v>
      </c>
      <c r="AA183" s="175">
        <f t="shared" si="8"/>
        <v>0</v>
      </c>
      <c r="AR183" s="21" t="s">
        <v>166</v>
      </c>
      <c r="AT183" s="21" t="s">
        <v>162</v>
      </c>
      <c r="AU183" s="21" t="s">
        <v>116</v>
      </c>
      <c r="AY183" s="21" t="s">
        <v>161</v>
      </c>
      <c r="BE183" s="112">
        <f t="shared" si="9"/>
        <v>0</v>
      </c>
      <c r="BF183" s="112">
        <f t="shared" si="10"/>
        <v>0</v>
      </c>
      <c r="BG183" s="112">
        <f t="shared" si="11"/>
        <v>0</v>
      </c>
      <c r="BH183" s="112">
        <f t="shared" si="12"/>
        <v>0</v>
      </c>
      <c r="BI183" s="112">
        <f t="shared" si="13"/>
        <v>0</v>
      </c>
      <c r="BJ183" s="21" t="s">
        <v>88</v>
      </c>
      <c r="BK183" s="112">
        <f t="shared" si="14"/>
        <v>0</v>
      </c>
      <c r="BL183" s="21" t="s">
        <v>166</v>
      </c>
      <c r="BM183" s="21" t="s">
        <v>262</v>
      </c>
    </row>
    <row r="184" spans="2:65" s="1" customFormat="1" ht="57" customHeight="1">
      <c r="B184" s="37"/>
      <c r="C184" s="169" t="s">
        <v>263</v>
      </c>
      <c r="D184" s="169" t="s">
        <v>162</v>
      </c>
      <c r="E184" s="170" t="s">
        <v>264</v>
      </c>
      <c r="F184" s="271" t="s">
        <v>265</v>
      </c>
      <c r="G184" s="271"/>
      <c r="H184" s="271"/>
      <c r="I184" s="271"/>
      <c r="J184" s="171" t="s">
        <v>207</v>
      </c>
      <c r="K184" s="172">
        <v>1810.36</v>
      </c>
      <c r="L184" s="272">
        <v>0</v>
      </c>
      <c r="M184" s="273"/>
      <c r="N184" s="274">
        <f t="shared" si="5"/>
        <v>0</v>
      </c>
      <c r="O184" s="274"/>
      <c r="P184" s="274"/>
      <c r="Q184" s="274"/>
      <c r="R184" s="39"/>
      <c r="T184" s="173" t="s">
        <v>22</v>
      </c>
      <c r="U184" s="46" t="s">
        <v>45</v>
      </c>
      <c r="V184" s="38"/>
      <c r="W184" s="174">
        <f t="shared" si="6"/>
        <v>0</v>
      </c>
      <c r="X184" s="174">
        <v>0</v>
      </c>
      <c r="Y184" s="174">
        <f t="shared" si="7"/>
        <v>0</v>
      </c>
      <c r="Z184" s="174">
        <v>0</v>
      </c>
      <c r="AA184" s="175">
        <f t="shared" si="8"/>
        <v>0</v>
      </c>
      <c r="AR184" s="21" t="s">
        <v>166</v>
      </c>
      <c r="AT184" s="21" t="s">
        <v>162</v>
      </c>
      <c r="AU184" s="21" t="s">
        <v>116</v>
      </c>
      <c r="AY184" s="21" t="s">
        <v>161</v>
      </c>
      <c r="BE184" s="112">
        <f t="shared" si="9"/>
        <v>0</v>
      </c>
      <c r="BF184" s="112">
        <f t="shared" si="10"/>
        <v>0</v>
      </c>
      <c r="BG184" s="112">
        <f t="shared" si="11"/>
        <v>0</v>
      </c>
      <c r="BH184" s="112">
        <f t="shared" si="12"/>
        <v>0</v>
      </c>
      <c r="BI184" s="112">
        <f t="shared" si="13"/>
        <v>0</v>
      </c>
      <c r="BJ184" s="21" t="s">
        <v>88</v>
      </c>
      <c r="BK184" s="112">
        <f t="shared" si="14"/>
        <v>0</v>
      </c>
      <c r="BL184" s="21" t="s">
        <v>166</v>
      </c>
      <c r="BM184" s="21" t="s">
        <v>266</v>
      </c>
    </row>
    <row r="185" spans="2:65" s="1" customFormat="1" ht="34.15" customHeight="1">
      <c r="B185" s="37"/>
      <c r="C185" s="169" t="s">
        <v>267</v>
      </c>
      <c r="D185" s="169" t="s">
        <v>162</v>
      </c>
      <c r="E185" s="170" t="s">
        <v>268</v>
      </c>
      <c r="F185" s="271" t="s">
        <v>269</v>
      </c>
      <c r="G185" s="271"/>
      <c r="H185" s="271"/>
      <c r="I185" s="271"/>
      <c r="J185" s="171" t="s">
        <v>207</v>
      </c>
      <c r="K185" s="172">
        <v>45.259</v>
      </c>
      <c r="L185" s="272">
        <v>0</v>
      </c>
      <c r="M185" s="273"/>
      <c r="N185" s="274">
        <f t="shared" si="5"/>
        <v>0</v>
      </c>
      <c r="O185" s="274"/>
      <c r="P185" s="274"/>
      <c r="Q185" s="274"/>
      <c r="R185" s="39"/>
      <c r="T185" s="173" t="s">
        <v>22</v>
      </c>
      <c r="U185" s="46" t="s">
        <v>45</v>
      </c>
      <c r="V185" s="38"/>
      <c r="W185" s="174">
        <f t="shared" si="6"/>
        <v>0</v>
      </c>
      <c r="X185" s="174">
        <v>0</v>
      </c>
      <c r="Y185" s="174">
        <f t="shared" si="7"/>
        <v>0</v>
      </c>
      <c r="Z185" s="174">
        <v>0</v>
      </c>
      <c r="AA185" s="175">
        <f t="shared" si="8"/>
        <v>0</v>
      </c>
      <c r="AR185" s="21" t="s">
        <v>166</v>
      </c>
      <c r="AT185" s="21" t="s">
        <v>162</v>
      </c>
      <c r="AU185" s="21" t="s">
        <v>116</v>
      </c>
      <c r="AY185" s="21" t="s">
        <v>161</v>
      </c>
      <c r="BE185" s="112">
        <f t="shared" si="9"/>
        <v>0</v>
      </c>
      <c r="BF185" s="112">
        <f t="shared" si="10"/>
        <v>0</v>
      </c>
      <c r="BG185" s="112">
        <f t="shared" si="11"/>
        <v>0</v>
      </c>
      <c r="BH185" s="112">
        <f t="shared" si="12"/>
        <v>0</v>
      </c>
      <c r="BI185" s="112">
        <f t="shared" si="13"/>
        <v>0</v>
      </c>
      <c r="BJ185" s="21" t="s">
        <v>88</v>
      </c>
      <c r="BK185" s="112">
        <f t="shared" si="14"/>
        <v>0</v>
      </c>
      <c r="BL185" s="21" t="s">
        <v>166</v>
      </c>
      <c r="BM185" s="21" t="s">
        <v>270</v>
      </c>
    </row>
    <row r="186" spans="2:65" s="1" customFormat="1" ht="34.15" customHeight="1">
      <c r="B186" s="37"/>
      <c r="C186" s="169" t="s">
        <v>10</v>
      </c>
      <c r="D186" s="169" t="s">
        <v>162</v>
      </c>
      <c r="E186" s="170" t="s">
        <v>271</v>
      </c>
      <c r="F186" s="271" t="s">
        <v>272</v>
      </c>
      <c r="G186" s="271"/>
      <c r="H186" s="271"/>
      <c r="I186" s="271"/>
      <c r="J186" s="171" t="s">
        <v>207</v>
      </c>
      <c r="K186" s="172">
        <v>0.90500000000000003</v>
      </c>
      <c r="L186" s="272">
        <v>0</v>
      </c>
      <c r="M186" s="273"/>
      <c r="N186" s="274">
        <f t="shared" si="5"/>
        <v>0</v>
      </c>
      <c r="O186" s="274"/>
      <c r="P186" s="274"/>
      <c r="Q186" s="274"/>
      <c r="R186" s="39"/>
      <c r="T186" s="173" t="s">
        <v>22</v>
      </c>
      <c r="U186" s="46" t="s">
        <v>45</v>
      </c>
      <c r="V186" s="38"/>
      <c r="W186" s="174">
        <f t="shared" si="6"/>
        <v>0</v>
      </c>
      <c r="X186" s="174">
        <v>0</v>
      </c>
      <c r="Y186" s="174">
        <f t="shared" si="7"/>
        <v>0</v>
      </c>
      <c r="Z186" s="174">
        <v>0</v>
      </c>
      <c r="AA186" s="175">
        <f t="shared" si="8"/>
        <v>0</v>
      </c>
      <c r="AR186" s="21" t="s">
        <v>166</v>
      </c>
      <c r="AT186" s="21" t="s">
        <v>162</v>
      </c>
      <c r="AU186" s="21" t="s">
        <v>116</v>
      </c>
      <c r="AY186" s="21" t="s">
        <v>161</v>
      </c>
      <c r="BE186" s="112">
        <f t="shared" si="9"/>
        <v>0</v>
      </c>
      <c r="BF186" s="112">
        <f t="shared" si="10"/>
        <v>0</v>
      </c>
      <c r="BG186" s="112">
        <f t="shared" si="11"/>
        <v>0</v>
      </c>
      <c r="BH186" s="112">
        <f t="shared" si="12"/>
        <v>0</v>
      </c>
      <c r="BI186" s="112">
        <f t="shared" si="13"/>
        <v>0</v>
      </c>
      <c r="BJ186" s="21" t="s">
        <v>88</v>
      </c>
      <c r="BK186" s="112">
        <f t="shared" si="14"/>
        <v>0</v>
      </c>
      <c r="BL186" s="21" t="s">
        <v>166</v>
      </c>
      <c r="BM186" s="21" t="s">
        <v>273</v>
      </c>
    </row>
    <row r="187" spans="2:65" s="1" customFormat="1" ht="34.15" customHeight="1">
      <c r="B187" s="37"/>
      <c r="C187" s="169" t="s">
        <v>274</v>
      </c>
      <c r="D187" s="169" t="s">
        <v>162</v>
      </c>
      <c r="E187" s="170" t="s">
        <v>275</v>
      </c>
      <c r="F187" s="271" t="s">
        <v>276</v>
      </c>
      <c r="G187" s="271"/>
      <c r="H187" s="271"/>
      <c r="I187" s="271"/>
      <c r="J187" s="171" t="s">
        <v>207</v>
      </c>
      <c r="K187" s="172">
        <v>0.90500000000000003</v>
      </c>
      <c r="L187" s="272">
        <v>0</v>
      </c>
      <c r="M187" s="273"/>
      <c r="N187" s="274">
        <f t="shared" si="5"/>
        <v>0</v>
      </c>
      <c r="O187" s="274"/>
      <c r="P187" s="274"/>
      <c r="Q187" s="274"/>
      <c r="R187" s="39"/>
      <c r="T187" s="173" t="s">
        <v>22</v>
      </c>
      <c r="U187" s="46" t="s">
        <v>45</v>
      </c>
      <c r="V187" s="38"/>
      <c r="W187" s="174">
        <f t="shared" si="6"/>
        <v>0</v>
      </c>
      <c r="X187" s="174">
        <v>0</v>
      </c>
      <c r="Y187" s="174">
        <f t="shared" si="7"/>
        <v>0</v>
      </c>
      <c r="Z187" s="174">
        <v>0</v>
      </c>
      <c r="AA187" s="175">
        <f t="shared" si="8"/>
        <v>0</v>
      </c>
      <c r="AR187" s="21" t="s">
        <v>166</v>
      </c>
      <c r="AT187" s="21" t="s">
        <v>162</v>
      </c>
      <c r="AU187" s="21" t="s">
        <v>116</v>
      </c>
      <c r="AY187" s="21" t="s">
        <v>161</v>
      </c>
      <c r="BE187" s="112">
        <f t="shared" si="9"/>
        <v>0</v>
      </c>
      <c r="BF187" s="112">
        <f t="shared" si="10"/>
        <v>0</v>
      </c>
      <c r="BG187" s="112">
        <f t="shared" si="11"/>
        <v>0</v>
      </c>
      <c r="BH187" s="112">
        <f t="shared" si="12"/>
        <v>0</v>
      </c>
      <c r="BI187" s="112">
        <f t="shared" si="13"/>
        <v>0</v>
      </c>
      <c r="BJ187" s="21" t="s">
        <v>88</v>
      </c>
      <c r="BK187" s="112">
        <f t="shared" si="14"/>
        <v>0</v>
      </c>
      <c r="BL187" s="21" t="s">
        <v>166</v>
      </c>
      <c r="BM187" s="21" t="s">
        <v>277</v>
      </c>
    </row>
    <row r="188" spans="2:65" s="1" customFormat="1" ht="34.15" customHeight="1">
      <c r="B188" s="37"/>
      <c r="C188" s="169" t="s">
        <v>278</v>
      </c>
      <c r="D188" s="169" t="s">
        <v>162</v>
      </c>
      <c r="E188" s="170" t="s">
        <v>279</v>
      </c>
      <c r="F188" s="271" t="s">
        <v>280</v>
      </c>
      <c r="G188" s="271"/>
      <c r="H188" s="271"/>
      <c r="I188" s="271"/>
      <c r="J188" s="171" t="s">
        <v>207</v>
      </c>
      <c r="K188" s="172">
        <v>43.448999999999998</v>
      </c>
      <c r="L188" s="272">
        <v>0</v>
      </c>
      <c r="M188" s="273"/>
      <c r="N188" s="274">
        <f t="shared" si="5"/>
        <v>0</v>
      </c>
      <c r="O188" s="274"/>
      <c r="P188" s="274"/>
      <c r="Q188" s="274"/>
      <c r="R188" s="39"/>
      <c r="T188" s="173" t="s">
        <v>22</v>
      </c>
      <c r="U188" s="46" t="s">
        <v>45</v>
      </c>
      <c r="V188" s="38"/>
      <c r="W188" s="174">
        <f t="shared" si="6"/>
        <v>0</v>
      </c>
      <c r="X188" s="174">
        <v>0</v>
      </c>
      <c r="Y188" s="174">
        <f t="shared" si="7"/>
        <v>0</v>
      </c>
      <c r="Z188" s="174">
        <v>0</v>
      </c>
      <c r="AA188" s="175">
        <f t="shared" si="8"/>
        <v>0</v>
      </c>
      <c r="AR188" s="21" t="s">
        <v>166</v>
      </c>
      <c r="AT188" s="21" t="s">
        <v>162</v>
      </c>
      <c r="AU188" s="21" t="s">
        <v>116</v>
      </c>
      <c r="AY188" s="21" t="s">
        <v>161</v>
      </c>
      <c r="BE188" s="112">
        <f t="shared" si="9"/>
        <v>0</v>
      </c>
      <c r="BF188" s="112">
        <f t="shared" si="10"/>
        <v>0</v>
      </c>
      <c r="BG188" s="112">
        <f t="shared" si="11"/>
        <v>0</v>
      </c>
      <c r="BH188" s="112">
        <f t="shared" si="12"/>
        <v>0</v>
      </c>
      <c r="BI188" s="112">
        <f t="shared" si="13"/>
        <v>0</v>
      </c>
      <c r="BJ188" s="21" t="s">
        <v>88</v>
      </c>
      <c r="BK188" s="112">
        <f t="shared" si="14"/>
        <v>0</v>
      </c>
      <c r="BL188" s="21" t="s">
        <v>166</v>
      </c>
      <c r="BM188" s="21" t="s">
        <v>281</v>
      </c>
    </row>
    <row r="189" spans="2:65" s="9" customFormat="1" ht="37.35" customHeight="1">
      <c r="B189" s="158"/>
      <c r="C189" s="159"/>
      <c r="D189" s="160" t="s">
        <v>129</v>
      </c>
      <c r="E189" s="160"/>
      <c r="F189" s="160"/>
      <c r="G189" s="160"/>
      <c r="H189" s="160"/>
      <c r="I189" s="160"/>
      <c r="J189" s="160"/>
      <c r="K189" s="160"/>
      <c r="L189" s="160"/>
      <c r="M189" s="160"/>
      <c r="N189" s="286">
        <f>BK189</f>
        <v>0</v>
      </c>
      <c r="O189" s="287"/>
      <c r="P189" s="287"/>
      <c r="Q189" s="287"/>
      <c r="R189" s="161"/>
      <c r="T189" s="162"/>
      <c r="U189" s="159"/>
      <c r="V189" s="159"/>
      <c r="W189" s="163">
        <f>W190+W202+W206+W208+W219+W227+W235</f>
        <v>0</v>
      </c>
      <c r="X189" s="159"/>
      <c r="Y189" s="163">
        <f>Y190+Y202+Y206+Y208+Y219+Y227+Y235</f>
        <v>4.9777000000000002E-2</v>
      </c>
      <c r="Z189" s="159"/>
      <c r="AA189" s="164">
        <f>AA190+AA202+AA206+AA208+AA219+AA227+AA235</f>
        <v>5.7953427699999995</v>
      </c>
      <c r="AR189" s="165" t="s">
        <v>116</v>
      </c>
      <c r="AT189" s="166" t="s">
        <v>79</v>
      </c>
      <c r="AU189" s="166" t="s">
        <v>80</v>
      </c>
      <c r="AY189" s="165" t="s">
        <v>161</v>
      </c>
      <c r="BK189" s="167">
        <f>BK190+BK202+BK206+BK208+BK219+BK227+BK235</f>
        <v>0</v>
      </c>
    </row>
    <row r="190" spans="2:65" s="9" customFormat="1" ht="19.899999999999999" customHeight="1">
      <c r="B190" s="158"/>
      <c r="C190" s="159"/>
      <c r="D190" s="168" t="s">
        <v>130</v>
      </c>
      <c r="E190" s="168"/>
      <c r="F190" s="168"/>
      <c r="G190" s="168"/>
      <c r="H190" s="168"/>
      <c r="I190" s="168"/>
      <c r="J190" s="168"/>
      <c r="K190" s="168"/>
      <c r="L190" s="168"/>
      <c r="M190" s="168"/>
      <c r="N190" s="284">
        <f>BK190</f>
        <v>0</v>
      </c>
      <c r="O190" s="285"/>
      <c r="P190" s="285"/>
      <c r="Q190" s="285"/>
      <c r="R190" s="161"/>
      <c r="T190" s="162"/>
      <c r="U190" s="159"/>
      <c r="V190" s="159"/>
      <c r="W190" s="163">
        <f>SUM(W191:W201)</f>
        <v>0</v>
      </c>
      <c r="X190" s="159"/>
      <c r="Y190" s="163">
        <f>SUM(Y191:Y201)</f>
        <v>0</v>
      </c>
      <c r="Z190" s="159"/>
      <c r="AA190" s="164">
        <f>SUM(AA191:AA201)</f>
        <v>0.56854175000000007</v>
      </c>
      <c r="AR190" s="165" t="s">
        <v>116</v>
      </c>
      <c r="AT190" s="166" t="s">
        <v>79</v>
      </c>
      <c r="AU190" s="166" t="s">
        <v>88</v>
      </c>
      <c r="AY190" s="165" t="s">
        <v>161</v>
      </c>
      <c r="BK190" s="167">
        <f>SUM(BK191:BK201)</f>
        <v>0</v>
      </c>
    </row>
    <row r="191" spans="2:65" s="1" customFormat="1" ht="34.15" customHeight="1">
      <c r="B191" s="37"/>
      <c r="C191" s="169" t="s">
        <v>282</v>
      </c>
      <c r="D191" s="169" t="s">
        <v>162</v>
      </c>
      <c r="E191" s="170" t="s">
        <v>283</v>
      </c>
      <c r="F191" s="271" t="s">
        <v>284</v>
      </c>
      <c r="G191" s="271"/>
      <c r="H191" s="271"/>
      <c r="I191" s="271"/>
      <c r="J191" s="171" t="s">
        <v>170</v>
      </c>
      <c r="K191" s="172">
        <v>42.75</v>
      </c>
      <c r="L191" s="272">
        <v>0</v>
      </c>
      <c r="M191" s="273"/>
      <c r="N191" s="274">
        <f>ROUND(L191*K191,2)</f>
        <v>0</v>
      </c>
      <c r="O191" s="274"/>
      <c r="P191" s="274"/>
      <c r="Q191" s="274"/>
      <c r="R191" s="39"/>
      <c r="T191" s="173" t="s">
        <v>22</v>
      </c>
      <c r="U191" s="46" t="s">
        <v>45</v>
      </c>
      <c r="V191" s="38"/>
      <c r="W191" s="174">
        <f>V191*K191</f>
        <v>0</v>
      </c>
      <c r="X191" s="174">
        <v>0</v>
      </c>
      <c r="Y191" s="174">
        <f>X191*K191</f>
        <v>0</v>
      </c>
      <c r="Z191" s="174">
        <v>2.7499999999999998E-3</v>
      </c>
      <c r="AA191" s="175">
        <f>Z191*K191</f>
        <v>0.11756249999999999</v>
      </c>
      <c r="AR191" s="21" t="s">
        <v>251</v>
      </c>
      <c r="AT191" s="21" t="s">
        <v>162</v>
      </c>
      <c r="AU191" s="21" t="s">
        <v>116</v>
      </c>
      <c r="AY191" s="21" t="s">
        <v>161</v>
      </c>
      <c r="BE191" s="112">
        <f>IF(U191="základní",N191,0)</f>
        <v>0</v>
      </c>
      <c r="BF191" s="112">
        <f>IF(U191="snížená",N191,0)</f>
        <v>0</v>
      </c>
      <c r="BG191" s="112">
        <f>IF(U191="zákl. přenesená",N191,0)</f>
        <v>0</v>
      </c>
      <c r="BH191" s="112">
        <f>IF(U191="sníž. přenesená",N191,0)</f>
        <v>0</v>
      </c>
      <c r="BI191" s="112">
        <f>IF(U191="nulová",N191,0)</f>
        <v>0</v>
      </c>
      <c r="BJ191" s="21" t="s">
        <v>88</v>
      </c>
      <c r="BK191" s="112">
        <f>ROUND(L191*K191,2)</f>
        <v>0</v>
      </c>
      <c r="BL191" s="21" t="s">
        <v>251</v>
      </c>
      <c r="BM191" s="21" t="s">
        <v>285</v>
      </c>
    </row>
    <row r="192" spans="2:65" s="10" customFormat="1" ht="14.45" customHeight="1">
      <c r="B192" s="176"/>
      <c r="C192" s="177"/>
      <c r="D192" s="177"/>
      <c r="E192" s="178" t="s">
        <v>22</v>
      </c>
      <c r="F192" s="275" t="s">
        <v>286</v>
      </c>
      <c r="G192" s="276"/>
      <c r="H192" s="276"/>
      <c r="I192" s="276"/>
      <c r="J192" s="177"/>
      <c r="K192" s="179">
        <v>42.75</v>
      </c>
      <c r="L192" s="177"/>
      <c r="M192" s="177"/>
      <c r="N192" s="177"/>
      <c r="O192" s="177"/>
      <c r="P192" s="177"/>
      <c r="Q192" s="177"/>
      <c r="R192" s="180"/>
      <c r="T192" s="181"/>
      <c r="U192" s="177"/>
      <c r="V192" s="177"/>
      <c r="W192" s="177"/>
      <c r="X192" s="177"/>
      <c r="Y192" s="177"/>
      <c r="Z192" s="177"/>
      <c r="AA192" s="182"/>
      <c r="AT192" s="183" t="s">
        <v>173</v>
      </c>
      <c r="AU192" s="183" t="s">
        <v>116</v>
      </c>
      <c r="AV192" s="10" t="s">
        <v>116</v>
      </c>
      <c r="AW192" s="10" t="s">
        <v>38</v>
      </c>
      <c r="AX192" s="10" t="s">
        <v>80</v>
      </c>
      <c r="AY192" s="183" t="s">
        <v>161</v>
      </c>
    </row>
    <row r="193" spans="2:65" s="11" customFormat="1" ht="14.45" customHeight="1">
      <c r="B193" s="184"/>
      <c r="C193" s="185"/>
      <c r="D193" s="185"/>
      <c r="E193" s="186" t="s">
        <v>22</v>
      </c>
      <c r="F193" s="277" t="s">
        <v>174</v>
      </c>
      <c r="G193" s="278"/>
      <c r="H193" s="278"/>
      <c r="I193" s="278"/>
      <c r="J193" s="185"/>
      <c r="K193" s="187">
        <v>42.75</v>
      </c>
      <c r="L193" s="185"/>
      <c r="M193" s="185"/>
      <c r="N193" s="185"/>
      <c r="O193" s="185"/>
      <c r="P193" s="185"/>
      <c r="Q193" s="185"/>
      <c r="R193" s="188"/>
      <c r="T193" s="189"/>
      <c r="U193" s="185"/>
      <c r="V193" s="185"/>
      <c r="W193" s="185"/>
      <c r="X193" s="185"/>
      <c r="Y193" s="185"/>
      <c r="Z193" s="185"/>
      <c r="AA193" s="190"/>
      <c r="AT193" s="191" t="s">
        <v>173</v>
      </c>
      <c r="AU193" s="191" t="s">
        <v>116</v>
      </c>
      <c r="AV193" s="11" t="s">
        <v>166</v>
      </c>
      <c r="AW193" s="11" t="s">
        <v>38</v>
      </c>
      <c r="AX193" s="11" t="s">
        <v>88</v>
      </c>
      <c r="AY193" s="191" t="s">
        <v>161</v>
      </c>
    </row>
    <row r="194" spans="2:65" s="1" customFormat="1" ht="34.15" customHeight="1">
      <c r="B194" s="37"/>
      <c r="C194" s="169" t="s">
        <v>287</v>
      </c>
      <c r="D194" s="169" t="s">
        <v>162</v>
      </c>
      <c r="E194" s="170" t="s">
        <v>288</v>
      </c>
      <c r="F194" s="271" t="s">
        <v>289</v>
      </c>
      <c r="G194" s="271"/>
      <c r="H194" s="271"/>
      <c r="I194" s="271"/>
      <c r="J194" s="171" t="s">
        <v>170</v>
      </c>
      <c r="K194" s="172">
        <v>74.95</v>
      </c>
      <c r="L194" s="272">
        <v>0</v>
      </c>
      <c r="M194" s="273"/>
      <c r="N194" s="274">
        <f>ROUND(L194*K194,2)</f>
        <v>0</v>
      </c>
      <c r="O194" s="274"/>
      <c r="P194" s="274"/>
      <c r="Q194" s="274"/>
      <c r="R194" s="39"/>
      <c r="T194" s="173" t="s">
        <v>22</v>
      </c>
      <c r="U194" s="46" t="s">
        <v>45</v>
      </c>
      <c r="V194" s="38"/>
      <c r="W194" s="174">
        <f>V194*K194</f>
        <v>0</v>
      </c>
      <c r="X194" s="174">
        <v>0</v>
      </c>
      <c r="Y194" s="174">
        <f>X194*K194</f>
        <v>0</v>
      </c>
      <c r="Z194" s="174">
        <v>2.3E-3</v>
      </c>
      <c r="AA194" s="175">
        <f>Z194*K194</f>
        <v>0.17238500000000001</v>
      </c>
      <c r="AR194" s="21" t="s">
        <v>251</v>
      </c>
      <c r="AT194" s="21" t="s">
        <v>162</v>
      </c>
      <c r="AU194" s="21" t="s">
        <v>116</v>
      </c>
      <c r="AY194" s="21" t="s">
        <v>161</v>
      </c>
      <c r="BE194" s="112">
        <f>IF(U194="základní",N194,0)</f>
        <v>0</v>
      </c>
      <c r="BF194" s="112">
        <f>IF(U194="snížená",N194,0)</f>
        <v>0</v>
      </c>
      <c r="BG194" s="112">
        <f>IF(U194="zákl. přenesená",N194,0)</f>
        <v>0</v>
      </c>
      <c r="BH194" s="112">
        <f>IF(U194="sníž. přenesená",N194,0)</f>
        <v>0</v>
      </c>
      <c r="BI194" s="112">
        <f>IF(U194="nulová",N194,0)</f>
        <v>0</v>
      </c>
      <c r="BJ194" s="21" t="s">
        <v>88</v>
      </c>
      <c r="BK194" s="112">
        <f>ROUND(L194*K194,2)</f>
        <v>0</v>
      </c>
      <c r="BL194" s="21" t="s">
        <v>251</v>
      </c>
      <c r="BM194" s="21" t="s">
        <v>290</v>
      </c>
    </row>
    <row r="195" spans="2:65" s="10" customFormat="1" ht="14.45" customHeight="1">
      <c r="B195" s="176"/>
      <c r="C195" s="177"/>
      <c r="D195" s="177"/>
      <c r="E195" s="178" t="s">
        <v>22</v>
      </c>
      <c r="F195" s="275" t="s">
        <v>291</v>
      </c>
      <c r="G195" s="276"/>
      <c r="H195" s="276"/>
      <c r="I195" s="276"/>
      <c r="J195" s="177"/>
      <c r="K195" s="179">
        <v>42.75</v>
      </c>
      <c r="L195" s="177"/>
      <c r="M195" s="177"/>
      <c r="N195" s="177"/>
      <c r="O195" s="177"/>
      <c r="P195" s="177"/>
      <c r="Q195" s="177"/>
      <c r="R195" s="180"/>
      <c r="T195" s="181"/>
      <c r="U195" s="177"/>
      <c r="V195" s="177"/>
      <c r="W195" s="177"/>
      <c r="X195" s="177"/>
      <c r="Y195" s="177"/>
      <c r="Z195" s="177"/>
      <c r="AA195" s="182"/>
      <c r="AT195" s="183" t="s">
        <v>173</v>
      </c>
      <c r="AU195" s="183" t="s">
        <v>116</v>
      </c>
      <c r="AV195" s="10" t="s">
        <v>116</v>
      </c>
      <c r="AW195" s="10" t="s">
        <v>38</v>
      </c>
      <c r="AX195" s="10" t="s">
        <v>80</v>
      </c>
      <c r="AY195" s="183" t="s">
        <v>161</v>
      </c>
    </row>
    <row r="196" spans="2:65" s="10" customFormat="1" ht="14.45" customHeight="1">
      <c r="B196" s="176"/>
      <c r="C196" s="177"/>
      <c r="D196" s="177"/>
      <c r="E196" s="178" t="s">
        <v>22</v>
      </c>
      <c r="F196" s="279" t="s">
        <v>292</v>
      </c>
      <c r="G196" s="280"/>
      <c r="H196" s="280"/>
      <c r="I196" s="280"/>
      <c r="J196" s="177"/>
      <c r="K196" s="179">
        <v>32.200000000000003</v>
      </c>
      <c r="L196" s="177"/>
      <c r="M196" s="177"/>
      <c r="N196" s="177"/>
      <c r="O196" s="177"/>
      <c r="P196" s="177"/>
      <c r="Q196" s="177"/>
      <c r="R196" s="180"/>
      <c r="T196" s="181"/>
      <c r="U196" s="177"/>
      <c r="V196" s="177"/>
      <c r="W196" s="177"/>
      <c r="X196" s="177"/>
      <c r="Y196" s="177"/>
      <c r="Z196" s="177"/>
      <c r="AA196" s="182"/>
      <c r="AT196" s="183" t="s">
        <v>173</v>
      </c>
      <c r="AU196" s="183" t="s">
        <v>116</v>
      </c>
      <c r="AV196" s="10" t="s">
        <v>116</v>
      </c>
      <c r="AW196" s="10" t="s">
        <v>38</v>
      </c>
      <c r="AX196" s="10" t="s">
        <v>80</v>
      </c>
      <c r="AY196" s="183" t="s">
        <v>161</v>
      </c>
    </row>
    <row r="197" spans="2:65" s="11" customFormat="1" ht="14.45" customHeight="1">
      <c r="B197" s="184"/>
      <c r="C197" s="185"/>
      <c r="D197" s="185"/>
      <c r="E197" s="186" t="s">
        <v>22</v>
      </c>
      <c r="F197" s="277" t="s">
        <v>174</v>
      </c>
      <c r="G197" s="278"/>
      <c r="H197" s="278"/>
      <c r="I197" s="278"/>
      <c r="J197" s="185"/>
      <c r="K197" s="187">
        <v>74.95</v>
      </c>
      <c r="L197" s="185"/>
      <c r="M197" s="185"/>
      <c r="N197" s="185"/>
      <c r="O197" s="185"/>
      <c r="P197" s="185"/>
      <c r="Q197" s="185"/>
      <c r="R197" s="188"/>
      <c r="T197" s="189"/>
      <c r="U197" s="185"/>
      <c r="V197" s="185"/>
      <c r="W197" s="185"/>
      <c r="X197" s="185"/>
      <c r="Y197" s="185"/>
      <c r="Z197" s="185"/>
      <c r="AA197" s="190"/>
      <c r="AT197" s="191" t="s">
        <v>173</v>
      </c>
      <c r="AU197" s="191" t="s">
        <v>116</v>
      </c>
      <c r="AV197" s="11" t="s">
        <v>166</v>
      </c>
      <c r="AW197" s="11" t="s">
        <v>38</v>
      </c>
      <c r="AX197" s="11" t="s">
        <v>88</v>
      </c>
      <c r="AY197" s="191" t="s">
        <v>161</v>
      </c>
    </row>
    <row r="198" spans="2:65" s="1" customFormat="1" ht="34.15" customHeight="1">
      <c r="B198" s="37"/>
      <c r="C198" s="169" t="s">
        <v>293</v>
      </c>
      <c r="D198" s="169" t="s">
        <v>162</v>
      </c>
      <c r="E198" s="170" t="s">
        <v>294</v>
      </c>
      <c r="F198" s="271" t="s">
        <v>295</v>
      </c>
      <c r="G198" s="271"/>
      <c r="H198" s="271"/>
      <c r="I198" s="271"/>
      <c r="J198" s="171" t="s">
        <v>170</v>
      </c>
      <c r="K198" s="172">
        <v>101.307</v>
      </c>
      <c r="L198" s="272">
        <v>0</v>
      </c>
      <c r="M198" s="273"/>
      <c r="N198" s="274">
        <f>ROUND(L198*K198,2)</f>
        <v>0</v>
      </c>
      <c r="O198" s="274"/>
      <c r="P198" s="274"/>
      <c r="Q198" s="274"/>
      <c r="R198" s="39"/>
      <c r="T198" s="173" t="s">
        <v>22</v>
      </c>
      <c r="U198" s="46" t="s">
        <v>45</v>
      </c>
      <c r="V198" s="38"/>
      <c r="W198" s="174">
        <f>V198*K198</f>
        <v>0</v>
      </c>
      <c r="X198" s="174">
        <v>0</v>
      </c>
      <c r="Y198" s="174">
        <f>X198*K198</f>
        <v>0</v>
      </c>
      <c r="Z198" s="174">
        <v>2.7499999999999998E-3</v>
      </c>
      <c r="AA198" s="175">
        <f>Z198*K198</f>
        <v>0.27859424999999999</v>
      </c>
      <c r="AR198" s="21" t="s">
        <v>251</v>
      </c>
      <c r="AT198" s="21" t="s">
        <v>162</v>
      </c>
      <c r="AU198" s="21" t="s">
        <v>116</v>
      </c>
      <c r="AY198" s="21" t="s">
        <v>161</v>
      </c>
      <c r="BE198" s="112">
        <f>IF(U198="základní",N198,0)</f>
        <v>0</v>
      </c>
      <c r="BF198" s="112">
        <f>IF(U198="snížená",N198,0)</f>
        <v>0</v>
      </c>
      <c r="BG198" s="112">
        <f>IF(U198="zákl. přenesená",N198,0)</f>
        <v>0</v>
      </c>
      <c r="BH198" s="112">
        <f>IF(U198="sníž. přenesená",N198,0)</f>
        <v>0</v>
      </c>
      <c r="BI198" s="112">
        <f>IF(U198="nulová",N198,0)</f>
        <v>0</v>
      </c>
      <c r="BJ198" s="21" t="s">
        <v>88</v>
      </c>
      <c r="BK198" s="112">
        <f>ROUND(L198*K198,2)</f>
        <v>0</v>
      </c>
      <c r="BL198" s="21" t="s">
        <v>251</v>
      </c>
      <c r="BM198" s="21" t="s">
        <v>296</v>
      </c>
    </row>
    <row r="199" spans="2:65" s="10" customFormat="1" ht="14.45" customHeight="1">
      <c r="B199" s="176"/>
      <c r="C199" s="177"/>
      <c r="D199" s="177"/>
      <c r="E199" s="178" t="s">
        <v>22</v>
      </c>
      <c r="F199" s="275" t="s">
        <v>297</v>
      </c>
      <c r="G199" s="276"/>
      <c r="H199" s="276"/>
      <c r="I199" s="276"/>
      <c r="J199" s="177"/>
      <c r="K199" s="179">
        <v>56.213000000000001</v>
      </c>
      <c r="L199" s="177"/>
      <c r="M199" s="177"/>
      <c r="N199" s="177"/>
      <c r="O199" s="177"/>
      <c r="P199" s="177"/>
      <c r="Q199" s="177"/>
      <c r="R199" s="180"/>
      <c r="T199" s="181"/>
      <c r="U199" s="177"/>
      <c r="V199" s="177"/>
      <c r="W199" s="177"/>
      <c r="X199" s="177"/>
      <c r="Y199" s="177"/>
      <c r="Z199" s="177"/>
      <c r="AA199" s="182"/>
      <c r="AT199" s="183" t="s">
        <v>173</v>
      </c>
      <c r="AU199" s="183" t="s">
        <v>116</v>
      </c>
      <c r="AV199" s="10" t="s">
        <v>116</v>
      </c>
      <c r="AW199" s="10" t="s">
        <v>38</v>
      </c>
      <c r="AX199" s="10" t="s">
        <v>80</v>
      </c>
      <c r="AY199" s="183" t="s">
        <v>161</v>
      </c>
    </row>
    <row r="200" spans="2:65" s="10" customFormat="1" ht="14.45" customHeight="1">
      <c r="B200" s="176"/>
      <c r="C200" s="177"/>
      <c r="D200" s="177"/>
      <c r="E200" s="178" t="s">
        <v>22</v>
      </c>
      <c r="F200" s="279" t="s">
        <v>298</v>
      </c>
      <c r="G200" s="280"/>
      <c r="H200" s="280"/>
      <c r="I200" s="280"/>
      <c r="J200" s="177"/>
      <c r="K200" s="179">
        <v>45.094000000000001</v>
      </c>
      <c r="L200" s="177"/>
      <c r="M200" s="177"/>
      <c r="N200" s="177"/>
      <c r="O200" s="177"/>
      <c r="P200" s="177"/>
      <c r="Q200" s="177"/>
      <c r="R200" s="180"/>
      <c r="T200" s="181"/>
      <c r="U200" s="177"/>
      <c r="V200" s="177"/>
      <c r="W200" s="177"/>
      <c r="X200" s="177"/>
      <c r="Y200" s="177"/>
      <c r="Z200" s="177"/>
      <c r="AA200" s="182"/>
      <c r="AT200" s="183" t="s">
        <v>173</v>
      </c>
      <c r="AU200" s="183" t="s">
        <v>116</v>
      </c>
      <c r="AV200" s="10" t="s">
        <v>116</v>
      </c>
      <c r="AW200" s="10" t="s">
        <v>38</v>
      </c>
      <c r="AX200" s="10" t="s">
        <v>80</v>
      </c>
      <c r="AY200" s="183" t="s">
        <v>161</v>
      </c>
    </row>
    <row r="201" spans="2:65" s="11" customFormat="1" ht="14.45" customHeight="1">
      <c r="B201" s="184"/>
      <c r="C201" s="185"/>
      <c r="D201" s="185"/>
      <c r="E201" s="186" t="s">
        <v>22</v>
      </c>
      <c r="F201" s="277" t="s">
        <v>174</v>
      </c>
      <c r="G201" s="278"/>
      <c r="H201" s="278"/>
      <c r="I201" s="278"/>
      <c r="J201" s="185"/>
      <c r="K201" s="187">
        <v>101.307</v>
      </c>
      <c r="L201" s="185"/>
      <c r="M201" s="185"/>
      <c r="N201" s="185"/>
      <c r="O201" s="185"/>
      <c r="P201" s="185"/>
      <c r="Q201" s="185"/>
      <c r="R201" s="188"/>
      <c r="T201" s="189"/>
      <c r="U201" s="185"/>
      <c r="V201" s="185"/>
      <c r="W201" s="185"/>
      <c r="X201" s="185"/>
      <c r="Y201" s="185"/>
      <c r="Z201" s="185"/>
      <c r="AA201" s="190"/>
      <c r="AT201" s="191" t="s">
        <v>173</v>
      </c>
      <c r="AU201" s="191" t="s">
        <v>116</v>
      </c>
      <c r="AV201" s="11" t="s">
        <v>166</v>
      </c>
      <c r="AW201" s="11" t="s">
        <v>38</v>
      </c>
      <c r="AX201" s="11" t="s">
        <v>88</v>
      </c>
      <c r="AY201" s="191" t="s">
        <v>161</v>
      </c>
    </row>
    <row r="202" spans="2:65" s="9" customFormat="1" ht="29.85" customHeight="1">
      <c r="B202" s="158"/>
      <c r="C202" s="159"/>
      <c r="D202" s="168" t="s">
        <v>131</v>
      </c>
      <c r="E202" s="168"/>
      <c r="F202" s="168"/>
      <c r="G202" s="168"/>
      <c r="H202" s="168"/>
      <c r="I202" s="168"/>
      <c r="J202" s="168"/>
      <c r="K202" s="168"/>
      <c r="L202" s="168"/>
      <c r="M202" s="168"/>
      <c r="N202" s="284">
        <f>BK202</f>
        <v>0</v>
      </c>
      <c r="O202" s="285"/>
      <c r="P202" s="285"/>
      <c r="Q202" s="285"/>
      <c r="R202" s="161"/>
      <c r="T202" s="162"/>
      <c r="U202" s="159"/>
      <c r="V202" s="159"/>
      <c r="W202" s="163">
        <f>SUM(W203:W205)</f>
        <v>0</v>
      </c>
      <c r="X202" s="159"/>
      <c r="Y202" s="163">
        <f>SUM(Y203:Y205)</f>
        <v>0</v>
      </c>
      <c r="Z202" s="159"/>
      <c r="AA202" s="164">
        <f>SUM(AA203:AA205)</f>
        <v>0.13131000000000001</v>
      </c>
      <c r="AR202" s="165" t="s">
        <v>116</v>
      </c>
      <c r="AT202" s="166" t="s">
        <v>79</v>
      </c>
      <c r="AU202" s="166" t="s">
        <v>88</v>
      </c>
      <c r="AY202" s="165" t="s">
        <v>161</v>
      </c>
      <c r="BK202" s="167">
        <f>SUM(BK203:BK205)</f>
        <v>0</v>
      </c>
    </row>
    <row r="203" spans="2:65" s="1" customFormat="1" ht="22.9" customHeight="1">
      <c r="B203" s="37"/>
      <c r="C203" s="169" t="s">
        <v>299</v>
      </c>
      <c r="D203" s="169" t="s">
        <v>162</v>
      </c>
      <c r="E203" s="170" t="s">
        <v>300</v>
      </c>
      <c r="F203" s="271" t="s">
        <v>301</v>
      </c>
      <c r="G203" s="271"/>
      <c r="H203" s="271"/>
      <c r="I203" s="271"/>
      <c r="J203" s="171" t="s">
        <v>302</v>
      </c>
      <c r="K203" s="172">
        <v>3</v>
      </c>
      <c r="L203" s="272">
        <v>0</v>
      </c>
      <c r="M203" s="273"/>
      <c r="N203" s="274">
        <f>ROUND(L203*K203,2)</f>
        <v>0</v>
      </c>
      <c r="O203" s="274"/>
      <c r="P203" s="274"/>
      <c r="Q203" s="274"/>
      <c r="R203" s="39"/>
      <c r="T203" s="173" t="s">
        <v>22</v>
      </c>
      <c r="U203" s="46" t="s">
        <v>45</v>
      </c>
      <c r="V203" s="38"/>
      <c r="W203" s="174">
        <f>V203*K203</f>
        <v>0</v>
      </c>
      <c r="X203" s="174">
        <v>0</v>
      </c>
      <c r="Y203" s="174">
        <f>X203*K203</f>
        <v>0</v>
      </c>
      <c r="Z203" s="174">
        <v>1.933E-2</v>
      </c>
      <c r="AA203" s="175">
        <f>Z203*K203</f>
        <v>5.799E-2</v>
      </c>
      <c r="AR203" s="21" t="s">
        <v>251</v>
      </c>
      <c r="AT203" s="21" t="s">
        <v>162</v>
      </c>
      <c r="AU203" s="21" t="s">
        <v>116</v>
      </c>
      <c r="AY203" s="21" t="s">
        <v>161</v>
      </c>
      <c r="BE203" s="112">
        <f>IF(U203="základní",N203,0)</f>
        <v>0</v>
      </c>
      <c r="BF203" s="112">
        <f>IF(U203="snížená",N203,0)</f>
        <v>0</v>
      </c>
      <c r="BG203" s="112">
        <f>IF(U203="zákl. přenesená",N203,0)</f>
        <v>0</v>
      </c>
      <c r="BH203" s="112">
        <f>IF(U203="sníž. přenesená",N203,0)</f>
        <v>0</v>
      </c>
      <c r="BI203" s="112">
        <f>IF(U203="nulová",N203,0)</f>
        <v>0</v>
      </c>
      <c r="BJ203" s="21" t="s">
        <v>88</v>
      </c>
      <c r="BK203" s="112">
        <f>ROUND(L203*K203,2)</f>
        <v>0</v>
      </c>
      <c r="BL203" s="21" t="s">
        <v>251</v>
      </c>
      <c r="BM203" s="21" t="s">
        <v>303</v>
      </c>
    </row>
    <row r="204" spans="2:65" s="1" customFormat="1" ht="22.9" customHeight="1">
      <c r="B204" s="37"/>
      <c r="C204" s="169" t="s">
        <v>304</v>
      </c>
      <c r="D204" s="169" t="s">
        <v>162</v>
      </c>
      <c r="E204" s="170" t="s">
        <v>305</v>
      </c>
      <c r="F204" s="271" t="s">
        <v>306</v>
      </c>
      <c r="G204" s="271"/>
      <c r="H204" s="271"/>
      <c r="I204" s="271"/>
      <c r="J204" s="171" t="s">
        <v>302</v>
      </c>
      <c r="K204" s="172">
        <v>2</v>
      </c>
      <c r="L204" s="272">
        <v>0</v>
      </c>
      <c r="M204" s="273"/>
      <c r="N204" s="274">
        <f>ROUND(L204*K204,2)</f>
        <v>0</v>
      </c>
      <c r="O204" s="274"/>
      <c r="P204" s="274"/>
      <c r="Q204" s="274"/>
      <c r="R204" s="39"/>
      <c r="T204" s="173" t="s">
        <v>22</v>
      </c>
      <c r="U204" s="46" t="s">
        <v>45</v>
      </c>
      <c r="V204" s="38"/>
      <c r="W204" s="174">
        <f>V204*K204</f>
        <v>0</v>
      </c>
      <c r="X204" s="174">
        <v>0</v>
      </c>
      <c r="Y204" s="174">
        <f>X204*K204</f>
        <v>0</v>
      </c>
      <c r="Z204" s="174">
        <v>1.72E-2</v>
      </c>
      <c r="AA204" s="175">
        <f>Z204*K204</f>
        <v>3.44E-2</v>
      </c>
      <c r="AR204" s="21" t="s">
        <v>251</v>
      </c>
      <c r="AT204" s="21" t="s">
        <v>162</v>
      </c>
      <c r="AU204" s="21" t="s">
        <v>116</v>
      </c>
      <c r="AY204" s="21" t="s">
        <v>161</v>
      </c>
      <c r="BE204" s="112">
        <f>IF(U204="základní",N204,0)</f>
        <v>0</v>
      </c>
      <c r="BF204" s="112">
        <f>IF(U204="snížená",N204,0)</f>
        <v>0</v>
      </c>
      <c r="BG204" s="112">
        <f>IF(U204="zákl. přenesená",N204,0)</f>
        <v>0</v>
      </c>
      <c r="BH204" s="112">
        <f>IF(U204="sníž. přenesená",N204,0)</f>
        <v>0</v>
      </c>
      <c r="BI204" s="112">
        <f>IF(U204="nulová",N204,0)</f>
        <v>0</v>
      </c>
      <c r="BJ204" s="21" t="s">
        <v>88</v>
      </c>
      <c r="BK204" s="112">
        <f>ROUND(L204*K204,2)</f>
        <v>0</v>
      </c>
      <c r="BL204" s="21" t="s">
        <v>251</v>
      </c>
      <c r="BM204" s="21" t="s">
        <v>307</v>
      </c>
    </row>
    <row r="205" spans="2:65" s="1" customFormat="1" ht="22.9" customHeight="1">
      <c r="B205" s="37"/>
      <c r="C205" s="169" t="s">
        <v>308</v>
      </c>
      <c r="D205" s="169" t="s">
        <v>162</v>
      </c>
      <c r="E205" s="170" t="s">
        <v>309</v>
      </c>
      <c r="F205" s="271" t="s">
        <v>310</v>
      </c>
      <c r="G205" s="271"/>
      <c r="H205" s="271"/>
      <c r="I205" s="271"/>
      <c r="J205" s="171" t="s">
        <v>302</v>
      </c>
      <c r="K205" s="172">
        <v>2</v>
      </c>
      <c r="L205" s="272">
        <v>0</v>
      </c>
      <c r="M205" s="273"/>
      <c r="N205" s="274">
        <f>ROUND(L205*K205,2)</f>
        <v>0</v>
      </c>
      <c r="O205" s="274"/>
      <c r="P205" s="274"/>
      <c r="Q205" s="274"/>
      <c r="R205" s="39"/>
      <c r="T205" s="173" t="s">
        <v>22</v>
      </c>
      <c r="U205" s="46" t="s">
        <v>45</v>
      </c>
      <c r="V205" s="38"/>
      <c r="W205" s="174">
        <f>V205*K205</f>
        <v>0</v>
      </c>
      <c r="X205" s="174">
        <v>0</v>
      </c>
      <c r="Y205" s="174">
        <f>X205*K205</f>
        <v>0</v>
      </c>
      <c r="Z205" s="174">
        <v>1.9460000000000002E-2</v>
      </c>
      <c r="AA205" s="175">
        <f>Z205*K205</f>
        <v>3.8920000000000003E-2</v>
      </c>
      <c r="AR205" s="21" t="s">
        <v>251</v>
      </c>
      <c r="AT205" s="21" t="s">
        <v>162</v>
      </c>
      <c r="AU205" s="21" t="s">
        <v>116</v>
      </c>
      <c r="AY205" s="21" t="s">
        <v>161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1" t="s">
        <v>88</v>
      </c>
      <c r="BK205" s="112">
        <f>ROUND(L205*K205,2)</f>
        <v>0</v>
      </c>
      <c r="BL205" s="21" t="s">
        <v>251</v>
      </c>
      <c r="BM205" s="21" t="s">
        <v>311</v>
      </c>
    </row>
    <row r="206" spans="2:65" s="9" customFormat="1" ht="29.85" customHeight="1">
      <c r="B206" s="158"/>
      <c r="C206" s="159"/>
      <c r="D206" s="168" t="s">
        <v>132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288">
        <f>BK206</f>
        <v>0</v>
      </c>
      <c r="O206" s="289"/>
      <c r="P206" s="289"/>
      <c r="Q206" s="289"/>
      <c r="R206" s="161"/>
      <c r="T206" s="162"/>
      <c r="U206" s="159"/>
      <c r="V206" s="159"/>
      <c r="W206" s="163">
        <f>W207</f>
        <v>0</v>
      </c>
      <c r="X206" s="159"/>
      <c r="Y206" s="163">
        <f>Y207</f>
        <v>0</v>
      </c>
      <c r="Z206" s="159"/>
      <c r="AA206" s="164">
        <f>AA207</f>
        <v>1.4E-2</v>
      </c>
      <c r="AR206" s="165" t="s">
        <v>116</v>
      </c>
      <c r="AT206" s="166" t="s">
        <v>79</v>
      </c>
      <c r="AU206" s="166" t="s">
        <v>88</v>
      </c>
      <c r="AY206" s="165" t="s">
        <v>161</v>
      </c>
      <c r="BK206" s="167">
        <f>BK207</f>
        <v>0</v>
      </c>
    </row>
    <row r="207" spans="2:65" s="1" customFormat="1" ht="34.15" customHeight="1">
      <c r="B207" s="37"/>
      <c r="C207" s="169" t="s">
        <v>312</v>
      </c>
      <c r="D207" s="169" t="s">
        <v>162</v>
      </c>
      <c r="E207" s="170" t="s">
        <v>313</v>
      </c>
      <c r="F207" s="271" t="s">
        <v>314</v>
      </c>
      <c r="G207" s="271"/>
      <c r="H207" s="271"/>
      <c r="I207" s="271"/>
      <c r="J207" s="171" t="s">
        <v>315</v>
      </c>
      <c r="K207" s="172">
        <v>1</v>
      </c>
      <c r="L207" s="272">
        <v>0</v>
      </c>
      <c r="M207" s="273"/>
      <c r="N207" s="274">
        <f>ROUND(L207*K207,2)</f>
        <v>0</v>
      </c>
      <c r="O207" s="274"/>
      <c r="P207" s="274"/>
      <c r="Q207" s="274"/>
      <c r="R207" s="39"/>
      <c r="T207" s="173" t="s">
        <v>22</v>
      </c>
      <c r="U207" s="46" t="s">
        <v>45</v>
      </c>
      <c r="V207" s="38"/>
      <c r="W207" s="174">
        <f>V207*K207</f>
        <v>0</v>
      </c>
      <c r="X207" s="174">
        <v>0</v>
      </c>
      <c r="Y207" s="174">
        <f>X207*K207</f>
        <v>0</v>
      </c>
      <c r="Z207" s="174">
        <v>1.4E-2</v>
      </c>
      <c r="AA207" s="175">
        <f>Z207*K207</f>
        <v>1.4E-2</v>
      </c>
      <c r="AR207" s="21" t="s">
        <v>251</v>
      </c>
      <c r="AT207" s="21" t="s">
        <v>162</v>
      </c>
      <c r="AU207" s="21" t="s">
        <v>116</v>
      </c>
      <c r="AY207" s="21" t="s">
        <v>161</v>
      </c>
      <c r="BE207" s="112">
        <f>IF(U207="základní",N207,0)</f>
        <v>0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21" t="s">
        <v>88</v>
      </c>
      <c r="BK207" s="112">
        <f>ROUND(L207*K207,2)</f>
        <v>0</v>
      </c>
      <c r="BL207" s="21" t="s">
        <v>251</v>
      </c>
      <c r="BM207" s="21" t="s">
        <v>316</v>
      </c>
    </row>
    <row r="208" spans="2:65" s="9" customFormat="1" ht="29.85" customHeight="1">
      <c r="B208" s="158"/>
      <c r="C208" s="159"/>
      <c r="D208" s="168" t="s">
        <v>133</v>
      </c>
      <c r="E208" s="168"/>
      <c r="F208" s="168"/>
      <c r="G208" s="168"/>
      <c r="H208" s="168"/>
      <c r="I208" s="168"/>
      <c r="J208" s="168"/>
      <c r="K208" s="168"/>
      <c r="L208" s="168"/>
      <c r="M208" s="168"/>
      <c r="N208" s="288">
        <f>BK208</f>
        <v>0</v>
      </c>
      <c r="O208" s="289"/>
      <c r="P208" s="289"/>
      <c r="Q208" s="289"/>
      <c r="R208" s="161"/>
      <c r="T208" s="162"/>
      <c r="U208" s="159"/>
      <c r="V208" s="159"/>
      <c r="W208" s="163">
        <f>SUM(W209:W218)</f>
        <v>0</v>
      </c>
      <c r="X208" s="159"/>
      <c r="Y208" s="163">
        <f>SUM(Y209:Y218)</f>
        <v>0</v>
      </c>
      <c r="Z208" s="159"/>
      <c r="AA208" s="164">
        <f>SUM(AA209:AA218)</f>
        <v>0.22800000000000004</v>
      </c>
      <c r="AR208" s="165" t="s">
        <v>116</v>
      </c>
      <c r="AT208" s="166" t="s">
        <v>79</v>
      </c>
      <c r="AU208" s="166" t="s">
        <v>88</v>
      </c>
      <c r="AY208" s="165" t="s">
        <v>161</v>
      </c>
      <c r="BK208" s="167">
        <f>SUM(BK209:BK218)</f>
        <v>0</v>
      </c>
    </row>
    <row r="209" spans="2:65" s="1" customFormat="1" ht="22.9" customHeight="1">
      <c r="B209" s="37"/>
      <c r="C209" s="169" t="s">
        <v>317</v>
      </c>
      <c r="D209" s="169" t="s">
        <v>162</v>
      </c>
      <c r="E209" s="170" t="s">
        <v>318</v>
      </c>
      <c r="F209" s="271" t="s">
        <v>319</v>
      </c>
      <c r="G209" s="271"/>
      <c r="H209" s="271"/>
      <c r="I209" s="271"/>
      <c r="J209" s="171" t="s">
        <v>242</v>
      </c>
      <c r="K209" s="172">
        <v>6</v>
      </c>
      <c r="L209" s="272">
        <v>0</v>
      </c>
      <c r="M209" s="273"/>
      <c r="N209" s="274">
        <f>ROUND(L209*K209,2)</f>
        <v>0</v>
      </c>
      <c r="O209" s="274"/>
      <c r="P209" s="274"/>
      <c r="Q209" s="274"/>
      <c r="R209" s="39"/>
      <c r="T209" s="173" t="s">
        <v>22</v>
      </c>
      <c r="U209" s="46" t="s">
        <v>45</v>
      </c>
      <c r="V209" s="38"/>
      <c r="W209" s="174">
        <f>V209*K209</f>
        <v>0</v>
      </c>
      <c r="X209" s="174">
        <v>0</v>
      </c>
      <c r="Y209" s="174">
        <f>X209*K209</f>
        <v>0</v>
      </c>
      <c r="Z209" s="174">
        <v>2.4E-2</v>
      </c>
      <c r="AA209" s="175">
        <f>Z209*K209</f>
        <v>0.14400000000000002</v>
      </c>
      <c r="AR209" s="21" t="s">
        <v>251</v>
      </c>
      <c r="AT209" s="21" t="s">
        <v>162</v>
      </c>
      <c r="AU209" s="21" t="s">
        <v>116</v>
      </c>
      <c r="AY209" s="21" t="s">
        <v>161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88</v>
      </c>
      <c r="BK209" s="112">
        <f>ROUND(L209*K209,2)</f>
        <v>0</v>
      </c>
      <c r="BL209" s="21" t="s">
        <v>251</v>
      </c>
      <c r="BM209" s="21" t="s">
        <v>320</v>
      </c>
    </row>
    <row r="210" spans="2:65" s="10" customFormat="1" ht="14.45" customHeight="1">
      <c r="B210" s="176"/>
      <c r="C210" s="177"/>
      <c r="D210" s="177"/>
      <c r="E210" s="178" t="s">
        <v>22</v>
      </c>
      <c r="F210" s="275" t="s">
        <v>321</v>
      </c>
      <c r="G210" s="276"/>
      <c r="H210" s="276"/>
      <c r="I210" s="276"/>
      <c r="J210" s="177"/>
      <c r="K210" s="179">
        <v>3</v>
      </c>
      <c r="L210" s="177"/>
      <c r="M210" s="177"/>
      <c r="N210" s="177"/>
      <c r="O210" s="177"/>
      <c r="P210" s="177"/>
      <c r="Q210" s="177"/>
      <c r="R210" s="180"/>
      <c r="T210" s="181"/>
      <c r="U210" s="177"/>
      <c r="V210" s="177"/>
      <c r="W210" s="177"/>
      <c r="X210" s="177"/>
      <c r="Y210" s="177"/>
      <c r="Z210" s="177"/>
      <c r="AA210" s="182"/>
      <c r="AT210" s="183" t="s">
        <v>173</v>
      </c>
      <c r="AU210" s="183" t="s">
        <v>116</v>
      </c>
      <c r="AV210" s="10" t="s">
        <v>116</v>
      </c>
      <c r="AW210" s="10" t="s">
        <v>38</v>
      </c>
      <c r="AX210" s="10" t="s">
        <v>80</v>
      </c>
      <c r="AY210" s="183" t="s">
        <v>161</v>
      </c>
    </row>
    <row r="211" spans="2:65" s="10" customFormat="1" ht="14.45" customHeight="1">
      <c r="B211" s="176"/>
      <c r="C211" s="177"/>
      <c r="D211" s="177"/>
      <c r="E211" s="178" t="s">
        <v>22</v>
      </c>
      <c r="F211" s="279" t="s">
        <v>322</v>
      </c>
      <c r="G211" s="280"/>
      <c r="H211" s="280"/>
      <c r="I211" s="280"/>
      <c r="J211" s="177"/>
      <c r="K211" s="179">
        <v>1</v>
      </c>
      <c r="L211" s="177"/>
      <c r="M211" s="177"/>
      <c r="N211" s="177"/>
      <c r="O211" s="177"/>
      <c r="P211" s="177"/>
      <c r="Q211" s="177"/>
      <c r="R211" s="180"/>
      <c r="T211" s="181"/>
      <c r="U211" s="177"/>
      <c r="V211" s="177"/>
      <c r="W211" s="177"/>
      <c r="X211" s="177"/>
      <c r="Y211" s="177"/>
      <c r="Z211" s="177"/>
      <c r="AA211" s="182"/>
      <c r="AT211" s="183" t="s">
        <v>173</v>
      </c>
      <c r="AU211" s="183" t="s">
        <v>116</v>
      </c>
      <c r="AV211" s="10" t="s">
        <v>116</v>
      </c>
      <c r="AW211" s="10" t="s">
        <v>38</v>
      </c>
      <c r="AX211" s="10" t="s">
        <v>80</v>
      </c>
      <c r="AY211" s="183" t="s">
        <v>161</v>
      </c>
    </row>
    <row r="212" spans="2:65" s="10" customFormat="1" ht="14.45" customHeight="1">
      <c r="B212" s="176"/>
      <c r="C212" s="177"/>
      <c r="D212" s="177"/>
      <c r="E212" s="178" t="s">
        <v>22</v>
      </c>
      <c r="F212" s="279" t="s">
        <v>323</v>
      </c>
      <c r="G212" s="280"/>
      <c r="H212" s="280"/>
      <c r="I212" s="280"/>
      <c r="J212" s="177"/>
      <c r="K212" s="179">
        <v>1</v>
      </c>
      <c r="L212" s="177"/>
      <c r="M212" s="177"/>
      <c r="N212" s="177"/>
      <c r="O212" s="177"/>
      <c r="P212" s="177"/>
      <c r="Q212" s="177"/>
      <c r="R212" s="180"/>
      <c r="T212" s="181"/>
      <c r="U212" s="177"/>
      <c r="V212" s="177"/>
      <c r="W212" s="177"/>
      <c r="X212" s="177"/>
      <c r="Y212" s="177"/>
      <c r="Z212" s="177"/>
      <c r="AA212" s="182"/>
      <c r="AT212" s="183" t="s">
        <v>173</v>
      </c>
      <c r="AU212" s="183" t="s">
        <v>116</v>
      </c>
      <c r="AV212" s="10" t="s">
        <v>116</v>
      </c>
      <c r="AW212" s="10" t="s">
        <v>38</v>
      </c>
      <c r="AX212" s="10" t="s">
        <v>80</v>
      </c>
      <c r="AY212" s="183" t="s">
        <v>161</v>
      </c>
    </row>
    <row r="213" spans="2:65" s="10" customFormat="1" ht="14.45" customHeight="1">
      <c r="B213" s="176"/>
      <c r="C213" s="177"/>
      <c r="D213" s="177"/>
      <c r="E213" s="178" t="s">
        <v>22</v>
      </c>
      <c r="F213" s="279" t="s">
        <v>324</v>
      </c>
      <c r="G213" s="280"/>
      <c r="H213" s="280"/>
      <c r="I213" s="280"/>
      <c r="J213" s="177"/>
      <c r="K213" s="179">
        <v>1</v>
      </c>
      <c r="L213" s="177"/>
      <c r="M213" s="177"/>
      <c r="N213" s="177"/>
      <c r="O213" s="177"/>
      <c r="P213" s="177"/>
      <c r="Q213" s="177"/>
      <c r="R213" s="180"/>
      <c r="T213" s="181"/>
      <c r="U213" s="177"/>
      <c r="V213" s="177"/>
      <c r="W213" s="177"/>
      <c r="X213" s="177"/>
      <c r="Y213" s="177"/>
      <c r="Z213" s="177"/>
      <c r="AA213" s="182"/>
      <c r="AT213" s="183" t="s">
        <v>173</v>
      </c>
      <c r="AU213" s="183" t="s">
        <v>116</v>
      </c>
      <c r="AV213" s="10" t="s">
        <v>116</v>
      </c>
      <c r="AW213" s="10" t="s">
        <v>38</v>
      </c>
      <c r="AX213" s="10" t="s">
        <v>80</v>
      </c>
      <c r="AY213" s="183" t="s">
        <v>161</v>
      </c>
    </row>
    <row r="214" spans="2:65" s="11" customFormat="1" ht="14.45" customHeight="1">
      <c r="B214" s="184"/>
      <c r="C214" s="185"/>
      <c r="D214" s="185"/>
      <c r="E214" s="186" t="s">
        <v>22</v>
      </c>
      <c r="F214" s="277" t="s">
        <v>174</v>
      </c>
      <c r="G214" s="278"/>
      <c r="H214" s="278"/>
      <c r="I214" s="278"/>
      <c r="J214" s="185"/>
      <c r="K214" s="187">
        <v>6</v>
      </c>
      <c r="L214" s="185"/>
      <c r="M214" s="185"/>
      <c r="N214" s="185"/>
      <c r="O214" s="185"/>
      <c r="P214" s="185"/>
      <c r="Q214" s="185"/>
      <c r="R214" s="188"/>
      <c r="T214" s="189"/>
      <c r="U214" s="185"/>
      <c r="V214" s="185"/>
      <c r="W214" s="185"/>
      <c r="X214" s="185"/>
      <c r="Y214" s="185"/>
      <c r="Z214" s="185"/>
      <c r="AA214" s="190"/>
      <c r="AT214" s="191" t="s">
        <v>173</v>
      </c>
      <c r="AU214" s="191" t="s">
        <v>116</v>
      </c>
      <c r="AV214" s="11" t="s">
        <v>166</v>
      </c>
      <c r="AW214" s="11" t="s">
        <v>38</v>
      </c>
      <c r="AX214" s="11" t="s">
        <v>88</v>
      </c>
      <c r="AY214" s="191" t="s">
        <v>161</v>
      </c>
    </row>
    <row r="215" spans="2:65" s="1" customFormat="1" ht="22.9" customHeight="1">
      <c r="B215" s="37"/>
      <c r="C215" s="169" t="s">
        <v>325</v>
      </c>
      <c r="D215" s="169" t="s">
        <v>162</v>
      </c>
      <c r="E215" s="170" t="s">
        <v>326</v>
      </c>
      <c r="F215" s="271" t="s">
        <v>327</v>
      </c>
      <c r="G215" s="271"/>
      <c r="H215" s="271"/>
      <c r="I215" s="271"/>
      <c r="J215" s="171" t="s">
        <v>242</v>
      </c>
      <c r="K215" s="172">
        <v>3</v>
      </c>
      <c r="L215" s="272">
        <v>0</v>
      </c>
      <c r="M215" s="273"/>
      <c r="N215" s="274">
        <f>ROUND(L215*K215,2)</f>
        <v>0</v>
      </c>
      <c r="O215" s="274"/>
      <c r="P215" s="274"/>
      <c r="Q215" s="274"/>
      <c r="R215" s="39"/>
      <c r="T215" s="173" t="s">
        <v>22</v>
      </c>
      <c r="U215" s="46" t="s">
        <v>45</v>
      </c>
      <c r="V215" s="38"/>
      <c r="W215" s="174">
        <f>V215*K215</f>
        <v>0</v>
      </c>
      <c r="X215" s="174">
        <v>0</v>
      </c>
      <c r="Y215" s="174">
        <f>X215*K215</f>
        <v>0</v>
      </c>
      <c r="Z215" s="174">
        <v>2.8000000000000001E-2</v>
      </c>
      <c r="AA215" s="175">
        <f>Z215*K215</f>
        <v>8.4000000000000005E-2</v>
      </c>
      <c r="AR215" s="21" t="s">
        <v>251</v>
      </c>
      <c r="AT215" s="21" t="s">
        <v>162</v>
      </c>
      <c r="AU215" s="21" t="s">
        <v>116</v>
      </c>
      <c r="AY215" s="21" t="s">
        <v>161</v>
      </c>
      <c r="BE215" s="112">
        <f>IF(U215="základní",N215,0)</f>
        <v>0</v>
      </c>
      <c r="BF215" s="112">
        <f>IF(U215="snížená",N215,0)</f>
        <v>0</v>
      </c>
      <c r="BG215" s="112">
        <f>IF(U215="zákl. přenesená",N215,0)</f>
        <v>0</v>
      </c>
      <c r="BH215" s="112">
        <f>IF(U215="sníž. přenesená",N215,0)</f>
        <v>0</v>
      </c>
      <c r="BI215" s="112">
        <f>IF(U215="nulová",N215,0)</f>
        <v>0</v>
      </c>
      <c r="BJ215" s="21" t="s">
        <v>88</v>
      </c>
      <c r="BK215" s="112">
        <f>ROUND(L215*K215,2)</f>
        <v>0</v>
      </c>
      <c r="BL215" s="21" t="s">
        <v>251</v>
      </c>
      <c r="BM215" s="21" t="s">
        <v>328</v>
      </c>
    </row>
    <row r="216" spans="2:65" s="10" customFormat="1" ht="14.45" customHeight="1">
      <c r="B216" s="176"/>
      <c r="C216" s="177"/>
      <c r="D216" s="177"/>
      <c r="E216" s="178" t="s">
        <v>22</v>
      </c>
      <c r="F216" s="275" t="s">
        <v>329</v>
      </c>
      <c r="G216" s="276"/>
      <c r="H216" s="276"/>
      <c r="I216" s="276"/>
      <c r="J216" s="177"/>
      <c r="K216" s="179">
        <v>1</v>
      </c>
      <c r="L216" s="177"/>
      <c r="M216" s="177"/>
      <c r="N216" s="177"/>
      <c r="O216" s="177"/>
      <c r="P216" s="177"/>
      <c r="Q216" s="177"/>
      <c r="R216" s="180"/>
      <c r="T216" s="181"/>
      <c r="U216" s="177"/>
      <c r="V216" s="177"/>
      <c r="W216" s="177"/>
      <c r="X216" s="177"/>
      <c r="Y216" s="177"/>
      <c r="Z216" s="177"/>
      <c r="AA216" s="182"/>
      <c r="AT216" s="183" t="s">
        <v>173</v>
      </c>
      <c r="AU216" s="183" t="s">
        <v>116</v>
      </c>
      <c r="AV216" s="10" t="s">
        <v>116</v>
      </c>
      <c r="AW216" s="10" t="s">
        <v>38</v>
      </c>
      <c r="AX216" s="10" t="s">
        <v>80</v>
      </c>
      <c r="AY216" s="183" t="s">
        <v>161</v>
      </c>
    </row>
    <row r="217" spans="2:65" s="10" customFormat="1" ht="14.45" customHeight="1">
      <c r="B217" s="176"/>
      <c r="C217" s="177"/>
      <c r="D217" s="177"/>
      <c r="E217" s="178" t="s">
        <v>22</v>
      </c>
      <c r="F217" s="279" t="s">
        <v>330</v>
      </c>
      <c r="G217" s="280"/>
      <c r="H217" s="280"/>
      <c r="I217" s="280"/>
      <c r="J217" s="177"/>
      <c r="K217" s="179">
        <v>2</v>
      </c>
      <c r="L217" s="177"/>
      <c r="M217" s="177"/>
      <c r="N217" s="177"/>
      <c r="O217" s="177"/>
      <c r="P217" s="177"/>
      <c r="Q217" s="177"/>
      <c r="R217" s="180"/>
      <c r="T217" s="181"/>
      <c r="U217" s="177"/>
      <c r="V217" s="177"/>
      <c r="W217" s="177"/>
      <c r="X217" s="177"/>
      <c r="Y217" s="177"/>
      <c r="Z217" s="177"/>
      <c r="AA217" s="182"/>
      <c r="AT217" s="183" t="s">
        <v>173</v>
      </c>
      <c r="AU217" s="183" t="s">
        <v>116</v>
      </c>
      <c r="AV217" s="10" t="s">
        <v>116</v>
      </c>
      <c r="AW217" s="10" t="s">
        <v>38</v>
      </c>
      <c r="AX217" s="10" t="s">
        <v>80</v>
      </c>
      <c r="AY217" s="183" t="s">
        <v>161</v>
      </c>
    </row>
    <row r="218" spans="2:65" s="11" customFormat="1" ht="14.45" customHeight="1">
      <c r="B218" s="184"/>
      <c r="C218" s="185"/>
      <c r="D218" s="185"/>
      <c r="E218" s="186" t="s">
        <v>22</v>
      </c>
      <c r="F218" s="277" t="s">
        <v>174</v>
      </c>
      <c r="G218" s="278"/>
      <c r="H218" s="278"/>
      <c r="I218" s="278"/>
      <c r="J218" s="185"/>
      <c r="K218" s="187">
        <v>3</v>
      </c>
      <c r="L218" s="185"/>
      <c r="M218" s="185"/>
      <c r="N218" s="185"/>
      <c r="O218" s="185"/>
      <c r="P218" s="185"/>
      <c r="Q218" s="185"/>
      <c r="R218" s="188"/>
      <c r="T218" s="189"/>
      <c r="U218" s="185"/>
      <c r="V218" s="185"/>
      <c r="W218" s="185"/>
      <c r="X218" s="185"/>
      <c r="Y218" s="185"/>
      <c r="Z218" s="185"/>
      <c r="AA218" s="190"/>
      <c r="AT218" s="191" t="s">
        <v>173</v>
      </c>
      <c r="AU218" s="191" t="s">
        <v>116</v>
      </c>
      <c r="AV218" s="11" t="s">
        <v>166</v>
      </c>
      <c r="AW218" s="11" t="s">
        <v>38</v>
      </c>
      <c r="AX218" s="11" t="s">
        <v>88</v>
      </c>
      <c r="AY218" s="191" t="s">
        <v>161</v>
      </c>
    </row>
    <row r="219" spans="2:65" s="9" customFormat="1" ht="29.85" customHeight="1">
      <c r="B219" s="158"/>
      <c r="C219" s="159"/>
      <c r="D219" s="168" t="s">
        <v>134</v>
      </c>
      <c r="E219" s="168"/>
      <c r="F219" s="168"/>
      <c r="G219" s="168"/>
      <c r="H219" s="168"/>
      <c r="I219" s="168"/>
      <c r="J219" s="168"/>
      <c r="K219" s="168"/>
      <c r="L219" s="168"/>
      <c r="M219" s="168"/>
      <c r="N219" s="284">
        <f>BK219</f>
        <v>0</v>
      </c>
      <c r="O219" s="285"/>
      <c r="P219" s="285"/>
      <c r="Q219" s="285"/>
      <c r="R219" s="161"/>
      <c r="T219" s="162"/>
      <c r="U219" s="159"/>
      <c r="V219" s="159"/>
      <c r="W219" s="163">
        <f>SUM(W220:W226)</f>
        <v>0</v>
      </c>
      <c r="X219" s="159"/>
      <c r="Y219" s="163">
        <f>SUM(Y220:Y226)</f>
        <v>0</v>
      </c>
      <c r="Z219" s="159"/>
      <c r="AA219" s="164">
        <f>SUM(AA220:AA226)</f>
        <v>0.92984059999999991</v>
      </c>
      <c r="AR219" s="165" t="s">
        <v>116</v>
      </c>
      <c r="AT219" s="166" t="s">
        <v>79</v>
      </c>
      <c r="AU219" s="166" t="s">
        <v>88</v>
      </c>
      <c r="AY219" s="165" t="s">
        <v>161</v>
      </c>
      <c r="BK219" s="167">
        <f>SUM(BK220:BK226)</f>
        <v>0</v>
      </c>
    </row>
    <row r="220" spans="2:65" s="1" customFormat="1" ht="22.9" customHeight="1">
      <c r="B220" s="37"/>
      <c r="C220" s="169" t="s">
        <v>331</v>
      </c>
      <c r="D220" s="169" t="s">
        <v>162</v>
      </c>
      <c r="E220" s="170" t="s">
        <v>332</v>
      </c>
      <c r="F220" s="271" t="s">
        <v>333</v>
      </c>
      <c r="G220" s="271"/>
      <c r="H220" s="271"/>
      <c r="I220" s="271"/>
      <c r="J220" s="171" t="s">
        <v>170</v>
      </c>
      <c r="K220" s="172">
        <v>11.18</v>
      </c>
      <c r="L220" s="272">
        <v>0</v>
      </c>
      <c r="M220" s="273"/>
      <c r="N220" s="274">
        <f>ROUND(L220*K220,2)</f>
        <v>0</v>
      </c>
      <c r="O220" s="274"/>
      <c r="P220" s="274"/>
      <c r="Q220" s="274"/>
      <c r="R220" s="39"/>
      <c r="T220" s="173" t="s">
        <v>22</v>
      </c>
      <c r="U220" s="46" t="s">
        <v>45</v>
      </c>
      <c r="V220" s="38"/>
      <c r="W220" s="174">
        <f>V220*K220</f>
        <v>0</v>
      </c>
      <c r="X220" s="174">
        <v>0</v>
      </c>
      <c r="Y220" s="174">
        <f>X220*K220</f>
        <v>0</v>
      </c>
      <c r="Z220" s="174">
        <v>8.3169999999999994E-2</v>
      </c>
      <c r="AA220" s="175">
        <f>Z220*K220</f>
        <v>0.92984059999999991</v>
      </c>
      <c r="AR220" s="21" t="s">
        <v>251</v>
      </c>
      <c r="AT220" s="21" t="s">
        <v>162</v>
      </c>
      <c r="AU220" s="21" t="s">
        <v>116</v>
      </c>
      <c r="AY220" s="21" t="s">
        <v>161</v>
      </c>
      <c r="BE220" s="112">
        <f>IF(U220="základní",N220,0)</f>
        <v>0</v>
      </c>
      <c r="BF220" s="112">
        <f>IF(U220="snížená",N220,0)</f>
        <v>0</v>
      </c>
      <c r="BG220" s="112">
        <f>IF(U220="zákl. přenesená",N220,0)</f>
        <v>0</v>
      </c>
      <c r="BH220" s="112">
        <f>IF(U220="sníž. přenesená",N220,0)</f>
        <v>0</v>
      </c>
      <c r="BI220" s="112">
        <f>IF(U220="nulová",N220,0)</f>
        <v>0</v>
      </c>
      <c r="BJ220" s="21" t="s">
        <v>88</v>
      </c>
      <c r="BK220" s="112">
        <f>ROUND(L220*K220,2)</f>
        <v>0</v>
      </c>
      <c r="BL220" s="21" t="s">
        <v>251</v>
      </c>
      <c r="BM220" s="21" t="s">
        <v>334</v>
      </c>
    </row>
    <row r="221" spans="2:65" s="10" customFormat="1" ht="14.45" customHeight="1">
      <c r="B221" s="176"/>
      <c r="C221" s="177"/>
      <c r="D221" s="177"/>
      <c r="E221" s="178" t="s">
        <v>22</v>
      </c>
      <c r="F221" s="275" t="s">
        <v>335</v>
      </c>
      <c r="G221" s="276"/>
      <c r="H221" s="276"/>
      <c r="I221" s="276"/>
      <c r="J221" s="177"/>
      <c r="K221" s="179">
        <v>2.86</v>
      </c>
      <c r="L221" s="177"/>
      <c r="M221" s="177"/>
      <c r="N221" s="177"/>
      <c r="O221" s="177"/>
      <c r="P221" s="177"/>
      <c r="Q221" s="177"/>
      <c r="R221" s="180"/>
      <c r="T221" s="181"/>
      <c r="U221" s="177"/>
      <c r="V221" s="177"/>
      <c r="W221" s="177"/>
      <c r="X221" s="177"/>
      <c r="Y221" s="177"/>
      <c r="Z221" s="177"/>
      <c r="AA221" s="182"/>
      <c r="AT221" s="183" t="s">
        <v>173</v>
      </c>
      <c r="AU221" s="183" t="s">
        <v>116</v>
      </c>
      <c r="AV221" s="10" t="s">
        <v>116</v>
      </c>
      <c r="AW221" s="10" t="s">
        <v>38</v>
      </c>
      <c r="AX221" s="10" t="s">
        <v>80</v>
      </c>
      <c r="AY221" s="183" t="s">
        <v>161</v>
      </c>
    </row>
    <row r="222" spans="2:65" s="10" customFormat="1" ht="14.45" customHeight="1">
      <c r="B222" s="176"/>
      <c r="C222" s="177"/>
      <c r="D222" s="177"/>
      <c r="E222" s="178" t="s">
        <v>22</v>
      </c>
      <c r="F222" s="279" t="s">
        <v>336</v>
      </c>
      <c r="G222" s="280"/>
      <c r="H222" s="280"/>
      <c r="I222" s="280"/>
      <c r="J222" s="177"/>
      <c r="K222" s="179">
        <v>1.36</v>
      </c>
      <c r="L222" s="177"/>
      <c r="M222" s="177"/>
      <c r="N222" s="177"/>
      <c r="O222" s="177"/>
      <c r="P222" s="177"/>
      <c r="Q222" s="177"/>
      <c r="R222" s="180"/>
      <c r="T222" s="181"/>
      <c r="U222" s="177"/>
      <c r="V222" s="177"/>
      <c r="W222" s="177"/>
      <c r="X222" s="177"/>
      <c r="Y222" s="177"/>
      <c r="Z222" s="177"/>
      <c r="AA222" s="182"/>
      <c r="AT222" s="183" t="s">
        <v>173</v>
      </c>
      <c r="AU222" s="183" t="s">
        <v>116</v>
      </c>
      <c r="AV222" s="10" t="s">
        <v>116</v>
      </c>
      <c r="AW222" s="10" t="s">
        <v>38</v>
      </c>
      <c r="AX222" s="10" t="s">
        <v>80</v>
      </c>
      <c r="AY222" s="183" t="s">
        <v>161</v>
      </c>
    </row>
    <row r="223" spans="2:65" s="10" customFormat="1" ht="14.45" customHeight="1">
      <c r="B223" s="176"/>
      <c r="C223" s="177"/>
      <c r="D223" s="177"/>
      <c r="E223" s="178" t="s">
        <v>22</v>
      </c>
      <c r="F223" s="279" t="s">
        <v>337</v>
      </c>
      <c r="G223" s="280"/>
      <c r="H223" s="280"/>
      <c r="I223" s="280"/>
      <c r="J223" s="177"/>
      <c r="K223" s="179">
        <v>1.38</v>
      </c>
      <c r="L223" s="177"/>
      <c r="M223" s="177"/>
      <c r="N223" s="177"/>
      <c r="O223" s="177"/>
      <c r="P223" s="177"/>
      <c r="Q223" s="177"/>
      <c r="R223" s="180"/>
      <c r="T223" s="181"/>
      <c r="U223" s="177"/>
      <c r="V223" s="177"/>
      <c r="W223" s="177"/>
      <c r="X223" s="177"/>
      <c r="Y223" s="177"/>
      <c r="Z223" s="177"/>
      <c r="AA223" s="182"/>
      <c r="AT223" s="183" t="s">
        <v>173</v>
      </c>
      <c r="AU223" s="183" t="s">
        <v>116</v>
      </c>
      <c r="AV223" s="10" t="s">
        <v>116</v>
      </c>
      <c r="AW223" s="10" t="s">
        <v>38</v>
      </c>
      <c r="AX223" s="10" t="s">
        <v>80</v>
      </c>
      <c r="AY223" s="183" t="s">
        <v>161</v>
      </c>
    </row>
    <row r="224" spans="2:65" s="10" customFormat="1" ht="14.45" customHeight="1">
      <c r="B224" s="176"/>
      <c r="C224" s="177"/>
      <c r="D224" s="177"/>
      <c r="E224" s="178" t="s">
        <v>22</v>
      </c>
      <c r="F224" s="279" t="s">
        <v>338</v>
      </c>
      <c r="G224" s="280"/>
      <c r="H224" s="280"/>
      <c r="I224" s="280"/>
      <c r="J224" s="177"/>
      <c r="K224" s="179">
        <v>4.26</v>
      </c>
      <c r="L224" s="177"/>
      <c r="M224" s="177"/>
      <c r="N224" s="177"/>
      <c r="O224" s="177"/>
      <c r="P224" s="177"/>
      <c r="Q224" s="177"/>
      <c r="R224" s="180"/>
      <c r="T224" s="181"/>
      <c r="U224" s="177"/>
      <c r="V224" s="177"/>
      <c r="W224" s="177"/>
      <c r="X224" s="177"/>
      <c r="Y224" s="177"/>
      <c r="Z224" s="177"/>
      <c r="AA224" s="182"/>
      <c r="AT224" s="183" t="s">
        <v>173</v>
      </c>
      <c r="AU224" s="183" t="s">
        <v>116</v>
      </c>
      <c r="AV224" s="10" t="s">
        <v>116</v>
      </c>
      <c r="AW224" s="10" t="s">
        <v>38</v>
      </c>
      <c r="AX224" s="10" t="s">
        <v>80</v>
      </c>
      <c r="AY224" s="183" t="s">
        <v>161</v>
      </c>
    </row>
    <row r="225" spans="2:65" s="10" customFormat="1" ht="14.45" customHeight="1">
      <c r="B225" s="176"/>
      <c r="C225" s="177"/>
      <c r="D225" s="177"/>
      <c r="E225" s="178" t="s">
        <v>22</v>
      </c>
      <c r="F225" s="279" t="s">
        <v>339</v>
      </c>
      <c r="G225" s="280"/>
      <c r="H225" s="280"/>
      <c r="I225" s="280"/>
      <c r="J225" s="177"/>
      <c r="K225" s="179">
        <v>1.32</v>
      </c>
      <c r="L225" s="177"/>
      <c r="M225" s="177"/>
      <c r="N225" s="177"/>
      <c r="O225" s="177"/>
      <c r="P225" s="177"/>
      <c r="Q225" s="177"/>
      <c r="R225" s="180"/>
      <c r="T225" s="181"/>
      <c r="U225" s="177"/>
      <c r="V225" s="177"/>
      <c r="W225" s="177"/>
      <c r="X225" s="177"/>
      <c r="Y225" s="177"/>
      <c r="Z225" s="177"/>
      <c r="AA225" s="182"/>
      <c r="AT225" s="183" t="s">
        <v>173</v>
      </c>
      <c r="AU225" s="183" t="s">
        <v>116</v>
      </c>
      <c r="AV225" s="10" t="s">
        <v>116</v>
      </c>
      <c r="AW225" s="10" t="s">
        <v>38</v>
      </c>
      <c r="AX225" s="10" t="s">
        <v>80</v>
      </c>
      <c r="AY225" s="183" t="s">
        <v>161</v>
      </c>
    </row>
    <row r="226" spans="2:65" s="11" customFormat="1" ht="14.45" customHeight="1">
      <c r="B226" s="184"/>
      <c r="C226" s="185"/>
      <c r="D226" s="185"/>
      <c r="E226" s="186" t="s">
        <v>22</v>
      </c>
      <c r="F226" s="277" t="s">
        <v>174</v>
      </c>
      <c r="G226" s="278"/>
      <c r="H226" s="278"/>
      <c r="I226" s="278"/>
      <c r="J226" s="185"/>
      <c r="K226" s="187">
        <v>11.18</v>
      </c>
      <c r="L226" s="185"/>
      <c r="M226" s="185"/>
      <c r="N226" s="185"/>
      <c r="O226" s="185"/>
      <c r="P226" s="185"/>
      <c r="Q226" s="185"/>
      <c r="R226" s="188"/>
      <c r="T226" s="189"/>
      <c r="U226" s="185"/>
      <c r="V226" s="185"/>
      <c r="W226" s="185"/>
      <c r="X226" s="185"/>
      <c r="Y226" s="185"/>
      <c r="Z226" s="185"/>
      <c r="AA226" s="190"/>
      <c r="AT226" s="191" t="s">
        <v>173</v>
      </c>
      <c r="AU226" s="191" t="s">
        <v>116</v>
      </c>
      <c r="AV226" s="11" t="s">
        <v>166</v>
      </c>
      <c r="AW226" s="11" t="s">
        <v>38</v>
      </c>
      <c r="AX226" s="11" t="s">
        <v>88</v>
      </c>
      <c r="AY226" s="191" t="s">
        <v>161</v>
      </c>
    </row>
    <row r="227" spans="2:65" s="9" customFormat="1" ht="29.85" customHeight="1">
      <c r="B227" s="158"/>
      <c r="C227" s="159"/>
      <c r="D227" s="168" t="s">
        <v>135</v>
      </c>
      <c r="E227" s="168"/>
      <c r="F227" s="168"/>
      <c r="G227" s="168"/>
      <c r="H227" s="168"/>
      <c r="I227" s="168"/>
      <c r="J227" s="168"/>
      <c r="K227" s="168"/>
      <c r="L227" s="168"/>
      <c r="M227" s="168"/>
      <c r="N227" s="284">
        <f>BK227</f>
        <v>0</v>
      </c>
      <c r="O227" s="285"/>
      <c r="P227" s="285"/>
      <c r="Q227" s="285"/>
      <c r="R227" s="161"/>
      <c r="T227" s="162"/>
      <c r="U227" s="159"/>
      <c r="V227" s="159"/>
      <c r="W227" s="163">
        <f>SUM(W228:W234)</f>
        <v>0</v>
      </c>
      <c r="X227" s="159"/>
      <c r="Y227" s="163">
        <f>SUM(Y228:Y234)</f>
        <v>0</v>
      </c>
      <c r="Z227" s="159"/>
      <c r="AA227" s="164">
        <f>SUM(AA228:AA234)</f>
        <v>3.9007530000000004</v>
      </c>
      <c r="AR227" s="165" t="s">
        <v>116</v>
      </c>
      <c r="AT227" s="166" t="s">
        <v>79</v>
      </c>
      <c r="AU227" s="166" t="s">
        <v>88</v>
      </c>
      <c r="AY227" s="165" t="s">
        <v>161</v>
      </c>
      <c r="BK227" s="167">
        <f>SUM(BK228:BK234)</f>
        <v>0</v>
      </c>
    </row>
    <row r="228" spans="2:65" s="1" customFormat="1" ht="22.9" customHeight="1">
      <c r="B228" s="37"/>
      <c r="C228" s="169" t="s">
        <v>340</v>
      </c>
      <c r="D228" s="169" t="s">
        <v>162</v>
      </c>
      <c r="E228" s="170" t="s">
        <v>341</v>
      </c>
      <c r="F228" s="271" t="s">
        <v>342</v>
      </c>
      <c r="G228" s="271"/>
      <c r="H228" s="271"/>
      <c r="I228" s="271"/>
      <c r="J228" s="171" t="s">
        <v>170</v>
      </c>
      <c r="K228" s="172">
        <v>47.862000000000002</v>
      </c>
      <c r="L228" s="272">
        <v>0</v>
      </c>
      <c r="M228" s="273"/>
      <c r="N228" s="274">
        <f>ROUND(L228*K228,2)</f>
        <v>0</v>
      </c>
      <c r="O228" s="274"/>
      <c r="P228" s="274"/>
      <c r="Q228" s="274"/>
      <c r="R228" s="39"/>
      <c r="T228" s="173" t="s">
        <v>22</v>
      </c>
      <c r="U228" s="46" t="s">
        <v>45</v>
      </c>
      <c r="V228" s="38"/>
      <c r="W228" s="174">
        <f>V228*K228</f>
        <v>0</v>
      </c>
      <c r="X228" s="174">
        <v>0</v>
      </c>
      <c r="Y228" s="174">
        <f>X228*K228</f>
        <v>0</v>
      </c>
      <c r="Z228" s="174">
        <v>8.1500000000000003E-2</v>
      </c>
      <c r="AA228" s="175">
        <f>Z228*K228</f>
        <v>3.9007530000000004</v>
      </c>
      <c r="AR228" s="21" t="s">
        <v>251</v>
      </c>
      <c r="AT228" s="21" t="s">
        <v>162</v>
      </c>
      <c r="AU228" s="21" t="s">
        <v>116</v>
      </c>
      <c r="AY228" s="21" t="s">
        <v>161</v>
      </c>
      <c r="BE228" s="112">
        <f>IF(U228="základní",N228,0)</f>
        <v>0</v>
      </c>
      <c r="BF228" s="112">
        <f>IF(U228="snížená",N228,0)</f>
        <v>0</v>
      </c>
      <c r="BG228" s="112">
        <f>IF(U228="zákl. přenesená",N228,0)</f>
        <v>0</v>
      </c>
      <c r="BH228" s="112">
        <f>IF(U228="sníž. přenesená",N228,0)</f>
        <v>0</v>
      </c>
      <c r="BI228" s="112">
        <f>IF(U228="nulová",N228,0)</f>
        <v>0</v>
      </c>
      <c r="BJ228" s="21" t="s">
        <v>88</v>
      </c>
      <c r="BK228" s="112">
        <f>ROUND(L228*K228,2)</f>
        <v>0</v>
      </c>
      <c r="BL228" s="21" t="s">
        <v>251</v>
      </c>
      <c r="BM228" s="21" t="s">
        <v>343</v>
      </c>
    </row>
    <row r="229" spans="2:65" s="10" customFormat="1" ht="14.45" customHeight="1">
      <c r="B229" s="176"/>
      <c r="C229" s="177"/>
      <c r="D229" s="177"/>
      <c r="E229" s="178" t="s">
        <v>22</v>
      </c>
      <c r="F229" s="275" t="s">
        <v>344</v>
      </c>
      <c r="G229" s="276"/>
      <c r="H229" s="276"/>
      <c r="I229" s="276"/>
      <c r="J229" s="177"/>
      <c r="K229" s="179">
        <v>11.1</v>
      </c>
      <c r="L229" s="177"/>
      <c r="M229" s="177"/>
      <c r="N229" s="177"/>
      <c r="O229" s="177"/>
      <c r="P229" s="177"/>
      <c r="Q229" s="177"/>
      <c r="R229" s="180"/>
      <c r="T229" s="181"/>
      <c r="U229" s="177"/>
      <c r="V229" s="177"/>
      <c r="W229" s="177"/>
      <c r="X229" s="177"/>
      <c r="Y229" s="177"/>
      <c r="Z229" s="177"/>
      <c r="AA229" s="182"/>
      <c r="AT229" s="183" t="s">
        <v>173</v>
      </c>
      <c r="AU229" s="183" t="s">
        <v>116</v>
      </c>
      <c r="AV229" s="10" t="s">
        <v>116</v>
      </c>
      <c r="AW229" s="10" t="s">
        <v>38</v>
      </c>
      <c r="AX229" s="10" t="s">
        <v>80</v>
      </c>
      <c r="AY229" s="183" t="s">
        <v>161</v>
      </c>
    </row>
    <row r="230" spans="2:65" s="10" customFormat="1" ht="14.45" customHeight="1">
      <c r="B230" s="176"/>
      <c r="C230" s="177"/>
      <c r="D230" s="177"/>
      <c r="E230" s="178" t="s">
        <v>22</v>
      </c>
      <c r="F230" s="279" t="s">
        <v>345</v>
      </c>
      <c r="G230" s="280"/>
      <c r="H230" s="280"/>
      <c r="I230" s="280"/>
      <c r="J230" s="177"/>
      <c r="K230" s="179">
        <v>7.2</v>
      </c>
      <c r="L230" s="177"/>
      <c r="M230" s="177"/>
      <c r="N230" s="177"/>
      <c r="O230" s="177"/>
      <c r="P230" s="177"/>
      <c r="Q230" s="177"/>
      <c r="R230" s="180"/>
      <c r="T230" s="181"/>
      <c r="U230" s="177"/>
      <c r="V230" s="177"/>
      <c r="W230" s="177"/>
      <c r="X230" s="177"/>
      <c r="Y230" s="177"/>
      <c r="Z230" s="177"/>
      <c r="AA230" s="182"/>
      <c r="AT230" s="183" t="s">
        <v>173</v>
      </c>
      <c r="AU230" s="183" t="s">
        <v>116</v>
      </c>
      <c r="AV230" s="10" t="s">
        <v>116</v>
      </c>
      <c r="AW230" s="10" t="s">
        <v>38</v>
      </c>
      <c r="AX230" s="10" t="s">
        <v>80</v>
      </c>
      <c r="AY230" s="183" t="s">
        <v>161</v>
      </c>
    </row>
    <row r="231" spans="2:65" s="10" customFormat="1" ht="14.45" customHeight="1">
      <c r="B231" s="176"/>
      <c r="C231" s="177"/>
      <c r="D231" s="177"/>
      <c r="E231" s="178" t="s">
        <v>22</v>
      </c>
      <c r="F231" s="279" t="s">
        <v>346</v>
      </c>
      <c r="G231" s="280"/>
      <c r="H231" s="280"/>
      <c r="I231" s="280"/>
      <c r="J231" s="177"/>
      <c r="K231" s="179">
        <v>7.2</v>
      </c>
      <c r="L231" s="177"/>
      <c r="M231" s="177"/>
      <c r="N231" s="177"/>
      <c r="O231" s="177"/>
      <c r="P231" s="177"/>
      <c r="Q231" s="177"/>
      <c r="R231" s="180"/>
      <c r="T231" s="181"/>
      <c r="U231" s="177"/>
      <c r="V231" s="177"/>
      <c r="W231" s="177"/>
      <c r="X231" s="177"/>
      <c r="Y231" s="177"/>
      <c r="Z231" s="177"/>
      <c r="AA231" s="182"/>
      <c r="AT231" s="183" t="s">
        <v>173</v>
      </c>
      <c r="AU231" s="183" t="s">
        <v>116</v>
      </c>
      <c r="AV231" s="10" t="s">
        <v>116</v>
      </c>
      <c r="AW231" s="10" t="s">
        <v>38</v>
      </c>
      <c r="AX231" s="10" t="s">
        <v>80</v>
      </c>
      <c r="AY231" s="183" t="s">
        <v>161</v>
      </c>
    </row>
    <row r="232" spans="2:65" s="10" customFormat="1" ht="14.45" customHeight="1">
      <c r="B232" s="176"/>
      <c r="C232" s="177"/>
      <c r="D232" s="177"/>
      <c r="E232" s="178" t="s">
        <v>22</v>
      </c>
      <c r="F232" s="279" t="s">
        <v>347</v>
      </c>
      <c r="G232" s="280"/>
      <c r="H232" s="280"/>
      <c r="I232" s="280"/>
      <c r="J232" s="177"/>
      <c r="K232" s="179">
        <v>14.49</v>
      </c>
      <c r="L232" s="177"/>
      <c r="M232" s="177"/>
      <c r="N232" s="177"/>
      <c r="O232" s="177"/>
      <c r="P232" s="177"/>
      <c r="Q232" s="177"/>
      <c r="R232" s="180"/>
      <c r="T232" s="181"/>
      <c r="U232" s="177"/>
      <c r="V232" s="177"/>
      <c r="W232" s="177"/>
      <c r="X232" s="177"/>
      <c r="Y232" s="177"/>
      <c r="Z232" s="177"/>
      <c r="AA232" s="182"/>
      <c r="AT232" s="183" t="s">
        <v>173</v>
      </c>
      <c r="AU232" s="183" t="s">
        <v>116</v>
      </c>
      <c r="AV232" s="10" t="s">
        <v>116</v>
      </c>
      <c r="AW232" s="10" t="s">
        <v>38</v>
      </c>
      <c r="AX232" s="10" t="s">
        <v>80</v>
      </c>
      <c r="AY232" s="183" t="s">
        <v>161</v>
      </c>
    </row>
    <row r="233" spans="2:65" s="10" customFormat="1" ht="14.45" customHeight="1">
      <c r="B233" s="176"/>
      <c r="C233" s="177"/>
      <c r="D233" s="177"/>
      <c r="E233" s="178" t="s">
        <v>22</v>
      </c>
      <c r="F233" s="279" t="s">
        <v>348</v>
      </c>
      <c r="G233" s="280"/>
      <c r="H233" s="280"/>
      <c r="I233" s="280"/>
      <c r="J233" s="177"/>
      <c r="K233" s="179">
        <v>7.8719999999999999</v>
      </c>
      <c r="L233" s="177"/>
      <c r="M233" s="177"/>
      <c r="N233" s="177"/>
      <c r="O233" s="177"/>
      <c r="P233" s="177"/>
      <c r="Q233" s="177"/>
      <c r="R233" s="180"/>
      <c r="T233" s="181"/>
      <c r="U233" s="177"/>
      <c r="V233" s="177"/>
      <c r="W233" s="177"/>
      <c r="X233" s="177"/>
      <c r="Y233" s="177"/>
      <c r="Z233" s="177"/>
      <c r="AA233" s="182"/>
      <c r="AT233" s="183" t="s">
        <v>173</v>
      </c>
      <c r="AU233" s="183" t="s">
        <v>116</v>
      </c>
      <c r="AV233" s="10" t="s">
        <v>116</v>
      </c>
      <c r="AW233" s="10" t="s">
        <v>38</v>
      </c>
      <c r="AX233" s="10" t="s">
        <v>80</v>
      </c>
      <c r="AY233" s="183" t="s">
        <v>161</v>
      </c>
    </row>
    <row r="234" spans="2:65" s="11" customFormat="1" ht="14.45" customHeight="1">
      <c r="B234" s="184"/>
      <c r="C234" s="185"/>
      <c r="D234" s="185"/>
      <c r="E234" s="186" t="s">
        <v>22</v>
      </c>
      <c r="F234" s="277" t="s">
        <v>174</v>
      </c>
      <c r="G234" s="278"/>
      <c r="H234" s="278"/>
      <c r="I234" s="278"/>
      <c r="J234" s="185"/>
      <c r="K234" s="187">
        <v>47.862000000000002</v>
      </c>
      <c r="L234" s="185"/>
      <c r="M234" s="185"/>
      <c r="N234" s="185"/>
      <c r="O234" s="185"/>
      <c r="P234" s="185"/>
      <c r="Q234" s="185"/>
      <c r="R234" s="188"/>
      <c r="T234" s="189"/>
      <c r="U234" s="185"/>
      <c r="V234" s="185"/>
      <c r="W234" s="185"/>
      <c r="X234" s="185"/>
      <c r="Y234" s="185"/>
      <c r="Z234" s="185"/>
      <c r="AA234" s="190"/>
      <c r="AT234" s="191" t="s">
        <v>173</v>
      </c>
      <c r="AU234" s="191" t="s">
        <v>116</v>
      </c>
      <c r="AV234" s="11" t="s">
        <v>166</v>
      </c>
      <c r="AW234" s="11" t="s">
        <v>38</v>
      </c>
      <c r="AX234" s="11" t="s">
        <v>88</v>
      </c>
      <c r="AY234" s="191" t="s">
        <v>161</v>
      </c>
    </row>
    <row r="235" spans="2:65" s="9" customFormat="1" ht="29.85" customHeight="1">
      <c r="B235" s="158"/>
      <c r="C235" s="159"/>
      <c r="D235" s="168" t="s">
        <v>136</v>
      </c>
      <c r="E235" s="168"/>
      <c r="F235" s="168"/>
      <c r="G235" s="168"/>
      <c r="H235" s="168"/>
      <c r="I235" s="168"/>
      <c r="J235" s="168"/>
      <c r="K235" s="168"/>
      <c r="L235" s="168"/>
      <c r="M235" s="168"/>
      <c r="N235" s="284">
        <f>BK235</f>
        <v>0</v>
      </c>
      <c r="O235" s="285"/>
      <c r="P235" s="285"/>
      <c r="Q235" s="285"/>
      <c r="R235" s="161"/>
      <c r="T235" s="162"/>
      <c r="U235" s="159"/>
      <c r="V235" s="159"/>
      <c r="W235" s="163">
        <f>SUM(W236:W249)</f>
        <v>0</v>
      </c>
      <c r="X235" s="159"/>
      <c r="Y235" s="163">
        <f>SUM(Y236:Y249)</f>
        <v>4.9777000000000002E-2</v>
      </c>
      <c r="Z235" s="159"/>
      <c r="AA235" s="164">
        <f>SUM(AA236:AA249)</f>
        <v>2.2897420000000002E-2</v>
      </c>
      <c r="AR235" s="165" t="s">
        <v>116</v>
      </c>
      <c r="AT235" s="166" t="s">
        <v>79</v>
      </c>
      <c r="AU235" s="166" t="s">
        <v>88</v>
      </c>
      <c r="AY235" s="165" t="s">
        <v>161</v>
      </c>
      <c r="BK235" s="167">
        <f>SUM(BK236:BK249)</f>
        <v>0</v>
      </c>
    </row>
    <row r="236" spans="2:65" s="1" customFormat="1" ht="22.9" customHeight="1">
      <c r="B236" s="37"/>
      <c r="C236" s="169" t="s">
        <v>349</v>
      </c>
      <c r="D236" s="169" t="s">
        <v>162</v>
      </c>
      <c r="E236" s="170" t="s">
        <v>350</v>
      </c>
      <c r="F236" s="271" t="s">
        <v>351</v>
      </c>
      <c r="G236" s="271"/>
      <c r="H236" s="271"/>
      <c r="I236" s="271"/>
      <c r="J236" s="171" t="s">
        <v>170</v>
      </c>
      <c r="K236" s="172">
        <v>49.777000000000001</v>
      </c>
      <c r="L236" s="272">
        <v>0</v>
      </c>
      <c r="M236" s="273"/>
      <c r="N236" s="274">
        <f>ROUND(L236*K236,2)</f>
        <v>0</v>
      </c>
      <c r="O236" s="274"/>
      <c r="P236" s="274"/>
      <c r="Q236" s="274"/>
      <c r="R236" s="39"/>
      <c r="T236" s="173" t="s">
        <v>22</v>
      </c>
      <c r="U236" s="46" t="s">
        <v>45</v>
      </c>
      <c r="V236" s="38"/>
      <c r="W236" s="174">
        <f>V236*K236</f>
        <v>0</v>
      </c>
      <c r="X236" s="174">
        <v>0</v>
      </c>
      <c r="Y236" s="174">
        <f>X236*K236</f>
        <v>0</v>
      </c>
      <c r="Z236" s="174">
        <v>1.4999999999999999E-4</v>
      </c>
      <c r="AA236" s="175">
        <f>Z236*K236</f>
        <v>7.4665499999999997E-3</v>
      </c>
      <c r="AR236" s="21" t="s">
        <v>251</v>
      </c>
      <c r="AT236" s="21" t="s">
        <v>162</v>
      </c>
      <c r="AU236" s="21" t="s">
        <v>116</v>
      </c>
      <c r="AY236" s="21" t="s">
        <v>161</v>
      </c>
      <c r="BE236" s="112">
        <f>IF(U236="základní",N236,0)</f>
        <v>0</v>
      </c>
      <c r="BF236" s="112">
        <f>IF(U236="snížená",N236,0)</f>
        <v>0</v>
      </c>
      <c r="BG236" s="112">
        <f>IF(U236="zákl. přenesená",N236,0)</f>
        <v>0</v>
      </c>
      <c r="BH236" s="112">
        <f>IF(U236="sníž. přenesená",N236,0)</f>
        <v>0</v>
      </c>
      <c r="BI236" s="112">
        <f>IF(U236="nulová",N236,0)</f>
        <v>0</v>
      </c>
      <c r="BJ236" s="21" t="s">
        <v>88</v>
      </c>
      <c r="BK236" s="112">
        <f>ROUND(L236*K236,2)</f>
        <v>0</v>
      </c>
      <c r="BL236" s="21" t="s">
        <v>251</v>
      </c>
      <c r="BM236" s="21" t="s">
        <v>352</v>
      </c>
    </row>
    <row r="237" spans="2:65" s="10" customFormat="1" ht="14.45" customHeight="1">
      <c r="B237" s="176"/>
      <c r="C237" s="177"/>
      <c r="D237" s="177"/>
      <c r="E237" s="178" t="s">
        <v>22</v>
      </c>
      <c r="F237" s="275" t="s">
        <v>353</v>
      </c>
      <c r="G237" s="276"/>
      <c r="H237" s="276"/>
      <c r="I237" s="276"/>
      <c r="J237" s="177"/>
      <c r="K237" s="179">
        <v>11.544</v>
      </c>
      <c r="L237" s="177"/>
      <c r="M237" s="177"/>
      <c r="N237" s="177"/>
      <c r="O237" s="177"/>
      <c r="P237" s="177"/>
      <c r="Q237" s="177"/>
      <c r="R237" s="180"/>
      <c r="T237" s="181"/>
      <c r="U237" s="177"/>
      <c r="V237" s="177"/>
      <c r="W237" s="177"/>
      <c r="X237" s="177"/>
      <c r="Y237" s="177"/>
      <c r="Z237" s="177"/>
      <c r="AA237" s="182"/>
      <c r="AT237" s="183" t="s">
        <v>173</v>
      </c>
      <c r="AU237" s="183" t="s">
        <v>116</v>
      </c>
      <c r="AV237" s="10" t="s">
        <v>116</v>
      </c>
      <c r="AW237" s="10" t="s">
        <v>38</v>
      </c>
      <c r="AX237" s="10" t="s">
        <v>80</v>
      </c>
      <c r="AY237" s="183" t="s">
        <v>161</v>
      </c>
    </row>
    <row r="238" spans="2:65" s="10" customFormat="1" ht="14.45" customHeight="1">
      <c r="B238" s="176"/>
      <c r="C238" s="177"/>
      <c r="D238" s="177"/>
      <c r="E238" s="178" t="s">
        <v>22</v>
      </c>
      <c r="F238" s="279" t="s">
        <v>354</v>
      </c>
      <c r="G238" s="280"/>
      <c r="H238" s="280"/>
      <c r="I238" s="280"/>
      <c r="J238" s="177"/>
      <c r="K238" s="179">
        <v>7.4880000000000004</v>
      </c>
      <c r="L238" s="177"/>
      <c r="M238" s="177"/>
      <c r="N238" s="177"/>
      <c r="O238" s="177"/>
      <c r="P238" s="177"/>
      <c r="Q238" s="177"/>
      <c r="R238" s="180"/>
      <c r="T238" s="181"/>
      <c r="U238" s="177"/>
      <c r="V238" s="177"/>
      <c r="W238" s="177"/>
      <c r="X238" s="177"/>
      <c r="Y238" s="177"/>
      <c r="Z238" s="177"/>
      <c r="AA238" s="182"/>
      <c r="AT238" s="183" t="s">
        <v>173</v>
      </c>
      <c r="AU238" s="183" t="s">
        <v>116</v>
      </c>
      <c r="AV238" s="10" t="s">
        <v>116</v>
      </c>
      <c r="AW238" s="10" t="s">
        <v>38</v>
      </c>
      <c r="AX238" s="10" t="s">
        <v>80</v>
      </c>
      <c r="AY238" s="183" t="s">
        <v>161</v>
      </c>
    </row>
    <row r="239" spans="2:65" s="10" customFormat="1" ht="14.45" customHeight="1">
      <c r="B239" s="176"/>
      <c r="C239" s="177"/>
      <c r="D239" s="177"/>
      <c r="E239" s="178" t="s">
        <v>22</v>
      </c>
      <c r="F239" s="279" t="s">
        <v>355</v>
      </c>
      <c r="G239" s="280"/>
      <c r="H239" s="280"/>
      <c r="I239" s="280"/>
      <c r="J239" s="177"/>
      <c r="K239" s="179">
        <v>7.4880000000000004</v>
      </c>
      <c r="L239" s="177"/>
      <c r="M239" s="177"/>
      <c r="N239" s="177"/>
      <c r="O239" s="177"/>
      <c r="P239" s="177"/>
      <c r="Q239" s="177"/>
      <c r="R239" s="180"/>
      <c r="T239" s="181"/>
      <c r="U239" s="177"/>
      <c r="V239" s="177"/>
      <c r="W239" s="177"/>
      <c r="X239" s="177"/>
      <c r="Y239" s="177"/>
      <c r="Z239" s="177"/>
      <c r="AA239" s="182"/>
      <c r="AT239" s="183" t="s">
        <v>173</v>
      </c>
      <c r="AU239" s="183" t="s">
        <v>116</v>
      </c>
      <c r="AV239" s="10" t="s">
        <v>116</v>
      </c>
      <c r="AW239" s="10" t="s">
        <v>38</v>
      </c>
      <c r="AX239" s="10" t="s">
        <v>80</v>
      </c>
      <c r="AY239" s="183" t="s">
        <v>161</v>
      </c>
    </row>
    <row r="240" spans="2:65" s="10" customFormat="1" ht="14.45" customHeight="1">
      <c r="B240" s="176"/>
      <c r="C240" s="177"/>
      <c r="D240" s="177"/>
      <c r="E240" s="178" t="s">
        <v>22</v>
      </c>
      <c r="F240" s="279" t="s">
        <v>356</v>
      </c>
      <c r="G240" s="280"/>
      <c r="H240" s="280"/>
      <c r="I240" s="280"/>
      <c r="J240" s="177"/>
      <c r="K240" s="179">
        <v>15.07</v>
      </c>
      <c r="L240" s="177"/>
      <c r="M240" s="177"/>
      <c r="N240" s="177"/>
      <c r="O240" s="177"/>
      <c r="P240" s="177"/>
      <c r="Q240" s="177"/>
      <c r="R240" s="180"/>
      <c r="T240" s="181"/>
      <c r="U240" s="177"/>
      <c r="V240" s="177"/>
      <c r="W240" s="177"/>
      <c r="X240" s="177"/>
      <c r="Y240" s="177"/>
      <c r="Z240" s="177"/>
      <c r="AA240" s="182"/>
      <c r="AT240" s="183" t="s">
        <v>173</v>
      </c>
      <c r="AU240" s="183" t="s">
        <v>116</v>
      </c>
      <c r="AV240" s="10" t="s">
        <v>116</v>
      </c>
      <c r="AW240" s="10" t="s">
        <v>38</v>
      </c>
      <c r="AX240" s="10" t="s">
        <v>80</v>
      </c>
      <c r="AY240" s="183" t="s">
        <v>161</v>
      </c>
    </row>
    <row r="241" spans="2:65" s="10" customFormat="1" ht="14.45" customHeight="1">
      <c r="B241" s="176"/>
      <c r="C241" s="177"/>
      <c r="D241" s="177"/>
      <c r="E241" s="178" t="s">
        <v>22</v>
      </c>
      <c r="F241" s="279" t="s">
        <v>357</v>
      </c>
      <c r="G241" s="280"/>
      <c r="H241" s="280"/>
      <c r="I241" s="280"/>
      <c r="J241" s="177"/>
      <c r="K241" s="179">
        <v>8.1869999999999994</v>
      </c>
      <c r="L241" s="177"/>
      <c r="M241" s="177"/>
      <c r="N241" s="177"/>
      <c r="O241" s="177"/>
      <c r="P241" s="177"/>
      <c r="Q241" s="177"/>
      <c r="R241" s="180"/>
      <c r="T241" s="181"/>
      <c r="U241" s="177"/>
      <c r="V241" s="177"/>
      <c r="W241" s="177"/>
      <c r="X241" s="177"/>
      <c r="Y241" s="177"/>
      <c r="Z241" s="177"/>
      <c r="AA241" s="182"/>
      <c r="AT241" s="183" t="s">
        <v>173</v>
      </c>
      <c r="AU241" s="183" t="s">
        <v>116</v>
      </c>
      <c r="AV241" s="10" t="s">
        <v>116</v>
      </c>
      <c r="AW241" s="10" t="s">
        <v>38</v>
      </c>
      <c r="AX241" s="10" t="s">
        <v>80</v>
      </c>
      <c r="AY241" s="183" t="s">
        <v>161</v>
      </c>
    </row>
    <row r="242" spans="2:65" s="11" customFormat="1" ht="14.45" customHeight="1">
      <c r="B242" s="184"/>
      <c r="C242" s="185"/>
      <c r="D242" s="185"/>
      <c r="E242" s="186" t="s">
        <v>22</v>
      </c>
      <c r="F242" s="277" t="s">
        <v>174</v>
      </c>
      <c r="G242" s="278"/>
      <c r="H242" s="278"/>
      <c r="I242" s="278"/>
      <c r="J242" s="185"/>
      <c r="K242" s="187">
        <v>49.777000000000001</v>
      </c>
      <c r="L242" s="185"/>
      <c r="M242" s="185"/>
      <c r="N242" s="185"/>
      <c r="O242" s="185"/>
      <c r="P242" s="185"/>
      <c r="Q242" s="185"/>
      <c r="R242" s="188"/>
      <c r="T242" s="189"/>
      <c r="U242" s="185"/>
      <c r="V242" s="185"/>
      <c r="W242" s="185"/>
      <c r="X242" s="185"/>
      <c r="Y242" s="185"/>
      <c r="Z242" s="185"/>
      <c r="AA242" s="190"/>
      <c r="AT242" s="191" t="s">
        <v>173</v>
      </c>
      <c r="AU242" s="191" t="s">
        <v>116</v>
      </c>
      <c r="AV242" s="11" t="s">
        <v>166</v>
      </c>
      <c r="AW242" s="11" t="s">
        <v>38</v>
      </c>
      <c r="AX242" s="11" t="s">
        <v>88</v>
      </c>
      <c r="AY242" s="191" t="s">
        <v>161</v>
      </c>
    </row>
    <row r="243" spans="2:65" s="1" customFormat="1" ht="22.9" customHeight="1">
      <c r="B243" s="37"/>
      <c r="C243" s="169" t="s">
        <v>358</v>
      </c>
      <c r="D243" s="169" t="s">
        <v>162</v>
      </c>
      <c r="E243" s="170" t="s">
        <v>359</v>
      </c>
      <c r="F243" s="271" t="s">
        <v>360</v>
      </c>
      <c r="G243" s="271"/>
      <c r="H243" s="271"/>
      <c r="I243" s="271"/>
      <c r="J243" s="171" t="s">
        <v>170</v>
      </c>
      <c r="K243" s="172">
        <v>49.777000000000001</v>
      </c>
      <c r="L243" s="272">
        <v>0</v>
      </c>
      <c r="M243" s="273"/>
      <c r="N243" s="274">
        <f>ROUND(L243*K243,2)</f>
        <v>0</v>
      </c>
      <c r="O243" s="274"/>
      <c r="P243" s="274"/>
      <c r="Q243" s="274"/>
      <c r="R243" s="39"/>
      <c r="T243" s="173" t="s">
        <v>22</v>
      </c>
      <c r="U243" s="46" t="s">
        <v>45</v>
      </c>
      <c r="V243" s="38"/>
      <c r="W243" s="174">
        <f>V243*K243</f>
        <v>0</v>
      </c>
      <c r="X243" s="174">
        <v>1E-3</v>
      </c>
      <c r="Y243" s="174">
        <f>X243*K243</f>
        <v>4.9777000000000002E-2</v>
      </c>
      <c r="Z243" s="174">
        <v>3.1E-4</v>
      </c>
      <c r="AA243" s="175">
        <f>Z243*K243</f>
        <v>1.5430870000000001E-2</v>
      </c>
      <c r="AR243" s="21" t="s">
        <v>251</v>
      </c>
      <c r="AT243" s="21" t="s">
        <v>162</v>
      </c>
      <c r="AU243" s="21" t="s">
        <v>116</v>
      </c>
      <c r="AY243" s="21" t="s">
        <v>161</v>
      </c>
      <c r="BE243" s="112">
        <f>IF(U243="základní",N243,0)</f>
        <v>0</v>
      </c>
      <c r="BF243" s="112">
        <f>IF(U243="snížená",N243,0)</f>
        <v>0</v>
      </c>
      <c r="BG243" s="112">
        <f>IF(U243="zákl. přenesená",N243,0)</f>
        <v>0</v>
      </c>
      <c r="BH243" s="112">
        <f>IF(U243="sníž. přenesená",N243,0)</f>
        <v>0</v>
      </c>
      <c r="BI243" s="112">
        <f>IF(U243="nulová",N243,0)</f>
        <v>0</v>
      </c>
      <c r="BJ243" s="21" t="s">
        <v>88</v>
      </c>
      <c r="BK243" s="112">
        <f>ROUND(L243*K243,2)</f>
        <v>0</v>
      </c>
      <c r="BL243" s="21" t="s">
        <v>251</v>
      </c>
      <c r="BM243" s="21" t="s">
        <v>361</v>
      </c>
    </row>
    <row r="244" spans="2:65" s="10" customFormat="1" ht="14.45" customHeight="1">
      <c r="B244" s="176"/>
      <c r="C244" s="177"/>
      <c r="D244" s="177"/>
      <c r="E244" s="178" t="s">
        <v>22</v>
      </c>
      <c r="F244" s="275" t="s">
        <v>353</v>
      </c>
      <c r="G244" s="276"/>
      <c r="H244" s="276"/>
      <c r="I244" s="276"/>
      <c r="J244" s="177"/>
      <c r="K244" s="179">
        <v>11.544</v>
      </c>
      <c r="L244" s="177"/>
      <c r="M244" s="177"/>
      <c r="N244" s="177"/>
      <c r="O244" s="177"/>
      <c r="P244" s="177"/>
      <c r="Q244" s="177"/>
      <c r="R244" s="180"/>
      <c r="T244" s="181"/>
      <c r="U244" s="177"/>
      <c r="V244" s="177"/>
      <c r="W244" s="177"/>
      <c r="X244" s="177"/>
      <c r="Y244" s="177"/>
      <c r="Z244" s="177"/>
      <c r="AA244" s="182"/>
      <c r="AT244" s="183" t="s">
        <v>173</v>
      </c>
      <c r="AU244" s="183" t="s">
        <v>116</v>
      </c>
      <c r="AV244" s="10" t="s">
        <v>116</v>
      </c>
      <c r="AW244" s="10" t="s">
        <v>38</v>
      </c>
      <c r="AX244" s="10" t="s">
        <v>80</v>
      </c>
      <c r="AY244" s="183" t="s">
        <v>161</v>
      </c>
    </row>
    <row r="245" spans="2:65" s="10" customFormat="1" ht="14.45" customHeight="1">
      <c r="B245" s="176"/>
      <c r="C245" s="177"/>
      <c r="D245" s="177"/>
      <c r="E245" s="178" t="s">
        <v>22</v>
      </c>
      <c r="F245" s="279" t="s">
        <v>354</v>
      </c>
      <c r="G245" s="280"/>
      <c r="H245" s="280"/>
      <c r="I245" s="280"/>
      <c r="J245" s="177"/>
      <c r="K245" s="179">
        <v>7.4880000000000004</v>
      </c>
      <c r="L245" s="177"/>
      <c r="M245" s="177"/>
      <c r="N245" s="177"/>
      <c r="O245" s="177"/>
      <c r="P245" s="177"/>
      <c r="Q245" s="177"/>
      <c r="R245" s="180"/>
      <c r="T245" s="181"/>
      <c r="U245" s="177"/>
      <c r="V245" s="177"/>
      <c r="W245" s="177"/>
      <c r="X245" s="177"/>
      <c r="Y245" s="177"/>
      <c r="Z245" s="177"/>
      <c r="AA245" s="182"/>
      <c r="AT245" s="183" t="s">
        <v>173</v>
      </c>
      <c r="AU245" s="183" t="s">
        <v>116</v>
      </c>
      <c r="AV245" s="10" t="s">
        <v>116</v>
      </c>
      <c r="AW245" s="10" t="s">
        <v>38</v>
      </c>
      <c r="AX245" s="10" t="s">
        <v>80</v>
      </c>
      <c r="AY245" s="183" t="s">
        <v>161</v>
      </c>
    </row>
    <row r="246" spans="2:65" s="10" customFormat="1" ht="14.45" customHeight="1">
      <c r="B246" s="176"/>
      <c r="C246" s="177"/>
      <c r="D246" s="177"/>
      <c r="E246" s="178" t="s">
        <v>22</v>
      </c>
      <c r="F246" s="279" t="s">
        <v>355</v>
      </c>
      <c r="G246" s="280"/>
      <c r="H246" s="280"/>
      <c r="I246" s="280"/>
      <c r="J246" s="177"/>
      <c r="K246" s="179">
        <v>7.4880000000000004</v>
      </c>
      <c r="L246" s="177"/>
      <c r="M246" s="177"/>
      <c r="N246" s="177"/>
      <c r="O246" s="177"/>
      <c r="P246" s="177"/>
      <c r="Q246" s="177"/>
      <c r="R246" s="180"/>
      <c r="T246" s="181"/>
      <c r="U246" s="177"/>
      <c r="V246" s="177"/>
      <c r="W246" s="177"/>
      <c r="X246" s="177"/>
      <c r="Y246" s="177"/>
      <c r="Z246" s="177"/>
      <c r="AA246" s="182"/>
      <c r="AT246" s="183" t="s">
        <v>173</v>
      </c>
      <c r="AU246" s="183" t="s">
        <v>116</v>
      </c>
      <c r="AV246" s="10" t="s">
        <v>116</v>
      </c>
      <c r="AW246" s="10" t="s">
        <v>38</v>
      </c>
      <c r="AX246" s="10" t="s">
        <v>80</v>
      </c>
      <c r="AY246" s="183" t="s">
        <v>161</v>
      </c>
    </row>
    <row r="247" spans="2:65" s="10" customFormat="1" ht="14.45" customHeight="1">
      <c r="B247" s="176"/>
      <c r="C247" s="177"/>
      <c r="D247" s="177"/>
      <c r="E247" s="178" t="s">
        <v>22</v>
      </c>
      <c r="F247" s="279" t="s">
        <v>356</v>
      </c>
      <c r="G247" s="280"/>
      <c r="H247" s="280"/>
      <c r="I247" s="280"/>
      <c r="J247" s="177"/>
      <c r="K247" s="179">
        <v>15.07</v>
      </c>
      <c r="L247" s="177"/>
      <c r="M247" s="177"/>
      <c r="N247" s="177"/>
      <c r="O247" s="177"/>
      <c r="P247" s="177"/>
      <c r="Q247" s="177"/>
      <c r="R247" s="180"/>
      <c r="T247" s="181"/>
      <c r="U247" s="177"/>
      <c r="V247" s="177"/>
      <c r="W247" s="177"/>
      <c r="X247" s="177"/>
      <c r="Y247" s="177"/>
      <c r="Z247" s="177"/>
      <c r="AA247" s="182"/>
      <c r="AT247" s="183" t="s">
        <v>173</v>
      </c>
      <c r="AU247" s="183" t="s">
        <v>116</v>
      </c>
      <c r="AV247" s="10" t="s">
        <v>116</v>
      </c>
      <c r="AW247" s="10" t="s">
        <v>38</v>
      </c>
      <c r="AX247" s="10" t="s">
        <v>80</v>
      </c>
      <c r="AY247" s="183" t="s">
        <v>161</v>
      </c>
    </row>
    <row r="248" spans="2:65" s="10" customFormat="1" ht="14.45" customHeight="1">
      <c r="B248" s="176"/>
      <c r="C248" s="177"/>
      <c r="D248" s="177"/>
      <c r="E248" s="178" t="s">
        <v>22</v>
      </c>
      <c r="F248" s="279" t="s">
        <v>357</v>
      </c>
      <c r="G248" s="280"/>
      <c r="H248" s="280"/>
      <c r="I248" s="280"/>
      <c r="J248" s="177"/>
      <c r="K248" s="179">
        <v>8.1869999999999994</v>
      </c>
      <c r="L248" s="177"/>
      <c r="M248" s="177"/>
      <c r="N248" s="177"/>
      <c r="O248" s="177"/>
      <c r="P248" s="177"/>
      <c r="Q248" s="177"/>
      <c r="R248" s="180"/>
      <c r="T248" s="181"/>
      <c r="U248" s="177"/>
      <c r="V248" s="177"/>
      <c r="W248" s="177"/>
      <c r="X248" s="177"/>
      <c r="Y248" s="177"/>
      <c r="Z248" s="177"/>
      <c r="AA248" s="182"/>
      <c r="AT248" s="183" t="s">
        <v>173</v>
      </c>
      <c r="AU248" s="183" t="s">
        <v>116</v>
      </c>
      <c r="AV248" s="10" t="s">
        <v>116</v>
      </c>
      <c r="AW248" s="10" t="s">
        <v>38</v>
      </c>
      <c r="AX248" s="10" t="s">
        <v>80</v>
      </c>
      <c r="AY248" s="183" t="s">
        <v>161</v>
      </c>
    </row>
    <row r="249" spans="2:65" s="11" customFormat="1" ht="14.45" customHeight="1">
      <c r="B249" s="184"/>
      <c r="C249" s="185"/>
      <c r="D249" s="185"/>
      <c r="E249" s="186" t="s">
        <v>22</v>
      </c>
      <c r="F249" s="277" t="s">
        <v>174</v>
      </c>
      <c r="G249" s="278"/>
      <c r="H249" s="278"/>
      <c r="I249" s="278"/>
      <c r="J249" s="185"/>
      <c r="K249" s="187">
        <v>49.777000000000001</v>
      </c>
      <c r="L249" s="185"/>
      <c r="M249" s="185"/>
      <c r="N249" s="185"/>
      <c r="O249" s="185"/>
      <c r="P249" s="185"/>
      <c r="Q249" s="185"/>
      <c r="R249" s="188"/>
      <c r="T249" s="189"/>
      <c r="U249" s="185"/>
      <c r="V249" s="185"/>
      <c r="W249" s="185"/>
      <c r="X249" s="185"/>
      <c r="Y249" s="185"/>
      <c r="Z249" s="185"/>
      <c r="AA249" s="190"/>
      <c r="AT249" s="191" t="s">
        <v>173</v>
      </c>
      <c r="AU249" s="191" t="s">
        <v>116</v>
      </c>
      <c r="AV249" s="11" t="s">
        <v>166</v>
      </c>
      <c r="AW249" s="11" t="s">
        <v>38</v>
      </c>
      <c r="AX249" s="11" t="s">
        <v>88</v>
      </c>
      <c r="AY249" s="191" t="s">
        <v>161</v>
      </c>
    </row>
    <row r="250" spans="2:65" s="9" customFormat="1" ht="37.35" customHeight="1">
      <c r="B250" s="158"/>
      <c r="C250" s="159"/>
      <c r="D250" s="160" t="s">
        <v>137</v>
      </c>
      <c r="E250" s="160"/>
      <c r="F250" s="160"/>
      <c r="G250" s="160"/>
      <c r="H250" s="160"/>
      <c r="I250" s="160"/>
      <c r="J250" s="160"/>
      <c r="K250" s="160"/>
      <c r="L250" s="160"/>
      <c r="M250" s="160"/>
      <c r="N250" s="290">
        <f>BK250</f>
        <v>0</v>
      </c>
      <c r="O250" s="291"/>
      <c r="P250" s="291"/>
      <c r="Q250" s="291"/>
      <c r="R250" s="161"/>
      <c r="T250" s="162"/>
      <c r="U250" s="159"/>
      <c r="V250" s="159"/>
      <c r="W250" s="163">
        <f>W251</f>
        <v>0</v>
      </c>
      <c r="X250" s="159"/>
      <c r="Y250" s="163">
        <f>Y251</f>
        <v>0</v>
      </c>
      <c r="Z250" s="159"/>
      <c r="AA250" s="164">
        <f>AA251</f>
        <v>0</v>
      </c>
      <c r="AR250" s="165" t="s">
        <v>166</v>
      </c>
      <c r="AT250" s="166" t="s">
        <v>79</v>
      </c>
      <c r="AU250" s="166" t="s">
        <v>80</v>
      </c>
      <c r="AY250" s="165" t="s">
        <v>161</v>
      </c>
      <c r="BK250" s="167">
        <f>BK251</f>
        <v>0</v>
      </c>
    </row>
    <row r="251" spans="2:65" s="1" customFormat="1" ht="34.15" customHeight="1">
      <c r="B251" s="37"/>
      <c r="C251" s="169" t="s">
        <v>362</v>
      </c>
      <c r="D251" s="169" t="s">
        <v>162</v>
      </c>
      <c r="E251" s="170" t="s">
        <v>363</v>
      </c>
      <c r="F251" s="271" t="s">
        <v>364</v>
      </c>
      <c r="G251" s="271"/>
      <c r="H251" s="271"/>
      <c r="I251" s="271"/>
      <c r="J251" s="171" t="s">
        <v>165</v>
      </c>
      <c r="K251" s="172">
        <v>120</v>
      </c>
      <c r="L251" s="272">
        <v>0</v>
      </c>
      <c r="M251" s="273"/>
      <c r="N251" s="274">
        <f>ROUND(L251*K251,2)</f>
        <v>0</v>
      </c>
      <c r="O251" s="274"/>
      <c r="P251" s="274"/>
      <c r="Q251" s="274"/>
      <c r="R251" s="39"/>
      <c r="T251" s="173" t="s">
        <v>22</v>
      </c>
      <c r="U251" s="46" t="s">
        <v>45</v>
      </c>
      <c r="V251" s="38"/>
      <c r="W251" s="174">
        <f>V251*K251</f>
        <v>0</v>
      </c>
      <c r="X251" s="174">
        <v>0</v>
      </c>
      <c r="Y251" s="174">
        <f>X251*K251</f>
        <v>0</v>
      </c>
      <c r="Z251" s="174">
        <v>0</v>
      </c>
      <c r="AA251" s="175">
        <f>Z251*K251</f>
        <v>0</v>
      </c>
      <c r="AR251" s="21" t="s">
        <v>365</v>
      </c>
      <c r="AT251" s="21" t="s">
        <v>162</v>
      </c>
      <c r="AU251" s="21" t="s">
        <v>88</v>
      </c>
      <c r="AY251" s="21" t="s">
        <v>161</v>
      </c>
      <c r="BE251" s="112">
        <f>IF(U251="základní",N251,0)</f>
        <v>0</v>
      </c>
      <c r="BF251" s="112">
        <f>IF(U251="snížená",N251,0)</f>
        <v>0</v>
      </c>
      <c r="BG251" s="112">
        <f>IF(U251="zákl. přenesená",N251,0)</f>
        <v>0</v>
      </c>
      <c r="BH251" s="112">
        <f>IF(U251="sníž. přenesená",N251,0)</f>
        <v>0</v>
      </c>
      <c r="BI251" s="112">
        <f>IF(U251="nulová",N251,0)</f>
        <v>0</v>
      </c>
      <c r="BJ251" s="21" t="s">
        <v>88</v>
      </c>
      <c r="BK251" s="112">
        <f>ROUND(L251*K251,2)</f>
        <v>0</v>
      </c>
      <c r="BL251" s="21" t="s">
        <v>365</v>
      </c>
      <c r="BM251" s="21" t="s">
        <v>366</v>
      </c>
    </row>
    <row r="252" spans="2:65" s="1" customFormat="1" ht="49.9" customHeight="1">
      <c r="B252" s="37"/>
      <c r="C252" s="38"/>
      <c r="D252" s="160" t="s">
        <v>367</v>
      </c>
      <c r="E252" s="38"/>
      <c r="F252" s="38"/>
      <c r="G252" s="38"/>
      <c r="H252" s="38"/>
      <c r="I252" s="38"/>
      <c r="J252" s="38"/>
      <c r="K252" s="38"/>
      <c r="L252" s="38"/>
      <c r="M252" s="38"/>
      <c r="N252" s="286">
        <f>BK252</f>
        <v>0</v>
      </c>
      <c r="O252" s="287"/>
      <c r="P252" s="287"/>
      <c r="Q252" s="287"/>
      <c r="R252" s="39"/>
      <c r="T252" s="149"/>
      <c r="U252" s="58"/>
      <c r="V252" s="58"/>
      <c r="W252" s="58"/>
      <c r="X252" s="58"/>
      <c r="Y252" s="58"/>
      <c r="Z252" s="58"/>
      <c r="AA252" s="60"/>
      <c r="AT252" s="21" t="s">
        <v>79</v>
      </c>
      <c r="AU252" s="21" t="s">
        <v>80</v>
      </c>
      <c r="AY252" s="21" t="s">
        <v>368</v>
      </c>
      <c r="BK252" s="112">
        <v>0</v>
      </c>
    </row>
    <row r="253" spans="2:65" s="1" customFormat="1" ht="6.95" customHeight="1"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3"/>
    </row>
  </sheetData>
  <sheetProtection algorithmName="SHA-512" hashValue="Da3SDJLiXXCBW7nSuU6ipuFwV5ZTZcanjhiJ+8wnr1RC5Ag3HS38pB2X+uMHcaWkEZK8XgKAC8vCV1+HnBZ+4w==" saltValue="uieUBqP5BKMlwXtI7369eEAUI9LGDMsDX2W6HP+yI3PKj2v+5oA9Vxu6uti9SylR2IXlfQNLZQuwOXUHg/OBzQ==" spinCount="10" sheet="1" objects="1" scenarios="1" formatColumns="0" formatRows="0"/>
  <mergeCells count="274">
    <mergeCell ref="N252:Q252"/>
    <mergeCell ref="H1:K1"/>
    <mergeCell ref="S2:AC2"/>
    <mergeCell ref="F248:I248"/>
    <mergeCell ref="F249:I249"/>
    <mergeCell ref="F251:I251"/>
    <mergeCell ref="L251:M251"/>
    <mergeCell ref="N251:Q251"/>
    <mergeCell ref="N127:Q127"/>
    <mergeCell ref="N128:Q128"/>
    <mergeCell ref="N129:Q129"/>
    <mergeCell ref="N180:Q180"/>
    <mergeCell ref="N189:Q189"/>
    <mergeCell ref="N190:Q190"/>
    <mergeCell ref="N202:Q202"/>
    <mergeCell ref="N206:Q206"/>
    <mergeCell ref="N208:Q208"/>
    <mergeCell ref="N219:Q219"/>
    <mergeCell ref="N227:Q227"/>
    <mergeCell ref="N235:Q235"/>
    <mergeCell ref="N250:Q250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F233:I233"/>
    <mergeCell ref="F234:I234"/>
    <mergeCell ref="F236:I236"/>
    <mergeCell ref="L236:M236"/>
    <mergeCell ref="N236:Q236"/>
    <mergeCell ref="F237:I237"/>
    <mergeCell ref="F238:I238"/>
    <mergeCell ref="F239:I239"/>
    <mergeCell ref="F240:I240"/>
    <mergeCell ref="F225:I225"/>
    <mergeCell ref="F226:I226"/>
    <mergeCell ref="F228:I228"/>
    <mergeCell ref="L228:M228"/>
    <mergeCell ref="N228:Q228"/>
    <mergeCell ref="F229:I229"/>
    <mergeCell ref="F230:I230"/>
    <mergeCell ref="F231:I231"/>
    <mergeCell ref="F232:I232"/>
    <mergeCell ref="F217:I217"/>
    <mergeCell ref="F218:I218"/>
    <mergeCell ref="F220:I220"/>
    <mergeCell ref="L220:M220"/>
    <mergeCell ref="N220:Q220"/>
    <mergeCell ref="F221:I221"/>
    <mergeCell ref="F222:I222"/>
    <mergeCell ref="F223:I223"/>
    <mergeCell ref="F224:I224"/>
    <mergeCell ref="F210:I210"/>
    <mergeCell ref="F211:I211"/>
    <mergeCell ref="F212:I212"/>
    <mergeCell ref="F213:I213"/>
    <mergeCell ref="F214:I214"/>
    <mergeCell ref="F215:I215"/>
    <mergeCell ref="L215:M215"/>
    <mergeCell ref="N215:Q215"/>
    <mergeCell ref="F216:I216"/>
    <mergeCell ref="F205:I205"/>
    <mergeCell ref="L205:M205"/>
    <mergeCell ref="N205:Q205"/>
    <mergeCell ref="F207:I207"/>
    <mergeCell ref="L207:M207"/>
    <mergeCell ref="N207:Q207"/>
    <mergeCell ref="F209:I209"/>
    <mergeCell ref="L209:M209"/>
    <mergeCell ref="N209:Q209"/>
    <mergeCell ref="F199:I199"/>
    <mergeCell ref="F200:I200"/>
    <mergeCell ref="F201:I201"/>
    <mergeCell ref="F203:I203"/>
    <mergeCell ref="L203:M203"/>
    <mergeCell ref="N203:Q203"/>
    <mergeCell ref="F204:I204"/>
    <mergeCell ref="L204:M204"/>
    <mergeCell ref="N204:Q204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L198:M198"/>
    <mergeCell ref="N198:Q198"/>
    <mergeCell ref="F187:I187"/>
    <mergeCell ref="L187:M187"/>
    <mergeCell ref="N187:Q187"/>
    <mergeCell ref="F188:I188"/>
    <mergeCell ref="L188:M188"/>
    <mergeCell ref="N188:Q188"/>
    <mergeCell ref="F191:I191"/>
    <mergeCell ref="L191:M191"/>
    <mergeCell ref="N191:Q191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36:I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1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111</v>
      </c>
      <c r="G1" s="16"/>
      <c r="H1" s="292" t="s">
        <v>112</v>
      </c>
      <c r="I1" s="292"/>
      <c r="J1" s="292"/>
      <c r="K1" s="292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21" t="s">
        <v>92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116</v>
      </c>
    </row>
    <row r="4" spans="1:66" ht="36.950000000000003" customHeight="1">
      <c r="B4" s="25"/>
      <c r="C4" s="206" t="s">
        <v>117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51" t="str">
        <f>'Rekapitulace stavby'!K6</f>
        <v>Hřbitov Střekov - oprava stropu, chladícího boxu a WC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8"/>
      <c r="R6" s="26"/>
    </row>
    <row r="7" spans="1:66" s="1" customFormat="1" ht="32.85" customHeight="1">
      <c r="B7" s="37"/>
      <c r="C7" s="38"/>
      <c r="D7" s="31" t="s">
        <v>118</v>
      </c>
      <c r="E7" s="38"/>
      <c r="F7" s="212" t="s">
        <v>369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1:66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4" t="str">
        <f>'Rekapitulace stavby'!AN8</f>
        <v>11. 10. 2018</v>
      </c>
      <c r="P9" s="255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0" t="str">
        <f>IF('Rekapitulace stavby'!AN10="","",'Rekapitulace stavby'!AN10)</f>
        <v/>
      </c>
      <c r="P11" s="210"/>
      <c r="Q11" s="38"/>
      <c r="R11" s="39"/>
    </row>
    <row r="12" spans="1:66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0" t="str">
        <f>IF('Rekapitulace stavby'!AN11="","",'Rekapitulace stavby'!AN11)</f>
        <v/>
      </c>
      <c r="P12" s="210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6" t="str">
        <f>IF('Rekapitulace stavby'!AN13="","",'Rekapitulace stavby'!AN13)</f>
        <v>Vyplň údaj</v>
      </c>
      <c r="P14" s="210"/>
      <c r="Q14" s="38"/>
      <c r="R14" s="39"/>
    </row>
    <row r="15" spans="1:66" s="1" customFormat="1" ht="18" customHeight="1">
      <c r="B15" s="37"/>
      <c r="C15" s="38"/>
      <c r="D15" s="38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2" t="s">
        <v>31</v>
      </c>
      <c r="N15" s="38"/>
      <c r="O15" s="256" t="str">
        <f>IF('Rekapitulace stavby'!AN14="","",'Rekapitulace stavby'!AN14)</f>
        <v>Vyplň údaj</v>
      </c>
      <c r="P15" s="210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0" t="s">
        <v>35</v>
      </c>
      <c r="P17" s="210"/>
      <c r="Q17" s="38"/>
      <c r="R17" s="39"/>
    </row>
    <row r="18" spans="2:18" s="1" customFormat="1" ht="18" customHeight="1">
      <c r="B18" s="37"/>
      <c r="C18" s="38"/>
      <c r="D18" s="38"/>
      <c r="E18" s="30" t="s">
        <v>36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0" t="s">
        <v>37</v>
      </c>
      <c r="P18" s="210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0" t="str">
        <f>IF('Rekapitulace stavby'!AN19="","",'Rekapitulace stavby'!AN19)</f>
        <v/>
      </c>
      <c r="P20" s="210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0" t="str">
        <f>IF('Rekapitulace stavby'!AN20="","",'Rekapitulace stavby'!AN20)</f>
        <v/>
      </c>
      <c r="P21" s="210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5" t="s">
        <v>22</v>
      </c>
      <c r="F24" s="215"/>
      <c r="G24" s="215"/>
      <c r="H24" s="215"/>
      <c r="I24" s="215"/>
      <c r="J24" s="215"/>
      <c r="K24" s="215"/>
      <c r="L24" s="215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120</v>
      </c>
      <c r="E27" s="38"/>
      <c r="F27" s="38"/>
      <c r="G27" s="38"/>
      <c r="H27" s="38"/>
      <c r="I27" s="38"/>
      <c r="J27" s="38"/>
      <c r="K27" s="38"/>
      <c r="L27" s="38"/>
      <c r="M27" s="216">
        <f>N88</f>
        <v>0</v>
      </c>
      <c r="N27" s="216"/>
      <c r="O27" s="216"/>
      <c r="P27" s="216"/>
      <c r="Q27" s="38"/>
      <c r="R27" s="39"/>
    </row>
    <row r="28" spans="2:18" s="1" customFormat="1" ht="14.45" customHeight="1">
      <c r="B28" s="37"/>
      <c r="C28" s="38"/>
      <c r="D28" s="36" t="s">
        <v>105</v>
      </c>
      <c r="E28" s="38"/>
      <c r="F28" s="38"/>
      <c r="G28" s="38"/>
      <c r="H28" s="38"/>
      <c r="I28" s="38"/>
      <c r="J28" s="38"/>
      <c r="K28" s="38"/>
      <c r="L28" s="38"/>
      <c r="M28" s="216">
        <f>N120</f>
        <v>0</v>
      </c>
      <c r="N28" s="216"/>
      <c r="O28" s="216"/>
      <c r="P28" s="216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43</v>
      </c>
      <c r="E30" s="38"/>
      <c r="F30" s="38"/>
      <c r="G30" s="38"/>
      <c r="H30" s="38"/>
      <c r="I30" s="38"/>
      <c r="J30" s="38"/>
      <c r="K30" s="38"/>
      <c r="L30" s="38"/>
      <c r="M30" s="258">
        <f>ROUND(M27+M28,2)</f>
        <v>0</v>
      </c>
      <c r="N30" s="253"/>
      <c r="O30" s="253"/>
      <c r="P30" s="253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44</v>
      </c>
      <c r="E32" s="44" t="s">
        <v>45</v>
      </c>
      <c r="F32" s="45">
        <v>0.21</v>
      </c>
      <c r="G32" s="124" t="s">
        <v>46</v>
      </c>
      <c r="H32" s="259">
        <f>(SUM(BE120:BE127)+SUM(BE145:BE512))</f>
        <v>0</v>
      </c>
      <c r="I32" s="253"/>
      <c r="J32" s="253"/>
      <c r="K32" s="38"/>
      <c r="L32" s="38"/>
      <c r="M32" s="259">
        <f>ROUND((SUM(BE120:BE127)+SUM(BE145:BE512)), 2)*F32</f>
        <v>0</v>
      </c>
      <c r="N32" s="253"/>
      <c r="O32" s="253"/>
      <c r="P32" s="253"/>
      <c r="Q32" s="38"/>
      <c r="R32" s="39"/>
    </row>
    <row r="33" spans="2:18" s="1" customFormat="1" ht="14.45" customHeight="1">
      <c r="B33" s="37"/>
      <c r="C33" s="38"/>
      <c r="D33" s="38"/>
      <c r="E33" s="44" t="s">
        <v>47</v>
      </c>
      <c r="F33" s="45">
        <v>0.15</v>
      </c>
      <c r="G33" s="124" t="s">
        <v>46</v>
      </c>
      <c r="H33" s="259">
        <f>(SUM(BF120:BF127)+SUM(BF145:BF512))</f>
        <v>0</v>
      </c>
      <c r="I33" s="253"/>
      <c r="J33" s="253"/>
      <c r="K33" s="38"/>
      <c r="L33" s="38"/>
      <c r="M33" s="259">
        <f>ROUND((SUM(BF120:BF127)+SUM(BF145:BF512)), 2)*F33</f>
        <v>0</v>
      </c>
      <c r="N33" s="253"/>
      <c r="O33" s="253"/>
      <c r="P33" s="253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48</v>
      </c>
      <c r="F34" s="45">
        <v>0.21</v>
      </c>
      <c r="G34" s="124" t="s">
        <v>46</v>
      </c>
      <c r="H34" s="259">
        <f>(SUM(BG120:BG127)+SUM(BG145:BG512))</f>
        <v>0</v>
      </c>
      <c r="I34" s="253"/>
      <c r="J34" s="253"/>
      <c r="K34" s="38"/>
      <c r="L34" s="38"/>
      <c r="M34" s="259">
        <v>0</v>
      </c>
      <c r="N34" s="253"/>
      <c r="O34" s="253"/>
      <c r="P34" s="253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49</v>
      </c>
      <c r="F35" s="45">
        <v>0.15</v>
      </c>
      <c r="G35" s="124" t="s">
        <v>46</v>
      </c>
      <c r="H35" s="259">
        <f>(SUM(BH120:BH127)+SUM(BH145:BH512))</f>
        <v>0</v>
      </c>
      <c r="I35" s="253"/>
      <c r="J35" s="253"/>
      <c r="K35" s="38"/>
      <c r="L35" s="38"/>
      <c r="M35" s="259">
        <v>0</v>
      </c>
      <c r="N35" s="253"/>
      <c r="O35" s="253"/>
      <c r="P35" s="253"/>
      <c r="Q35" s="38"/>
      <c r="R35" s="39"/>
    </row>
    <row r="36" spans="2:18" s="1" customFormat="1" ht="14.45" hidden="1" customHeight="1">
      <c r="B36" s="37"/>
      <c r="C36" s="38"/>
      <c r="D36" s="38"/>
      <c r="E36" s="44" t="s">
        <v>50</v>
      </c>
      <c r="F36" s="45">
        <v>0</v>
      </c>
      <c r="G36" s="124" t="s">
        <v>46</v>
      </c>
      <c r="H36" s="259">
        <f>(SUM(BI120:BI127)+SUM(BI145:BI512))</f>
        <v>0</v>
      </c>
      <c r="I36" s="253"/>
      <c r="J36" s="253"/>
      <c r="K36" s="38"/>
      <c r="L36" s="38"/>
      <c r="M36" s="259">
        <v>0</v>
      </c>
      <c r="N36" s="253"/>
      <c r="O36" s="253"/>
      <c r="P36" s="253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51</v>
      </c>
      <c r="E38" s="81"/>
      <c r="F38" s="81"/>
      <c r="G38" s="126" t="s">
        <v>52</v>
      </c>
      <c r="H38" s="127" t="s">
        <v>53</v>
      </c>
      <c r="I38" s="81"/>
      <c r="J38" s="81"/>
      <c r="K38" s="81"/>
      <c r="L38" s="260">
        <f>SUM(M30:M36)</f>
        <v>0</v>
      </c>
      <c r="M38" s="260"/>
      <c r="N38" s="260"/>
      <c r="O38" s="260"/>
      <c r="P38" s="261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06" t="s">
        <v>121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1" t="str">
        <f>F6</f>
        <v>Hřbitov Střekov - oprava stropu, chladícího boxu a WC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118</v>
      </c>
      <c r="D79" s="38"/>
      <c r="E79" s="38"/>
      <c r="F79" s="226" t="str">
        <f>F7</f>
        <v>002 - Stavební úpravy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47" s="1" customFormat="1" ht="18" customHeight="1">
      <c r="B81" s="37"/>
      <c r="C81" s="32" t="s">
        <v>24</v>
      </c>
      <c r="D81" s="38"/>
      <c r="E81" s="38"/>
      <c r="F81" s="30" t="str">
        <f>F9</f>
        <v>Pohřebiště Střekov</v>
      </c>
      <c r="G81" s="38"/>
      <c r="H81" s="38"/>
      <c r="I81" s="38"/>
      <c r="J81" s="38"/>
      <c r="K81" s="32" t="s">
        <v>26</v>
      </c>
      <c r="L81" s="38"/>
      <c r="M81" s="255" t="str">
        <f>IF(O9="","",O9)</f>
        <v>11. 10. 2018</v>
      </c>
      <c r="N81" s="255"/>
      <c r="O81" s="255"/>
      <c r="P81" s="255"/>
      <c r="Q81" s="38"/>
      <c r="R81" s="39"/>
      <c r="T81" s="131"/>
      <c r="U81" s="131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47" s="1" customFormat="1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34</v>
      </c>
      <c r="L83" s="38"/>
      <c r="M83" s="210" t="str">
        <f>E18</f>
        <v>Varia s.r.o.</v>
      </c>
      <c r="N83" s="210"/>
      <c r="O83" s="210"/>
      <c r="P83" s="210"/>
      <c r="Q83" s="210"/>
      <c r="R83" s="39"/>
      <c r="T83" s="131"/>
      <c r="U83" s="131"/>
    </row>
    <row r="84" spans="2:47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39</v>
      </c>
      <c r="L84" s="38"/>
      <c r="M84" s="210" t="str">
        <f>E21</f>
        <v xml:space="preserve"> </v>
      </c>
      <c r="N84" s="210"/>
      <c r="O84" s="210"/>
      <c r="P84" s="210"/>
      <c r="Q84" s="210"/>
      <c r="R84" s="39"/>
      <c r="T84" s="131"/>
      <c r="U84" s="131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47" s="1" customFormat="1" ht="29.25" customHeight="1">
      <c r="B86" s="37"/>
      <c r="C86" s="262" t="s">
        <v>122</v>
      </c>
      <c r="D86" s="263"/>
      <c r="E86" s="263"/>
      <c r="F86" s="263"/>
      <c r="G86" s="263"/>
      <c r="H86" s="120"/>
      <c r="I86" s="120"/>
      <c r="J86" s="120"/>
      <c r="K86" s="120"/>
      <c r="L86" s="120"/>
      <c r="M86" s="120"/>
      <c r="N86" s="262" t="s">
        <v>123</v>
      </c>
      <c r="O86" s="263"/>
      <c r="P86" s="263"/>
      <c r="Q86" s="263"/>
      <c r="R86" s="39"/>
      <c r="T86" s="131"/>
      <c r="U86" s="131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124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7">
        <f>N145</f>
        <v>0</v>
      </c>
      <c r="O88" s="264"/>
      <c r="P88" s="264"/>
      <c r="Q88" s="264"/>
      <c r="R88" s="39"/>
      <c r="T88" s="131"/>
      <c r="U88" s="131"/>
      <c r="AU88" s="21" t="s">
        <v>125</v>
      </c>
    </row>
    <row r="89" spans="2:47" s="6" customFormat="1" ht="24.95" customHeight="1">
      <c r="B89" s="133"/>
      <c r="C89" s="134"/>
      <c r="D89" s="135" t="s">
        <v>126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5">
        <f>N146</f>
        <v>0</v>
      </c>
      <c r="O89" s="266"/>
      <c r="P89" s="266"/>
      <c r="Q89" s="266"/>
      <c r="R89" s="136"/>
      <c r="T89" s="137"/>
      <c r="U89" s="137"/>
    </row>
    <row r="90" spans="2:47" s="7" customFormat="1" ht="19.899999999999999" customHeight="1">
      <c r="B90" s="138"/>
      <c r="C90" s="139"/>
      <c r="D90" s="108" t="s">
        <v>370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43">
        <f>N147</f>
        <v>0</v>
      </c>
      <c r="O90" s="267"/>
      <c r="P90" s="267"/>
      <c r="Q90" s="267"/>
      <c r="R90" s="140"/>
      <c r="T90" s="141"/>
      <c r="U90" s="141"/>
    </row>
    <row r="91" spans="2:47" s="7" customFormat="1" ht="19.899999999999999" customHeight="1">
      <c r="B91" s="138"/>
      <c r="C91" s="139"/>
      <c r="D91" s="108" t="s">
        <v>371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43">
        <f>N153</f>
        <v>0</v>
      </c>
      <c r="O91" s="267"/>
      <c r="P91" s="267"/>
      <c r="Q91" s="267"/>
      <c r="R91" s="140"/>
      <c r="T91" s="141"/>
      <c r="U91" s="141"/>
    </row>
    <row r="92" spans="2:47" s="7" customFormat="1" ht="19.899999999999999" customHeight="1">
      <c r="B92" s="138"/>
      <c r="C92" s="139"/>
      <c r="D92" s="108" t="s">
        <v>372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43">
        <f>N172</f>
        <v>0</v>
      </c>
      <c r="O92" s="267"/>
      <c r="P92" s="267"/>
      <c r="Q92" s="267"/>
      <c r="R92" s="140"/>
      <c r="T92" s="141"/>
      <c r="U92" s="141"/>
    </row>
    <row r="93" spans="2:47" s="7" customFormat="1" ht="19.899999999999999" customHeight="1">
      <c r="B93" s="138"/>
      <c r="C93" s="139"/>
      <c r="D93" s="108" t="s">
        <v>373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43">
        <f>N205</f>
        <v>0</v>
      </c>
      <c r="O93" s="267"/>
      <c r="P93" s="267"/>
      <c r="Q93" s="267"/>
      <c r="R93" s="140"/>
      <c r="T93" s="141"/>
      <c r="U93" s="141"/>
    </row>
    <row r="94" spans="2:47" s="7" customFormat="1" ht="19.899999999999999" customHeight="1">
      <c r="B94" s="138"/>
      <c r="C94" s="139"/>
      <c r="D94" s="108" t="s">
        <v>374</v>
      </c>
      <c r="E94" s="139"/>
      <c r="F94" s="139"/>
      <c r="G94" s="139"/>
      <c r="H94" s="139"/>
      <c r="I94" s="139"/>
      <c r="J94" s="139"/>
      <c r="K94" s="139"/>
      <c r="L94" s="139"/>
      <c r="M94" s="139"/>
      <c r="N94" s="243">
        <f>N218</f>
        <v>0</v>
      </c>
      <c r="O94" s="267"/>
      <c r="P94" s="267"/>
      <c r="Q94" s="267"/>
      <c r="R94" s="140"/>
      <c r="T94" s="141"/>
      <c r="U94" s="141"/>
    </row>
    <row r="95" spans="2:47" s="7" customFormat="1" ht="19.899999999999999" customHeight="1">
      <c r="B95" s="138"/>
      <c r="C95" s="139"/>
      <c r="D95" s="108" t="s">
        <v>375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43">
        <f>N301</f>
        <v>0</v>
      </c>
      <c r="O95" s="267"/>
      <c r="P95" s="267"/>
      <c r="Q95" s="267"/>
      <c r="R95" s="140"/>
      <c r="T95" s="141"/>
      <c r="U95" s="141"/>
    </row>
    <row r="96" spans="2:47" s="6" customFormat="1" ht="24.95" customHeight="1">
      <c r="B96" s="133"/>
      <c r="C96" s="134"/>
      <c r="D96" s="135" t="s">
        <v>129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65">
        <f>N304</f>
        <v>0</v>
      </c>
      <c r="O96" s="266"/>
      <c r="P96" s="266"/>
      <c r="Q96" s="266"/>
      <c r="R96" s="136"/>
      <c r="T96" s="137"/>
      <c r="U96" s="137"/>
    </row>
    <row r="97" spans="2:21" s="7" customFormat="1" ht="19.899999999999999" customHeight="1">
      <c r="B97" s="138"/>
      <c r="C97" s="139"/>
      <c r="D97" s="108" t="s">
        <v>376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43">
        <f>N305</f>
        <v>0</v>
      </c>
      <c r="O97" s="267"/>
      <c r="P97" s="267"/>
      <c r="Q97" s="267"/>
      <c r="R97" s="140"/>
      <c r="T97" s="141"/>
      <c r="U97" s="141"/>
    </row>
    <row r="98" spans="2:21" s="7" customFormat="1" ht="19.899999999999999" customHeight="1">
      <c r="B98" s="138"/>
      <c r="C98" s="139"/>
      <c r="D98" s="108" t="s">
        <v>130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43">
        <f>N307</f>
        <v>0</v>
      </c>
      <c r="O98" s="267"/>
      <c r="P98" s="267"/>
      <c r="Q98" s="267"/>
      <c r="R98" s="140"/>
      <c r="T98" s="141"/>
      <c r="U98" s="141"/>
    </row>
    <row r="99" spans="2:21" s="7" customFormat="1" ht="19.899999999999999" customHeight="1">
      <c r="B99" s="138"/>
      <c r="C99" s="139"/>
      <c r="D99" s="108" t="s">
        <v>377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43">
        <f>N313</f>
        <v>0</v>
      </c>
      <c r="O99" s="267"/>
      <c r="P99" s="267"/>
      <c r="Q99" s="267"/>
      <c r="R99" s="140"/>
      <c r="T99" s="141"/>
      <c r="U99" s="141"/>
    </row>
    <row r="100" spans="2:21" s="7" customFormat="1" ht="19.899999999999999" customHeight="1">
      <c r="B100" s="138"/>
      <c r="C100" s="139"/>
      <c r="D100" s="108" t="s">
        <v>378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43">
        <f>N324</f>
        <v>0</v>
      </c>
      <c r="O100" s="267"/>
      <c r="P100" s="267"/>
      <c r="Q100" s="267"/>
      <c r="R100" s="140"/>
      <c r="T100" s="141"/>
      <c r="U100" s="141"/>
    </row>
    <row r="101" spans="2:21" s="7" customFormat="1" ht="19.899999999999999" customHeight="1">
      <c r="B101" s="138"/>
      <c r="C101" s="139"/>
      <c r="D101" s="108" t="s">
        <v>379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43">
        <f>N326</f>
        <v>0</v>
      </c>
      <c r="O101" s="267"/>
      <c r="P101" s="267"/>
      <c r="Q101" s="267"/>
      <c r="R101" s="140"/>
      <c r="T101" s="141"/>
      <c r="U101" s="141"/>
    </row>
    <row r="102" spans="2:21" s="7" customFormat="1" ht="19.899999999999999" customHeight="1">
      <c r="B102" s="138"/>
      <c r="C102" s="139"/>
      <c r="D102" s="108" t="s">
        <v>132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43">
        <f>N328</f>
        <v>0</v>
      </c>
      <c r="O102" s="267"/>
      <c r="P102" s="267"/>
      <c r="Q102" s="267"/>
      <c r="R102" s="140"/>
      <c r="T102" s="141"/>
      <c r="U102" s="141"/>
    </row>
    <row r="103" spans="2:21" s="7" customFormat="1" ht="19.899999999999999" customHeight="1">
      <c r="B103" s="138"/>
      <c r="C103" s="139"/>
      <c r="D103" s="108" t="s">
        <v>380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243">
        <f>N332</f>
        <v>0</v>
      </c>
      <c r="O103" s="267"/>
      <c r="P103" s="267"/>
      <c r="Q103" s="267"/>
      <c r="R103" s="140"/>
      <c r="T103" s="141"/>
      <c r="U103" s="141"/>
    </row>
    <row r="104" spans="2:21" s="7" customFormat="1" ht="19.899999999999999" customHeight="1">
      <c r="B104" s="138"/>
      <c r="C104" s="139"/>
      <c r="D104" s="108" t="s">
        <v>381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43">
        <f>N348</f>
        <v>0</v>
      </c>
      <c r="O104" s="267"/>
      <c r="P104" s="267"/>
      <c r="Q104" s="267"/>
      <c r="R104" s="140"/>
      <c r="T104" s="141"/>
      <c r="U104" s="141"/>
    </row>
    <row r="105" spans="2:21" s="7" customFormat="1" ht="19.899999999999999" customHeight="1">
      <c r="B105" s="138"/>
      <c r="C105" s="139"/>
      <c r="D105" s="108" t="s">
        <v>133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243">
        <f>N355</f>
        <v>0</v>
      </c>
      <c r="O105" s="267"/>
      <c r="P105" s="267"/>
      <c r="Q105" s="267"/>
      <c r="R105" s="140"/>
      <c r="T105" s="141"/>
      <c r="U105" s="141"/>
    </row>
    <row r="106" spans="2:21" s="7" customFormat="1" ht="19.899999999999999" customHeight="1">
      <c r="B106" s="138"/>
      <c r="C106" s="139"/>
      <c r="D106" s="108" t="s">
        <v>382</v>
      </c>
      <c r="E106" s="139"/>
      <c r="F106" s="139"/>
      <c r="G106" s="139"/>
      <c r="H106" s="139"/>
      <c r="I106" s="139"/>
      <c r="J106" s="139"/>
      <c r="K106" s="139"/>
      <c r="L106" s="139"/>
      <c r="M106" s="139"/>
      <c r="N106" s="243">
        <f>N394</f>
        <v>0</v>
      </c>
      <c r="O106" s="267"/>
      <c r="P106" s="267"/>
      <c r="Q106" s="267"/>
      <c r="R106" s="140"/>
      <c r="T106" s="141"/>
      <c r="U106" s="141"/>
    </row>
    <row r="107" spans="2:21" s="7" customFormat="1" ht="19.899999999999999" customHeight="1">
      <c r="B107" s="138"/>
      <c r="C107" s="139"/>
      <c r="D107" s="108" t="s">
        <v>134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243">
        <f>N400</f>
        <v>0</v>
      </c>
      <c r="O107" s="267"/>
      <c r="P107" s="267"/>
      <c r="Q107" s="267"/>
      <c r="R107" s="140"/>
      <c r="T107" s="141"/>
      <c r="U107" s="141"/>
    </row>
    <row r="108" spans="2:21" s="7" customFormat="1" ht="19.899999999999999" customHeight="1">
      <c r="B108" s="138"/>
      <c r="C108" s="139"/>
      <c r="D108" s="108" t="s">
        <v>383</v>
      </c>
      <c r="E108" s="139"/>
      <c r="F108" s="139"/>
      <c r="G108" s="139"/>
      <c r="H108" s="139"/>
      <c r="I108" s="139"/>
      <c r="J108" s="139"/>
      <c r="K108" s="139"/>
      <c r="L108" s="139"/>
      <c r="M108" s="139"/>
      <c r="N108" s="243">
        <f>N414</f>
        <v>0</v>
      </c>
      <c r="O108" s="267"/>
      <c r="P108" s="267"/>
      <c r="Q108" s="267"/>
      <c r="R108" s="140"/>
      <c r="T108" s="141"/>
      <c r="U108" s="141"/>
    </row>
    <row r="109" spans="2:21" s="7" customFormat="1" ht="19.899999999999999" customHeight="1">
      <c r="B109" s="138"/>
      <c r="C109" s="139"/>
      <c r="D109" s="108" t="s">
        <v>384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243">
        <f>N415</f>
        <v>0</v>
      </c>
      <c r="O109" s="267"/>
      <c r="P109" s="267"/>
      <c r="Q109" s="267"/>
      <c r="R109" s="140"/>
      <c r="T109" s="141"/>
      <c r="U109" s="141"/>
    </row>
    <row r="110" spans="2:21" s="7" customFormat="1" ht="19.899999999999999" customHeight="1">
      <c r="B110" s="138"/>
      <c r="C110" s="139"/>
      <c r="D110" s="108" t="s">
        <v>135</v>
      </c>
      <c r="E110" s="139"/>
      <c r="F110" s="139"/>
      <c r="G110" s="139"/>
      <c r="H110" s="139"/>
      <c r="I110" s="139"/>
      <c r="J110" s="139"/>
      <c r="K110" s="139"/>
      <c r="L110" s="139"/>
      <c r="M110" s="139"/>
      <c r="N110" s="243">
        <f>N426</f>
        <v>0</v>
      </c>
      <c r="O110" s="267"/>
      <c r="P110" s="267"/>
      <c r="Q110" s="267"/>
      <c r="R110" s="140"/>
      <c r="T110" s="141"/>
      <c r="U110" s="141"/>
    </row>
    <row r="111" spans="2:21" s="7" customFormat="1" ht="19.899999999999999" customHeight="1">
      <c r="B111" s="138"/>
      <c r="C111" s="139"/>
      <c r="D111" s="108" t="s">
        <v>385</v>
      </c>
      <c r="E111" s="139"/>
      <c r="F111" s="139"/>
      <c r="G111" s="139"/>
      <c r="H111" s="139"/>
      <c r="I111" s="139"/>
      <c r="J111" s="139"/>
      <c r="K111" s="139"/>
      <c r="L111" s="139"/>
      <c r="M111" s="139"/>
      <c r="N111" s="243">
        <f>N459</f>
        <v>0</v>
      </c>
      <c r="O111" s="267"/>
      <c r="P111" s="267"/>
      <c r="Q111" s="267"/>
      <c r="R111" s="140"/>
      <c r="T111" s="141"/>
      <c r="U111" s="141"/>
    </row>
    <row r="112" spans="2:21" s="7" customFormat="1" ht="19.899999999999999" customHeight="1">
      <c r="B112" s="138"/>
      <c r="C112" s="139"/>
      <c r="D112" s="108" t="s">
        <v>136</v>
      </c>
      <c r="E112" s="139"/>
      <c r="F112" s="139"/>
      <c r="G112" s="139"/>
      <c r="H112" s="139"/>
      <c r="I112" s="139"/>
      <c r="J112" s="139"/>
      <c r="K112" s="139"/>
      <c r="L112" s="139"/>
      <c r="M112" s="139"/>
      <c r="N112" s="243">
        <f>N484</f>
        <v>0</v>
      </c>
      <c r="O112" s="267"/>
      <c r="P112" s="267"/>
      <c r="Q112" s="267"/>
      <c r="R112" s="140"/>
      <c r="T112" s="141"/>
      <c r="U112" s="141"/>
    </row>
    <row r="113" spans="2:65" s="6" customFormat="1" ht="24.95" customHeight="1">
      <c r="B113" s="133"/>
      <c r="C113" s="134"/>
      <c r="D113" s="135" t="s">
        <v>137</v>
      </c>
      <c r="E113" s="134"/>
      <c r="F113" s="134"/>
      <c r="G113" s="134"/>
      <c r="H113" s="134"/>
      <c r="I113" s="134"/>
      <c r="J113" s="134"/>
      <c r="K113" s="134"/>
      <c r="L113" s="134"/>
      <c r="M113" s="134"/>
      <c r="N113" s="265">
        <f>N500</f>
        <v>0</v>
      </c>
      <c r="O113" s="266"/>
      <c r="P113" s="266"/>
      <c r="Q113" s="266"/>
      <c r="R113" s="136"/>
      <c r="T113" s="137"/>
      <c r="U113" s="137"/>
    </row>
    <row r="114" spans="2:65" s="6" customFormat="1" ht="24.95" customHeight="1">
      <c r="B114" s="133"/>
      <c r="C114" s="134"/>
      <c r="D114" s="135" t="s">
        <v>386</v>
      </c>
      <c r="E114" s="134"/>
      <c r="F114" s="134"/>
      <c r="G114" s="134"/>
      <c r="H114" s="134"/>
      <c r="I114" s="134"/>
      <c r="J114" s="134"/>
      <c r="K114" s="134"/>
      <c r="L114" s="134"/>
      <c r="M114" s="134"/>
      <c r="N114" s="265">
        <f>N502</f>
        <v>0</v>
      </c>
      <c r="O114" s="266"/>
      <c r="P114" s="266"/>
      <c r="Q114" s="266"/>
      <c r="R114" s="136"/>
      <c r="T114" s="137"/>
      <c r="U114" s="137"/>
    </row>
    <row r="115" spans="2:65" s="7" customFormat="1" ht="19.899999999999999" customHeight="1">
      <c r="B115" s="138"/>
      <c r="C115" s="139"/>
      <c r="D115" s="108" t="s">
        <v>387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43">
        <f>N503</f>
        <v>0</v>
      </c>
      <c r="O115" s="267"/>
      <c r="P115" s="267"/>
      <c r="Q115" s="267"/>
      <c r="R115" s="140"/>
      <c r="T115" s="141"/>
      <c r="U115" s="141"/>
    </row>
    <row r="116" spans="2:65" s="7" customFormat="1" ht="19.899999999999999" customHeight="1">
      <c r="B116" s="138"/>
      <c r="C116" s="139"/>
      <c r="D116" s="108" t="s">
        <v>388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243">
        <f>N505</f>
        <v>0</v>
      </c>
      <c r="O116" s="267"/>
      <c r="P116" s="267"/>
      <c r="Q116" s="267"/>
      <c r="R116" s="140"/>
      <c r="T116" s="141"/>
      <c r="U116" s="141"/>
    </row>
    <row r="117" spans="2:65" s="7" customFormat="1" ht="19.899999999999999" customHeight="1">
      <c r="B117" s="138"/>
      <c r="C117" s="139"/>
      <c r="D117" s="108" t="s">
        <v>389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243">
        <f>N507</f>
        <v>0</v>
      </c>
      <c r="O117" s="267"/>
      <c r="P117" s="267"/>
      <c r="Q117" s="267"/>
      <c r="R117" s="140"/>
      <c r="T117" s="141"/>
      <c r="U117" s="141"/>
    </row>
    <row r="118" spans="2:65" s="7" customFormat="1" ht="19.899999999999999" customHeight="1">
      <c r="B118" s="138"/>
      <c r="C118" s="139"/>
      <c r="D118" s="108" t="s">
        <v>390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43">
        <f>N511</f>
        <v>0</v>
      </c>
      <c r="O118" s="267"/>
      <c r="P118" s="267"/>
      <c r="Q118" s="267"/>
      <c r="R118" s="140"/>
      <c r="T118" s="141"/>
      <c r="U118" s="141"/>
    </row>
    <row r="119" spans="2:65" s="1" customFormat="1" ht="21.7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  <c r="T119" s="131"/>
      <c r="U119" s="131"/>
    </row>
    <row r="120" spans="2:65" s="1" customFormat="1" ht="29.25" customHeight="1">
      <c r="B120" s="37"/>
      <c r="C120" s="132" t="s">
        <v>138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264">
        <f>ROUND(N121+N122+N123+N124+N125+N126,2)</f>
        <v>0</v>
      </c>
      <c r="O120" s="268"/>
      <c r="P120" s="268"/>
      <c r="Q120" s="268"/>
      <c r="R120" s="39"/>
      <c r="T120" s="142"/>
      <c r="U120" s="143" t="s">
        <v>44</v>
      </c>
    </row>
    <row r="121" spans="2:65" s="1" customFormat="1" ht="18" customHeight="1">
      <c r="B121" s="37"/>
      <c r="C121" s="38"/>
      <c r="D121" s="244" t="s">
        <v>139</v>
      </c>
      <c r="E121" s="245"/>
      <c r="F121" s="245"/>
      <c r="G121" s="245"/>
      <c r="H121" s="245"/>
      <c r="I121" s="38"/>
      <c r="J121" s="38"/>
      <c r="K121" s="38"/>
      <c r="L121" s="38"/>
      <c r="M121" s="38"/>
      <c r="N121" s="242">
        <f>ROUND(N88*T121,2)</f>
        <v>0</v>
      </c>
      <c r="O121" s="243"/>
      <c r="P121" s="243"/>
      <c r="Q121" s="243"/>
      <c r="R121" s="39"/>
      <c r="S121" s="144"/>
      <c r="T121" s="145"/>
      <c r="U121" s="146" t="s">
        <v>45</v>
      </c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7" t="s">
        <v>140</v>
      </c>
      <c r="AZ121" s="144"/>
      <c r="BA121" s="144"/>
      <c r="BB121" s="144"/>
      <c r="BC121" s="144"/>
      <c r="BD121" s="144"/>
      <c r="BE121" s="148">
        <f t="shared" ref="BE121:BE126" si="0">IF(U121="základní",N121,0)</f>
        <v>0</v>
      </c>
      <c r="BF121" s="148">
        <f t="shared" ref="BF121:BF126" si="1">IF(U121="snížená",N121,0)</f>
        <v>0</v>
      </c>
      <c r="BG121" s="148">
        <f t="shared" ref="BG121:BG126" si="2">IF(U121="zákl. přenesená",N121,0)</f>
        <v>0</v>
      </c>
      <c r="BH121" s="148">
        <f t="shared" ref="BH121:BH126" si="3">IF(U121="sníž. přenesená",N121,0)</f>
        <v>0</v>
      </c>
      <c r="BI121" s="148">
        <f t="shared" ref="BI121:BI126" si="4">IF(U121="nulová",N121,0)</f>
        <v>0</v>
      </c>
      <c r="BJ121" s="147" t="s">
        <v>88</v>
      </c>
      <c r="BK121" s="144"/>
      <c r="BL121" s="144"/>
      <c r="BM121" s="144"/>
    </row>
    <row r="122" spans="2:65" s="1" customFormat="1" ht="18" customHeight="1">
      <c r="B122" s="37"/>
      <c r="C122" s="38"/>
      <c r="D122" s="244" t="s">
        <v>141</v>
      </c>
      <c r="E122" s="245"/>
      <c r="F122" s="245"/>
      <c r="G122" s="245"/>
      <c r="H122" s="245"/>
      <c r="I122" s="38"/>
      <c r="J122" s="38"/>
      <c r="K122" s="38"/>
      <c r="L122" s="38"/>
      <c r="M122" s="38"/>
      <c r="N122" s="242">
        <f>ROUND(N88*T122,2)</f>
        <v>0</v>
      </c>
      <c r="O122" s="243"/>
      <c r="P122" s="243"/>
      <c r="Q122" s="243"/>
      <c r="R122" s="39"/>
      <c r="S122" s="144"/>
      <c r="T122" s="145"/>
      <c r="U122" s="146" t="s">
        <v>45</v>
      </c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7" t="s">
        <v>140</v>
      </c>
      <c r="AZ122" s="144"/>
      <c r="BA122" s="144"/>
      <c r="BB122" s="144"/>
      <c r="BC122" s="144"/>
      <c r="BD122" s="144"/>
      <c r="BE122" s="148">
        <f t="shared" si="0"/>
        <v>0</v>
      </c>
      <c r="BF122" s="148">
        <f t="shared" si="1"/>
        <v>0</v>
      </c>
      <c r="BG122" s="148">
        <f t="shared" si="2"/>
        <v>0</v>
      </c>
      <c r="BH122" s="148">
        <f t="shared" si="3"/>
        <v>0</v>
      </c>
      <c r="BI122" s="148">
        <f t="shared" si="4"/>
        <v>0</v>
      </c>
      <c r="BJ122" s="147" t="s">
        <v>88</v>
      </c>
      <c r="BK122" s="144"/>
      <c r="BL122" s="144"/>
      <c r="BM122" s="144"/>
    </row>
    <row r="123" spans="2:65" s="1" customFormat="1" ht="18" customHeight="1">
      <c r="B123" s="37"/>
      <c r="C123" s="38"/>
      <c r="D123" s="244" t="s">
        <v>142</v>
      </c>
      <c r="E123" s="245"/>
      <c r="F123" s="245"/>
      <c r="G123" s="245"/>
      <c r="H123" s="245"/>
      <c r="I123" s="38"/>
      <c r="J123" s="38"/>
      <c r="K123" s="38"/>
      <c r="L123" s="38"/>
      <c r="M123" s="38"/>
      <c r="N123" s="242">
        <f>ROUND(N88*T123,2)</f>
        <v>0</v>
      </c>
      <c r="O123" s="243"/>
      <c r="P123" s="243"/>
      <c r="Q123" s="243"/>
      <c r="R123" s="39"/>
      <c r="S123" s="144"/>
      <c r="T123" s="145"/>
      <c r="U123" s="146" t="s">
        <v>45</v>
      </c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7" t="s">
        <v>140</v>
      </c>
      <c r="AZ123" s="144"/>
      <c r="BA123" s="144"/>
      <c r="BB123" s="144"/>
      <c r="BC123" s="144"/>
      <c r="BD123" s="144"/>
      <c r="BE123" s="148">
        <f t="shared" si="0"/>
        <v>0</v>
      </c>
      <c r="BF123" s="148">
        <f t="shared" si="1"/>
        <v>0</v>
      </c>
      <c r="BG123" s="148">
        <f t="shared" si="2"/>
        <v>0</v>
      </c>
      <c r="BH123" s="148">
        <f t="shared" si="3"/>
        <v>0</v>
      </c>
      <c r="BI123" s="148">
        <f t="shared" si="4"/>
        <v>0</v>
      </c>
      <c r="BJ123" s="147" t="s">
        <v>88</v>
      </c>
      <c r="BK123" s="144"/>
      <c r="BL123" s="144"/>
      <c r="BM123" s="144"/>
    </row>
    <row r="124" spans="2:65" s="1" customFormat="1" ht="18" customHeight="1">
      <c r="B124" s="37"/>
      <c r="C124" s="38"/>
      <c r="D124" s="244" t="s">
        <v>143</v>
      </c>
      <c r="E124" s="245"/>
      <c r="F124" s="245"/>
      <c r="G124" s="245"/>
      <c r="H124" s="245"/>
      <c r="I124" s="38"/>
      <c r="J124" s="38"/>
      <c r="K124" s="38"/>
      <c r="L124" s="38"/>
      <c r="M124" s="38"/>
      <c r="N124" s="242">
        <f>ROUND(N88*T124,2)</f>
        <v>0</v>
      </c>
      <c r="O124" s="243"/>
      <c r="P124" s="243"/>
      <c r="Q124" s="243"/>
      <c r="R124" s="39"/>
      <c r="S124" s="144"/>
      <c r="T124" s="145"/>
      <c r="U124" s="146" t="s">
        <v>45</v>
      </c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7" t="s">
        <v>140</v>
      </c>
      <c r="AZ124" s="144"/>
      <c r="BA124" s="144"/>
      <c r="BB124" s="144"/>
      <c r="BC124" s="144"/>
      <c r="BD124" s="144"/>
      <c r="BE124" s="148">
        <f t="shared" si="0"/>
        <v>0</v>
      </c>
      <c r="BF124" s="148">
        <f t="shared" si="1"/>
        <v>0</v>
      </c>
      <c r="BG124" s="148">
        <f t="shared" si="2"/>
        <v>0</v>
      </c>
      <c r="BH124" s="148">
        <f t="shared" si="3"/>
        <v>0</v>
      </c>
      <c r="BI124" s="148">
        <f t="shared" si="4"/>
        <v>0</v>
      </c>
      <c r="BJ124" s="147" t="s">
        <v>88</v>
      </c>
      <c r="BK124" s="144"/>
      <c r="BL124" s="144"/>
      <c r="BM124" s="144"/>
    </row>
    <row r="125" spans="2:65" s="1" customFormat="1" ht="18" customHeight="1">
      <c r="B125" s="37"/>
      <c r="C125" s="38"/>
      <c r="D125" s="244" t="s">
        <v>144</v>
      </c>
      <c r="E125" s="245"/>
      <c r="F125" s="245"/>
      <c r="G125" s="245"/>
      <c r="H125" s="245"/>
      <c r="I125" s="38"/>
      <c r="J125" s="38"/>
      <c r="K125" s="38"/>
      <c r="L125" s="38"/>
      <c r="M125" s="38"/>
      <c r="N125" s="242">
        <f>ROUND(N88*T125,2)</f>
        <v>0</v>
      </c>
      <c r="O125" s="243"/>
      <c r="P125" s="243"/>
      <c r="Q125" s="243"/>
      <c r="R125" s="39"/>
      <c r="S125" s="144"/>
      <c r="T125" s="145"/>
      <c r="U125" s="146" t="s">
        <v>45</v>
      </c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7" t="s">
        <v>140</v>
      </c>
      <c r="AZ125" s="144"/>
      <c r="BA125" s="144"/>
      <c r="BB125" s="144"/>
      <c r="BC125" s="144"/>
      <c r="BD125" s="144"/>
      <c r="BE125" s="148">
        <f t="shared" si="0"/>
        <v>0</v>
      </c>
      <c r="BF125" s="148">
        <f t="shared" si="1"/>
        <v>0</v>
      </c>
      <c r="BG125" s="148">
        <f t="shared" si="2"/>
        <v>0</v>
      </c>
      <c r="BH125" s="148">
        <f t="shared" si="3"/>
        <v>0</v>
      </c>
      <c r="BI125" s="148">
        <f t="shared" si="4"/>
        <v>0</v>
      </c>
      <c r="BJ125" s="147" t="s">
        <v>88</v>
      </c>
      <c r="BK125" s="144"/>
      <c r="BL125" s="144"/>
      <c r="BM125" s="144"/>
    </row>
    <row r="126" spans="2:65" s="1" customFormat="1" ht="18" customHeight="1">
      <c r="B126" s="37"/>
      <c r="C126" s="38"/>
      <c r="D126" s="108" t="s">
        <v>145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242">
        <f>ROUND(N88*T126,2)</f>
        <v>0</v>
      </c>
      <c r="O126" s="243"/>
      <c r="P126" s="243"/>
      <c r="Q126" s="243"/>
      <c r="R126" s="39"/>
      <c r="S126" s="144"/>
      <c r="T126" s="149"/>
      <c r="U126" s="150" t="s">
        <v>45</v>
      </c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7" t="s">
        <v>146</v>
      </c>
      <c r="AZ126" s="144"/>
      <c r="BA126" s="144"/>
      <c r="BB126" s="144"/>
      <c r="BC126" s="144"/>
      <c r="BD126" s="144"/>
      <c r="BE126" s="148">
        <f t="shared" si="0"/>
        <v>0</v>
      </c>
      <c r="BF126" s="148">
        <f t="shared" si="1"/>
        <v>0</v>
      </c>
      <c r="BG126" s="148">
        <f t="shared" si="2"/>
        <v>0</v>
      </c>
      <c r="BH126" s="148">
        <f t="shared" si="3"/>
        <v>0</v>
      </c>
      <c r="BI126" s="148">
        <f t="shared" si="4"/>
        <v>0</v>
      </c>
      <c r="BJ126" s="147" t="s">
        <v>88</v>
      </c>
      <c r="BK126" s="144"/>
      <c r="BL126" s="144"/>
      <c r="BM126" s="144"/>
    </row>
    <row r="127" spans="2:65" s="1" customFormat="1" ht="13.5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  <c r="T127" s="131"/>
      <c r="U127" s="131"/>
    </row>
    <row r="128" spans="2:65" s="1" customFormat="1" ht="29.25" customHeight="1">
      <c r="B128" s="37"/>
      <c r="C128" s="119" t="s">
        <v>110</v>
      </c>
      <c r="D128" s="120"/>
      <c r="E128" s="120"/>
      <c r="F128" s="120"/>
      <c r="G128" s="120"/>
      <c r="H128" s="120"/>
      <c r="I128" s="120"/>
      <c r="J128" s="120"/>
      <c r="K128" s="120"/>
      <c r="L128" s="248">
        <f>ROUND(SUM(N88+N120),2)</f>
        <v>0</v>
      </c>
      <c r="M128" s="248"/>
      <c r="N128" s="248"/>
      <c r="O128" s="248"/>
      <c r="P128" s="248"/>
      <c r="Q128" s="248"/>
      <c r="R128" s="39"/>
      <c r="T128" s="131"/>
      <c r="U128" s="131"/>
    </row>
    <row r="129" spans="2:27" s="1" customFormat="1" ht="6.95" customHeight="1"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3"/>
      <c r="T129" s="131"/>
      <c r="U129" s="131"/>
    </row>
    <row r="133" spans="2:27" s="1" customFormat="1" ht="6.95" customHeight="1">
      <c r="B133" s="64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6"/>
    </row>
    <row r="134" spans="2:27" s="1" customFormat="1" ht="36.950000000000003" customHeight="1">
      <c r="B134" s="37"/>
      <c r="C134" s="206" t="s">
        <v>147</v>
      </c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39"/>
    </row>
    <row r="135" spans="2:27" s="1" customFormat="1" ht="6.95" customHeight="1"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9"/>
    </row>
    <row r="136" spans="2:27" s="1" customFormat="1" ht="30" customHeight="1">
      <c r="B136" s="37"/>
      <c r="C136" s="32" t="s">
        <v>19</v>
      </c>
      <c r="D136" s="38"/>
      <c r="E136" s="38"/>
      <c r="F136" s="251" t="str">
        <f>F6</f>
        <v>Hřbitov Střekov - oprava stropu, chladícího boxu a WC</v>
      </c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38"/>
      <c r="R136" s="39"/>
    </row>
    <row r="137" spans="2:27" s="1" customFormat="1" ht="36.950000000000003" customHeight="1">
      <c r="B137" s="37"/>
      <c r="C137" s="71" t="s">
        <v>118</v>
      </c>
      <c r="D137" s="38"/>
      <c r="E137" s="38"/>
      <c r="F137" s="226" t="str">
        <f>F7</f>
        <v>002 - Stavební úpravy</v>
      </c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38"/>
      <c r="R137" s="39"/>
    </row>
    <row r="138" spans="2:27" s="1" customFormat="1" ht="6.95" customHeight="1"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9"/>
    </row>
    <row r="139" spans="2:27" s="1" customFormat="1" ht="18" customHeight="1">
      <c r="B139" s="37"/>
      <c r="C139" s="32" t="s">
        <v>24</v>
      </c>
      <c r="D139" s="38"/>
      <c r="E139" s="38"/>
      <c r="F139" s="30" t="str">
        <f>F9</f>
        <v>Pohřebiště Střekov</v>
      </c>
      <c r="G139" s="38"/>
      <c r="H139" s="38"/>
      <c r="I139" s="38"/>
      <c r="J139" s="38"/>
      <c r="K139" s="32" t="s">
        <v>26</v>
      </c>
      <c r="L139" s="38"/>
      <c r="M139" s="255" t="str">
        <f>IF(O9="","",O9)</f>
        <v>11. 10. 2018</v>
      </c>
      <c r="N139" s="255"/>
      <c r="O139" s="255"/>
      <c r="P139" s="255"/>
      <c r="Q139" s="38"/>
      <c r="R139" s="39"/>
    </row>
    <row r="140" spans="2:27" s="1" customFormat="1" ht="6.95" customHeight="1"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9"/>
    </row>
    <row r="141" spans="2:27" s="1" customFormat="1">
      <c r="B141" s="37"/>
      <c r="C141" s="32" t="s">
        <v>28</v>
      </c>
      <c r="D141" s="38"/>
      <c r="E141" s="38"/>
      <c r="F141" s="30" t="str">
        <f>E12</f>
        <v xml:space="preserve"> </v>
      </c>
      <c r="G141" s="38"/>
      <c r="H141" s="38"/>
      <c r="I141" s="38"/>
      <c r="J141" s="38"/>
      <c r="K141" s="32" t="s">
        <v>34</v>
      </c>
      <c r="L141" s="38"/>
      <c r="M141" s="210" t="str">
        <f>E18</f>
        <v>Varia s.r.o.</v>
      </c>
      <c r="N141" s="210"/>
      <c r="O141" s="210"/>
      <c r="P141" s="210"/>
      <c r="Q141" s="210"/>
      <c r="R141" s="39"/>
    </row>
    <row r="142" spans="2:27" s="1" customFormat="1" ht="14.45" customHeight="1">
      <c r="B142" s="37"/>
      <c r="C142" s="32" t="s">
        <v>32</v>
      </c>
      <c r="D142" s="38"/>
      <c r="E142" s="38"/>
      <c r="F142" s="30" t="str">
        <f>IF(E15="","",E15)</f>
        <v>Vyplň údaj</v>
      </c>
      <c r="G142" s="38"/>
      <c r="H142" s="38"/>
      <c r="I142" s="38"/>
      <c r="J142" s="38"/>
      <c r="K142" s="32" t="s">
        <v>39</v>
      </c>
      <c r="L142" s="38"/>
      <c r="M142" s="210" t="str">
        <f>E21</f>
        <v xml:space="preserve"> </v>
      </c>
      <c r="N142" s="210"/>
      <c r="O142" s="210"/>
      <c r="P142" s="210"/>
      <c r="Q142" s="210"/>
      <c r="R142" s="39"/>
    </row>
    <row r="143" spans="2:27" s="1" customFormat="1" ht="10.35" customHeight="1">
      <c r="B143" s="37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9"/>
    </row>
    <row r="144" spans="2:27" s="8" customFormat="1" ht="29.25" customHeight="1">
      <c r="B144" s="151"/>
      <c r="C144" s="152" t="s">
        <v>148</v>
      </c>
      <c r="D144" s="153" t="s">
        <v>149</v>
      </c>
      <c r="E144" s="153" t="s">
        <v>62</v>
      </c>
      <c r="F144" s="269" t="s">
        <v>150</v>
      </c>
      <c r="G144" s="269"/>
      <c r="H144" s="269"/>
      <c r="I144" s="269"/>
      <c r="J144" s="153" t="s">
        <v>151</v>
      </c>
      <c r="K144" s="153" t="s">
        <v>152</v>
      </c>
      <c r="L144" s="269" t="s">
        <v>153</v>
      </c>
      <c r="M144" s="269"/>
      <c r="N144" s="269" t="s">
        <v>123</v>
      </c>
      <c r="O144" s="269"/>
      <c r="P144" s="269"/>
      <c r="Q144" s="270"/>
      <c r="R144" s="154"/>
      <c r="T144" s="82" t="s">
        <v>154</v>
      </c>
      <c r="U144" s="83" t="s">
        <v>44</v>
      </c>
      <c r="V144" s="83" t="s">
        <v>155</v>
      </c>
      <c r="W144" s="83" t="s">
        <v>156</v>
      </c>
      <c r="X144" s="83" t="s">
        <v>157</v>
      </c>
      <c r="Y144" s="83" t="s">
        <v>158</v>
      </c>
      <c r="Z144" s="83" t="s">
        <v>159</v>
      </c>
      <c r="AA144" s="84" t="s">
        <v>160</v>
      </c>
    </row>
    <row r="145" spans="2:65" s="1" customFormat="1" ht="29.25" customHeight="1">
      <c r="B145" s="37"/>
      <c r="C145" s="86" t="s">
        <v>120</v>
      </c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281">
        <f>BK145</f>
        <v>0</v>
      </c>
      <c r="O145" s="282"/>
      <c r="P145" s="282"/>
      <c r="Q145" s="282"/>
      <c r="R145" s="39"/>
      <c r="T145" s="85"/>
      <c r="U145" s="53"/>
      <c r="V145" s="53"/>
      <c r="W145" s="155">
        <f>W146+W304+W500+W502+W513</f>
        <v>0</v>
      </c>
      <c r="X145" s="53"/>
      <c r="Y145" s="155">
        <f>Y146+Y304+Y500+Y502+Y513</f>
        <v>46.623957079999997</v>
      </c>
      <c r="Z145" s="53"/>
      <c r="AA145" s="156">
        <f>AA146+AA304+AA500+AA502+AA513</f>
        <v>0</v>
      </c>
      <c r="AT145" s="21" t="s">
        <v>79</v>
      </c>
      <c r="AU145" s="21" t="s">
        <v>125</v>
      </c>
      <c r="BK145" s="157">
        <f>BK146+BK304+BK500+BK502+BK513</f>
        <v>0</v>
      </c>
    </row>
    <row r="146" spans="2:65" s="9" customFormat="1" ht="37.35" customHeight="1">
      <c r="B146" s="158"/>
      <c r="C146" s="159"/>
      <c r="D146" s="160" t="s">
        <v>126</v>
      </c>
      <c r="E146" s="160"/>
      <c r="F146" s="160"/>
      <c r="G146" s="160"/>
      <c r="H146" s="160"/>
      <c r="I146" s="160"/>
      <c r="J146" s="160"/>
      <c r="K146" s="160"/>
      <c r="L146" s="160"/>
      <c r="M146" s="160"/>
      <c r="N146" s="283">
        <f>BK146</f>
        <v>0</v>
      </c>
      <c r="O146" s="265"/>
      <c r="P146" s="265"/>
      <c r="Q146" s="265"/>
      <c r="R146" s="161"/>
      <c r="T146" s="162"/>
      <c r="U146" s="159"/>
      <c r="V146" s="159"/>
      <c r="W146" s="163">
        <f>W147+W153+W172+W205+W218+W301</f>
        <v>0</v>
      </c>
      <c r="X146" s="159"/>
      <c r="Y146" s="163">
        <f>Y147+Y153+Y172+Y205+Y218+Y301</f>
        <v>40.186473399999997</v>
      </c>
      <c r="Z146" s="159"/>
      <c r="AA146" s="164">
        <f>AA147+AA153+AA172+AA205+AA218+AA301</f>
        <v>0</v>
      </c>
      <c r="AR146" s="165" t="s">
        <v>88</v>
      </c>
      <c r="AT146" s="166" t="s">
        <v>79</v>
      </c>
      <c r="AU146" s="166" t="s">
        <v>80</v>
      </c>
      <c r="AY146" s="165" t="s">
        <v>161</v>
      </c>
      <c r="BK146" s="167">
        <f>BK147+BK153+BK172+BK205+BK218+BK301</f>
        <v>0</v>
      </c>
    </row>
    <row r="147" spans="2:65" s="9" customFormat="1" ht="19.899999999999999" customHeight="1">
      <c r="B147" s="158"/>
      <c r="C147" s="159"/>
      <c r="D147" s="168" t="s">
        <v>370</v>
      </c>
      <c r="E147" s="168"/>
      <c r="F147" s="168"/>
      <c r="G147" s="168"/>
      <c r="H147" s="168"/>
      <c r="I147" s="168"/>
      <c r="J147" s="168"/>
      <c r="K147" s="168"/>
      <c r="L147" s="168"/>
      <c r="M147" s="168"/>
      <c r="N147" s="284">
        <f>BK147</f>
        <v>0</v>
      </c>
      <c r="O147" s="285"/>
      <c r="P147" s="285"/>
      <c r="Q147" s="285"/>
      <c r="R147" s="161"/>
      <c r="T147" s="162"/>
      <c r="U147" s="159"/>
      <c r="V147" s="159"/>
      <c r="W147" s="163">
        <f>SUM(W148:W152)</f>
        <v>0</v>
      </c>
      <c r="X147" s="159"/>
      <c r="Y147" s="163">
        <f>SUM(Y148:Y152)</f>
        <v>0</v>
      </c>
      <c r="Z147" s="159"/>
      <c r="AA147" s="164">
        <f>SUM(AA148:AA152)</f>
        <v>0</v>
      </c>
      <c r="AR147" s="165" t="s">
        <v>88</v>
      </c>
      <c r="AT147" s="166" t="s">
        <v>79</v>
      </c>
      <c r="AU147" s="166" t="s">
        <v>88</v>
      </c>
      <c r="AY147" s="165" t="s">
        <v>161</v>
      </c>
      <c r="BK147" s="167">
        <f>SUM(BK148:BK152)</f>
        <v>0</v>
      </c>
    </row>
    <row r="148" spans="2:65" s="1" customFormat="1" ht="22.9" customHeight="1">
      <c r="B148" s="37"/>
      <c r="C148" s="169" t="s">
        <v>88</v>
      </c>
      <c r="D148" s="169" t="s">
        <v>162</v>
      </c>
      <c r="E148" s="170" t="s">
        <v>391</v>
      </c>
      <c r="F148" s="271" t="s">
        <v>392</v>
      </c>
      <c r="G148" s="271"/>
      <c r="H148" s="271"/>
      <c r="I148" s="271"/>
      <c r="J148" s="171" t="s">
        <v>178</v>
      </c>
      <c r="K148" s="172">
        <v>1.4850000000000001</v>
      </c>
      <c r="L148" s="272">
        <v>0</v>
      </c>
      <c r="M148" s="273"/>
      <c r="N148" s="274">
        <f>ROUND(L148*K148,2)</f>
        <v>0</v>
      </c>
      <c r="O148" s="274"/>
      <c r="P148" s="274"/>
      <c r="Q148" s="274"/>
      <c r="R148" s="39"/>
      <c r="T148" s="173" t="s">
        <v>22</v>
      </c>
      <c r="U148" s="46" t="s">
        <v>45</v>
      </c>
      <c r="V148" s="38"/>
      <c r="W148" s="174">
        <f>V148*K148</f>
        <v>0</v>
      </c>
      <c r="X148" s="174">
        <v>0</v>
      </c>
      <c r="Y148" s="174">
        <f>X148*K148</f>
        <v>0</v>
      </c>
      <c r="Z148" s="174">
        <v>0</v>
      </c>
      <c r="AA148" s="175">
        <f>Z148*K148</f>
        <v>0</v>
      </c>
      <c r="AR148" s="21" t="s">
        <v>166</v>
      </c>
      <c r="AT148" s="21" t="s">
        <v>162</v>
      </c>
      <c r="AU148" s="21" t="s">
        <v>116</v>
      </c>
      <c r="AY148" s="21" t="s">
        <v>161</v>
      </c>
      <c r="BE148" s="112">
        <f>IF(U148="základní",N148,0)</f>
        <v>0</v>
      </c>
      <c r="BF148" s="112">
        <f>IF(U148="snížená",N148,0)</f>
        <v>0</v>
      </c>
      <c r="BG148" s="112">
        <f>IF(U148="zákl. přenesená",N148,0)</f>
        <v>0</v>
      </c>
      <c r="BH148" s="112">
        <f>IF(U148="sníž. přenesená",N148,0)</f>
        <v>0</v>
      </c>
      <c r="BI148" s="112">
        <f>IF(U148="nulová",N148,0)</f>
        <v>0</v>
      </c>
      <c r="BJ148" s="21" t="s">
        <v>88</v>
      </c>
      <c r="BK148" s="112">
        <f>ROUND(L148*K148,2)</f>
        <v>0</v>
      </c>
      <c r="BL148" s="21" t="s">
        <v>166</v>
      </c>
      <c r="BM148" s="21" t="s">
        <v>393</v>
      </c>
    </row>
    <row r="149" spans="2:65" s="10" customFormat="1" ht="14.45" customHeight="1">
      <c r="B149" s="176"/>
      <c r="C149" s="177"/>
      <c r="D149" s="177"/>
      <c r="E149" s="178" t="s">
        <v>22</v>
      </c>
      <c r="F149" s="275" t="s">
        <v>394</v>
      </c>
      <c r="G149" s="276"/>
      <c r="H149" s="276"/>
      <c r="I149" s="276"/>
      <c r="J149" s="177"/>
      <c r="K149" s="179">
        <v>1.4850000000000001</v>
      </c>
      <c r="L149" s="177"/>
      <c r="M149" s="177"/>
      <c r="N149" s="177"/>
      <c r="O149" s="177"/>
      <c r="P149" s="177"/>
      <c r="Q149" s="177"/>
      <c r="R149" s="180"/>
      <c r="T149" s="181"/>
      <c r="U149" s="177"/>
      <c r="V149" s="177"/>
      <c r="W149" s="177"/>
      <c r="X149" s="177"/>
      <c r="Y149" s="177"/>
      <c r="Z149" s="177"/>
      <c r="AA149" s="182"/>
      <c r="AT149" s="183" t="s">
        <v>173</v>
      </c>
      <c r="AU149" s="183" t="s">
        <v>116</v>
      </c>
      <c r="AV149" s="10" t="s">
        <v>116</v>
      </c>
      <c r="AW149" s="10" t="s">
        <v>38</v>
      </c>
      <c r="AX149" s="10" t="s">
        <v>80</v>
      </c>
      <c r="AY149" s="183" t="s">
        <v>161</v>
      </c>
    </row>
    <row r="150" spans="2:65" s="11" customFormat="1" ht="14.45" customHeight="1">
      <c r="B150" s="184"/>
      <c r="C150" s="185"/>
      <c r="D150" s="185"/>
      <c r="E150" s="186" t="s">
        <v>22</v>
      </c>
      <c r="F150" s="277" t="s">
        <v>174</v>
      </c>
      <c r="G150" s="278"/>
      <c r="H150" s="278"/>
      <c r="I150" s="278"/>
      <c r="J150" s="185"/>
      <c r="K150" s="187">
        <v>1.4850000000000001</v>
      </c>
      <c r="L150" s="185"/>
      <c r="M150" s="185"/>
      <c r="N150" s="185"/>
      <c r="O150" s="185"/>
      <c r="P150" s="185"/>
      <c r="Q150" s="185"/>
      <c r="R150" s="188"/>
      <c r="T150" s="189"/>
      <c r="U150" s="185"/>
      <c r="V150" s="185"/>
      <c r="W150" s="185"/>
      <c r="X150" s="185"/>
      <c r="Y150" s="185"/>
      <c r="Z150" s="185"/>
      <c r="AA150" s="190"/>
      <c r="AT150" s="191" t="s">
        <v>173</v>
      </c>
      <c r="AU150" s="191" t="s">
        <v>116</v>
      </c>
      <c r="AV150" s="11" t="s">
        <v>166</v>
      </c>
      <c r="AW150" s="11" t="s">
        <v>38</v>
      </c>
      <c r="AX150" s="11" t="s">
        <v>88</v>
      </c>
      <c r="AY150" s="191" t="s">
        <v>161</v>
      </c>
    </row>
    <row r="151" spans="2:65" s="1" customFormat="1" ht="22.9" customHeight="1">
      <c r="B151" s="37"/>
      <c r="C151" s="169" t="s">
        <v>116</v>
      </c>
      <c r="D151" s="169" t="s">
        <v>162</v>
      </c>
      <c r="E151" s="170" t="s">
        <v>395</v>
      </c>
      <c r="F151" s="271" t="s">
        <v>396</v>
      </c>
      <c r="G151" s="271"/>
      <c r="H151" s="271"/>
      <c r="I151" s="271"/>
      <c r="J151" s="171" t="s">
        <v>178</v>
      </c>
      <c r="K151" s="172">
        <v>1.4850000000000001</v>
      </c>
      <c r="L151" s="272">
        <v>0</v>
      </c>
      <c r="M151" s="273"/>
      <c r="N151" s="274">
        <f>ROUND(L151*K151,2)</f>
        <v>0</v>
      </c>
      <c r="O151" s="274"/>
      <c r="P151" s="274"/>
      <c r="Q151" s="274"/>
      <c r="R151" s="39"/>
      <c r="T151" s="173" t="s">
        <v>22</v>
      </c>
      <c r="U151" s="46" t="s">
        <v>45</v>
      </c>
      <c r="V151" s="38"/>
      <c r="W151" s="174">
        <f>V151*K151</f>
        <v>0</v>
      </c>
      <c r="X151" s="174">
        <v>0</v>
      </c>
      <c r="Y151" s="174">
        <f>X151*K151</f>
        <v>0</v>
      </c>
      <c r="Z151" s="174">
        <v>0</v>
      </c>
      <c r="AA151" s="175">
        <f>Z151*K151</f>
        <v>0</v>
      </c>
      <c r="AR151" s="21" t="s">
        <v>166</v>
      </c>
      <c r="AT151" s="21" t="s">
        <v>162</v>
      </c>
      <c r="AU151" s="21" t="s">
        <v>116</v>
      </c>
      <c r="AY151" s="21" t="s">
        <v>161</v>
      </c>
      <c r="BE151" s="112">
        <f>IF(U151="základní",N151,0)</f>
        <v>0</v>
      </c>
      <c r="BF151" s="112">
        <f>IF(U151="snížená",N151,0)</f>
        <v>0</v>
      </c>
      <c r="BG151" s="112">
        <f>IF(U151="zákl. přenesená",N151,0)</f>
        <v>0</v>
      </c>
      <c r="BH151" s="112">
        <f>IF(U151="sníž. přenesená",N151,0)</f>
        <v>0</v>
      </c>
      <c r="BI151" s="112">
        <f>IF(U151="nulová",N151,0)</f>
        <v>0</v>
      </c>
      <c r="BJ151" s="21" t="s">
        <v>88</v>
      </c>
      <c r="BK151" s="112">
        <f>ROUND(L151*K151,2)</f>
        <v>0</v>
      </c>
      <c r="BL151" s="21" t="s">
        <v>166</v>
      </c>
      <c r="BM151" s="21" t="s">
        <v>397</v>
      </c>
    </row>
    <row r="152" spans="2:65" s="1" customFormat="1" ht="34.15" customHeight="1">
      <c r="B152" s="37"/>
      <c r="C152" s="169" t="s">
        <v>175</v>
      </c>
      <c r="D152" s="169" t="s">
        <v>162</v>
      </c>
      <c r="E152" s="170" t="s">
        <v>398</v>
      </c>
      <c r="F152" s="271" t="s">
        <v>399</v>
      </c>
      <c r="G152" s="271"/>
      <c r="H152" s="271"/>
      <c r="I152" s="271"/>
      <c r="J152" s="171" t="s">
        <v>165</v>
      </c>
      <c r="K152" s="172">
        <v>5</v>
      </c>
      <c r="L152" s="272">
        <v>0</v>
      </c>
      <c r="M152" s="273"/>
      <c r="N152" s="274">
        <f>ROUND(L152*K152,2)</f>
        <v>0</v>
      </c>
      <c r="O152" s="274"/>
      <c r="P152" s="274"/>
      <c r="Q152" s="274"/>
      <c r="R152" s="39"/>
      <c r="T152" s="173" t="s">
        <v>22</v>
      </c>
      <c r="U152" s="46" t="s">
        <v>45</v>
      </c>
      <c r="V152" s="38"/>
      <c r="W152" s="174">
        <f>V152*K152</f>
        <v>0</v>
      </c>
      <c r="X152" s="174">
        <v>0</v>
      </c>
      <c r="Y152" s="174">
        <f>X152*K152</f>
        <v>0</v>
      </c>
      <c r="Z152" s="174">
        <v>0</v>
      </c>
      <c r="AA152" s="175">
        <f>Z152*K152</f>
        <v>0</v>
      </c>
      <c r="AR152" s="21" t="s">
        <v>365</v>
      </c>
      <c r="AT152" s="21" t="s">
        <v>162</v>
      </c>
      <c r="AU152" s="21" t="s">
        <v>116</v>
      </c>
      <c r="AY152" s="21" t="s">
        <v>161</v>
      </c>
      <c r="BE152" s="112">
        <f>IF(U152="základní",N152,0)</f>
        <v>0</v>
      </c>
      <c r="BF152" s="112">
        <f>IF(U152="snížená",N152,0)</f>
        <v>0</v>
      </c>
      <c r="BG152" s="112">
        <f>IF(U152="zákl. přenesená",N152,0)</f>
        <v>0</v>
      </c>
      <c r="BH152" s="112">
        <f>IF(U152="sníž. přenesená",N152,0)</f>
        <v>0</v>
      </c>
      <c r="BI152" s="112">
        <f>IF(U152="nulová",N152,0)</f>
        <v>0</v>
      </c>
      <c r="BJ152" s="21" t="s">
        <v>88</v>
      </c>
      <c r="BK152" s="112">
        <f>ROUND(L152*K152,2)</f>
        <v>0</v>
      </c>
      <c r="BL152" s="21" t="s">
        <v>365</v>
      </c>
      <c r="BM152" s="21" t="s">
        <v>400</v>
      </c>
    </row>
    <row r="153" spans="2:65" s="9" customFormat="1" ht="29.85" customHeight="1">
      <c r="B153" s="158"/>
      <c r="C153" s="159"/>
      <c r="D153" s="168" t="s">
        <v>371</v>
      </c>
      <c r="E153" s="168"/>
      <c r="F153" s="168"/>
      <c r="G153" s="168"/>
      <c r="H153" s="168"/>
      <c r="I153" s="168"/>
      <c r="J153" s="168"/>
      <c r="K153" s="168"/>
      <c r="L153" s="168"/>
      <c r="M153" s="168"/>
      <c r="N153" s="288">
        <f>BK153</f>
        <v>0</v>
      </c>
      <c r="O153" s="289"/>
      <c r="P153" s="289"/>
      <c r="Q153" s="289"/>
      <c r="R153" s="161"/>
      <c r="T153" s="162"/>
      <c r="U153" s="159"/>
      <c r="V153" s="159"/>
      <c r="W153" s="163">
        <f>SUM(W154:W171)</f>
        <v>0</v>
      </c>
      <c r="X153" s="159"/>
      <c r="Y153" s="163">
        <f>SUM(Y154:Y171)</f>
        <v>5.1641626</v>
      </c>
      <c r="Z153" s="159"/>
      <c r="AA153" s="164">
        <f>SUM(AA154:AA171)</f>
        <v>0</v>
      </c>
      <c r="AR153" s="165" t="s">
        <v>88</v>
      </c>
      <c r="AT153" s="166" t="s">
        <v>79</v>
      </c>
      <c r="AU153" s="166" t="s">
        <v>88</v>
      </c>
      <c r="AY153" s="165" t="s">
        <v>161</v>
      </c>
      <c r="BK153" s="167">
        <f>SUM(BK154:BK171)</f>
        <v>0</v>
      </c>
    </row>
    <row r="154" spans="2:65" s="1" customFormat="1" ht="22.9" customHeight="1">
      <c r="B154" s="37"/>
      <c r="C154" s="169" t="s">
        <v>166</v>
      </c>
      <c r="D154" s="169" t="s">
        <v>162</v>
      </c>
      <c r="E154" s="170" t="s">
        <v>401</v>
      </c>
      <c r="F154" s="271" t="s">
        <v>402</v>
      </c>
      <c r="G154" s="271"/>
      <c r="H154" s="271"/>
      <c r="I154" s="271"/>
      <c r="J154" s="171" t="s">
        <v>178</v>
      </c>
      <c r="K154" s="172">
        <v>0.60499999999999998</v>
      </c>
      <c r="L154" s="272">
        <v>0</v>
      </c>
      <c r="M154" s="273"/>
      <c r="N154" s="274">
        <f>ROUND(L154*K154,2)</f>
        <v>0</v>
      </c>
      <c r="O154" s="274"/>
      <c r="P154" s="274"/>
      <c r="Q154" s="274"/>
      <c r="R154" s="39"/>
      <c r="T154" s="173" t="s">
        <v>22</v>
      </c>
      <c r="U154" s="46" t="s">
        <v>45</v>
      </c>
      <c r="V154" s="38"/>
      <c r="W154" s="174">
        <f>V154*K154</f>
        <v>0</v>
      </c>
      <c r="X154" s="174">
        <v>2.45329</v>
      </c>
      <c r="Y154" s="174">
        <f>X154*K154</f>
        <v>1.4842404499999999</v>
      </c>
      <c r="Z154" s="174">
        <v>0</v>
      </c>
      <c r="AA154" s="175">
        <f>Z154*K154</f>
        <v>0</v>
      </c>
      <c r="AR154" s="21" t="s">
        <v>166</v>
      </c>
      <c r="AT154" s="21" t="s">
        <v>162</v>
      </c>
      <c r="AU154" s="21" t="s">
        <v>116</v>
      </c>
      <c r="AY154" s="21" t="s">
        <v>161</v>
      </c>
      <c r="BE154" s="112">
        <f>IF(U154="základní",N154,0)</f>
        <v>0</v>
      </c>
      <c r="BF154" s="112">
        <f>IF(U154="snížená",N154,0)</f>
        <v>0</v>
      </c>
      <c r="BG154" s="112">
        <f>IF(U154="zákl. přenesená",N154,0)</f>
        <v>0</v>
      </c>
      <c r="BH154" s="112">
        <f>IF(U154="sníž. přenesená",N154,0)</f>
        <v>0</v>
      </c>
      <c r="BI154" s="112">
        <f>IF(U154="nulová",N154,0)</f>
        <v>0</v>
      </c>
      <c r="BJ154" s="21" t="s">
        <v>88</v>
      </c>
      <c r="BK154" s="112">
        <f>ROUND(L154*K154,2)</f>
        <v>0</v>
      </c>
      <c r="BL154" s="21" t="s">
        <v>166</v>
      </c>
      <c r="BM154" s="21" t="s">
        <v>403</v>
      </c>
    </row>
    <row r="155" spans="2:65" s="10" customFormat="1" ht="14.45" customHeight="1">
      <c r="B155" s="176"/>
      <c r="C155" s="177"/>
      <c r="D155" s="177"/>
      <c r="E155" s="178" t="s">
        <v>22</v>
      </c>
      <c r="F155" s="275" t="s">
        <v>404</v>
      </c>
      <c r="G155" s="276"/>
      <c r="H155" s="276"/>
      <c r="I155" s="276"/>
      <c r="J155" s="177"/>
      <c r="K155" s="179">
        <v>0.60499999999999998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173</v>
      </c>
      <c r="AU155" s="183" t="s">
        <v>116</v>
      </c>
      <c r="AV155" s="10" t="s">
        <v>116</v>
      </c>
      <c r="AW155" s="10" t="s">
        <v>38</v>
      </c>
      <c r="AX155" s="10" t="s">
        <v>80</v>
      </c>
      <c r="AY155" s="183" t="s">
        <v>161</v>
      </c>
    </row>
    <row r="156" spans="2:65" s="11" customFormat="1" ht="14.45" customHeight="1">
      <c r="B156" s="184"/>
      <c r="C156" s="185"/>
      <c r="D156" s="185"/>
      <c r="E156" s="186" t="s">
        <v>22</v>
      </c>
      <c r="F156" s="277" t="s">
        <v>174</v>
      </c>
      <c r="G156" s="278"/>
      <c r="H156" s="278"/>
      <c r="I156" s="278"/>
      <c r="J156" s="185"/>
      <c r="K156" s="187">
        <v>0.60499999999999998</v>
      </c>
      <c r="L156" s="185"/>
      <c r="M156" s="185"/>
      <c r="N156" s="185"/>
      <c r="O156" s="185"/>
      <c r="P156" s="185"/>
      <c r="Q156" s="185"/>
      <c r="R156" s="188"/>
      <c r="T156" s="189"/>
      <c r="U156" s="185"/>
      <c r="V156" s="185"/>
      <c r="W156" s="185"/>
      <c r="X156" s="185"/>
      <c r="Y156" s="185"/>
      <c r="Z156" s="185"/>
      <c r="AA156" s="190"/>
      <c r="AT156" s="191" t="s">
        <v>173</v>
      </c>
      <c r="AU156" s="191" t="s">
        <v>116</v>
      </c>
      <c r="AV156" s="11" t="s">
        <v>166</v>
      </c>
      <c r="AW156" s="11" t="s">
        <v>38</v>
      </c>
      <c r="AX156" s="11" t="s">
        <v>88</v>
      </c>
      <c r="AY156" s="191" t="s">
        <v>161</v>
      </c>
    </row>
    <row r="157" spans="2:65" s="1" customFormat="1" ht="22.9" customHeight="1">
      <c r="B157" s="37"/>
      <c r="C157" s="169" t="s">
        <v>187</v>
      </c>
      <c r="D157" s="169" t="s">
        <v>162</v>
      </c>
      <c r="E157" s="170" t="s">
        <v>405</v>
      </c>
      <c r="F157" s="271" t="s">
        <v>406</v>
      </c>
      <c r="G157" s="271"/>
      <c r="H157" s="271"/>
      <c r="I157" s="271"/>
      <c r="J157" s="171" t="s">
        <v>178</v>
      </c>
      <c r="K157" s="172">
        <v>0.60499999999999998</v>
      </c>
      <c r="L157" s="272">
        <v>0</v>
      </c>
      <c r="M157" s="273"/>
      <c r="N157" s="274">
        <f>ROUND(L157*K157,2)</f>
        <v>0</v>
      </c>
      <c r="O157" s="274"/>
      <c r="P157" s="274"/>
      <c r="Q157" s="274"/>
      <c r="R157" s="39"/>
      <c r="T157" s="173" t="s">
        <v>22</v>
      </c>
      <c r="U157" s="46" t="s">
        <v>45</v>
      </c>
      <c r="V157" s="38"/>
      <c r="W157" s="174">
        <f>V157*K157</f>
        <v>0</v>
      </c>
      <c r="X157" s="174">
        <v>1.8000000000000001E-4</v>
      </c>
      <c r="Y157" s="174">
        <f>X157*K157</f>
        <v>1.089E-4</v>
      </c>
      <c r="Z157" s="174">
        <v>0</v>
      </c>
      <c r="AA157" s="175">
        <f>Z157*K157</f>
        <v>0</v>
      </c>
      <c r="AR157" s="21" t="s">
        <v>166</v>
      </c>
      <c r="AT157" s="21" t="s">
        <v>162</v>
      </c>
      <c r="AU157" s="21" t="s">
        <v>116</v>
      </c>
      <c r="AY157" s="21" t="s">
        <v>161</v>
      </c>
      <c r="BE157" s="112">
        <f>IF(U157="základní",N157,0)</f>
        <v>0</v>
      </c>
      <c r="BF157" s="112">
        <f>IF(U157="snížená",N157,0)</f>
        <v>0</v>
      </c>
      <c r="BG157" s="112">
        <f>IF(U157="zákl. přenesená",N157,0)</f>
        <v>0</v>
      </c>
      <c r="BH157" s="112">
        <f>IF(U157="sníž. přenesená",N157,0)</f>
        <v>0</v>
      </c>
      <c r="BI157" s="112">
        <f>IF(U157="nulová",N157,0)</f>
        <v>0</v>
      </c>
      <c r="BJ157" s="21" t="s">
        <v>88</v>
      </c>
      <c r="BK157" s="112">
        <f>ROUND(L157*K157,2)</f>
        <v>0</v>
      </c>
      <c r="BL157" s="21" t="s">
        <v>166</v>
      </c>
      <c r="BM157" s="21" t="s">
        <v>407</v>
      </c>
    </row>
    <row r="158" spans="2:65" s="10" customFormat="1" ht="14.45" customHeight="1">
      <c r="B158" s="176"/>
      <c r="C158" s="177"/>
      <c r="D158" s="177"/>
      <c r="E158" s="178" t="s">
        <v>22</v>
      </c>
      <c r="F158" s="275" t="s">
        <v>404</v>
      </c>
      <c r="G158" s="276"/>
      <c r="H158" s="276"/>
      <c r="I158" s="276"/>
      <c r="J158" s="177"/>
      <c r="K158" s="179">
        <v>0.60499999999999998</v>
      </c>
      <c r="L158" s="177"/>
      <c r="M158" s="177"/>
      <c r="N158" s="177"/>
      <c r="O158" s="177"/>
      <c r="P158" s="177"/>
      <c r="Q158" s="177"/>
      <c r="R158" s="180"/>
      <c r="T158" s="181"/>
      <c r="U158" s="177"/>
      <c r="V158" s="177"/>
      <c r="W158" s="177"/>
      <c r="X158" s="177"/>
      <c r="Y158" s="177"/>
      <c r="Z158" s="177"/>
      <c r="AA158" s="182"/>
      <c r="AT158" s="183" t="s">
        <v>173</v>
      </c>
      <c r="AU158" s="183" t="s">
        <v>116</v>
      </c>
      <c r="AV158" s="10" t="s">
        <v>116</v>
      </c>
      <c r="AW158" s="10" t="s">
        <v>38</v>
      </c>
      <c r="AX158" s="10" t="s">
        <v>80</v>
      </c>
      <c r="AY158" s="183" t="s">
        <v>161</v>
      </c>
    </row>
    <row r="159" spans="2:65" s="11" customFormat="1" ht="14.45" customHeight="1">
      <c r="B159" s="184"/>
      <c r="C159" s="185"/>
      <c r="D159" s="185"/>
      <c r="E159" s="186" t="s">
        <v>22</v>
      </c>
      <c r="F159" s="277" t="s">
        <v>174</v>
      </c>
      <c r="G159" s="278"/>
      <c r="H159" s="278"/>
      <c r="I159" s="278"/>
      <c r="J159" s="185"/>
      <c r="K159" s="187">
        <v>0.60499999999999998</v>
      </c>
      <c r="L159" s="185"/>
      <c r="M159" s="185"/>
      <c r="N159" s="185"/>
      <c r="O159" s="185"/>
      <c r="P159" s="185"/>
      <c r="Q159" s="185"/>
      <c r="R159" s="188"/>
      <c r="T159" s="189"/>
      <c r="U159" s="185"/>
      <c r="V159" s="185"/>
      <c r="W159" s="185"/>
      <c r="X159" s="185"/>
      <c r="Y159" s="185"/>
      <c r="Z159" s="185"/>
      <c r="AA159" s="190"/>
      <c r="AT159" s="191" t="s">
        <v>173</v>
      </c>
      <c r="AU159" s="191" t="s">
        <v>116</v>
      </c>
      <c r="AV159" s="11" t="s">
        <v>166</v>
      </c>
      <c r="AW159" s="11" t="s">
        <v>38</v>
      </c>
      <c r="AX159" s="11" t="s">
        <v>88</v>
      </c>
      <c r="AY159" s="191" t="s">
        <v>161</v>
      </c>
    </row>
    <row r="160" spans="2:65" s="1" customFormat="1" ht="14.45" customHeight="1">
      <c r="B160" s="37"/>
      <c r="C160" s="169" t="s">
        <v>193</v>
      </c>
      <c r="D160" s="169" t="s">
        <v>162</v>
      </c>
      <c r="E160" s="170" t="s">
        <v>408</v>
      </c>
      <c r="F160" s="271" t="s">
        <v>409</v>
      </c>
      <c r="G160" s="271"/>
      <c r="H160" s="271"/>
      <c r="I160" s="271"/>
      <c r="J160" s="171" t="s">
        <v>170</v>
      </c>
      <c r="K160" s="172">
        <v>1.76</v>
      </c>
      <c r="L160" s="272">
        <v>0</v>
      </c>
      <c r="M160" s="273"/>
      <c r="N160" s="274">
        <f>ROUND(L160*K160,2)</f>
        <v>0</v>
      </c>
      <c r="O160" s="274"/>
      <c r="P160" s="274"/>
      <c r="Q160" s="274"/>
      <c r="R160" s="39"/>
      <c r="T160" s="173" t="s">
        <v>22</v>
      </c>
      <c r="U160" s="46" t="s">
        <v>45</v>
      </c>
      <c r="V160" s="38"/>
      <c r="W160" s="174">
        <f>V160*K160</f>
        <v>0</v>
      </c>
      <c r="X160" s="174">
        <v>2.47E-3</v>
      </c>
      <c r="Y160" s="174">
        <f>X160*K160</f>
        <v>4.3471999999999998E-3</v>
      </c>
      <c r="Z160" s="174">
        <v>0</v>
      </c>
      <c r="AA160" s="175">
        <f>Z160*K160</f>
        <v>0</v>
      </c>
      <c r="AR160" s="21" t="s">
        <v>166</v>
      </c>
      <c r="AT160" s="21" t="s">
        <v>162</v>
      </c>
      <c r="AU160" s="21" t="s">
        <v>116</v>
      </c>
      <c r="AY160" s="21" t="s">
        <v>161</v>
      </c>
      <c r="BE160" s="112">
        <f>IF(U160="základní",N160,0)</f>
        <v>0</v>
      </c>
      <c r="BF160" s="112">
        <f>IF(U160="snížená",N160,0)</f>
        <v>0</v>
      </c>
      <c r="BG160" s="112">
        <f>IF(U160="zákl. přenesená",N160,0)</f>
        <v>0</v>
      </c>
      <c r="BH160" s="112">
        <f>IF(U160="sníž. přenesená",N160,0)</f>
        <v>0</v>
      </c>
      <c r="BI160" s="112">
        <f>IF(U160="nulová",N160,0)</f>
        <v>0</v>
      </c>
      <c r="BJ160" s="21" t="s">
        <v>88</v>
      </c>
      <c r="BK160" s="112">
        <f>ROUND(L160*K160,2)</f>
        <v>0</v>
      </c>
      <c r="BL160" s="21" t="s">
        <v>166</v>
      </c>
      <c r="BM160" s="21" t="s">
        <v>410</v>
      </c>
    </row>
    <row r="161" spans="2:65" s="10" customFormat="1" ht="14.45" customHeight="1">
      <c r="B161" s="176"/>
      <c r="C161" s="177"/>
      <c r="D161" s="177"/>
      <c r="E161" s="178" t="s">
        <v>22</v>
      </c>
      <c r="F161" s="275" t="s">
        <v>411</v>
      </c>
      <c r="G161" s="276"/>
      <c r="H161" s="276"/>
      <c r="I161" s="276"/>
      <c r="J161" s="177"/>
      <c r="K161" s="179">
        <v>1.76</v>
      </c>
      <c r="L161" s="177"/>
      <c r="M161" s="177"/>
      <c r="N161" s="177"/>
      <c r="O161" s="177"/>
      <c r="P161" s="177"/>
      <c r="Q161" s="177"/>
      <c r="R161" s="180"/>
      <c r="T161" s="181"/>
      <c r="U161" s="177"/>
      <c r="V161" s="177"/>
      <c r="W161" s="177"/>
      <c r="X161" s="177"/>
      <c r="Y161" s="177"/>
      <c r="Z161" s="177"/>
      <c r="AA161" s="182"/>
      <c r="AT161" s="183" t="s">
        <v>173</v>
      </c>
      <c r="AU161" s="183" t="s">
        <v>116</v>
      </c>
      <c r="AV161" s="10" t="s">
        <v>116</v>
      </c>
      <c r="AW161" s="10" t="s">
        <v>38</v>
      </c>
      <c r="AX161" s="10" t="s">
        <v>80</v>
      </c>
      <c r="AY161" s="183" t="s">
        <v>161</v>
      </c>
    </row>
    <row r="162" spans="2:65" s="11" customFormat="1" ht="14.45" customHeight="1">
      <c r="B162" s="184"/>
      <c r="C162" s="185"/>
      <c r="D162" s="185"/>
      <c r="E162" s="186" t="s">
        <v>22</v>
      </c>
      <c r="F162" s="277" t="s">
        <v>174</v>
      </c>
      <c r="G162" s="278"/>
      <c r="H162" s="278"/>
      <c r="I162" s="278"/>
      <c r="J162" s="185"/>
      <c r="K162" s="187">
        <v>1.76</v>
      </c>
      <c r="L162" s="185"/>
      <c r="M162" s="185"/>
      <c r="N162" s="185"/>
      <c r="O162" s="185"/>
      <c r="P162" s="185"/>
      <c r="Q162" s="185"/>
      <c r="R162" s="188"/>
      <c r="T162" s="189"/>
      <c r="U162" s="185"/>
      <c r="V162" s="185"/>
      <c r="W162" s="185"/>
      <c r="X162" s="185"/>
      <c r="Y162" s="185"/>
      <c r="Z162" s="185"/>
      <c r="AA162" s="190"/>
      <c r="AT162" s="191" t="s">
        <v>173</v>
      </c>
      <c r="AU162" s="191" t="s">
        <v>116</v>
      </c>
      <c r="AV162" s="11" t="s">
        <v>166</v>
      </c>
      <c r="AW162" s="11" t="s">
        <v>38</v>
      </c>
      <c r="AX162" s="11" t="s">
        <v>88</v>
      </c>
      <c r="AY162" s="191" t="s">
        <v>161</v>
      </c>
    </row>
    <row r="163" spans="2:65" s="1" customFormat="1" ht="22.9" customHeight="1">
      <c r="B163" s="37"/>
      <c r="C163" s="169" t="s">
        <v>198</v>
      </c>
      <c r="D163" s="169" t="s">
        <v>162</v>
      </c>
      <c r="E163" s="170" t="s">
        <v>412</v>
      </c>
      <c r="F163" s="271" t="s">
        <v>413</v>
      </c>
      <c r="G163" s="271"/>
      <c r="H163" s="271"/>
      <c r="I163" s="271"/>
      <c r="J163" s="171" t="s">
        <v>170</v>
      </c>
      <c r="K163" s="172">
        <v>1.76</v>
      </c>
      <c r="L163" s="272">
        <v>0</v>
      </c>
      <c r="M163" s="273"/>
      <c r="N163" s="274">
        <f>ROUND(L163*K163,2)</f>
        <v>0</v>
      </c>
      <c r="O163" s="274"/>
      <c r="P163" s="274"/>
      <c r="Q163" s="274"/>
      <c r="R163" s="39"/>
      <c r="T163" s="173" t="s">
        <v>22</v>
      </c>
      <c r="U163" s="46" t="s">
        <v>45</v>
      </c>
      <c r="V163" s="38"/>
      <c r="W163" s="174">
        <f>V163*K163</f>
        <v>0</v>
      </c>
      <c r="X163" s="174">
        <v>0</v>
      </c>
      <c r="Y163" s="174">
        <f>X163*K163</f>
        <v>0</v>
      </c>
      <c r="Z163" s="174">
        <v>0</v>
      </c>
      <c r="AA163" s="175">
        <f>Z163*K163</f>
        <v>0</v>
      </c>
      <c r="AR163" s="21" t="s">
        <v>166</v>
      </c>
      <c r="AT163" s="21" t="s">
        <v>162</v>
      </c>
      <c r="AU163" s="21" t="s">
        <v>116</v>
      </c>
      <c r="AY163" s="21" t="s">
        <v>161</v>
      </c>
      <c r="BE163" s="112">
        <f>IF(U163="základní",N163,0)</f>
        <v>0</v>
      </c>
      <c r="BF163" s="112">
        <f>IF(U163="snížená",N163,0)</f>
        <v>0</v>
      </c>
      <c r="BG163" s="112">
        <f>IF(U163="zákl. přenesená",N163,0)</f>
        <v>0</v>
      </c>
      <c r="BH163" s="112">
        <f>IF(U163="sníž. přenesená",N163,0)</f>
        <v>0</v>
      </c>
      <c r="BI163" s="112">
        <f>IF(U163="nulová",N163,0)</f>
        <v>0</v>
      </c>
      <c r="BJ163" s="21" t="s">
        <v>88</v>
      </c>
      <c r="BK163" s="112">
        <f>ROUND(L163*K163,2)</f>
        <v>0</v>
      </c>
      <c r="BL163" s="21" t="s">
        <v>166</v>
      </c>
      <c r="BM163" s="21" t="s">
        <v>414</v>
      </c>
    </row>
    <row r="164" spans="2:65" s="10" customFormat="1" ht="14.45" customHeight="1">
      <c r="B164" s="176"/>
      <c r="C164" s="177"/>
      <c r="D164" s="177"/>
      <c r="E164" s="178" t="s">
        <v>22</v>
      </c>
      <c r="F164" s="275" t="s">
        <v>411</v>
      </c>
      <c r="G164" s="276"/>
      <c r="H164" s="276"/>
      <c r="I164" s="276"/>
      <c r="J164" s="177"/>
      <c r="K164" s="179">
        <v>1.76</v>
      </c>
      <c r="L164" s="177"/>
      <c r="M164" s="177"/>
      <c r="N164" s="177"/>
      <c r="O164" s="177"/>
      <c r="P164" s="177"/>
      <c r="Q164" s="177"/>
      <c r="R164" s="180"/>
      <c r="T164" s="181"/>
      <c r="U164" s="177"/>
      <c r="V164" s="177"/>
      <c r="W164" s="177"/>
      <c r="X164" s="177"/>
      <c r="Y164" s="177"/>
      <c r="Z164" s="177"/>
      <c r="AA164" s="182"/>
      <c r="AT164" s="183" t="s">
        <v>173</v>
      </c>
      <c r="AU164" s="183" t="s">
        <v>116</v>
      </c>
      <c r="AV164" s="10" t="s">
        <v>116</v>
      </c>
      <c r="AW164" s="10" t="s">
        <v>38</v>
      </c>
      <c r="AX164" s="10" t="s">
        <v>80</v>
      </c>
      <c r="AY164" s="183" t="s">
        <v>161</v>
      </c>
    </row>
    <row r="165" spans="2:65" s="11" customFormat="1" ht="14.45" customHeight="1">
      <c r="B165" s="184"/>
      <c r="C165" s="185"/>
      <c r="D165" s="185"/>
      <c r="E165" s="186" t="s">
        <v>22</v>
      </c>
      <c r="F165" s="277" t="s">
        <v>174</v>
      </c>
      <c r="G165" s="278"/>
      <c r="H165" s="278"/>
      <c r="I165" s="278"/>
      <c r="J165" s="185"/>
      <c r="K165" s="187">
        <v>1.76</v>
      </c>
      <c r="L165" s="185"/>
      <c r="M165" s="185"/>
      <c r="N165" s="185"/>
      <c r="O165" s="185"/>
      <c r="P165" s="185"/>
      <c r="Q165" s="185"/>
      <c r="R165" s="188"/>
      <c r="T165" s="189"/>
      <c r="U165" s="185"/>
      <c r="V165" s="185"/>
      <c r="W165" s="185"/>
      <c r="X165" s="185"/>
      <c r="Y165" s="185"/>
      <c r="Z165" s="185"/>
      <c r="AA165" s="190"/>
      <c r="AT165" s="191" t="s">
        <v>173</v>
      </c>
      <c r="AU165" s="191" t="s">
        <v>116</v>
      </c>
      <c r="AV165" s="11" t="s">
        <v>166</v>
      </c>
      <c r="AW165" s="11" t="s">
        <v>38</v>
      </c>
      <c r="AX165" s="11" t="s">
        <v>88</v>
      </c>
      <c r="AY165" s="191" t="s">
        <v>161</v>
      </c>
    </row>
    <row r="166" spans="2:65" s="1" customFormat="1" ht="22.9" customHeight="1">
      <c r="B166" s="37"/>
      <c r="C166" s="169" t="s">
        <v>204</v>
      </c>
      <c r="D166" s="169" t="s">
        <v>162</v>
      </c>
      <c r="E166" s="170" t="s">
        <v>415</v>
      </c>
      <c r="F166" s="271" t="s">
        <v>416</v>
      </c>
      <c r="G166" s="271"/>
      <c r="H166" s="271"/>
      <c r="I166" s="271"/>
      <c r="J166" s="171" t="s">
        <v>207</v>
      </c>
      <c r="K166" s="172">
        <v>0.03</v>
      </c>
      <c r="L166" s="272">
        <v>0</v>
      </c>
      <c r="M166" s="273"/>
      <c r="N166" s="274">
        <f>ROUND(L166*K166,2)</f>
        <v>0</v>
      </c>
      <c r="O166" s="274"/>
      <c r="P166" s="274"/>
      <c r="Q166" s="274"/>
      <c r="R166" s="39"/>
      <c r="T166" s="173" t="s">
        <v>22</v>
      </c>
      <c r="U166" s="46" t="s">
        <v>45</v>
      </c>
      <c r="V166" s="38"/>
      <c r="W166" s="174">
        <f>V166*K166</f>
        <v>0</v>
      </c>
      <c r="X166" s="174">
        <v>1.06277</v>
      </c>
      <c r="Y166" s="174">
        <f>X166*K166</f>
        <v>3.1883099999999998E-2</v>
      </c>
      <c r="Z166" s="174">
        <v>0</v>
      </c>
      <c r="AA166" s="175">
        <f>Z166*K166</f>
        <v>0</v>
      </c>
      <c r="AR166" s="21" t="s">
        <v>166</v>
      </c>
      <c r="AT166" s="21" t="s">
        <v>162</v>
      </c>
      <c r="AU166" s="21" t="s">
        <v>116</v>
      </c>
      <c r="AY166" s="21" t="s">
        <v>161</v>
      </c>
      <c r="BE166" s="112">
        <f>IF(U166="základní",N166,0)</f>
        <v>0</v>
      </c>
      <c r="BF166" s="112">
        <f>IF(U166="snížená",N166,0)</f>
        <v>0</v>
      </c>
      <c r="BG166" s="112">
        <f>IF(U166="zákl. přenesená",N166,0)</f>
        <v>0</v>
      </c>
      <c r="BH166" s="112">
        <f>IF(U166="sníž. přenesená",N166,0)</f>
        <v>0</v>
      </c>
      <c r="BI166" s="112">
        <f>IF(U166="nulová",N166,0)</f>
        <v>0</v>
      </c>
      <c r="BJ166" s="21" t="s">
        <v>88</v>
      </c>
      <c r="BK166" s="112">
        <f>ROUND(L166*K166,2)</f>
        <v>0</v>
      </c>
      <c r="BL166" s="21" t="s">
        <v>166</v>
      </c>
      <c r="BM166" s="21" t="s">
        <v>417</v>
      </c>
    </row>
    <row r="167" spans="2:65" s="1" customFormat="1" ht="22.9" customHeight="1">
      <c r="B167" s="37"/>
      <c r="C167" s="169" t="s">
        <v>210</v>
      </c>
      <c r="D167" s="169" t="s">
        <v>162</v>
      </c>
      <c r="E167" s="170" t="s">
        <v>418</v>
      </c>
      <c r="F167" s="271" t="s">
        <v>419</v>
      </c>
      <c r="G167" s="271"/>
      <c r="H167" s="271"/>
      <c r="I167" s="271"/>
      <c r="J167" s="171" t="s">
        <v>178</v>
      </c>
      <c r="K167" s="172">
        <v>1.4850000000000001</v>
      </c>
      <c r="L167" s="272">
        <v>0</v>
      </c>
      <c r="M167" s="273"/>
      <c r="N167" s="274">
        <f>ROUND(L167*K167,2)</f>
        <v>0</v>
      </c>
      <c r="O167" s="274"/>
      <c r="P167" s="274"/>
      <c r="Q167" s="274"/>
      <c r="R167" s="39"/>
      <c r="T167" s="173" t="s">
        <v>22</v>
      </c>
      <c r="U167" s="46" t="s">
        <v>45</v>
      </c>
      <c r="V167" s="38"/>
      <c r="W167" s="174">
        <f>V167*K167</f>
        <v>0</v>
      </c>
      <c r="X167" s="174">
        <v>2.45329</v>
      </c>
      <c r="Y167" s="174">
        <f>X167*K167</f>
        <v>3.6431356500000001</v>
      </c>
      <c r="Z167" s="174">
        <v>0</v>
      </c>
      <c r="AA167" s="175">
        <f>Z167*K167</f>
        <v>0</v>
      </c>
      <c r="AR167" s="21" t="s">
        <v>166</v>
      </c>
      <c r="AT167" s="21" t="s">
        <v>162</v>
      </c>
      <c r="AU167" s="21" t="s">
        <v>116</v>
      </c>
      <c r="AY167" s="21" t="s">
        <v>161</v>
      </c>
      <c r="BE167" s="112">
        <f>IF(U167="základní",N167,0)</f>
        <v>0</v>
      </c>
      <c r="BF167" s="112">
        <f>IF(U167="snížená",N167,0)</f>
        <v>0</v>
      </c>
      <c r="BG167" s="112">
        <f>IF(U167="zákl. přenesená",N167,0)</f>
        <v>0</v>
      </c>
      <c r="BH167" s="112">
        <f>IF(U167="sníž. přenesená",N167,0)</f>
        <v>0</v>
      </c>
      <c r="BI167" s="112">
        <f>IF(U167="nulová",N167,0)</f>
        <v>0</v>
      </c>
      <c r="BJ167" s="21" t="s">
        <v>88</v>
      </c>
      <c r="BK167" s="112">
        <f>ROUND(L167*K167,2)</f>
        <v>0</v>
      </c>
      <c r="BL167" s="21" t="s">
        <v>166</v>
      </c>
      <c r="BM167" s="21" t="s">
        <v>420</v>
      </c>
    </row>
    <row r="168" spans="2:65" s="10" customFormat="1" ht="14.45" customHeight="1">
      <c r="B168" s="176"/>
      <c r="C168" s="177"/>
      <c r="D168" s="177"/>
      <c r="E168" s="178" t="s">
        <v>22</v>
      </c>
      <c r="F168" s="275" t="s">
        <v>394</v>
      </c>
      <c r="G168" s="276"/>
      <c r="H168" s="276"/>
      <c r="I168" s="276"/>
      <c r="J168" s="177"/>
      <c r="K168" s="179">
        <v>1.4850000000000001</v>
      </c>
      <c r="L168" s="177"/>
      <c r="M168" s="177"/>
      <c r="N168" s="177"/>
      <c r="O168" s="177"/>
      <c r="P168" s="177"/>
      <c r="Q168" s="177"/>
      <c r="R168" s="180"/>
      <c r="T168" s="181"/>
      <c r="U168" s="177"/>
      <c r="V168" s="177"/>
      <c r="W168" s="177"/>
      <c r="X168" s="177"/>
      <c r="Y168" s="177"/>
      <c r="Z168" s="177"/>
      <c r="AA168" s="182"/>
      <c r="AT168" s="183" t="s">
        <v>173</v>
      </c>
      <c r="AU168" s="183" t="s">
        <v>116</v>
      </c>
      <c r="AV168" s="10" t="s">
        <v>116</v>
      </c>
      <c r="AW168" s="10" t="s">
        <v>38</v>
      </c>
      <c r="AX168" s="10" t="s">
        <v>80</v>
      </c>
      <c r="AY168" s="183" t="s">
        <v>161</v>
      </c>
    </row>
    <row r="169" spans="2:65" s="11" customFormat="1" ht="14.45" customHeight="1">
      <c r="B169" s="184"/>
      <c r="C169" s="185"/>
      <c r="D169" s="185"/>
      <c r="E169" s="186" t="s">
        <v>22</v>
      </c>
      <c r="F169" s="277" t="s">
        <v>174</v>
      </c>
      <c r="G169" s="278"/>
      <c r="H169" s="278"/>
      <c r="I169" s="278"/>
      <c r="J169" s="185"/>
      <c r="K169" s="187">
        <v>1.4850000000000001</v>
      </c>
      <c r="L169" s="185"/>
      <c r="M169" s="185"/>
      <c r="N169" s="185"/>
      <c r="O169" s="185"/>
      <c r="P169" s="185"/>
      <c r="Q169" s="185"/>
      <c r="R169" s="188"/>
      <c r="T169" s="189"/>
      <c r="U169" s="185"/>
      <c r="V169" s="185"/>
      <c r="W169" s="185"/>
      <c r="X169" s="185"/>
      <c r="Y169" s="185"/>
      <c r="Z169" s="185"/>
      <c r="AA169" s="190"/>
      <c r="AT169" s="191" t="s">
        <v>173</v>
      </c>
      <c r="AU169" s="191" t="s">
        <v>116</v>
      </c>
      <c r="AV169" s="11" t="s">
        <v>166</v>
      </c>
      <c r="AW169" s="11" t="s">
        <v>38</v>
      </c>
      <c r="AX169" s="11" t="s">
        <v>88</v>
      </c>
      <c r="AY169" s="191" t="s">
        <v>161</v>
      </c>
    </row>
    <row r="170" spans="2:65" s="1" customFormat="1" ht="14.45" customHeight="1">
      <c r="B170" s="37"/>
      <c r="C170" s="169" t="s">
        <v>218</v>
      </c>
      <c r="D170" s="169" t="s">
        <v>162</v>
      </c>
      <c r="E170" s="170" t="s">
        <v>421</v>
      </c>
      <c r="F170" s="271" t="s">
        <v>422</v>
      </c>
      <c r="G170" s="271"/>
      <c r="H170" s="271"/>
      <c r="I170" s="271"/>
      <c r="J170" s="171" t="s">
        <v>178</v>
      </c>
      <c r="K170" s="172">
        <v>1.4850000000000001</v>
      </c>
      <c r="L170" s="272">
        <v>0</v>
      </c>
      <c r="M170" s="273"/>
      <c r="N170" s="274">
        <f>ROUND(L170*K170,2)</f>
        <v>0</v>
      </c>
      <c r="O170" s="274"/>
      <c r="P170" s="274"/>
      <c r="Q170" s="274"/>
      <c r="R170" s="39"/>
      <c r="T170" s="173" t="s">
        <v>22</v>
      </c>
      <c r="U170" s="46" t="s">
        <v>45</v>
      </c>
      <c r="V170" s="38"/>
      <c r="W170" s="174">
        <f>V170*K170</f>
        <v>0</v>
      </c>
      <c r="X170" s="174">
        <v>1.8000000000000001E-4</v>
      </c>
      <c r="Y170" s="174">
        <f>X170*K170</f>
        <v>2.6730000000000005E-4</v>
      </c>
      <c r="Z170" s="174">
        <v>0</v>
      </c>
      <c r="AA170" s="175">
        <f>Z170*K170</f>
        <v>0</v>
      </c>
      <c r="AR170" s="21" t="s">
        <v>166</v>
      </c>
      <c r="AT170" s="21" t="s">
        <v>162</v>
      </c>
      <c r="AU170" s="21" t="s">
        <v>116</v>
      </c>
      <c r="AY170" s="21" t="s">
        <v>161</v>
      </c>
      <c r="BE170" s="112">
        <f>IF(U170="základní",N170,0)</f>
        <v>0</v>
      </c>
      <c r="BF170" s="112">
        <f>IF(U170="snížená",N170,0)</f>
        <v>0</v>
      </c>
      <c r="BG170" s="112">
        <f>IF(U170="zákl. přenesená",N170,0)</f>
        <v>0</v>
      </c>
      <c r="BH170" s="112">
        <f>IF(U170="sníž. přenesená",N170,0)</f>
        <v>0</v>
      </c>
      <c r="BI170" s="112">
        <f>IF(U170="nulová",N170,0)</f>
        <v>0</v>
      </c>
      <c r="BJ170" s="21" t="s">
        <v>88</v>
      </c>
      <c r="BK170" s="112">
        <f>ROUND(L170*K170,2)</f>
        <v>0</v>
      </c>
      <c r="BL170" s="21" t="s">
        <v>166</v>
      </c>
      <c r="BM170" s="21" t="s">
        <v>423</v>
      </c>
    </row>
    <row r="171" spans="2:65" s="1" customFormat="1" ht="22.9" customHeight="1">
      <c r="B171" s="37"/>
      <c r="C171" s="169" t="s">
        <v>223</v>
      </c>
      <c r="D171" s="169" t="s">
        <v>162</v>
      </c>
      <c r="E171" s="170" t="s">
        <v>424</v>
      </c>
      <c r="F171" s="271" t="s">
        <v>425</v>
      </c>
      <c r="G171" s="271"/>
      <c r="H171" s="271"/>
      <c r="I171" s="271"/>
      <c r="J171" s="171" t="s">
        <v>315</v>
      </c>
      <c r="K171" s="172">
        <v>1</v>
      </c>
      <c r="L171" s="272">
        <v>0</v>
      </c>
      <c r="M171" s="273"/>
      <c r="N171" s="274">
        <f>ROUND(L171*K171,2)</f>
        <v>0</v>
      </c>
      <c r="O171" s="274"/>
      <c r="P171" s="274"/>
      <c r="Q171" s="274"/>
      <c r="R171" s="39"/>
      <c r="T171" s="173" t="s">
        <v>22</v>
      </c>
      <c r="U171" s="46" t="s">
        <v>45</v>
      </c>
      <c r="V171" s="38"/>
      <c r="W171" s="174">
        <f>V171*K171</f>
        <v>0</v>
      </c>
      <c r="X171" s="174">
        <v>1.8000000000000001E-4</v>
      </c>
      <c r="Y171" s="174">
        <f>X171*K171</f>
        <v>1.8000000000000001E-4</v>
      </c>
      <c r="Z171" s="174">
        <v>0</v>
      </c>
      <c r="AA171" s="175">
        <f>Z171*K171</f>
        <v>0</v>
      </c>
      <c r="AR171" s="21" t="s">
        <v>166</v>
      </c>
      <c r="AT171" s="21" t="s">
        <v>162</v>
      </c>
      <c r="AU171" s="21" t="s">
        <v>116</v>
      </c>
      <c r="AY171" s="21" t="s">
        <v>161</v>
      </c>
      <c r="BE171" s="112">
        <f>IF(U171="základní",N171,0)</f>
        <v>0</v>
      </c>
      <c r="BF171" s="112">
        <f>IF(U171="snížená",N171,0)</f>
        <v>0</v>
      </c>
      <c r="BG171" s="112">
        <f>IF(U171="zákl. přenesená",N171,0)</f>
        <v>0</v>
      </c>
      <c r="BH171" s="112">
        <f>IF(U171="sníž. přenesená",N171,0)</f>
        <v>0</v>
      </c>
      <c r="BI171" s="112">
        <f>IF(U171="nulová",N171,0)</f>
        <v>0</v>
      </c>
      <c r="BJ171" s="21" t="s">
        <v>88</v>
      </c>
      <c r="BK171" s="112">
        <f>ROUND(L171*K171,2)</f>
        <v>0</v>
      </c>
      <c r="BL171" s="21" t="s">
        <v>166</v>
      </c>
      <c r="BM171" s="21" t="s">
        <v>426</v>
      </c>
    </row>
    <row r="172" spans="2:65" s="9" customFormat="1" ht="29.85" customHeight="1">
      <c r="B172" s="158"/>
      <c r="C172" s="159"/>
      <c r="D172" s="168" t="s">
        <v>372</v>
      </c>
      <c r="E172" s="168"/>
      <c r="F172" s="168"/>
      <c r="G172" s="168"/>
      <c r="H172" s="168"/>
      <c r="I172" s="168"/>
      <c r="J172" s="168"/>
      <c r="K172" s="168"/>
      <c r="L172" s="168"/>
      <c r="M172" s="168"/>
      <c r="N172" s="288">
        <f>BK172</f>
        <v>0</v>
      </c>
      <c r="O172" s="289"/>
      <c r="P172" s="289"/>
      <c r="Q172" s="289"/>
      <c r="R172" s="161"/>
      <c r="T172" s="162"/>
      <c r="U172" s="159"/>
      <c r="V172" s="159"/>
      <c r="W172" s="163">
        <f>SUM(W173:W204)</f>
        <v>0</v>
      </c>
      <c r="X172" s="159"/>
      <c r="Y172" s="163">
        <f>SUM(Y173:Y204)</f>
        <v>4.8478496099999999</v>
      </c>
      <c r="Z172" s="159"/>
      <c r="AA172" s="164">
        <f>SUM(AA173:AA204)</f>
        <v>0</v>
      </c>
      <c r="AR172" s="165" t="s">
        <v>88</v>
      </c>
      <c r="AT172" s="166" t="s">
        <v>79</v>
      </c>
      <c r="AU172" s="166" t="s">
        <v>88</v>
      </c>
      <c r="AY172" s="165" t="s">
        <v>161</v>
      </c>
      <c r="BK172" s="167">
        <f>SUM(BK173:BK204)</f>
        <v>0</v>
      </c>
    </row>
    <row r="173" spans="2:65" s="1" customFormat="1" ht="34.15" customHeight="1">
      <c r="B173" s="37"/>
      <c r="C173" s="169" t="s">
        <v>228</v>
      </c>
      <c r="D173" s="169" t="s">
        <v>162</v>
      </c>
      <c r="E173" s="170" t="s">
        <v>427</v>
      </c>
      <c r="F173" s="271" t="s">
        <v>428</v>
      </c>
      <c r="G173" s="271"/>
      <c r="H173" s="271"/>
      <c r="I173" s="271"/>
      <c r="J173" s="171" t="s">
        <v>178</v>
      </c>
      <c r="K173" s="172">
        <v>0.74399999999999999</v>
      </c>
      <c r="L173" s="272">
        <v>0</v>
      </c>
      <c r="M173" s="273"/>
      <c r="N173" s="274">
        <f>ROUND(L173*K173,2)</f>
        <v>0</v>
      </c>
      <c r="O173" s="274"/>
      <c r="P173" s="274"/>
      <c r="Q173" s="274"/>
      <c r="R173" s="39"/>
      <c r="T173" s="173" t="s">
        <v>22</v>
      </c>
      <c r="U173" s="46" t="s">
        <v>45</v>
      </c>
      <c r="V173" s="38"/>
      <c r="W173" s="174">
        <f>V173*K173</f>
        <v>0</v>
      </c>
      <c r="X173" s="174">
        <v>1.8774999999999999</v>
      </c>
      <c r="Y173" s="174">
        <f>X173*K173</f>
        <v>1.39686</v>
      </c>
      <c r="Z173" s="174">
        <v>0</v>
      </c>
      <c r="AA173" s="175">
        <f>Z173*K173</f>
        <v>0</v>
      </c>
      <c r="AR173" s="21" t="s">
        <v>166</v>
      </c>
      <c r="AT173" s="21" t="s">
        <v>162</v>
      </c>
      <c r="AU173" s="21" t="s">
        <v>116</v>
      </c>
      <c r="AY173" s="21" t="s">
        <v>161</v>
      </c>
      <c r="BE173" s="112">
        <f>IF(U173="základní",N173,0)</f>
        <v>0</v>
      </c>
      <c r="BF173" s="112">
        <f>IF(U173="snížená",N173,0)</f>
        <v>0</v>
      </c>
      <c r="BG173" s="112">
        <f>IF(U173="zákl. přenesená",N173,0)</f>
        <v>0</v>
      </c>
      <c r="BH173" s="112">
        <f>IF(U173="sníž. přenesená",N173,0)</f>
        <v>0</v>
      </c>
      <c r="BI173" s="112">
        <f>IF(U173="nulová",N173,0)</f>
        <v>0</v>
      </c>
      <c r="BJ173" s="21" t="s">
        <v>88</v>
      </c>
      <c r="BK173" s="112">
        <f>ROUND(L173*K173,2)</f>
        <v>0</v>
      </c>
      <c r="BL173" s="21" t="s">
        <v>166</v>
      </c>
      <c r="BM173" s="21" t="s">
        <v>429</v>
      </c>
    </row>
    <row r="174" spans="2:65" s="10" customFormat="1" ht="14.45" customHeight="1">
      <c r="B174" s="176"/>
      <c r="C174" s="177"/>
      <c r="D174" s="177"/>
      <c r="E174" s="178" t="s">
        <v>22</v>
      </c>
      <c r="F174" s="275" t="s">
        <v>430</v>
      </c>
      <c r="G174" s="276"/>
      <c r="H174" s="276"/>
      <c r="I174" s="276"/>
      <c r="J174" s="177"/>
      <c r="K174" s="179">
        <v>0.192</v>
      </c>
      <c r="L174" s="177"/>
      <c r="M174" s="177"/>
      <c r="N174" s="177"/>
      <c r="O174" s="177"/>
      <c r="P174" s="177"/>
      <c r="Q174" s="177"/>
      <c r="R174" s="180"/>
      <c r="T174" s="181"/>
      <c r="U174" s="177"/>
      <c r="V174" s="177"/>
      <c r="W174" s="177"/>
      <c r="X174" s="177"/>
      <c r="Y174" s="177"/>
      <c r="Z174" s="177"/>
      <c r="AA174" s="182"/>
      <c r="AT174" s="183" t="s">
        <v>173</v>
      </c>
      <c r="AU174" s="183" t="s">
        <v>116</v>
      </c>
      <c r="AV174" s="10" t="s">
        <v>116</v>
      </c>
      <c r="AW174" s="10" t="s">
        <v>38</v>
      </c>
      <c r="AX174" s="10" t="s">
        <v>80</v>
      </c>
      <c r="AY174" s="183" t="s">
        <v>161</v>
      </c>
    </row>
    <row r="175" spans="2:65" s="10" customFormat="1" ht="14.45" customHeight="1">
      <c r="B175" s="176"/>
      <c r="C175" s="177"/>
      <c r="D175" s="177"/>
      <c r="E175" s="178" t="s">
        <v>22</v>
      </c>
      <c r="F175" s="279" t="s">
        <v>430</v>
      </c>
      <c r="G175" s="280"/>
      <c r="H175" s="280"/>
      <c r="I175" s="280"/>
      <c r="J175" s="177"/>
      <c r="K175" s="179">
        <v>0.192</v>
      </c>
      <c r="L175" s="177"/>
      <c r="M175" s="177"/>
      <c r="N175" s="177"/>
      <c r="O175" s="177"/>
      <c r="P175" s="177"/>
      <c r="Q175" s="177"/>
      <c r="R175" s="180"/>
      <c r="T175" s="181"/>
      <c r="U175" s="177"/>
      <c r="V175" s="177"/>
      <c r="W175" s="177"/>
      <c r="X175" s="177"/>
      <c r="Y175" s="177"/>
      <c r="Z175" s="177"/>
      <c r="AA175" s="182"/>
      <c r="AT175" s="183" t="s">
        <v>173</v>
      </c>
      <c r="AU175" s="183" t="s">
        <v>116</v>
      </c>
      <c r="AV175" s="10" t="s">
        <v>116</v>
      </c>
      <c r="AW175" s="10" t="s">
        <v>38</v>
      </c>
      <c r="AX175" s="10" t="s">
        <v>80</v>
      </c>
      <c r="AY175" s="183" t="s">
        <v>161</v>
      </c>
    </row>
    <row r="176" spans="2:65" s="10" customFormat="1" ht="14.45" customHeight="1">
      <c r="B176" s="176"/>
      <c r="C176" s="177"/>
      <c r="D176" s="177"/>
      <c r="E176" s="178" t="s">
        <v>22</v>
      </c>
      <c r="F176" s="279" t="s">
        <v>431</v>
      </c>
      <c r="G176" s="280"/>
      <c r="H176" s="280"/>
      <c r="I176" s="280"/>
      <c r="J176" s="177"/>
      <c r="K176" s="179">
        <v>0.252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173</v>
      </c>
      <c r="AU176" s="183" t="s">
        <v>116</v>
      </c>
      <c r="AV176" s="10" t="s">
        <v>116</v>
      </c>
      <c r="AW176" s="10" t="s">
        <v>38</v>
      </c>
      <c r="AX176" s="10" t="s">
        <v>80</v>
      </c>
      <c r="AY176" s="183" t="s">
        <v>161</v>
      </c>
    </row>
    <row r="177" spans="2:65" s="10" customFormat="1" ht="14.45" customHeight="1">
      <c r="B177" s="176"/>
      <c r="C177" s="177"/>
      <c r="D177" s="177"/>
      <c r="E177" s="178" t="s">
        <v>22</v>
      </c>
      <c r="F177" s="279" t="s">
        <v>432</v>
      </c>
      <c r="G177" s="280"/>
      <c r="H177" s="280"/>
      <c r="I177" s="280"/>
      <c r="J177" s="177"/>
      <c r="K177" s="179">
        <v>0.108</v>
      </c>
      <c r="L177" s="177"/>
      <c r="M177" s="177"/>
      <c r="N177" s="177"/>
      <c r="O177" s="177"/>
      <c r="P177" s="177"/>
      <c r="Q177" s="177"/>
      <c r="R177" s="180"/>
      <c r="T177" s="181"/>
      <c r="U177" s="177"/>
      <c r="V177" s="177"/>
      <c r="W177" s="177"/>
      <c r="X177" s="177"/>
      <c r="Y177" s="177"/>
      <c r="Z177" s="177"/>
      <c r="AA177" s="182"/>
      <c r="AT177" s="183" t="s">
        <v>173</v>
      </c>
      <c r="AU177" s="183" t="s">
        <v>116</v>
      </c>
      <c r="AV177" s="10" t="s">
        <v>116</v>
      </c>
      <c r="AW177" s="10" t="s">
        <v>38</v>
      </c>
      <c r="AX177" s="10" t="s">
        <v>80</v>
      </c>
      <c r="AY177" s="183" t="s">
        <v>161</v>
      </c>
    </row>
    <row r="178" spans="2:65" s="11" customFormat="1" ht="14.45" customHeight="1">
      <c r="B178" s="184"/>
      <c r="C178" s="185"/>
      <c r="D178" s="185"/>
      <c r="E178" s="186" t="s">
        <v>22</v>
      </c>
      <c r="F178" s="277" t="s">
        <v>174</v>
      </c>
      <c r="G178" s="278"/>
      <c r="H178" s="278"/>
      <c r="I178" s="278"/>
      <c r="J178" s="185"/>
      <c r="K178" s="187">
        <v>0.74399999999999999</v>
      </c>
      <c r="L178" s="185"/>
      <c r="M178" s="185"/>
      <c r="N178" s="185"/>
      <c r="O178" s="185"/>
      <c r="P178" s="185"/>
      <c r="Q178" s="185"/>
      <c r="R178" s="188"/>
      <c r="T178" s="189"/>
      <c r="U178" s="185"/>
      <c r="V178" s="185"/>
      <c r="W178" s="185"/>
      <c r="X178" s="185"/>
      <c r="Y178" s="185"/>
      <c r="Z178" s="185"/>
      <c r="AA178" s="190"/>
      <c r="AT178" s="191" t="s">
        <v>173</v>
      </c>
      <c r="AU178" s="191" t="s">
        <v>116</v>
      </c>
      <c r="AV178" s="11" t="s">
        <v>166</v>
      </c>
      <c r="AW178" s="11" t="s">
        <v>38</v>
      </c>
      <c r="AX178" s="11" t="s">
        <v>88</v>
      </c>
      <c r="AY178" s="191" t="s">
        <v>161</v>
      </c>
    </row>
    <row r="179" spans="2:65" s="1" customFormat="1" ht="34.15" customHeight="1">
      <c r="B179" s="37"/>
      <c r="C179" s="169" t="s">
        <v>233</v>
      </c>
      <c r="D179" s="169" t="s">
        <v>162</v>
      </c>
      <c r="E179" s="170" t="s">
        <v>433</v>
      </c>
      <c r="F179" s="271" t="s">
        <v>434</v>
      </c>
      <c r="G179" s="271"/>
      <c r="H179" s="271"/>
      <c r="I179" s="271"/>
      <c r="J179" s="171" t="s">
        <v>178</v>
      </c>
      <c r="K179" s="172">
        <v>1.611</v>
      </c>
      <c r="L179" s="272">
        <v>0</v>
      </c>
      <c r="M179" s="273"/>
      <c r="N179" s="274">
        <f>ROUND(L179*K179,2)</f>
        <v>0</v>
      </c>
      <c r="O179" s="274"/>
      <c r="P179" s="274"/>
      <c r="Q179" s="274"/>
      <c r="R179" s="39"/>
      <c r="T179" s="173" t="s">
        <v>22</v>
      </c>
      <c r="U179" s="46" t="s">
        <v>45</v>
      </c>
      <c r="V179" s="38"/>
      <c r="W179" s="174">
        <f>V179*K179</f>
        <v>0</v>
      </c>
      <c r="X179" s="174">
        <v>1.8774999999999999</v>
      </c>
      <c r="Y179" s="174">
        <f>X179*K179</f>
        <v>3.0246524999999997</v>
      </c>
      <c r="Z179" s="174">
        <v>0</v>
      </c>
      <c r="AA179" s="175">
        <f>Z179*K179</f>
        <v>0</v>
      </c>
      <c r="AR179" s="21" t="s">
        <v>166</v>
      </c>
      <c r="AT179" s="21" t="s">
        <v>162</v>
      </c>
      <c r="AU179" s="21" t="s">
        <v>116</v>
      </c>
      <c r="AY179" s="21" t="s">
        <v>161</v>
      </c>
      <c r="BE179" s="112">
        <f>IF(U179="základní",N179,0)</f>
        <v>0</v>
      </c>
      <c r="BF179" s="112">
        <f>IF(U179="snížená",N179,0)</f>
        <v>0</v>
      </c>
      <c r="BG179" s="112">
        <f>IF(U179="zákl. přenesená",N179,0)</f>
        <v>0</v>
      </c>
      <c r="BH179" s="112">
        <f>IF(U179="sníž. přenesená",N179,0)</f>
        <v>0</v>
      </c>
      <c r="BI179" s="112">
        <f>IF(U179="nulová",N179,0)</f>
        <v>0</v>
      </c>
      <c r="BJ179" s="21" t="s">
        <v>88</v>
      </c>
      <c r="BK179" s="112">
        <f>ROUND(L179*K179,2)</f>
        <v>0</v>
      </c>
      <c r="BL179" s="21" t="s">
        <v>166</v>
      </c>
      <c r="BM179" s="21" t="s">
        <v>435</v>
      </c>
    </row>
    <row r="180" spans="2:65" s="10" customFormat="1" ht="14.45" customHeight="1">
      <c r="B180" s="176"/>
      <c r="C180" s="177"/>
      <c r="D180" s="177"/>
      <c r="E180" s="178" t="s">
        <v>22</v>
      </c>
      <c r="F180" s="275" t="s">
        <v>436</v>
      </c>
      <c r="G180" s="276"/>
      <c r="H180" s="276"/>
      <c r="I180" s="276"/>
      <c r="J180" s="177"/>
      <c r="K180" s="179">
        <v>0.505</v>
      </c>
      <c r="L180" s="177"/>
      <c r="M180" s="177"/>
      <c r="N180" s="177"/>
      <c r="O180" s="177"/>
      <c r="P180" s="177"/>
      <c r="Q180" s="177"/>
      <c r="R180" s="180"/>
      <c r="T180" s="181"/>
      <c r="U180" s="177"/>
      <c r="V180" s="177"/>
      <c r="W180" s="177"/>
      <c r="X180" s="177"/>
      <c r="Y180" s="177"/>
      <c r="Z180" s="177"/>
      <c r="AA180" s="182"/>
      <c r="AT180" s="183" t="s">
        <v>173</v>
      </c>
      <c r="AU180" s="183" t="s">
        <v>116</v>
      </c>
      <c r="AV180" s="10" t="s">
        <v>116</v>
      </c>
      <c r="AW180" s="10" t="s">
        <v>38</v>
      </c>
      <c r="AX180" s="10" t="s">
        <v>80</v>
      </c>
      <c r="AY180" s="183" t="s">
        <v>161</v>
      </c>
    </row>
    <row r="181" spans="2:65" s="10" customFormat="1" ht="14.45" customHeight="1">
      <c r="B181" s="176"/>
      <c r="C181" s="177"/>
      <c r="D181" s="177"/>
      <c r="E181" s="178" t="s">
        <v>22</v>
      </c>
      <c r="F181" s="279" t="s">
        <v>437</v>
      </c>
      <c r="G181" s="280"/>
      <c r="H181" s="280"/>
      <c r="I181" s="280"/>
      <c r="J181" s="177"/>
      <c r="K181" s="179">
        <v>1.1060000000000001</v>
      </c>
      <c r="L181" s="177"/>
      <c r="M181" s="177"/>
      <c r="N181" s="177"/>
      <c r="O181" s="177"/>
      <c r="P181" s="177"/>
      <c r="Q181" s="177"/>
      <c r="R181" s="180"/>
      <c r="T181" s="181"/>
      <c r="U181" s="177"/>
      <c r="V181" s="177"/>
      <c r="W181" s="177"/>
      <c r="X181" s="177"/>
      <c r="Y181" s="177"/>
      <c r="Z181" s="177"/>
      <c r="AA181" s="182"/>
      <c r="AT181" s="183" t="s">
        <v>173</v>
      </c>
      <c r="AU181" s="183" t="s">
        <v>116</v>
      </c>
      <c r="AV181" s="10" t="s">
        <v>116</v>
      </c>
      <c r="AW181" s="10" t="s">
        <v>38</v>
      </c>
      <c r="AX181" s="10" t="s">
        <v>80</v>
      </c>
      <c r="AY181" s="183" t="s">
        <v>161</v>
      </c>
    </row>
    <row r="182" spans="2:65" s="11" customFormat="1" ht="14.45" customHeight="1">
      <c r="B182" s="184"/>
      <c r="C182" s="185"/>
      <c r="D182" s="185"/>
      <c r="E182" s="186" t="s">
        <v>22</v>
      </c>
      <c r="F182" s="277" t="s">
        <v>174</v>
      </c>
      <c r="G182" s="278"/>
      <c r="H182" s="278"/>
      <c r="I182" s="278"/>
      <c r="J182" s="185"/>
      <c r="K182" s="187">
        <v>1.611</v>
      </c>
      <c r="L182" s="185"/>
      <c r="M182" s="185"/>
      <c r="N182" s="185"/>
      <c r="O182" s="185"/>
      <c r="P182" s="185"/>
      <c r="Q182" s="185"/>
      <c r="R182" s="188"/>
      <c r="T182" s="189"/>
      <c r="U182" s="185"/>
      <c r="V182" s="185"/>
      <c r="W182" s="185"/>
      <c r="X182" s="185"/>
      <c r="Y182" s="185"/>
      <c r="Z182" s="185"/>
      <c r="AA182" s="190"/>
      <c r="AT182" s="191" t="s">
        <v>173</v>
      </c>
      <c r="AU182" s="191" t="s">
        <v>116</v>
      </c>
      <c r="AV182" s="11" t="s">
        <v>166</v>
      </c>
      <c r="AW182" s="11" t="s">
        <v>38</v>
      </c>
      <c r="AX182" s="11" t="s">
        <v>88</v>
      </c>
      <c r="AY182" s="191" t="s">
        <v>161</v>
      </c>
    </row>
    <row r="183" spans="2:65" s="1" customFormat="1" ht="34.15" customHeight="1">
      <c r="B183" s="37"/>
      <c r="C183" s="169" t="s">
        <v>239</v>
      </c>
      <c r="D183" s="169" t="s">
        <v>162</v>
      </c>
      <c r="E183" s="170" t="s">
        <v>438</v>
      </c>
      <c r="F183" s="271" t="s">
        <v>439</v>
      </c>
      <c r="G183" s="271"/>
      <c r="H183" s="271"/>
      <c r="I183" s="271"/>
      <c r="J183" s="171" t="s">
        <v>207</v>
      </c>
      <c r="K183" s="172">
        <v>7.1999999999999995E-2</v>
      </c>
      <c r="L183" s="272">
        <v>0</v>
      </c>
      <c r="M183" s="273"/>
      <c r="N183" s="274">
        <f>ROUND(L183*K183,2)</f>
        <v>0</v>
      </c>
      <c r="O183" s="274"/>
      <c r="P183" s="274"/>
      <c r="Q183" s="274"/>
      <c r="R183" s="39"/>
      <c r="T183" s="173" t="s">
        <v>22</v>
      </c>
      <c r="U183" s="46" t="s">
        <v>45</v>
      </c>
      <c r="V183" s="38"/>
      <c r="W183" s="174">
        <f>V183*K183</f>
        <v>0</v>
      </c>
      <c r="X183" s="174">
        <v>1.9539999999999998E-2</v>
      </c>
      <c r="Y183" s="174">
        <f>X183*K183</f>
        <v>1.4068799999999997E-3</v>
      </c>
      <c r="Z183" s="174">
        <v>0</v>
      </c>
      <c r="AA183" s="175">
        <f>Z183*K183</f>
        <v>0</v>
      </c>
      <c r="AR183" s="21" t="s">
        <v>166</v>
      </c>
      <c r="AT183" s="21" t="s">
        <v>162</v>
      </c>
      <c r="AU183" s="21" t="s">
        <v>116</v>
      </c>
      <c r="AY183" s="21" t="s">
        <v>161</v>
      </c>
      <c r="BE183" s="112">
        <f>IF(U183="základní",N183,0)</f>
        <v>0</v>
      </c>
      <c r="BF183" s="112">
        <f>IF(U183="snížená",N183,0)</f>
        <v>0</v>
      </c>
      <c r="BG183" s="112">
        <f>IF(U183="zákl. přenesená",N183,0)</f>
        <v>0</v>
      </c>
      <c r="BH183" s="112">
        <f>IF(U183="sníž. přenesená",N183,0)</f>
        <v>0</v>
      </c>
      <c r="BI183" s="112">
        <f>IF(U183="nulová",N183,0)</f>
        <v>0</v>
      </c>
      <c r="BJ183" s="21" t="s">
        <v>88</v>
      </c>
      <c r="BK183" s="112">
        <f>ROUND(L183*K183,2)</f>
        <v>0</v>
      </c>
      <c r="BL183" s="21" t="s">
        <v>166</v>
      </c>
      <c r="BM183" s="21" t="s">
        <v>440</v>
      </c>
    </row>
    <row r="184" spans="2:65" s="10" customFormat="1" ht="14.45" customHeight="1">
      <c r="B184" s="176"/>
      <c r="C184" s="177"/>
      <c r="D184" s="177"/>
      <c r="E184" s="178" t="s">
        <v>22</v>
      </c>
      <c r="F184" s="275" t="s">
        <v>441</v>
      </c>
      <c r="G184" s="276"/>
      <c r="H184" s="276"/>
      <c r="I184" s="276"/>
      <c r="J184" s="177"/>
      <c r="K184" s="179">
        <v>1.7999999999999999E-2</v>
      </c>
      <c r="L184" s="177"/>
      <c r="M184" s="177"/>
      <c r="N184" s="177"/>
      <c r="O184" s="177"/>
      <c r="P184" s="177"/>
      <c r="Q184" s="177"/>
      <c r="R184" s="180"/>
      <c r="T184" s="181"/>
      <c r="U184" s="177"/>
      <c r="V184" s="177"/>
      <c r="W184" s="177"/>
      <c r="X184" s="177"/>
      <c r="Y184" s="177"/>
      <c r="Z184" s="177"/>
      <c r="AA184" s="182"/>
      <c r="AT184" s="183" t="s">
        <v>173</v>
      </c>
      <c r="AU184" s="183" t="s">
        <v>116</v>
      </c>
      <c r="AV184" s="10" t="s">
        <v>116</v>
      </c>
      <c r="AW184" s="10" t="s">
        <v>38</v>
      </c>
      <c r="AX184" s="10" t="s">
        <v>80</v>
      </c>
      <c r="AY184" s="183" t="s">
        <v>161</v>
      </c>
    </row>
    <row r="185" spans="2:65" s="10" customFormat="1" ht="14.45" customHeight="1">
      <c r="B185" s="176"/>
      <c r="C185" s="177"/>
      <c r="D185" s="177"/>
      <c r="E185" s="178" t="s">
        <v>22</v>
      </c>
      <c r="F185" s="279" t="s">
        <v>442</v>
      </c>
      <c r="G185" s="280"/>
      <c r="H185" s="280"/>
      <c r="I185" s="280"/>
      <c r="J185" s="177"/>
      <c r="K185" s="179">
        <v>8.0000000000000002E-3</v>
      </c>
      <c r="L185" s="177"/>
      <c r="M185" s="177"/>
      <c r="N185" s="177"/>
      <c r="O185" s="177"/>
      <c r="P185" s="177"/>
      <c r="Q185" s="177"/>
      <c r="R185" s="180"/>
      <c r="T185" s="181"/>
      <c r="U185" s="177"/>
      <c r="V185" s="177"/>
      <c r="W185" s="177"/>
      <c r="X185" s="177"/>
      <c r="Y185" s="177"/>
      <c r="Z185" s="177"/>
      <c r="AA185" s="182"/>
      <c r="AT185" s="183" t="s">
        <v>173</v>
      </c>
      <c r="AU185" s="183" t="s">
        <v>116</v>
      </c>
      <c r="AV185" s="10" t="s">
        <v>116</v>
      </c>
      <c r="AW185" s="10" t="s">
        <v>38</v>
      </c>
      <c r="AX185" s="10" t="s">
        <v>80</v>
      </c>
      <c r="AY185" s="183" t="s">
        <v>161</v>
      </c>
    </row>
    <row r="186" spans="2:65" s="10" customFormat="1" ht="14.45" customHeight="1">
      <c r="B186" s="176"/>
      <c r="C186" s="177"/>
      <c r="D186" s="177"/>
      <c r="E186" s="178" t="s">
        <v>22</v>
      </c>
      <c r="F186" s="279" t="s">
        <v>443</v>
      </c>
      <c r="G186" s="280"/>
      <c r="H186" s="280"/>
      <c r="I186" s="280"/>
      <c r="J186" s="177"/>
      <c r="K186" s="179">
        <v>4.5999999999999999E-2</v>
      </c>
      <c r="L186" s="177"/>
      <c r="M186" s="177"/>
      <c r="N186" s="177"/>
      <c r="O186" s="177"/>
      <c r="P186" s="177"/>
      <c r="Q186" s="177"/>
      <c r="R186" s="180"/>
      <c r="T186" s="181"/>
      <c r="U186" s="177"/>
      <c r="V186" s="177"/>
      <c r="W186" s="177"/>
      <c r="X186" s="177"/>
      <c r="Y186" s="177"/>
      <c r="Z186" s="177"/>
      <c r="AA186" s="182"/>
      <c r="AT186" s="183" t="s">
        <v>173</v>
      </c>
      <c r="AU186" s="183" t="s">
        <v>116</v>
      </c>
      <c r="AV186" s="10" t="s">
        <v>116</v>
      </c>
      <c r="AW186" s="10" t="s">
        <v>38</v>
      </c>
      <c r="AX186" s="10" t="s">
        <v>80</v>
      </c>
      <c r="AY186" s="183" t="s">
        <v>161</v>
      </c>
    </row>
    <row r="187" spans="2:65" s="11" customFormat="1" ht="14.45" customHeight="1">
      <c r="B187" s="184"/>
      <c r="C187" s="185"/>
      <c r="D187" s="185"/>
      <c r="E187" s="186" t="s">
        <v>22</v>
      </c>
      <c r="F187" s="277" t="s">
        <v>174</v>
      </c>
      <c r="G187" s="278"/>
      <c r="H187" s="278"/>
      <c r="I187" s="278"/>
      <c r="J187" s="185"/>
      <c r="K187" s="187">
        <v>7.1999999999999995E-2</v>
      </c>
      <c r="L187" s="185"/>
      <c r="M187" s="185"/>
      <c r="N187" s="185"/>
      <c r="O187" s="185"/>
      <c r="P187" s="185"/>
      <c r="Q187" s="185"/>
      <c r="R187" s="188"/>
      <c r="T187" s="189"/>
      <c r="U187" s="185"/>
      <c r="V187" s="185"/>
      <c r="W187" s="185"/>
      <c r="X187" s="185"/>
      <c r="Y187" s="185"/>
      <c r="Z187" s="185"/>
      <c r="AA187" s="190"/>
      <c r="AT187" s="191" t="s">
        <v>173</v>
      </c>
      <c r="AU187" s="191" t="s">
        <v>116</v>
      </c>
      <c r="AV187" s="11" t="s">
        <v>166</v>
      </c>
      <c r="AW187" s="11" t="s">
        <v>38</v>
      </c>
      <c r="AX187" s="11" t="s">
        <v>88</v>
      </c>
      <c r="AY187" s="191" t="s">
        <v>161</v>
      </c>
    </row>
    <row r="188" spans="2:65" s="1" customFormat="1" ht="22.9" customHeight="1">
      <c r="B188" s="37"/>
      <c r="C188" s="192" t="s">
        <v>11</v>
      </c>
      <c r="D188" s="192" t="s">
        <v>444</v>
      </c>
      <c r="E188" s="193" t="s">
        <v>445</v>
      </c>
      <c r="F188" s="293" t="s">
        <v>446</v>
      </c>
      <c r="G188" s="293"/>
      <c r="H188" s="293"/>
      <c r="I188" s="293"/>
      <c r="J188" s="194" t="s">
        <v>207</v>
      </c>
      <c r="K188" s="195">
        <v>8.0000000000000002E-3</v>
      </c>
      <c r="L188" s="294">
        <v>0</v>
      </c>
      <c r="M188" s="295"/>
      <c r="N188" s="296">
        <f>ROUND(L188*K188,2)</f>
        <v>0</v>
      </c>
      <c r="O188" s="274"/>
      <c r="P188" s="274"/>
      <c r="Q188" s="274"/>
      <c r="R188" s="39"/>
      <c r="T188" s="173" t="s">
        <v>22</v>
      </c>
      <c r="U188" s="46" t="s">
        <v>45</v>
      </c>
      <c r="V188" s="38"/>
      <c r="W188" s="174">
        <f>V188*K188</f>
        <v>0</v>
      </c>
      <c r="X188" s="174">
        <v>1</v>
      </c>
      <c r="Y188" s="174">
        <f>X188*K188</f>
        <v>8.0000000000000002E-3</v>
      </c>
      <c r="Z188" s="174">
        <v>0</v>
      </c>
      <c r="AA188" s="175">
        <f>Z188*K188</f>
        <v>0</v>
      </c>
      <c r="AR188" s="21" t="s">
        <v>204</v>
      </c>
      <c r="AT188" s="21" t="s">
        <v>444</v>
      </c>
      <c r="AU188" s="21" t="s">
        <v>116</v>
      </c>
      <c r="AY188" s="21" t="s">
        <v>161</v>
      </c>
      <c r="BE188" s="112">
        <f>IF(U188="základní",N188,0)</f>
        <v>0</v>
      </c>
      <c r="BF188" s="112">
        <f>IF(U188="snížená",N188,0)</f>
        <v>0</v>
      </c>
      <c r="BG188" s="112">
        <f>IF(U188="zákl. přenesená",N188,0)</f>
        <v>0</v>
      </c>
      <c r="BH188" s="112">
        <f>IF(U188="sníž. přenesená",N188,0)</f>
        <v>0</v>
      </c>
      <c r="BI188" s="112">
        <f>IF(U188="nulová",N188,0)</f>
        <v>0</v>
      </c>
      <c r="BJ188" s="21" t="s">
        <v>88</v>
      </c>
      <c r="BK188" s="112">
        <f>ROUND(L188*K188,2)</f>
        <v>0</v>
      </c>
      <c r="BL188" s="21" t="s">
        <v>166</v>
      </c>
      <c r="BM188" s="21" t="s">
        <v>447</v>
      </c>
    </row>
    <row r="189" spans="2:65" s="10" customFormat="1" ht="14.45" customHeight="1">
      <c r="B189" s="176"/>
      <c r="C189" s="177"/>
      <c r="D189" s="177"/>
      <c r="E189" s="178" t="s">
        <v>22</v>
      </c>
      <c r="F189" s="275" t="s">
        <v>442</v>
      </c>
      <c r="G189" s="276"/>
      <c r="H189" s="276"/>
      <c r="I189" s="276"/>
      <c r="J189" s="177"/>
      <c r="K189" s="179">
        <v>8.0000000000000002E-3</v>
      </c>
      <c r="L189" s="177"/>
      <c r="M189" s="177"/>
      <c r="N189" s="177"/>
      <c r="O189" s="177"/>
      <c r="P189" s="177"/>
      <c r="Q189" s="177"/>
      <c r="R189" s="180"/>
      <c r="T189" s="181"/>
      <c r="U189" s="177"/>
      <c r="V189" s="177"/>
      <c r="W189" s="177"/>
      <c r="X189" s="177"/>
      <c r="Y189" s="177"/>
      <c r="Z189" s="177"/>
      <c r="AA189" s="182"/>
      <c r="AT189" s="183" t="s">
        <v>173</v>
      </c>
      <c r="AU189" s="183" t="s">
        <v>116</v>
      </c>
      <c r="AV189" s="10" t="s">
        <v>116</v>
      </c>
      <c r="AW189" s="10" t="s">
        <v>38</v>
      </c>
      <c r="AX189" s="10" t="s">
        <v>80</v>
      </c>
      <c r="AY189" s="183" t="s">
        <v>161</v>
      </c>
    </row>
    <row r="190" spans="2:65" s="11" customFormat="1" ht="14.45" customHeight="1">
      <c r="B190" s="184"/>
      <c r="C190" s="185"/>
      <c r="D190" s="185"/>
      <c r="E190" s="186" t="s">
        <v>22</v>
      </c>
      <c r="F190" s="277" t="s">
        <v>174</v>
      </c>
      <c r="G190" s="278"/>
      <c r="H190" s="278"/>
      <c r="I190" s="278"/>
      <c r="J190" s="185"/>
      <c r="K190" s="187">
        <v>8.0000000000000002E-3</v>
      </c>
      <c r="L190" s="185"/>
      <c r="M190" s="185"/>
      <c r="N190" s="185"/>
      <c r="O190" s="185"/>
      <c r="P190" s="185"/>
      <c r="Q190" s="185"/>
      <c r="R190" s="188"/>
      <c r="T190" s="189"/>
      <c r="U190" s="185"/>
      <c r="V190" s="185"/>
      <c r="W190" s="185"/>
      <c r="X190" s="185"/>
      <c r="Y190" s="185"/>
      <c r="Z190" s="185"/>
      <c r="AA190" s="190"/>
      <c r="AT190" s="191" t="s">
        <v>173</v>
      </c>
      <c r="AU190" s="191" t="s">
        <v>116</v>
      </c>
      <c r="AV190" s="11" t="s">
        <v>166</v>
      </c>
      <c r="AW190" s="11" t="s">
        <v>38</v>
      </c>
      <c r="AX190" s="11" t="s">
        <v>88</v>
      </c>
      <c r="AY190" s="191" t="s">
        <v>161</v>
      </c>
    </row>
    <row r="191" spans="2:65" s="1" customFormat="1" ht="22.9" customHeight="1">
      <c r="B191" s="37"/>
      <c r="C191" s="192" t="s">
        <v>251</v>
      </c>
      <c r="D191" s="192" t="s">
        <v>444</v>
      </c>
      <c r="E191" s="193" t="s">
        <v>448</v>
      </c>
      <c r="F191" s="293" t="s">
        <v>449</v>
      </c>
      <c r="G191" s="293"/>
      <c r="H191" s="293"/>
      <c r="I191" s="293"/>
      <c r="J191" s="194" t="s">
        <v>207</v>
      </c>
      <c r="K191" s="195">
        <v>6.4000000000000001E-2</v>
      </c>
      <c r="L191" s="294">
        <v>0</v>
      </c>
      <c r="M191" s="295"/>
      <c r="N191" s="296">
        <f>ROUND(L191*K191,2)</f>
        <v>0</v>
      </c>
      <c r="O191" s="274"/>
      <c r="P191" s="274"/>
      <c r="Q191" s="274"/>
      <c r="R191" s="39"/>
      <c r="T191" s="173" t="s">
        <v>22</v>
      </c>
      <c r="U191" s="46" t="s">
        <v>45</v>
      </c>
      <c r="V191" s="38"/>
      <c r="W191" s="174">
        <f>V191*K191</f>
        <v>0</v>
      </c>
      <c r="X191" s="174">
        <v>1</v>
      </c>
      <c r="Y191" s="174">
        <f>X191*K191</f>
        <v>6.4000000000000001E-2</v>
      </c>
      <c r="Z191" s="174">
        <v>0</v>
      </c>
      <c r="AA191" s="175">
        <f>Z191*K191</f>
        <v>0</v>
      </c>
      <c r="AR191" s="21" t="s">
        <v>204</v>
      </c>
      <c r="AT191" s="21" t="s">
        <v>444</v>
      </c>
      <c r="AU191" s="21" t="s">
        <v>116</v>
      </c>
      <c r="AY191" s="21" t="s">
        <v>161</v>
      </c>
      <c r="BE191" s="112">
        <f>IF(U191="základní",N191,0)</f>
        <v>0</v>
      </c>
      <c r="BF191" s="112">
        <f>IF(U191="snížená",N191,0)</f>
        <v>0</v>
      </c>
      <c r="BG191" s="112">
        <f>IF(U191="zákl. přenesená",N191,0)</f>
        <v>0</v>
      </c>
      <c r="BH191" s="112">
        <f>IF(U191="sníž. přenesená",N191,0)</f>
        <v>0</v>
      </c>
      <c r="BI191" s="112">
        <f>IF(U191="nulová",N191,0)</f>
        <v>0</v>
      </c>
      <c r="BJ191" s="21" t="s">
        <v>88</v>
      </c>
      <c r="BK191" s="112">
        <f>ROUND(L191*K191,2)</f>
        <v>0</v>
      </c>
      <c r="BL191" s="21" t="s">
        <v>166</v>
      </c>
      <c r="BM191" s="21" t="s">
        <v>450</v>
      </c>
    </row>
    <row r="192" spans="2:65" s="10" customFormat="1" ht="14.45" customHeight="1">
      <c r="B192" s="176"/>
      <c r="C192" s="177"/>
      <c r="D192" s="177"/>
      <c r="E192" s="178" t="s">
        <v>22</v>
      </c>
      <c r="F192" s="275" t="s">
        <v>441</v>
      </c>
      <c r="G192" s="276"/>
      <c r="H192" s="276"/>
      <c r="I192" s="276"/>
      <c r="J192" s="177"/>
      <c r="K192" s="179">
        <v>1.7999999999999999E-2</v>
      </c>
      <c r="L192" s="177"/>
      <c r="M192" s="177"/>
      <c r="N192" s="177"/>
      <c r="O192" s="177"/>
      <c r="P192" s="177"/>
      <c r="Q192" s="177"/>
      <c r="R192" s="180"/>
      <c r="T192" s="181"/>
      <c r="U192" s="177"/>
      <c r="V192" s="177"/>
      <c r="W192" s="177"/>
      <c r="X192" s="177"/>
      <c r="Y192" s="177"/>
      <c r="Z192" s="177"/>
      <c r="AA192" s="182"/>
      <c r="AT192" s="183" t="s">
        <v>173</v>
      </c>
      <c r="AU192" s="183" t="s">
        <v>116</v>
      </c>
      <c r="AV192" s="10" t="s">
        <v>116</v>
      </c>
      <c r="AW192" s="10" t="s">
        <v>38</v>
      </c>
      <c r="AX192" s="10" t="s">
        <v>80</v>
      </c>
      <c r="AY192" s="183" t="s">
        <v>161</v>
      </c>
    </row>
    <row r="193" spans="2:65" s="10" customFormat="1" ht="14.45" customHeight="1">
      <c r="B193" s="176"/>
      <c r="C193" s="177"/>
      <c r="D193" s="177"/>
      <c r="E193" s="178" t="s">
        <v>22</v>
      </c>
      <c r="F193" s="279" t="s">
        <v>443</v>
      </c>
      <c r="G193" s="280"/>
      <c r="H193" s="280"/>
      <c r="I193" s="280"/>
      <c r="J193" s="177"/>
      <c r="K193" s="179">
        <v>4.5999999999999999E-2</v>
      </c>
      <c r="L193" s="177"/>
      <c r="M193" s="177"/>
      <c r="N193" s="177"/>
      <c r="O193" s="177"/>
      <c r="P193" s="177"/>
      <c r="Q193" s="177"/>
      <c r="R193" s="180"/>
      <c r="T193" s="181"/>
      <c r="U193" s="177"/>
      <c r="V193" s="177"/>
      <c r="W193" s="177"/>
      <c r="X193" s="177"/>
      <c r="Y193" s="177"/>
      <c r="Z193" s="177"/>
      <c r="AA193" s="182"/>
      <c r="AT193" s="183" t="s">
        <v>173</v>
      </c>
      <c r="AU193" s="183" t="s">
        <v>116</v>
      </c>
      <c r="AV193" s="10" t="s">
        <v>116</v>
      </c>
      <c r="AW193" s="10" t="s">
        <v>38</v>
      </c>
      <c r="AX193" s="10" t="s">
        <v>80</v>
      </c>
      <c r="AY193" s="183" t="s">
        <v>161</v>
      </c>
    </row>
    <row r="194" spans="2:65" s="11" customFormat="1" ht="14.45" customHeight="1">
      <c r="B194" s="184"/>
      <c r="C194" s="185"/>
      <c r="D194" s="185"/>
      <c r="E194" s="186" t="s">
        <v>22</v>
      </c>
      <c r="F194" s="277" t="s">
        <v>174</v>
      </c>
      <c r="G194" s="278"/>
      <c r="H194" s="278"/>
      <c r="I194" s="278"/>
      <c r="J194" s="185"/>
      <c r="K194" s="187">
        <v>6.4000000000000001E-2</v>
      </c>
      <c r="L194" s="185"/>
      <c r="M194" s="185"/>
      <c r="N194" s="185"/>
      <c r="O194" s="185"/>
      <c r="P194" s="185"/>
      <c r="Q194" s="185"/>
      <c r="R194" s="188"/>
      <c r="T194" s="189"/>
      <c r="U194" s="185"/>
      <c r="V194" s="185"/>
      <c r="W194" s="185"/>
      <c r="X194" s="185"/>
      <c r="Y194" s="185"/>
      <c r="Z194" s="185"/>
      <c r="AA194" s="190"/>
      <c r="AT194" s="191" t="s">
        <v>173</v>
      </c>
      <c r="AU194" s="191" t="s">
        <v>116</v>
      </c>
      <c r="AV194" s="11" t="s">
        <v>166</v>
      </c>
      <c r="AW194" s="11" t="s">
        <v>38</v>
      </c>
      <c r="AX194" s="11" t="s">
        <v>88</v>
      </c>
      <c r="AY194" s="191" t="s">
        <v>161</v>
      </c>
    </row>
    <row r="195" spans="2:65" s="1" customFormat="1" ht="34.15" customHeight="1">
      <c r="B195" s="37"/>
      <c r="C195" s="169" t="s">
        <v>255</v>
      </c>
      <c r="D195" s="169" t="s">
        <v>162</v>
      </c>
      <c r="E195" s="170" t="s">
        <v>451</v>
      </c>
      <c r="F195" s="271" t="s">
        <v>452</v>
      </c>
      <c r="G195" s="271"/>
      <c r="H195" s="271"/>
      <c r="I195" s="271"/>
      <c r="J195" s="171" t="s">
        <v>207</v>
      </c>
      <c r="K195" s="172">
        <v>0.34699999999999998</v>
      </c>
      <c r="L195" s="272">
        <v>0</v>
      </c>
      <c r="M195" s="273"/>
      <c r="N195" s="274">
        <f>ROUND(L195*K195,2)</f>
        <v>0</v>
      </c>
      <c r="O195" s="274"/>
      <c r="P195" s="274"/>
      <c r="Q195" s="274"/>
      <c r="R195" s="39"/>
      <c r="T195" s="173" t="s">
        <v>22</v>
      </c>
      <c r="U195" s="46" t="s">
        <v>45</v>
      </c>
      <c r="V195" s="38"/>
      <c r="W195" s="174">
        <f>V195*K195</f>
        <v>0</v>
      </c>
      <c r="X195" s="174">
        <v>1.7090000000000001E-2</v>
      </c>
      <c r="Y195" s="174">
        <f>X195*K195</f>
        <v>5.9302299999999999E-3</v>
      </c>
      <c r="Z195" s="174">
        <v>0</v>
      </c>
      <c r="AA195" s="175">
        <f>Z195*K195</f>
        <v>0</v>
      </c>
      <c r="AR195" s="21" t="s">
        <v>166</v>
      </c>
      <c r="AT195" s="21" t="s">
        <v>162</v>
      </c>
      <c r="AU195" s="21" t="s">
        <v>116</v>
      </c>
      <c r="AY195" s="21" t="s">
        <v>161</v>
      </c>
      <c r="BE195" s="112">
        <f>IF(U195="základní",N195,0)</f>
        <v>0</v>
      </c>
      <c r="BF195" s="112">
        <f>IF(U195="snížená",N195,0)</f>
        <v>0</v>
      </c>
      <c r="BG195" s="112">
        <f>IF(U195="zákl. přenesená",N195,0)</f>
        <v>0</v>
      </c>
      <c r="BH195" s="112">
        <f>IF(U195="sníž. přenesená",N195,0)</f>
        <v>0</v>
      </c>
      <c r="BI195" s="112">
        <f>IF(U195="nulová",N195,0)</f>
        <v>0</v>
      </c>
      <c r="BJ195" s="21" t="s">
        <v>88</v>
      </c>
      <c r="BK195" s="112">
        <f>ROUND(L195*K195,2)</f>
        <v>0</v>
      </c>
      <c r="BL195" s="21" t="s">
        <v>166</v>
      </c>
      <c r="BM195" s="21" t="s">
        <v>453</v>
      </c>
    </row>
    <row r="196" spans="2:65" s="10" customFormat="1" ht="14.45" customHeight="1">
      <c r="B196" s="176"/>
      <c r="C196" s="177"/>
      <c r="D196" s="177"/>
      <c r="E196" s="178" t="s">
        <v>22</v>
      </c>
      <c r="F196" s="275" t="s">
        <v>454</v>
      </c>
      <c r="G196" s="276"/>
      <c r="H196" s="276"/>
      <c r="I196" s="276"/>
      <c r="J196" s="177"/>
      <c r="K196" s="179">
        <v>0.26900000000000002</v>
      </c>
      <c r="L196" s="177"/>
      <c r="M196" s="177"/>
      <c r="N196" s="177"/>
      <c r="O196" s="177"/>
      <c r="P196" s="177"/>
      <c r="Q196" s="177"/>
      <c r="R196" s="180"/>
      <c r="T196" s="181"/>
      <c r="U196" s="177"/>
      <c r="V196" s="177"/>
      <c r="W196" s="177"/>
      <c r="X196" s="177"/>
      <c r="Y196" s="177"/>
      <c r="Z196" s="177"/>
      <c r="AA196" s="182"/>
      <c r="AT196" s="183" t="s">
        <v>173</v>
      </c>
      <c r="AU196" s="183" t="s">
        <v>116</v>
      </c>
      <c r="AV196" s="10" t="s">
        <v>116</v>
      </c>
      <c r="AW196" s="10" t="s">
        <v>38</v>
      </c>
      <c r="AX196" s="10" t="s">
        <v>80</v>
      </c>
      <c r="AY196" s="183" t="s">
        <v>161</v>
      </c>
    </row>
    <row r="197" spans="2:65" s="10" customFormat="1" ht="14.45" customHeight="1">
      <c r="B197" s="176"/>
      <c r="C197" s="177"/>
      <c r="D197" s="177"/>
      <c r="E197" s="178" t="s">
        <v>22</v>
      </c>
      <c r="F197" s="279" t="s">
        <v>455</v>
      </c>
      <c r="G197" s="280"/>
      <c r="H197" s="280"/>
      <c r="I197" s="280"/>
      <c r="J197" s="177"/>
      <c r="K197" s="179">
        <v>7.8E-2</v>
      </c>
      <c r="L197" s="177"/>
      <c r="M197" s="177"/>
      <c r="N197" s="177"/>
      <c r="O197" s="177"/>
      <c r="P197" s="177"/>
      <c r="Q197" s="177"/>
      <c r="R197" s="180"/>
      <c r="T197" s="181"/>
      <c r="U197" s="177"/>
      <c r="V197" s="177"/>
      <c r="W197" s="177"/>
      <c r="X197" s="177"/>
      <c r="Y197" s="177"/>
      <c r="Z197" s="177"/>
      <c r="AA197" s="182"/>
      <c r="AT197" s="183" t="s">
        <v>173</v>
      </c>
      <c r="AU197" s="183" t="s">
        <v>116</v>
      </c>
      <c r="AV197" s="10" t="s">
        <v>116</v>
      </c>
      <c r="AW197" s="10" t="s">
        <v>38</v>
      </c>
      <c r="AX197" s="10" t="s">
        <v>80</v>
      </c>
      <c r="AY197" s="183" t="s">
        <v>161</v>
      </c>
    </row>
    <row r="198" spans="2:65" s="11" customFormat="1" ht="14.45" customHeight="1">
      <c r="B198" s="184"/>
      <c r="C198" s="185"/>
      <c r="D198" s="185"/>
      <c r="E198" s="186" t="s">
        <v>22</v>
      </c>
      <c r="F198" s="277" t="s">
        <v>174</v>
      </c>
      <c r="G198" s="278"/>
      <c r="H198" s="278"/>
      <c r="I198" s="278"/>
      <c r="J198" s="185"/>
      <c r="K198" s="187">
        <v>0.34699999999999998</v>
      </c>
      <c r="L198" s="185"/>
      <c r="M198" s="185"/>
      <c r="N198" s="185"/>
      <c r="O198" s="185"/>
      <c r="P198" s="185"/>
      <c r="Q198" s="185"/>
      <c r="R198" s="188"/>
      <c r="T198" s="189"/>
      <c r="U198" s="185"/>
      <c r="V198" s="185"/>
      <c r="W198" s="185"/>
      <c r="X198" s="185"/>
      <c r="Y198" s="185"/>
      <c r="Z198" s="185"/>
      <c r="AA198" s="190"/>
      <c r="AT198" s="191" t="s">
        <v>173</v>
      </c>
      <c r="AU198" s="191" t="s">
        <v>116</v>
      </c>
      <c r="AV198" s="11" t="s">
        <v>166</v>
      </c>
      <c r="AW198" s="11" t="s">
        <v>38</v>
      </c>
      <c r="AX198" s="11" t="s">
        <v>88</v>
      </c>
      <c r="AY198" s="191" t="s">
        <v>161</v>
      </c>
    </row>
    <row r="199" spans="2:65" s="1" customFormat="1" ht="22.9" customHeight="1">
      <c r="B199" s="37"/>
      <c r="C199" s="192" t="s">
        <v>259</v>
      </c>
      <c r="D199" s="192" t="s">
        <v>444</v>
      </c>
      <c r="E199" s="193" t="s">
        <v>456</v>
      </c>
      <c r="F199" s="293" t="s">
        <v>457</v>
      </c>
      <c r="G199" s="293"/>
      <c r="H199" s="293"/>
      <c r="I199" s="293"/>
      <c r="J199" s="194" t="s">
        <v>207</v>
      </c>
      <c r="K199" s="195">
        <v>0.26900000000000002</v>
      </c>
      <c r="L199" s="294">
        <v>0</v>
      </c>
      <c r="M199" s="295"/>
      <c r="N199" s="296">
        <f>ROUND(L199*K199,2)</f>
        <v>0</v>
      </c>
      <c r="O199" s="274"/>
      <c r="P199" s="274"/>
      <c r="Q199" s="274"/>
      <c r="R199" s="39"/>
      <c r="T199" s="173" t="s">
        <v>22</v>
      </c>
      <c r="U199" s="46" t="s">
        <v>45</v>
      </c>
      <c r="V199" s="38"/>
      <c r="W199" s="174">
        <f>V199*K199</f>
        <v>0</v>
      </c>
      <c r="X199" s="174">
        <v>1</v>
      </c>
      <c r="Y199" s="174">
        <f>X199*K199</f>
        <v>0.26900000000000002</v>
      </c>
      <c r="Z199" s="174">
        <v>0</v>
      </c>
      <c r="AA199" s="175">
        <f>Z199*K199</f>
        <v>0</v>
      </c>
      <c r="AR199" s="21" t="s">
        <v>204</v>
      </c>
      <c r="AT199" s="21" t="s">
        <v>444</v>
      </c>
      <c r="AU199" s="21" t="s">
        <v>116</v>
      </c>
      <c r="AY199" s="21" t="s">
        <v>161</v>
      </c>
      <c r="BE199" s="112">
        <f>IF(U199="základní",N199,0)</f>
        <v>0</v>
      </c>
      <c r="BF199" s="112">
        <f>IF(U199="snížená",N199,0)</f>
        <v>0</v>
      </c>
      <c r="BG199" s="112">
        <f>IF(U199="zákl. přenesená",N199,0)</f>
        <v>0</v>
      </c>
      <c r="BH199" s="112">
        <f>IF(U199="sníž. přenesená",N199,0)</f>
        <v>0</v>
      </c>
      <c r="BI199" s="112">
        <f>IF(U199="nulová",N199,0)</f>
        <v>0</v>
      </c>
      <c r="BJ199" s="21" t="s">
        <v>88</v>
      </c>
      <c r="BK199" s="112">
        <f>ROUND(L199*K199,2)</f>
        <v>0</v>
      </c>
      <c r="BL199" s="21" t="s">
        <v>166</v>
      </c>
      <c r="BM199" s="21" t="s">
        <v>458</v>
      </c>
    </row>
    <row r="200" spans="2:65" s="10" customFormat="1" ht="14.45" customHeight="1">
      <c r="B200" s="176"/>
      <c r="C200" s="177"/>
      <c r="D200" s="177"/>
      <c r="E200" s="178" t="s">
        <v>22</v>
      </c>
      <c r="F200" s="275" t="s">
        <v>459</v>
      </c>
      <c r="G200" s="276"/>
      <c r="H200" s="276"/>
      <c r="I200" s="276"/>
      <c r="J200" s="177"/>
      <c r="K200" s="179">
        <v>0.26900000000000002</v>
      </c>
      <c r="L200" s="177"/>
      <c r="M200" s="177"/>
      <c r="N200" s="177"/>
      <c r="O200" s="177"/>
      <c r="P200" s="177"/>
      <c r="Q200" s="177"/>
      <c r="R200" s="180"/>
      <c r="T200" s="181"/>
      <c r="U200" s="177"/>
      <c r="V200" s="177"/>
      <c r="W200" s="177"/>
      <c r="X200" s="177"/>
      <c r="Y200" s="177"/>
      <c r="Z200" s="177"/>
      <c r="AA200" s="182"/>
      <c r="AT200" s="183" t="s">
        <v>173</v>
      </c>
      <c r="AU200" s="183" t="s">
        <v>116</v>
      </c>
      <c r="AV200" s="10" t="s">
        <v>116</v>
      </c>
      <c r="AW200" s="10" t="s">
        <v>38</v>
      </c>
      <c r="AX200" s="10" t="s">
        <v>80</v>
      </c>
      <c r="AY200" s="183" t="s">
        <v>161</v>
      </c>
    </row>
    <row r="201" spans="2:65" s="11" customFormat="1" ht="14.45" customHeight="1">
      <c r="B201" s="184"/>
      <c r="C201" s="185"/>
      <c r="D201" s="185"/>
      <c r="E201" s="186" t="s">
        <v>22</v>
      </c>
      <c r="F201" s="277" t="s">
        <v>174</v>
      </c>
      <c r="G201" s="278"/>
      <c r="H201" s="278"/>
      <c r="I201" s="278"/>
      <c r="J201" s="185"/>
      <c r="K201" s="187">
        <v>0.26900000000000002</v>
      </c>
      <c r="L201" s="185"/>
      <c r="M201" s="185"/>
      <c r="N201" s="185"/>
      <c r="O201" s="185"/>
      <c r="P201" s="185"/>
      <c r="Q201" s="185"/>
      <c r="R201" s="188"/>
      <c r="T201" s="189"/>
      <c r="U201" s="185"/>
      <c r="V201" s="185"/>
      <c r="W201" s="185"/>
      <c r="X201" s="185"/>
      <c r="Y201" s="185"/>
      <c r="Z201" s="185"/>
      <c r="AA201" s="190"/>
      <c r="AT201" s="191" t="s">
        <v>173</v>
      </c>
      <c r="AU201" s="191" t="s">
        <v>116</v>
      </c>
      <c r="AV201" s="11" t="s">
        <v>166</v>
      </c>
      <c r="AW201" s="11" t="s">
        <v>38</v>
      </c>
      <c r="AX201" s="11" t="s">
        <v>88</v>
      </c>
      <c r="AY201" s="191" t="s">
        <v>161</v>
      </c>
    </row>
    <row r="202" spans="2:65" s="1" customFormat="1" ht="22.9" customHeight="1">
      <c r="B202" s="37"/>
      <c r="C202" s="192" t="s">
        <v>263</v>
      </c>
      <c r="D202" s="192" t="s">
        <v>444</v>
      </c>
      <c r="E202" s="193" t="s">
        <v>460</v>
      </c>
      <c r="F202" s="293" t="s">
        <v>461</v>
      </c>
      <c r="G202" s="293"/>
      <c r="H202" s="293"/>
      <c r="I202" s="293"/>
      <c r="J202" s="194" t="s">
        <v>207</v>
      </c>
      <c r="K202" s="195">
        <v>7.8E-2</v>
      </c>
      <c r="L202" s="294">
        <v>0</v>
      </c>
      <c r="M202" s="295"/>
      <c r="N202" s="296">
        <f>ROUND(L202*K202,2)</f>
        <v>0</v>
      </c>
      <c r="O202" s="274"/>
      <c r="P202" s="274"/>
      <c r="Q202" s="274"/>
      <c r="R202" s="39"/>
      <c r="T202" s="173" t="s">
        <v>22</v>
      </c>
      <c r="U202" s="46" t="s">
        <v>45</v>
      </c>
      <c r="V202" s="38"/>
      <c r="W202" s="174">
        <f>V202*K202</f>
        <v>0</v>
      </c>
      <c r="X202" s="174">
        <v>1</v>
      </c>
      <c r="Y202" s="174">
        <f>X202*K202</f>
        <v>7.8E-2</v>
      </c>
      <c r="Z202" s="174">
        <v>0</v>
      </c>
      <c r="AA202" s="175">
        <f>Z202*K202</f>
        <v>0</v>
      </c>
      <c r="AR202" s="21" t="s">
        <v>204</v>
      </c>
      <c r="AT202" s="21" t="s">
        <v>444</v>
      </c>
      <c r="AU202" s="21" t="s">
        <v>116</v>
      </c>
      <c r="AY202" s="21" t="s">
        <v>161</v>
      </c>
      <c r="BE202" s="112">
        <f>IF(U202="základní",N202,0)</f>
        <v>0</v>
      </c>
      <c r="BF202" s="112">
        <f>IF(U202="snížená",N202,0)</f>
        <v>0</v>
      </c>
      <c r="BG202" s="112">
        <f>IF(U202="zákl. přenesená",N202,0)</f>
        <v>0</v>
      </c>
      <c r="BH202" s="112">
        <f>IF(U202="sníž. přenesená",N202,0)</f>
        <v>0</v>
      </c>
      <c r="BI202" s="112">
        <f>IF(U202="nulová",N202,0)</f>
        <v>0</v>
      </c>
      <c r="BJ202" s="21" t="s">
        <v>88</v>
      </c>
      <c r="BK202" s="112">
        <f>ROUND(L202*K202,2)</f>
        <v>0</v>
      </c>
      <c r="BL202" s="21" t="s">
        <v>166</v>
      </c>
      <c r="BM202" s="21" t="s">
        <v>462</v>
      </c>
    </row>
    <row r="203" spans="2:65" s="10" customFormat="1" ht="14.45" customHeight="1">
      <c r="B203" s="176"/>
      <c r="C203" s="177"/>
      <c r="D203" s="177"/>
      <c r="E203" s="178" t="s">
        <v>22</v>
      </c>
      <c r="F203" s="275" t="s">
        <v>455</v>
      </c>
      <c r="G203" s="276"/>
      <c r="H203" s="276"/>
      <c r="I203" s="276"/>
      <c r="J203" s="177"/>
      <c r="K203" s="179">
        <v>7.8E-2</v>
      </c>
      <c r="L203" s="177"/>
      <c r="M203" s="177"/>
      <c r="N203" s="177"/>
      <c r="O203" s="177"/>
      <c r="P203" s="177"/>
      <c r="Q203" s="177"/>
      <c r="R203" s="180"/>
      <c r="T203" s="181"/>
      <c r="U203" s="177"/>
      <c r="V203" s="177"/>
      <c r="W203" s="177"/>
      <c r="X203" s="177"/>
      <c r="Y203" s="177"/>
      <c r="Z203" s="177"/>
      <c r="AA203" s="182"/>
      <c r="AT203" s="183" t="s">
        <v>173</v>
      </c>
      <c r="AU203" s="183" t="s">
        <v>116</v>
      </c>
      <c r="AV203" s="10" t="s">
        <v>116</v>
      </c>
      <c r="AW203" s="10" t="s">
        <v>38</v>
      </c>
      <c r="AX203" s="10" t="s">
        <v>80</v>
      </c>
      <c r="AY203" s="183" t="s">
        <v>161</v>
      </c>
    </row>
    <row r="204" spans="2:65" s="11" customFormat="1" ht="14.45" customHeight="1">
      <c r="B204" s="184"/>
      <c r="C204" s="185"/>
      <c r="D204" s="185"/>
      <c r="E204" s="186" t="s">
        <v>22</v>
      </c>
      <c r="F204" s="277" t="s">
        <v>174</v>
      </c>
      <c r="G204" s="278"/>
      <c r="H204" s="278"/>
      <c r="I204" s="278"/>
      <c r="J204" s="185"/>
      <c r="K204" s="187">
        <v>7.8E-2</v>
      </c>
      <c r="L204" s="185"/>
      <c r="M204" s="185"/>
      <c r="N204" s="185"/>
      <c r="O204" s="185"/>
      <c r="P204" s="185"/>
      <c r="Q204" s="185"/>
      <c r="R204" s="188"/>
      <c r="T204" s="189"/>
      <c r="U204" s="185"/>
      <c r="V204" s="185"/>
      <c r="W204" s="185"/>
      <c r="X204" s="185"/>
      <c r="Y204" s="185"/>
      <c r="Z204" s="185"/>
      <c r="AA204" s="190"/>
      <c r="AT204" s="191" t="s">
        <v>173</v>
      </c>
      <c r="AU204" s="191" t="s">
        <v>116</v>
      </c>
      <c r="AV204" s="11" t="s">
        <v>166</v>
      </c>
      <c r="AW204" s="11" t="s">
        <v>38</v>
      </c>
      <c r="AX204" s="11" t="s">
        <v>88</v>
      </c>
      <c r="AY204" s="191" t="s">
        <v>161</v>
      </c>
    </row>
    <row r="205" spans="2:65" s="9" customFormat="1" ht="29.85" customHeight="1">
      <c r="B205" s="158"/>
      <c r="C205" s="159"/>
      <c r="D205" s="168" t="s">
        <v>373</v>
      </c>
      <c r="E205" s="168"/>
      <c r="F205" s="168"/>
      <c r="G205" s="168"/>
      <c r="H205" s="168"/>
      <c r="I205" s="168"/>
      <c r="J205" s="168"/>
      <c r="K205" s="168"/>
      <c r="L205" s="168"/>
      <c r="M205" s="168"/>
      <c r="N205" s="284">
        <f>BK205</f>
        <v>0</v>
      </c>
      <c r="O205" s="285"/>
      <c r="P205" s="285"/>
      <c r="Q205" s="285"/>
      <c r="R205" s="161"/>
      <c r="T205" s="162"/>
      <c r="U205" s="159"/>
      <c r="V205" s="159"/>
      <c r="W205" s="163">
        <f>SUM(W206:W217)</f>
        <v>0</v>
      </c>
      <c r="X205" s="159"/>
      <c r="Y205" s="163">
        <f>SUM(Y206:Y217)</f>
        <v>17.768668139999999</v>
      </c>
      <c r="Z205" s="159"/>
      <c r="AA205" s="164">
        <f>SUM(AA206:AA217)</f>
        <v>0</v>
      </c>
      <c r="AR205" s="165" t="s">
        <v>88</v>
      </c>
      <c r="AT205" s="166" t="s">
        <v>79</v>
      </c>
      <c r="AU205" s="166" t="s">
        <v>88</v>
      </c>
      <c r="AY205" s="165" t="s">
        <v>161</v>
      </c>
      <c r="BK205" s="167">
        <f>SUM(BK206:BK217)</f>
        <v>0</v>
      </c>
    </row>
    <row r="206" spans="2:65" s="1" customFormat="1" ht="14.45" customHeight="1">
      <c r="B206" s="37"/>
      <c r="C206" s="169" t="s">
        <v>267</v>
      </c>
      <c r="D206" s="169" t="s">
        <v>162</v>
      </c>
      <c r="E206" s="170" t="s">
        <v>463</v>
      </c>
      <c r="F206" s="271" t="s">
        <v>464</v>
      </c>
      <c r="G206" s="271"/>
      <c r="H206" s="271"/>
      <c r="I206" s="271"/>
      <c r="J206" s="171" t="s">
        <v>178</v>
      </c>
      <c r="K206" s="172">
        <v>6.84</v>
      </c>
      <c r="L206" s="272">
        <v>0</v>
      </c>
      <c r="M206" s="273"/>
      <c r="N206" s="274">
        <f>ROUND(L206*K206,2)</f>
        <v>0</v>
      </c>
      <c r="O206" s="274"/>
      <c r="P206" s="274"/>
      <c r="Q206" s="274"/>
      <c r="R206" s="39"/>
      <c r="T206" s="173" t="s">
        <v>22</v>
      </c>
      <c r="U206" s="46" t="s">
        <v>45</v>
      </c>
      <c r="V206" s="38"/>
      <c r="W206" s="174">
        <f>V206*K206</f>
        <v>0</v>
      </c>
      <c r="X206" s="174">
        <v>2.45343</v>
      </c>
      <c r="Y206" s="174">
        <f>X206*K206</f>
        <v>16.781461199999999</v>
      </c>
      <c r="Z206" s="174">
        <v>0</v>
      </c>
      <c r="AA206" s="175">
        <f>Z206*K206</f>
        <v>0</v>
      </c>
      <c r="AR206" s="21" t="s">
        <v>166</v>
      </c>
      <c r="AT206" s="21" t="s">
        <v>162</v>
      </c>
      <c r="AU206" s="21" t="s">
        <v>116</v>
      </c>
      <c r="AY206" s="21" t="s">
        <v>161</v>
      </c>
      <c r="BE206" s="112">
        <f>IF(U206="základní",N206,0)</f>
        <v>0</v>
      </c>
      <c r="BF206" s="112">
        <f>IF(U206="snížená",N206,0)</f>
        <v>0</v>
      </c>
      <c r="BG206" s="112">
        <f>IF(U206="zákl. přenesená",N206,0)</f>
        <v>0</v>
      </c>
      <c r="BH206" s="112">
        <f>IF(U206="sníž. přenesená",N206,0)</f>
        <v>0</v>
      </c>
      <c r="BI206" s="112">
        <f>IF(U206="nulová",N206,0)</f>
        <v>0</v>
      </c>
      <c r="BJ206" s="21" t="s">
        <v>88</v>
      </c>
      <c r="BK206" s="112">
        <f>ROUND(L206*K206,2)</f>
        <v>0</v>
      </c>
      <c r="BL206" s="21" t="s">
        <v>166</v>
      </c>
      <c r="BM206" s="21" t="s">
        <v>465</v>
      </c>
    </row>
    <row r="207" spans="2:65" s="10" customFormat="1" ht="14.45" customHeight="1">
      <c r="B207" s="176"/>
      <c r="C207" s="177"/>
      <c r="D207" s="177"/>
      <c r="E207" s="178" t="s">
        <v>22</v>
      </c>
      <c r="F207" s="275" t="s">
        <v>466</v>
      </c>
      <c r="G207" s="276"/>
      <c r="H207" s="276"/>
      <c r="I207" s="276"/>
      <c r="J207" s="177"/>
      <c r="K207" s="179">
        <v>6.84</v>
      </c>
      <c r="L207" s="177"/>
      <c r="M207" s="177"/>
      <c r="N207" s="177"/>
      <c r="O207" s="177"/>
      <c r="P207" s="177"/>
      <c r="Q207" s="177"/>
      <c r="R207" s="180"/>
      <c r="T207" s="181"/>
      <c r="U207" s="177"/>
      <c r="V207" s="177"/>
      <c r="W207" s="177"/>
      <c r="X207" s="177"/>
      <c r="Y207" s="177"/>
      <c r="Z207" s="177"/>
      <c r="AA207" s="182"/>
      <c r="AT207" s="183" t="s">
        <v>173</v>
      </c>
      <c r="AU207" s="183" t="s">
        <v>116</v>
      </c>
      <c r="AV207" s="10" t="s">
        <v>116</v>
      </c>
      <c r="AW207" s="10" t="s">
        <v>38</v>
      </c>
      <c r="AX207" s="10" t="s">
        <v>80</v>
      </c>
      <c r="AY207" s="183" t="s">
        <v>161</v>
      </c>
    </row>
    <row r="208" spans="2:65" s="11" customFormat="1" ht="14.45" customHeight="1">
      <c r="B208" s="184"/>
      <c r="C208" s="185"/>
      <c r="D208" s="185"/>
      <c r="E208" s="186" t="s">
        <v>22</v>
      </c>
      <c r="F208" s="277" t="s">
        <v>174</v>
      </c>
      <c r="G208" s="278"/>
      <c r="H208" s="278"/>
      <c r="I208" s="278"/>
      <c r="J208" s="185"/>
      <c r="K208" s="187">
        <v>6.84</v>
      </c>
      <c r="L208" s="185"/>
      <c r="M208" s="185"/>
      <c r="N208" s="185"/>
      <c r="O208" s="185"/>
      <c r="P208" s="185"/>
      <c r="Q208" s="185"/>
      <c r="R208" s="188"/>
      <c r="T208" s="189"/>
      <c r="U208" s="185"/>
      <c r="V208" s="185"/>
      <c r="W208" s="185"/>
      <c r="X208" s="185"/>
      <c r="Y208" s="185"/>
      <c r="Z208" s="185"/>
      <c r="AA208" s="190"/>
      <c r="AT208" s="191" t="s">
        <v>173</v>
      </c>
      <c r="AU208" s="191" t="s">
        <v>116</v>
      </c>
      <c r="AV208" s="11" t="s">
        <v>166</v>
      </c>
      <c r="AW208" s="11" t="s">
        <v>38</v>
      </c>
      <c r="AX208" s="11" t="s">
        <v>88</v>
      </c>
      <c r="AY208" s="191" t="s">
        <v>161</v>
      </c>
    </row>
    <row r="209" spans="2:65" s="1" customFormat="1" ht="22.9" customHeight="1">
      <c r="B209" s="37"/>
      <c r="C209" s="169" t="s">
        <v>10</v>
      </c>
      <c r="D209" s="169" t="s">
        <v>162</v>
      </c>
      <c r="E209" s="170" t="s">
        <v>467</v>
      </c>
      <c r="F209" s="271" t="s">
        <v>468</v>
      </c>
      <c r="G209" s="271"/>
      <c r="H209" s="271"/>
      <c r="I209" s="271"/>
      <c r="J209" s="171" t="s">
        <v>170</v>
      </c>
      <c r="K209" s="172">
        <v>42.75</v>
      </c>
      <c r="L209" s="272">
        <v>0</v>
      </c>
      <c r="M209" s="273"/>
      <c r="N209" s="274">
        <f>ROUND(L209*K209,2)</f>
        <v>0</v>
      </c>
      <c r="O209" s="274"/>
      <c r="P209" s="274"/>
      <c r="Q209" s="274"/>
      <c r="R209" s="39"/>
      <c r="T209" s="173" t="s">
        <v>22</v>
      </c>
      <c r="U209" s="46" t="s">
        <v>45</v>
      </c>
      <c r="V209" s="38"/>
      <c r="W209" s="174">
        <f>V209*K209</f>
        <v>0</v>
      </c>
      <c r="X209" s="174">
        <v>5.3299999999999997E-3</v>
      </c>
      <c r="Y209" s="174">
        <f>X209*K209</f>
        <v>0.22785749999999999</v>
      </c>
      <c r="Z209" s="174">
        <v>0</v>
      </c>
      <c r="AA209" s="175">
        <f>Z209*K209</f>
        <v>0</v>
      </c>
      <c r="AR209" s="21" t="s">
        <v>166</v>
      </c>
      <c r="AT209" s="21" t="s">
        <v>162</v>
      </c>
      <c r="AU209" s="21" t="s">
        <v>116</v>
      </c>
      <c r="AY209" s="21" t="s">
        <v>161</v>
      </c>
      <c r="BE209" s="112">
        <f>IF(U209="základní",N209,0)</f>
        <v>0</v>
      </c>
      <c r="BF209" s="112">
        <f>IF(U209="snížená",N209,0)</f>
        <v>0</v>
      </c>
      <c r="BG209" s="112">
        <f>IF(U209="zákl. přenesená",N209,0)</f>
        <v>0</v>
      </c>
      <c r="BH209" s="112">
        <f>IF(U209="sníž. přenesená",N209,0)</f>
        <v>0</v>
      </c>
      <c r="BI209" s="112">
        <f>IF(U209="nulová",N209,0)</f>
        <v>0</v>
      </c>
      <c r="BJ209" s="21" t="s">
        <v>88</v>
      </c>
      <c r="BK209" s="112">
        <f>ROUND(L209*K209,2)</f>
        <v>0</v>
      </c>
      <c r="BL209" s="21" t="s">
        <v>166</v>
      </c>
      <c r="BM209" s="21" t="s">
        <v>469</v>
      </c>
    </row>
    <row r="210" spans="2:65" s="10" customFormat="1" ht="14.45" customHeight="1">
      <c r="B210" s="176"/>
      <c r="C210" s="177"/>
      <c r="D210" s="177"/>
      <c r="E210" s="178" t="s">
        <v>22</v>
      </c>
      <c r="F210" s="275" t="s">
        <v>470</v>
      </c>
      <c r="G210" s="276"/>
      <c r="H210" s="276"/>
      <c r="I210" s="276"/>
      <c r="J210" s="177"/>
      <c r="K210" s="179">
        <v>42.75</v>
      </c>
      <c r="L210" s="177"/>
      <c r="M210" s="177"/>
      <c r="N210" s="177"/>
      <c r="O210" s="177"/>
      <c r="P210" s="177"/>
      <c r="Q210" s="177"/>
      <c r="R210" s="180"/>
      <c r="T210" s="181"/>
      <c r="U210" s="177"/>
      <c r="V210" s="177"/>
      <c r="W210" s="177"/>
      <c r="X210" s="177"/>
      <c r="Y210" s="177"/>
      <c r="Z210" s="177"/>
      <c r="AA210" s="182"/>
      <c r="AT210" s="183" t="s">
        <v>173</v>
      </c>
      <c r="AU210" s="183" t="s">
        <v>116</v>
      </c>
      <c r="AV210" s="10" t="s">
        <v>116</v>
      </c>
      <c r="AW210" s="10" t="s">
        <v>38</v>
      </c>
      <c r="AX210" s="10" t="s">
        <v>80</v>
      </c>
      <c r="AY210" s="183" t="s">
        <v>161</v>
      </c>
    </row>
    <row r="211" spans="2:65" s="11" customFormat="1" ht="14.45" customHeight="1">
      <c r="B211" s="184"/>
      <c r="C211" s="185"/>
      <c r="D211" s="185"/>
      <c r="E211" s="186" t="s">
        <v>22</v>
      </c>
      <c r="F211" s="277" t="s">
        <v>174</v>
      </c>
      <c r="G211" s="278"/>
      <c r="H211" s="278"/>
      <c r="I211" s="278"/>
      <c r="J211" s="185"/>
      <c r="K211" s="187">
        <v>42.75</v>
      </c>
      <c r="L211" s="185"/>
      <c r="M211" s="185"/>
      <c r="N211" s="185"/>
      <c r="O211" s="185"/>
      <c r="P211" s="185"/>
      <c r="Q211" s="185"/>
      <c r="R211" s="188"/>
      <c r="T211" s="189"/>
      <c r="U211" s="185"/>
      <c r="V211" s="185"/>
      <c r="W211" s="185"/>
      <c r="X211" s="185"/>
      <c r="Y211" s="185"/>
      <c r="Z211" s="185"/>
      <c r="AA211" s="190"/>
      <c r="AT211" s="191" t="s">
        <v>173</v>
      </c>
      <c r="AU211" s="191" t="s">
        <v>116</v>
      </c>
      <c r="AV211" s="11" t="s">
        <v>166</v>
      </c>
      <c r="AW211" s="11" t="s">
        <v>38</v>
      </c>
      <c r="AX211" s="11" t="s">
        <v>88</v>
      </c>
      <c r="AY211" s="191" t="s">
        <v>161</v>
      </c>
    </row>
    <row r="212" spans="2:65" s="1" customFormat="1" ht="22.9" customHeight="1">
      <c r="B212" s="37"/>
      <c r="C212" s="169" t="s">
        <v>274</v>
      </c>
      <c r="D212" s="169" t="s">
        <v>162</v>
      </c>
      <c r="E212" s="170" t="s">
        <v>471</v>
      </c>
      <c r="F212" s="271" t="s">
        <v>472</v>
      </c>
      <c r="G212" s="271"/>
      <c r="H212" s="271"/>
      <c r="I212" s="271"/>
      <c r="J212" s="171" t="s">
        <v>170</v>
      </c>
      <c r="K212" s="172">
        <v>42.75</v>
      </c>
      <c r="L212" s="272">
        <v>0</v>
      </c>
      <c r="M212" s="273"/>
      <c r="N212" s="274">
        <f>ROUND(L212*K212,2)</f>
        <v>0</v>
      </c>
      <c r="O212" s="274"/>
      <c r="P212" s="274"/>
      <c r="Q212" s="274"/>
      <c r="R212" s="39"/>
      <c r="T212" s="173" t="s">
        <v>22</v>
      </c>
      <c r="U212" s="46" t="s">
        <v>45</v>
      </c>
      <c r="V212" s="38"/>
      <c r="W212" s="174">
        <f>V212*K212</f>
        <v>0</v>
      </c>
      <c r="X212" s="174">
        <v>0</v>
      </c>
      <c r="Y212" s="174">
        <f>X212*K212</f>
        <v>0</v>
      </c>
      <c r="Z212" s="174">
        <v>0</v>
      </c>
      <c r="AA212" s="175">
        <f>Z212*K212</f>
        <v>0</v>
      </c>
      <c r="AR212" s="21" t="s">
        <v>166</v>
      </c>
      <c r="AT212" s="21" t="s">
        <v>162</v>
      </c>
      <c r="AU212" s="21" t="s">
        <v>116</v>
      </c>
      <c r="AY212" s="21" t="s">
        <v>161</v>
      </c>
      <c r="BE212" s="112">
        <f>IF(U212="základní",N212,0)</f>
        <v>0</v>
      </c>
      <c r="BF212" s="112">
        <f>IF(U212="snížená",N212,0)</f>
        <v>0</v>
      </c>
      <c r="BG212" s="112">
        <f>IF(U212="zákl. přenesená",N212,0)</f>
        <v>0</v>
      </c>
      <c r="BH212" s="112">
        <f>IF(U212="sníž. přenesená",N212,0)</f>
        <v>0</v>
      </c>
      <c r="BI212" s="112">
        <f>IF(U212="nulová",N212,0)</f>
        <v>0</v>
      </c>
      <c r="BJ212" s="21" t="s">
        <v>88</v>
      </c>
      <c r="BK212" s="112">
        <f>ROUND(L212*K212,2)</f>
        <v>0</v>
      </c>
      <c r="BL212" s="21" t="s">
        <v>166</v>
      </c>
      <c r="BM212" s="21" t="s">
        <v>473</v>
      </c>
    </row>
    <row r="213" spans="2:65" s="1" customFormat="1" ht="22.9" customHeight="1">
      <c r="B213" s="37"/>
      <c r="C213" s="169" t="s">
        <v>278</v>
      </c>
      <c r="D213" s="169" t="s">
        <v>162</v>
      </c>
      <c r="E213" s="170" t="s">
        <v>474</v>
      </c>
      <c r="F213" s="271" t="s">
        <v>475</v>
      </c>
      <c r="G213" s="271"/>
      <c r="H213" s="271"/>
      <c r="I213" s="271"/>
      <c r="J213" s="171" t="s">
        <v>170</v>
      </c>
      <c r="K213" s="172">
        <v>42.75</v>
      </c>
      <c r="L213" s="272">
        <v>0</v>
      </c>
      <c r="M213" s="273"/>
      <c r="N213" s="274">
        <f>ROUND(L213*K213,2)</f>
        <v>0</v>
      </c>
      <c r="O213" s="274"/>
      <c r="P213" s="274"/>
      <c r="Q213" s="274"/>
      <c r="R213" s="39"/>
      <c r="T213" s="173" t="s">
        <v>22</v>
      </c>
      <c r="U213" s="46" t="s">
        <v>45</v>
      </c>
      <c r="V213" s="38"/>
      <c r="W213" s="174">
        <f>V213*K213</f>
        <v>0</v>
      </c>
      <c r="X213" s="174">
        <v>8.8000000000000003E-4</v>
      </c>
      <c r="Y213" s="174">
        <f>X213*K213</f>
        <v>3.7620000000000001E-2</v>
      </c>
      <c r="Z213" s="174">
        <v>0</v>
      </c>
      <c r="AA213" s="175">
        <f>Z213*K213</f>
        <v>0</v>
      </c>
      <c r="AR213" s="21" t="s">
        <v>166</v>
      </c>
      <c r="AT213" s="21" t="s">
        <v>162</v>
      </c>
      <c r="AU213" s="21" t="s">
        <v>116</v>
      </c>
      <c r="AY213" s="21" t="s">
        <v>161</v>
      </c>
      <c r="BE213" s="112">
        <f>IF(U213="základní",N213,0)</f>
        <v>0</v>
      </c>
      <c r="BF213" s="112">
        <f>IF(U213="snížená",N213,0)</f>
        <v>0</v>
      </c>
      <c r="BG213" s="112">
        <f>IF(U213="zákl. přenesená",N213,0)</f>
        <v>0</v>
      </c>
      <c r="BH213" s="112">
        <f>IF(U213="sníž. přenesená",N213,0)</f>
        <v>0</v>
      </c>
      <c r="BI213" s="112">
        <f>IF(U213="nulová",N213,0)</f>
        <v>0</v>
      </c>
      <c r="BJ213" s="21" t="s">
        <v>88</v>
      </c>
      <c r="BK213" s="112">
        <f>ROUND(L213*K213,2)</f>
        <v>0</v>
      </c>
      <c r="BL213" s="21" t="s">
        <v>166</v>
      </c>
      <c r="BM213" s="21" t="s">
        <v>476</v>
      </c>
    </row>
    <row r="214" spans="2:65" s="1" customFormat="1" ht="34.15" customHeight="1">
      <c r="B214" s="37"/>
      <c r="C214" s="169" t="s">
        <v>282</v>
      </c>
      <c r="D214" s="169" t="s">
        <v>162</v>
      </c>
      <c r="E214" s="170" t="s">
        <v>477</v>
      </c>
      <c r="F214" s="271" t="s">
        <v>478</v>
      </c>
      <c r="G214" s="271"/>
      <c r="H214" s="271"/>
      <c r="I214" s="271"/>
      <c r="J214" s="171" t="s">
        <v>170</v>
      </c>
      <c r="K214" s="172">
        <v>42.75</v>
      </c>
      <c r="L214" s="272">
        <v>0</v>
      </c>
      <c r="M214" s="273"/>
      <c r="N214" s="274">
        <f>ROUND(L214*K214,2)</f>
        <v>0</v>
      </c>
      <c r="O214" s="274"/>
      <c r="P214" s="274"/>
      <c r="Q214" s="274"/>
      <c r="R214" s="39"/>
      <c r="T214" s="173" t="s">
        <v>22</v>
      </c>
      <c r="U214" s="46" t="s">
        <v>45</v>
      </c>
      <c r="V214" s="38"/>
      <c r="W214" s="174">
        <f>V214*K214</f>
        <v>0</v>
      </c>
      <c r="X214" s="174">
        <v>0</v>
      </c>
      <c r="Y214" s="174">
        <f>X214*K214</f>
        <v>0</v>
      </c>
      <c r="Z214" s="174">
        <v>0</v>
      </c>
      <c r="AA214" s="175">
        <f>Z214*K214</f>
        <v>0</v>
      </c>
      <c r="AR214" s="21" t="s">
        <v>166</v>
      </c>
      <c r="AT214" s="21" t="s">
        <v>162</v>
      </c>
      <c r="AU214" s="21" t="s">
        <v>116</v>
      </c>
      <c r="AY214" s="21" t="s">
        <v>161</v>
      </c>
      <c r="BE214" s="112">
        <f>IF(U214="základní",N214,0)</f>
        <v>0</v>
      </c>
      <c r="BF214" s="112">
        <f>IF(U214="snížená",N214,0)</f>
        <v>0</v>
      </c>
      <c r="BG214" s="112">
        <f>IF(U214="zákl. přenesená",N214,0)</f>
        <v>0</v>
      </c>
      <c r="BH214" s="112">
        <f>IF(U214="sníž. přenesená",N214,0)</f>
        <v>0</v>
      </c>
      <c r="BI214" s="112">
        <f>IF(U214="nulová",N214,0)</f>
        <v>0</v>
      </c>
      <c r="BJ214" s="21" t="s">
        <v>88</v>
      </c>
      <c r="BK214" s="112">
        <f>ROUND(L214*K214,2)</f>
        <v>0</v>
      </c>
      <c r="BL214" s="21" t="s">
        <v>166</v>
      </c>
      <c r="BM214" s="21" t="s">
        <v>479</v>
      </c>
    </row>
    <row r="215" spans="2:65" s="1" customFormat="1" ht="22.9" customHeight="1">
      <c r="B215" s="37"/>
      <c r="C215" s="169" t="s">
        <v>287</v>
      </c>
      <c r="D215" s="169" t="s">
        <v>162</v>
      </c>
      <c r="E215" s="170" t="s">
        <v>480</v>
      </c>
      <c r="F215" s="271" t="s">
        <v>481</v>
      </c>
      <c r="G215" s="271"/>
      <c r="H215" s="271"/>
      <c r="I215" s="271"/>
      <c r="J215" s="171" t="s">
        <v>207</v>
      </c>
      <c r="K215" s="172">
        <v>0.68400000000000005</v>
      </c>
      <c r="L215" s="272">
        <v>0</v>
      </c>
      <c r="M215" s="273"/>
      <c r="N215" s="274">
        <f>ROUND(L215*K215,2)</f>
        <v>0</v>
      </c>
      <c r="O215" s="274"/>
      <c r="P215" s="274"/>
      <c r="Q215" s="274"/>
      <c r="R215" s="39"/>
      <c r="T215" s="173" t="s">
        <v>22</v>
      </c>
      <c r="U215" s="46" t="s">
        <v>45</v>
      </c>
      <c r="V215" s="38"/>
      <c r="W215" s="174">
        <f>V215*K215</f>
        <v>0</v>
      </c>
      <c r="X215" s="174">
        <v>1.0551600000000001</v>
      </c>
      <c r="Y215" s="174">
        <f>X215*K215</f>
        <v>0.72172944000000017</v>
      </c>
      <c r="Z215" s="174">
        <v>0</v>
      </c>
      <c r="AA215" s="175">
        <f>Z215*K215</f>
        <v>0</v>
      </c>
      <c r="AR215" s="21" t="s">
        <v>166</v>
      </c>
      <c r="AT215" s="21" t="s">
        <v>162</v>
      </c>
      <c r="AU215" s="21" t="s">
        <v>116</v>
      </c>
      <c r="AY215" s="21" t="s">
        <v>161</v>
      </c>
      <c r="BE215" s="112">
        <f>IF(U215="základní",N215,0)</f>
        <v>0</v>
      </c>
      <c r="BF215" s="112">
        <f>IF(U215="snížená",N215,0)</f>
        <v>0</v>
      </c>
      <c r="BG215" s="112">
        <f>IF(U215="zákl. přenesená",N215,0)</f>
        <v>0</v>
      </c>
      <c r="BH215" s="112">
        <f>IF(U215="sníž. přenesená",N215,0)</f>
        <v>0</v>
      </c>
      <c r="BI215" s="112">
        <f>IF(U215="nulová",N215,0)</f>
        <v>0</v>
      </c>
      <c r="BJ215" s="21" t="s">
        <v>88</v>
      </c>
      <c r="BK215" s="112">
        <f>ROUND(L215*K215,2)</f>
        <v>0</v>
      </c>
      <c r="BL215" s="21" t="s">
        <v>166</v>
      </c>
      <c r="BM215" s="21" t="s">
        <v>482</v>
      </c>
    </row>
    <row r="216" spans="2:65" s="10" customFormat="1" ht="14.45" customHeight="1">
      <c r="B216" s="176"/>
      <c r="C216" s="177"/>
      <c r="D216" s="177"/>
      <c r="E216" s="178" t="s">
        <v>22</v>
      </c>
      <c r="F216" s="275" t="s">
        <v>483</v>
      </c>
      <c r="G216" s="276"/>
      <c r="H216" s="276"/>
      <c r="I216" s="276"/>
      <c r="J216" s="177"/>
      <c r="K216" s="179">
        <v>0.68400000000000005</v>
      </c>
      <c r="L216" s="177"/>
      <c r="M216" s="177"/>
      <c r="N216" s="177"/>
      <c r="O216" s="177"/>
      <c r="P216" s="177"/>
      <c r="Q216" s="177"/>
      <c r="R216" s="180"/>
      <c r="T216" s="181"/>
      <c r="U216" s="177"/>
      <c r="V216" s="177"/>
      <c r="W216" s="177"/>
      <c r="X216" s="177"/>
      <c r="Y216" s="177"/>
      <c r="Z216" s="177"/>
      <c r="AA216" s="182"/>
      <c r="AT216" s="183" t="s">
        <v>173</v>
      </c>
      <c r="AU216" s="183" t="s">
        <v>116</v>
      </c>
      <c r="AV216" s="10" t="s">
        <v>116</v>
      </c>
      <c r="AW216" s="10" t="s">
        <v>38</v>
      </c>
      <c r="AX216" s="10" t="s">
        <v>80</v>
      </c>
      <c r="AY216" s="183" t="s">
        <v>161</v>
      </c>
    </row>
    <row r="217" spans="2:65" s="11" customFormat="1" ht="14.45" customHeight="1">
      <c r="B217" s="184"/>
      <c r="C217" s="185"/>
      <c r="D217" s="185"/>
      <c r="E217" s="186" t="s">
        <v>22</v>
      </c>
      <c r="F217" s="277" t="s">
        <v>174</v>
      </c>
      <c r="G217" s="278"/>
      <c r="H217" s="278"/>
      <c r="I217" s="278"/>
      <c r="J217" s="185"/>
      <c r="K217" s="187">
        <v>0.68400000000000005</v>
      </c>
      <c r="L217" s="185"/>
      <c r="M217" s="185"/>
      <c r="N217" s="185"/>
      <c r="O217" s="185"/>
      <c r="P217" s="185"/>
      <c r="Q217" s="185"/>
      <c r="R217" s="188"/>
      <c r="T217" s="189"/>
      <c r="U217" s="185"/>
      <c r="V217" s="185"/>
      <c r="W217" s="185"/>
      <c r="X217" s="185"/>
      <c r="Y217" s="185"/>
      <c r="Z217" s="185"/>
      <c r="AA217" s="190"/>
      <c r="AT217" s="191" t="s">
        <v>173</v>
      </c>
      <c r="AU217" s="191" t="s">
        <v>116</v>
      </c>
      <c r="AV217" s="11" t="s">
        <v>166</v>
      </c>
      <c r="AW217" s="11" t="s">
        <v>38</v>
      </c>
      <c r="AX217" s="11" t="s">
        <v>88</v>
      </c>
      <c r="AY217" s="191" t="s">
        <v>161</v>
      </c>
    </row>
    <row r="218" spans="2:65" s="9" customFormat="1" ht="29.85" customHeight="1">
      <c r="B218" s="158"/>
      <c r="C218" s="159"/>
      <c r="D218" s="168" t="s">
        <v>374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284">
        <f>BK218</f>
        <v>0</v>
      </c>
      <c r="O218" s="285"/>
      <c r="P218" s="285"/>
      <c r="Q218" s="285"/>
      <c r="R218" s="161"/>
      <c r="T218" s="162"/>
      <c r="U218" s="159"/>
      <c r="V218" s="159"/>
      <c r="W218" s="163">
        <f>SUM(W219:W300)</f>
        <v>0</v>
      </c>
      <c r="X218" s="159"/>
      <c r="Y218" s="163">
        <f>SUM(Y219:Y300)</f>
        <v>12.405793050000002</v>
      </c>
      <c r="Z218" s="159"/>
      <c r="AA218" s="164">
        <f>SUM(AA219:AA300)</f>
        <v>0</v>
      </c>
      <c r="AR218" s="165" t="s">
        <v>88</v>
      </c>
      <c r="AT218" s="166" t="s">
        <v>79</v>
      </c>
      <c r="AU218" s="166" t="s">
        <v>88</v>
      </c>
      <c r="AY218" s="165" t="s">
        <v>161</v>
      </c>
      <c r="BK218" s="167">
        <f>SUM(BK219:BK300)</f>
        <v>0</v>
      </c>
    </row>
    <row r="219" spans="2:65" s="1" customFormat="1" ht="22.9" customHeight="1">
      <c r="B219" s="37"/>
      <c r="C219" s="169" t="s">
        <v>293</v>
      </c>
      <c r="D219" s="169" t="s">
        <v>162</v>
      </c>
      <c r="E219" s="170" t="s">
        <v>484</v>
      </c>
      <c r="F219" s="271" t="s">
        <v>485</v>
      </c>
      <c r="G219" s="271"/>
      <c r="H219" s="271"/>
      <c r="I219" s="271"/>
      <c r="J219" s="171" t="s">
        <v>170</v>
      </c>
      <c r="K219" s="172">
        <v>78.917000000000002</v>
      </c>
      <c r="L219" s="272">
        <v>0</v>
      </c>
      <c r="M219" s="273"/>
      <c r="N219" s="274">
        <f>ROUND(L219*K219,2)</f>
        <v>0</v>
      </c>
      <c r="O219" s="274"/>
      <c r="P219" s="274"/>
      <c r="Q219" s="274"/>
      <c r="R219" s="39"/>
      <c r="T219" s="173" t="s">
        <v>22</v>
      </c>
      <c r="U219" s="46" t="s">
        <v>45</v>
      </c>
      <c r="V219" s="38"/>
      <c r="W219" s="174">
        <f>V219*K219</f>
        <v>0</v>
      </c>
      <c r="X219" s="174">
        <v>2.5999999999999998E-4</v>
      </c>
      <c r="Y219" s="174">
        <f>X219*K219</f>
        <v>2.0518419999999999E-2</v>
      </c>
      <c r="Z219" s="174">
        <v>0</v>
      </c>
      <c r="AA219" s="175">
        <f>Z219*K219</f>
        <v>0</v>
      </c>
      <c r="AR219" s="21" t="s">
        <v>166</v>
      </c>
      <c r="AT219" s="21" t="s">
        <v>162</v>
      </c>
      <c r="AU219" s="21" t="s">
        <v>116</v>
      </c>
      <c r="AY219" s="21" t="s">
        <v>161</v>
      </c>
      <c r="BE219" s="112">
        <f>IF(U219="základní",N219,0)</f>
        <v>0</v>
      </c>
      <c r="BF219" s="112">
        <f>IF(U219="snížená",N219,0)</f>
        <v>0</v>
      </c>
      <c r="BG219" s="112">
        <f>IF(U219="zákl. přenesená",N219,0)</f>
        <v>0</v>
      </c>
      <c r="BH219" s="112">
        <f>IF(U219="sníž. přenesená",N219,0)</f>
        <v>0</v>
      </c>
      <c r="BI219" s="112">
        <f>IF(U219="nulová",N219,0)</f>
        <v>0</v>
      </c>
      <c r="BJ219" s="21" t="s">
        <v>88</v>
      </c>
      <c r="BK219" s="112">
        <f>ROUND(L219*K219,2)</f>
        <v>0</v>
      </c>
      <c r="BL219" s="21" t="s">
        <v>166</v>
      </c>
      <c r="BM219" s="21" t="s">
        <v>486</v>
      </c>
    </row>
    <row r="220" spans="2:65" s="10" customFormat="1" ht="14.45" customHeight="1">
      <c r="B220" s="176"/>
      <c r="C220" s="177"/>
      <c r="D220" s="177"/>
      <c r="E220" s="178" t="s">
        <v>22</v>
      </c>
      <c r="F220" s="275" t="s">
        <v>487</v>
      </c>
      <c r="G220" s="276"/>
      <c r="H220" s="276"/>
      <c r="I220" s="276"/>
      <c r="J220" s="177"/>
      <c r="K220" s="179">
        <v>48.048000000000002</v>
      </c>
      <c r="L220" s="177"/>
      <c r="M220" s="177"/>
      <c r="N220" s="177"/>
      <c r="O220" s="177"/>
      <c r="P220" s="177"/>
      <c r="Q220" s="177"/>
      <c r="R220" s="180"/>
      <c r="T220" s="181"/>
      <c r="U220" s="177"/>
      <c r="V220" s="177"/>
      <c r="W220" s="177"/>
      <c r="X220" s="177"/>
      <c r="Y220" s="177"/>
      <c r="Z220" s="177"/>
      <c r="AA220" s="182"/>
      <c r="AT220" s="183" t="s">
        <v>173</v>
      </c>
      <c r="AU220" s="183" t="s">
        <v>116</v>
      </c>
      <c r="AV220" s="10" t="s">
        <v>116</v>
      </c>
      <c r="AW220" s="10" t="s">
        <v>38</v>
      </c>
      <c r="AX220" s="10" t="s">
        <v>80</v>
      </c>
      <c r="AY220" s="183" t="s">
        <v>161</v>
      </c>
    </row>
    <row r="221" spans="2:65" s="10" customFormat="1" ht="14.45" customHeight="1">
      <c r="B221" s="176"/>
      <c r="C221" s="177"/>
      <c r="D221" s="177"/>
      <c r="E221" s="178" t="s">
        <v>22</v>
      </c>
      <c r="F221" s="279" t="s">
        <v>488</v>
      </c>
      <c r="G221" s="280"/>
      <c r="H221" s="280"/>
      <c r="I221" s="280"/>
      <c r="J221" s="177"/>
      <c r="K221" s="179">
        <v>30.869</v>
      </c>
      <c r="L221" s="177"/>
      <c r="M221" s="177"/>
      <c r="N221" s="177"/>
      <c r="O221" s="177"/>
      <c r="P221" s="177"/>
      <c r="Q221" s="177"/>
      <c r="R221" s="180"/>
      <c r="T221" s="181"/>
      <c r="U221" s="177"/>
      <c r="V221" s="177"/>
      <c r="W221" s="177"/>
      <c r="X221" s="177"/>
      <c r="Y221" s="177"/>
      <c r="Z221" s="177"/>
      <c r="AA221" s="182"/>
      <c r="AT221" s="183" t="s">
        <v>173</v>
      </c>
      <c r="AU221" s="183" t="s">
        <v>116</v>
      </c>
      <c r="AV221" s="10" t="s">
        <v>116</v>
      </c>
      <c r="AW221" s="10" t="s">
        <v>38</v>
      </c>
      <c r="AX221" s="10" t="s">
        <v>80</v>
      </c>
      <c r="AY221" s="183" t="s">
        <v>161</v>
      </c>
    </row>
    <row r="222" spans="2:65" s="11" customFormat="1" ht="14.45" customHeight="1">
      <c r="B222" s="184"/>
      <c r="C222" s="185"/>
      <c r="D222" s="185"/>
      <c r="E222" s="186" t="s">
        <v>22</v>
      </c>
      <c r="F222" s="277" t="s">
        <v>174</v>
      </c>
      <c r="G222" s="278"/>
      <c r="H222" s="278"/>
      <c r="I222" s="278"/>
      <c r="J222" s="185"/>
      <c r="K222" s="187">
        <v>78.917000000000002</v>
      </c>
      <c r="L222" s="185"/>
      <c r="M222" s="185"/>
      <c r="N222" s="185"/>
      <c r="O222" s="185"/>
      <c r="P222" s="185"/>
      <c r="Q222" s="185"/>
      <c r="R222" s="188"/>
      <c r="T222" s="189"/>
      <c r="U222" s="185"/>
      <c r="V222" s="185"/>
      <c r="W222" s="185"/>
      <c r="X222" s="185"/>
      <c r="Y222" s="185"/>
      <c r="Z222" s="185"/>
      <c r="AA222" s="190"/>
      <c r="AT222" s="191" t="s">
        <v>173</v>
      </c>
      <c r="AU222" s="191" t="s">
        <v>116</v>
      </c>
      <c r="AV222" s="11" t="s">
        <v>166</v>
      </c>
      <c r="AW222" s="11" t="s">
        <v>38</v>
      </c>
      <c r="AX222" s="11" t="s">
        <v>88</v>
      </c>
      <c r="AY222" s="191" t="s">
        <v>161</v>
      </c>
    </row>
    <row r="223" spans="2:65" s="1" customFormat="1" ht="34.15" customHeight="1">
      <c r="B223" s="37"/>
      <c r="C223" s="169" t="s">
        <v>299</v>
      </c>
      <c r="D223" s="169" t="s">
        <v>162</v>
      </c>
      <c r="E223" s="170" t="s">
        <v>489</v>
      </c>
      <c r="F223" s="271" t="s">
        <v>490</v>
      </c>
      <c r="G223" s="271"/>
      <c r="H223" s="271"/>
      <c r="I223" s="271"/>
      <c r="J223" s="171" t="s">
        <v>170</v>
      </c>
      <c r="K223" s="172">
        <v>78.917000000000002</v>
      </c>
      <c r="L223" s="272">
        <v>0</v>
      </c>
      <c r="M223" s="273"/>
      <c r="N223" s="274">
        <f>ROUND(L223*K223,2)</f>
        <v>0</v>
      </c>
      <c r="O223" s="274"/>
      <c r="P223" s="274"/>
      <c r="Q223" s="274"/>
      <c r="R223" s="39"/>
      <c r="T223" s="173" t="s">
        <v>22</v>
      </c>
      <c r="U223" s="46" t="s">
        <v>45</v>
      </c>
      <c r="V223" s="38"/>
      <c r="W223" s="174">
        <f>V223*K223</f>
        <v>0</v>
      </c>
      <c r="X223" s="174">
        <v>4.3800000000000002E-3</v>
      </c>
      <c r="Y223" s="174">
        <f>X223*K223</f>
        <v>0.34565646</v>
      </c>
      <c r="Z223" s="174">
        <v>0</v>
      </c>
      <c r="AA223" s="175">
        <f>Z223*K223</f>
        <v>0</v>
      </c>
      <c r="AR223" s="21" t="s">
        <v>251</v>
      </c>
      <c r="AT223" s="21" t="s">
        <v>162</v>
      </c>
      <c r="AU223" s="21" t="s">
        <v>116</v>
      </c>
      <c r="AY223" s="21" t="s">
        <v>161</v>
      </c>
      <c r="BE223" s="112">
        <f>IF(U223="základní",N223,0)</f>
        <v>0</v>
      </c>
      <c r="BF223" s="112">
        <f>IF(U223="snížená",N223,0)</f>
        <v>0</v>
      </c>
      <c r="BG223" s="112">
        <f>IF(U223="zákl. přenesená",N223,0)</f>
        <v>0</v>
      </c>
      <c r="BH223" s="112">
        <f>IF(U223="sníž. přenesená",N223,0)</f>
        <v>0</v>
      </c>
      <c r="BI223" s="112">
        <f>IF(U223="nulová",N223,0)</f>
        <v>0</v>
      </c>
      <c r="BJ223" s="21" t="s">
        <v>88</v>
      </c>
      <c r="BK223" s="112">
        <f>ROUND(L223*K223,2)</f>
        <v>0</v>
      </c>
      <c r="BL223" s="21" t="s">
        <v>251</v>
      </c>
      <c r="BM223" s="21" t="s">
        <v>491</v>
      </c>
    </row>
    <row r="224" spans="2:65" s="10" customFormat="1" ht="14.45" customHeight="1">
      <c r="B224" s="176"/>
      <c r="C224" s="177"/>
      <c r="D224" s="177"/>
      <c r="E224" s="178" t="s">
        <v>22</v>
      </c>
      <c r="F224" s="275" t="s">
        <v>487</v>
      </c>
      <c r="G224" s="276"/>
      <c r="H224" s="276"/>
      <c r="I224" s="276"/>
      <c r="J224" s="177"/>
      <c r="K224" s="179">
        <v>48.048000000000002</v>
      </c>
      <c r="L224" s="177"/>
      <c r="M224" s="177"/>
      <c r="N224" s="177"/>
      <c r="O224" s="177"/>
      <c r="P224" s="177"/>
      <c r="Q224" s="177"/>
      <c r="R224" s="180"/>
      <c r="T224" s="181"/>
      <c r="U224" s="177"/>
      <c r="V224" s="177"/>
      <c r="W224" s="177"/>
      <c r="X224" s="177"/>
      <c r="Y224" s="177"/>
      <c r="Z224" s="177"/>
      <c r="AA224" s="182"/>
      <c r="AT224" s="183" t="s">
        <v>173</v>
      </c>
      <c r="AU224" s="183" t="s">
        <v>116</v>
      </c>
      <c r="AV224" s="10" t="s">
        <v>116</v>
      </c>
      <c r="AW224" s="10" t="s">
        <v>38</v>
      </c>
      <c r="AX224" s="10" t="s">
        <v>80</v>
      </c>
      <c r="AY224" s="183" t="s">
        <v>161</v>
      </c>
    </row>
    <row r="225" spans="2:65" s="10" customFormat="1" ht="14.45" customHeight="1">
      <c r="B225" s="176"/>
      <c r="C225" s="177"/>
      <c r="D225" s="177"/>
      <c r="E225" s="178" t="s">
        <v>22</v>
      </c>
      <c r="F225" s="279" t="s">
        <v>488</v>
      </c>
      <c r="G225" s="280"/>
      <c r="H225" s="280"/>
      <c r="I225" s="280"/>
      <c r="J225" s="177"/>
      <c r="K225" s="179">
        <v>30.869</v>
      </c>
      <c r="L225" s="177"/>
      <c r="M225" s="177"/>
      <c r="N225" s="177"/>
      <c r="O225" s="177"/>
      <c r="P225" s="177"/>
      <c r="Q225" s="177"/>
      <c r="R225" s="180"/>
      <c r="T225" s="181"/>
      <c r="U225" s="177"/>
      <c r="V225" s="177"/>
      <c r="W225" s="177"/>
      <c r="X225" s="177"/>
      <c r="Y225" s="177"/>
      <c r="Z225" s="177"/>
      <c r="AA225" s="182"/>
      <c r="AT225" s="183" t="s">
        <v>173</v>
      </c>
      <c r="AU225" s="183" t="s">
        <v>116</v>
      </c>
      <c r="AV225" s="10" t="s">
        <v>116</v>
      </c>
      <c r="AW225" s="10" t="s">
        <v>38</v>
      </c>
      <c r="AX225" s="10" t="s">
        <v>80</v>
      </c>
      <c r="AY225" s="183" t="s">
        <v>161</v>
      </c>
    </row>
    <row r="226" spans="2:65" s="11" customFormat="1" ht="14.45" customHeight="1">
      <c r="B226" s="184"/>
      <c r="C226" s="185"/>
      <c r="D226" s="185"/>
      <c r="E226" s="186" t="s">
        <v>22</v>
      </c>
      <c r="F226" s="277" t="s">
        <v>174</v>
      </c>
      <c r="G226" s="278"/>
      <c r="H226" s="278"/>
      <c r="I226" s="278"/>
      <c r="J226" s="185"/>
      <c r="K226" s="187">
        <v>78.917000000000002</v>
      </c>
      <c r="L226" s="185"/>
      <c r="M226" s="185"/>
      <c r="N226" s="185"/>
      <c r="O226" s="185"/>
      <c r="P226" s="185"/>
      <c r="Q226" s="185"/>
      <c r="R226" s="188"/>
      <c r="T226" s="189"/>
      <c r="U226" s="185"/>
      <c r="V226" s="185"/>
      <c r="W226" s="185"/>
      <c r="X226" s="185"/>
      <c r="Y226" s="185"/>
      <c r="Z226" s="185"/>
      <c r="AA226" s="190"/>
      <c r="AT226" s="191" t="s">
        <v>173</v>
      </c>
      <c r="AU226" s="191" t="s">
        <v>116</v>
      </c>
      <c r="AV226" s="11" t="s">
        <v>166</v>
      </c>
      <c r="AW226" s="11" t="s">
        <v>38</v>
      </c>
      <c r="AX226" s="11" t="s">
        <v>88</v>
      </c>
      <c r="AY226" s="191" t="s">
        <v>161</v>
      </c>
    </row>
    <row r="227" spans="2:65" s="1" customFormat="1" ht="22.9" customHeight="1">
      <c r="B227" s="37"/>
      <c r="C227" s="169" t="s">
        <v>304</v>
      </c>
      <c r="D227" s="169" t="s">
        <v>162</v>
      </c>
      <c r="E227" s="170" t="s">
        <v>492</v>
      </c>
      <c r="F227" s="271" t="s">
        <v>493</v>
      </c>
      <c r="G227" s="271"/>
      <c r="H227" s="271"/>
      <c r="I227" s="271"/>
      <c r="J227" s="171" t="s">
        <v>170</v>
      </c>
      <c r="K227" s="172">
        <v>78.917000000000002</v>
      </c>
      <c r="L227" s="272">
        <v>0</v>
      </c>
      <c r="M227" s="273"/>
      <c r="N227" s="274">
        <f>ROUND(L227*K227,2)</f>
        <v>0</v>
      </c>
      <c r="O227" s="274"/>
      <c r="P227" s="274"/>
      <c r="Q227" s="274"/>
      <c r="R227" s="39"/>
      <c r="T227" s="173" t="s">
        <v>22</v>
      </c>
      <c r="U227" s="46" t="s">
        <v>45</v>
      </c>
      <c r="V227" s="38"/>
      <c r="W227" s="174">
        <f>V227*K227</f>
        <v>0</v>
      </c>
      <c r="X227" s="174">
        <v>3.0000000000000001E-3</v>
      </c>
      <c r="Y227" s="174">
        <f>X227*K227</f>
        <v>0.23675100000000002</v>
      </c>
      <c r="Z227" s="174">
        <v>0</v>
      </c>
      <c r="AA227" s="175">
        <f>Z227*K227</f>
        <v>0</v>
      </c>
      <c r="AR227" s="21" t="s">
        <v>166</v>
      </c>
      <c r="AT227" s="21" t="s">
        <v>162</v>
      </c>
      <c r="AU227" s="21" t="s">
        <v>116</v>
      </c>
      <c r="AY227" s="21" t="s">
        <v>161</v>
      </c>
      <c r="BE227" s="112">
        <f>IF(U227="základní",N227,0)</f>
        <v>0</v>
      </c>
      <c r="BF227" s="112">
        <f>IF(U227="snížená",N227,0)</f>
        <v>0</v>
      </c>
      <c r="BG227" s="112">
        <f>IF(U227="zákl. přenesená",N227,0)</f>
        <v>0</v>
      </c>
      <c r="BH227" s="112">
        <f>IF(U227="sníž. přenesená",N227,0)</f>
        <v>0</v>
      </c>
      <c r="BI227" s="112">
        <f>IF(U227="nulová",N227,0)</f>
        <v>0</v>
      </c>
      <c r="BJ227" s="21" t="s">
        <v>88</v>
      </c>
      <c r="BK227" s="112">
        <f>ROUND(L227*K227,2)</f>
        <v>0</v>
      </c>
      <c r="BL227" s="21" t="s">
        <v>166</v>
      </c>
      <c r="BM227" s="21" t="s">
        <v>494</v>
      </c>
    </row>
    <row r="228" spans="2:65" s="10" customFormat="1" ht="14.45" customHeight="1">
      <c r="B228" s="176"/>
      <c r="C228" s="177"/>
      <c r="D228" s="177"/>
      <c r="E228" s="178" t="s">
        <v>22</v>
      </c>
      <c r="F228" s="275" t="s">
        <v>487</v>
      </c>
      <c r="G228" s="276"/>
      <c r="H228" s="276"/>
      <c r="I228" s="276"/>
      <c r="J228" s="177"/>
      <c r="K228" s="179">
        <v>48.048000000000002</v>
      </c>
      <c r="L228" s="177"/>
      <c r="M228" s="177"/>
      <c r="N228" s="177"/>
      <c r="O228" s="177"/>
      <c r="P228" s="177"/>
      <c r="Q228" s="177"/>
      <c r="R228" s="180"/>
      <c r="T228" s="181"/>
      <c r="U228" s="177"/>
      <c r="V228" s="177"/>
      <c r="W228" s="177"/>
      <c r="X228" s="177"/>
      <c r="Y228" s="177"/>
      <c r="Z228" s="177"/>
      <c r="AA228" s="182"/>
      <c r="AT228" s="183" t="s">
        <v>173</v>
      </c>
      <c r="AU228" s="183" t="s">
        <v>116</v>
      </c>
      <c r="AV228" s="10" t="s">
        <v>116</v>
      </c>
      <c r="AW228" s="10" t="s">
        <v>38</v>
      </c>
      <c r="AX228" s="10" t="s">
        <v>80</v>
      </c>
      <c r="AY228" s="183" t="s">
        <v>161</v>
      </c>
    </row>
    <row r="229" spans="2:65" s="10" customFormat="1" ht="14.45" customHeight="1">
      <c r="B229" s="176"/>
      <c r="C229" s="177"/>
      <c r="D229" s="177"/>
      <c r="E229" s="178" t="s">
        <v>22</v>
      </c>
      <c r="F229" s="279" t="s">
        <v>488</v>
      </c>
      <c r="G229" s="280"/>
      <c r="H229" s="280"/>
      <c r="I229" s="280"/>
      <c r="J229" s="177"/>
      <c r="K229" s="179">
        <v>30.869</v>
      </c>
      <c r="L229" s="177"/>
      <c r="M229" s="177"/>
      <c r="N229" s="177"/>
      <c r="O229" s="177"/>
      <c r="P229" s="177"/>
      <c r="Q229" s="177"/>
      <c r="R229" s="180"/>
      <c r="T229" s="181"/>
      <c r="U229" s="177"/>
      <c r="V229" s="177"/>
      <c r="W229" s="177"/>
      <c r="X229" s="177"/>
      <c r="Y229" s="177"/>
      <c r="Z229" s="177"/>
      <c r="AA229" s="182"/>
      <c r="AT229" s="183" t="s">
        <v>173</v>
      </c>
      <c r="AU229" s="183" t="s">
        <v>116</v>
      </c>
      <c r="AV229" s="10" t="s">
        <v>116</v>
      </c>
      <c r="AW229" s="10" t="s">
        <v>38</v>
      </c>
      <c r="AX229" s="10" t="s">
        <v>80</v>
      </c>
      <c r="AY229" s="183" t="s">
        <v>161</v>
      </c>
    </row>
    <row r="230" spans="2:65" s="11" customFormat="1" ht="14.45" customHeight="1">
      <c r="B230" s="184"/>
      <c r="C230" s="185"/>
      <c r="D230" s="185"/>
      <c r="E230" s="186" t="s">
        <v>22</v>
      </c>
      <c r="F230" s="277" t="s">
        <v>174</v>
      </c>
      <c r="G230" s="278"/>
      <c r="H230" s="278"/>
      <c r="I230" s="278"/>
      <c r="J230" s="185"/>
      <c r="K230" s="187">
        <v>78.917000000000002</v>
      </c>
      <c r="L230" s="185"/>
      <c r="M230" s="185"/>
      <c r="N230" s="185"/>
      <c r="O230" s="185"/>
      <c r="P230" s="185"/>
      <c r="Q230" s="185"/>
      <c r="R230" s="188"/>
      <c r="T230" s="189"/>
      <c r="U230" s="185"/>
      <c r="V230" s="185"/>
      <c r="W230" s="185"/>
      <c r="X230" s="185"/>
      <c r="Y230" s="185"/>
      <c r="Z230" s="185"/>
      <c r="AA230" s="190"/>
      <c r="AT230" s="191" t="s">
        <v>173</v>
      </c>
      <c r="AU230" s="191" t="s">
        <v>116</v>
      </c>
      <c r="AV230" s="11" t="s">
        <v>166</v>
      </c>
      <c r="AW230" s="11" t="s">
        <v>38</v>
      </c>
      <c r="AX230" s="11" t="s">
        <v>88</v>
      </c>
      <c r="AY230" s="191" t="s">
        <v>161</v>
      </c>
    </row>
    <row r="231" spans="2:65" s="1" customFormat="1" ht="34.15" customHeight="1">
      <c r="B231" s="37"/>
      <c r="C231" s="169" t="s">
        <v>308</v>
      </c>
      <c r="D231" s="169" t="s">
        <v>162</v>
      </c>
      <c r="E231" s="170" t="s">
        <v>495</v>
      </c>
      <c r="F231" s="271" t="s">
        <v>496</v>
      </c>
      <c r="G231" s="271"/>
      <c r="H231" s="271"/>
      <c r="I231" s="271"/>
      <c r="J231" s="171" t="s">
        <v>170</v>
      </c>
      <c r="K231" s="172">
        <v>76.444000000000003</v>
      </c>
      <c r="L231" s="272">
        <v>0</v>
      </c>
      <c r="M231" s="273"/>
      <c r="N231" s="274">
        <f>ROUND(L231*K231,2)</f>
        <v>0</v>
      </c>
      <c r="O231" s="274"/>
      <c r="P231" s="274"/>
      <c r="Q231" s="274"/>
      <c r="R231" s="39"/>
      <c r="T231" s="173" t="s">
        <v>22</v>
      </c>
      <c r="U231" s="46" t="s">
        <v>45</v>
      </c>
      <c r="V231" s="38"/>
      <c r="W231" s="174">
        <f>V231*K231</f>
        <v>0</v>
      </c>
      <c r="X231" s="174">
        <v>1.3129999999999999E-2</v>
      </c>
      <c r="Y231" s="174">
        <f>X231*K231</f>
        <v>1.00370972</v>
      </c>
      <c r="Z231" s="174">
        <v>0</v>
      </c>
      <c r="AA231" s="175">
        <f>Z231*K231</f>
        <v>0</v>
      </c>
      <c r="AR231" s="21" t="s">
        <v>166</v>
      </c>
      <c r="AT231" s="21" t="s">
        <v>162</v>
      </c>
      <c r="AU231" s="21" t="s">
        <v>116</v>
      </c>
      <c r="AY231" s="21" t="s">
        <v>161</v>
      </c>
      <c r="BE231" s="112">
        <f>IF(U231="základní",N231,0)</f>
        <v>0</v>
      </c>
      <c r="BF231" s="112">
        <f>IF(U231="snížená",N231,0)</f>
        <v>0</v>
      </c>
      <c r="BG231" s="112">
        <f>IF(U231="zákl. přenesená",N231,0)</f>
        <v>0</v>
      </c>
      <c r="BH231" s="112">
        <f>IF(U231="sníž. přenesená",N231,0)</f>
        <v>0</v>
      </c>
      <c r="BI231" s="112">
        <f>IF(U231="nulová",N231,0)</f>
        <v>0</v>
      </c>
      <c r="BJ231" s="21" t="s">
        <v>88</v>
      </c>
      <c r="BK231" s="112">
        <f>ROUND(L231*K231,2)</f>
        <v>0</v>
      </c>
      <c r="BL231" s="21" t="s">
        <v>166</v>
      </c>
      <c r="BM231" s="21" t="s">
        <v>497</v>
      </c>
    </row>
    <row r="232" spans="2:65" s="10" customFormat="1" ht="14.45" customHeight="1">
      <c r="B232" s="176"/>
      <c r="C232" s="177"/>
      <c r="D232" s="177"/>
      <c r="E232" s="178" t="s">
        <v>22</v>
      </c>
      <c r="F232" s="275" t="s">
        <v>498</v>
      </c>
      <c r="G232" s="276"/>
      <c r="H232" s="276"/>
      <c r="I232" s="276"/>
      <c r="J232" s="177"/>
      <c r="K232" s="179">
        <v>48.673999999999999</v>
      </c>
      <c r="L232" s="177"/>
      <c r="M232" s="177"/>
      <c r="N232" s="177"/>
      <c r="O232" s="177"/>
      <c r="P232" s="177"/>
      <c r="Q232" s="177"/>
      <c r="R232" s="180"/>
      <c r="T232" s="181"/>
      <c r="U232" s="177"/>
      <c r="V232" s="177"/>
      <c r="W232" s="177"/>
      <c r="X232" s="177"/>
      <c r="Y232" s="177"/>
      <c r="Z232" s="177"/>
      <c r="AA232" s="182"/>
      <c r="AT232" s="183" t="s">
        <v>173</v>
      </c>
      <c r="AU232" s="183" t="s">
        <v>116</v>
      </c>
      <c r="AV232" s="10" t="s">
        <v>116</v>
      </c>
      <c r="AW232" s="10" t="s">
        <v>38</v>
      </c>
      <c r="AX232" s="10" t="s">
        <v>80</v>
      </c>
      <c r="AY232" s="183" t="s">
        <v>161</v>
      </c>
    </row>
    <row r="233" spans="2:65" s="10" customFormat="1" ht="14.45" customHeight="1">
      <c r="B233" s="176"/>
      <c r="C233" s="177"/>
      <c r="D233" s="177"/>
      <c r="E233" s="178" t="s">
        <v>22</v>
      </c>
      <c r="F233" s="279" t="s">
        <v>499</v>
      </c>
      <c r="G233" s="280"/>
      <c r="H233" s="280"/>
      <c r="I233" s="280"/>
      <c r="J233" s="177"/>
      <c r="K233" s="179">
        <v>8.109</v>
      </c>
      <c r="L233" s="177"/>
      <c r="M233" s="177"/>
      <c r="N233" s="177"/>
      <c r="O233" s="177"/>
      <c r="P233" s="177"/>
      <c r="Q233" s="177"/>
      <c r="R233" s="180"/>
      <c r="T233" s="181"/>
      <c r="U233" s="177"/>
      <c r="V233" s="177"/>
      <c r="W233" s="177"/>
      <c r="X233" s="177"/>
      <c r="Y233" s="177"/>
      <c r="Z233" s="177"/>
      <c r="AA233" s="182"/>
      <c r="AT233" s="183" t="s">
        <v>173</v>
      </c>
      <c r="AU233" s="183" t="s">
        <v>116</v>
      </c>
      <c r="AV233" s="10" t="s">
        <v>116</v>
      </c>
      <c r="AW233" s="10" t="s">
        <v>38</v>
      </c>
      <c r="AX233" s="10" t="s">
        <v>80</v>
      </c>
      <c r="AY233" s="183" t="s">
        <v>161</v>
      </c>
    </row>
    <row r="234" spans="2:65" s="10" customFormat="1" ht="22.9" customHeight="1">
      <c r="B234" s="176"/>
      <c r="C234" s="177"/>
      <c r="D234" s="177"/>
      <c r="E234" s="178" t="s">
        <v>22</v>
      </c>
      <c r="F234" s="279" t="s">
        <v>500</v>
      </c>
      <c r="G234" s="280"/>
      <c r="H234" s="280"/>
      <c r="I234" s="280"/>
      <c r="J234" s="177"/>
      <c r="K234" s="179">
        <v>19.661000000000001</v>
      </c>
      <c r="L234" s="177"/>
      <c r="M234" s="177"/>
      <c r="N234" s="177"/>
      <c r="O234" s="177"/>
      <c r="P234" s="177"/>
      <c r="Q234" s="177"/>
      <c r="R234" s="180"/>
      <c r="T234" s="181"/>
      <c r="U234" s="177"/>
      <c r="V234" s="177"/>
      <c r="W234" s="177"/>
      <c r="X234" s="177"/>
      <c r="Y234" s="177"/>
      <c r="Z234" s="177"/>
      <c r="AA234" s="182"/>
      <c r="AT234" s="183" t="s">
        <v>173</v>
      </c>
      <c r="AU234" s="183" t="s">
        <v>116</v>
      </c>
      <c r="AV234" s="10" t="s">
        <v>116</v>
      </c>
      <c r="AW234" s="10" t="s">
        <v>38</v>
      </c>
      <c r="AX234" s="10" t="s">
        <v>80</v>
      </c>
      <c r="AY234" s="183" t="s">
        <v>161</v>
      </c>
    </row>
    <row r="235" spans="2:65" s="11" customFormat="1" ht="14.45" customHeight="1">
      <c r="B235" s="184"/>
      <c r="C235" s="185"/>
      <c r="D235" s="185"/>
      <c r="E235" s="186" t="s">
        <v>22</v>
      </c>
      <c r="F235" s="277" t="s">
        <v>174</v>
      </c>
      <c r="G235" s="278"/>
      <c r="H235" s="278"/>
      <c r="I235" s="278"/>
      <c r="J235" s="185"/>
      <c r="K235" s="187">
        <v>76.444000000000003</v>
      </c>
      <c r="L235" s="185"/>
      <c r="M235" s="185"/>
      <c r="N235" s="185"/>
      <c r="O235" s="185"/>
      <c r="P235" s="185"/>
      <c r="Q235" s="185"/>
      <c r="R235" s="188"/>
      <c r="T235" s="189"/>
      <c r="U235" s="185"/>
      <c r="V235" s="185"/>
      <c r="W235" s="185"/>
      <c r="X235" s="185"/>
      <c r="Y235" s="185"/>
      <c r="Z235" s="185"/>
      <c r="AA235" s="190"/>
      <c r="AT235" s="191" t="s">
        <v>173</v>
      </c>
      <c r="AU235" s="191" t="s">
        <v>116</v>
      </c>
      <c r="AV235" s="11" t="s">
        <v>166</v>
      </c>
      <c r="AW235" s="11" t="s">
        <v>38</v>
      </c>
      <c r="AX235" s="11" t="s">
        <v>88</v>
      </c>
      <c r="AY235" s="191" t="s">
        <v>161</v>
      </c>
    </row>
    <row r="236" spans="2:65" s="1" customFormat="1" ht="22.9" customHeight="1">
      <c r="B236" s="37"/>
      <c r="C236" s="169" t="s">
        <v>312</v>
      </c>
      <c r="D236" s="169" t="s">
        <v>162</v>
      </c>
      <c r="E236" s="170" t="s">
        <v>501</v>
      </c>
      <c r="F236" s="271" t="s">
        <v>502</v>
      </c>
      <c r="G236" s="271"/>
      <c r="H236" s="271"/>
      <c r="I236" s="271"/>
      <c r="J236" s="171" t="s">
        <v>170</v>
      </c>
      <c r="K236" s="172">
        <v>17.988</v>
      </c>
      <c r="L236" s="272">
        <v>0</v>
      </c>
      <c r="M236" s="273"/>
      <c r="N236" s="274">
        <f>ROUND(L236*K236,2)</f>
        <v>0</v>
      </c>
      <c r="O236" s="274"/>
      <c r="P236" s="274"/>
      <c r="Q236" s="274"/>
      <c r="R236" s="39"/>
      <c r="T236" s="173" t="s">
        <v>22</v>
      </c>
      <c r="U236" s="46" t="s">
        <v>45</v>
      </c>
      <c r="V236" s="38"/>
      <c r="W236" s="174">
        <f>V236*K236</f>
        <v>0</v>
      </c>
      <c r="X236" s="174">
        <v>3.3579999999999999E-2</v>
      </c>
      <c r="Y236" s="174">
        <f>X236*K236</f>
        <v>0.60403703999999991</v>
      </c>
      <c r="Z236" s="174">
        <v>0</v>
      </c>
      <c r="AA236" s="175">
        <f>Z236*K236</f>
        <v>0</v>
      </c>
      <c r="AR236" s="21" t="s">
        <v>166</v>
      </c>
      <c r="AT236" s="21" t="s">
        <v>162</v>
      </c>
      <c r="AU236" s="21" t="s">
        <v>116</v>
      </c>
      <c r="AY236" s="21" t="s">
        <v>161</v>
      </c>
      <c r="BE236" s="112">
        <f>IF(U236="základní",N236,0)</f>
        <v>0</v>
      </c>
      <c r="BF236" s="112">
        <f>IF(U236="snížená",N236,0)</f>
        <v>0</v>
      </c>
      <c r="BG236" s="112">
        <f>IF(U236="zákl. přenesená",N236,0)</f>
        <v>0</v>
      </c>
      <c r="BH236" s="112">
        <f>IF(U236="sníž. přenesená",N236,0)</f>
        <v>0</v>
      </c>
      <c r="BI236" s="112">
        <f>IF(U236="nulová",N236,0)</f>
        <v>0</v>
      </c>
      <c r="BJ236" s="21" t="s">
        <v>88</v>
      </c>
      <c r="BK236" s="112">
        <f>ROUND(L236*K236,2)</f>
        <v>0</v>
      </c>
      <c r="BL236" s="21" t="s">
        <v>166</v>
      </c>
      <c r="BM236" s="21" t="s">
        <v>503</v>
      </c>
    </row>
    <row r="237" spans="2:65" s="10" customFormat="1" ht="14.45" customHeight="1">
      <c r="B237" s="176"/>
      <c r="C237" s="177"/>
      <c r="D237" s="177"/>
      <c r="E237" s="178" t="s">
        <v>22</v>
      </c>
      <c r="F237" s="275" t="s">
        <v>504</v>
      </c>
      <c r="G237" s="276"/>
      <c r="H237" s="276"/>
      <c r="I237" s="276"/>
      <c r="J237" s="177"/>
      <c r="K237" s="179">
        <v>0.94799999999999995</v>
      </c>
      <c r="L237" s="177"/>
      <c r="M237" s="177"/>
      <c r="N237" s="177"/>
      <c r="O237" s="177"/>
      <c r="P237" s="177"/>
      <c r="Q237" s="177"/>
      <c r="R237" s="180"/>
      <c r="T237" s="181"/>
      <c r="U237" s="177"/>
      <c r="V237" s="177"/>
      <c r="W237" s="177"/>
      <c r="X237" s="177"/>
      <c r="Y237" s="177"/>
      <c r="Z237" s="177"/>
      <c r="AA237" s="182"/>
      <c r="AT237" s="183" t="s">
        <v>173</v>
      </c>
      <c r="AU237" s="183" t="s">
        <v>116</v>
      </c>
      <c r="AV237" s="10" t="s">
        <v>116</v>
      </c>
      <c r="AW237" s="10" t="s">
        <v>38</v>
      </c>
      <c r="AX237" s="10" t="s">
        <v>80</v>
      </c>
      <c r="AY237" s="183" t="s">
        <v>161</v>
      </c>
    </row>
    <row r="238" spans="2:65" s="10" customFormat="1" ht="14.45" customHeight="1">
      <c r="B238" s="176"/>
      <c r="C238" s="177"/>
      <c r="D238" s="177"/>
      <c r="E238" s="178" t="s">
        <v>22</v>
      </c>
      <c r="F238" s="279" t="s">
        <v>505</v>
      </c>
      <c r="G238" s="280"/>
      <c r="H238" s="280"/>
      <c r="I238" s="280"/>
      <c r="J238" s="177"/>
      <c r="K238" s="179">
        <v>5.056</v>
      </c>
      <c r="L238" s="177"/>
      <c r="M238" s="177"/>
      <c r="N238" s="177"/>
      <c r="O238" s="177"/>
      <c r="P238" s="177"/>
      <c r="Q238" s="177"/>
      <c r="R238" s="180"/>
      <c r="T238" s="181"/>
      <c r="U238" s="177"/>
      <c r="V238" s="177"/>
      <c r="W238" s="177"/>
      <c r="X238" s="177"/>
      <c r="Y238" s="177"/>
      <c r="Z238" s="177"/>
      <c r="AA238" s="182"/>
      <c r="AT238" s="183" t="s">
        <v>173</v>
      </c>
      <c r="AU238" s="183" t="s">
        <v>116</v>
      </c>
      <c r="AV238" s="10" t="s">
        <v>116</v>
      </c>
      <c r="AW238" s="10" t="s">
        <v>38</v>
      </c>
      <c r="AX238" s="10" t="s">
        <v>80</v>
      </c>
      <c r="AY238" s="183" t="s">
        <v>161</v>
      </c>
    </row>
    <row r="239" spans="2:65" s="10" customFormat="1" ht="14.45" customHeight="1">
      <c r="B239" s="176"/>
      <c r="C239" s="177"/>
      <c r="D239" s="177"/>
      <c r="E239" s="178" t="s">
        <v>22</v>
      </c>
      <c r="F239" s="279" t="s">
        <v>506</v>
      </c>
      <c r="G239" s="280"/>
      <c r="H239" s="280"/>
      <c r="I239" s="280"/>
      <c r="J239" s="177"/>
      <c r="K239" s="179">
        <v>5.98</v>
      </c>
      <c r="L239" s="177"/>
      <c r="M239" s="177"/>
      <c r="N239" s="177"/>
      <c r="O239" s="177"/>
      <c r="P239" s="177"/>
      <c r="Q239" s="177"/>
      <c r="R239" s="180"/>
      <c r="T239" s="181"/>
      <c r="U239" s="177"/>
      <c r="V239" s="177"/>
      <c r="W239" s="177"/>
      <c r="X239" s="177"/>
      <c r="Y239" s="177"/>
      <c r="Z239" s="177"/>
      <c r="AA239" s="182"/>
      <c r="AT239" s="183" t="s">
        <v>173</v>
      </c>
      <c r="AU239" s="183" t="s">
        <v>116</v>
      </c>
      <c r="AV239" s="10" t="s">
        <v>116</v>
      </c>
      <c r="AW239" s="10" t="s">
        <v>38</v>
      </c>
      <c r="AX239" s="10" t="s">
        <v>80</v>
      </c>
      <c r="AY239" s="183" t="s">
        <v>161</v>
      </c>
    </row>
    <row r="240" spans="2:65" s="10" customFormat="1" ht="14.45" customHeight="1">
      <c r="B240" s="176"/>
      <c r="C240" s="177"/>
      <c r="D240" s="177"/>
      <c r="E240" s="178" t="s">
        <v>22</v>
      </c>
      <c r="F240" s="279" t="s">
        <v>507</v>
      </c>
      <c r="G240" s="280"/>
      <c r="H240" s="280"/>
      <c r="I240" s="280"/>
      <c r="J240" s="177"/>
      <c r="K240" s="179">
        <v>2.3919999999999999</v>
      </c>
      <c r="L240" s="177"/>
      <c r="M240" s="177"/>
      <c r="N240" s="177"/>
      <c r="O240" s="177"/>
      <c r="P240" s="177"/>
      <c r="Q240" s="177"/>
      <c r="R240" s="180"/>
      <c r="T240" s="181"/>
      <c r="U240" s="177"/>
      <c r="V240" s="177"/>
      <c r="W240" s="177"/>
      <c r="X240" s="177"/>
      <c r="Y240" s="177"/>
      <c r="Z240" s="177"/>
      <c r="AA240" s="182"/>
      <c r="AT240" s="183" t="s">
        <v>173</v>
      </c>
      <c r="AU240" s="183" t="s">
        <v>116</v>
      </c>
      <c r="AV240" s="10" t="s">
        <v>116</v>
      </c>
      <c r="AW240" s="10" t="s">
        <v>38</v>
      </c>
      <c r="AX240" s="10" t="s">
        <v>80</v>
      </c>
      <c r="AY240" s="183" t="s">
        <v>161</v>
      </c>
    </row>
    <row r="241" spans="2:65" s="10" customFormat="1" ht="14.45" customHeight="1">
      <c r="B241" s="176"/>
      <c r="C241" s="177"/>
      <c r="D241" s="177"/>
      <c r="E241" s="178" t="s">
        <v>22</v>
      </c>
      <c r="F241" s="279" t="s">
        <v>508</v>
      </c>
      <c r="G241" s="280"/>
      <c r="H241" s="280"/>
      <c r="I241" s="280"/>
      <c r="J241" s="177"/>
      <c r="K241" s="179">
        <v>3.6120000000000001</v>
      </c>
      <c r="L241" s="177"/>
      <c r="M241" s="177"/>
      <c r="N241" s="177"/>
      <c r="O241" s="177"/>
      <c r="P241" s="177"/>
      <c r="Q241" s="177"/>
      <c r="R241" s="180"/>
      <c r="T241" s="181"/>
      <c r="U241" s="177"/>
      <c r="V241" s="177"/>
      <c r="W241" s="177"/>
      <c r="X241" s="177"/>
      <c r="Y241" s="177"/>
      <c r="Z241" s="177"/>
      <c r="AA241" s="182"/>
      <c r="AT241" s="183" t="s">
        <v>173</v>
      </c>
      <c r="AU241" s="183" t="s">
        <v>116</v>
      </c>
      <c r="AV241" s="10" t="s">
        <v>116</v>
      </c>
      <c r="AW241" s="10" t="s">
        <v>38</v>
      </c>
      <c r="AX241" s="10" t="s">
        <v>80</v>
      </c>
      <c r="AY241" s="183" t="s">
        <v>161</v>
      </c>
    </row>
    <row r="242" spans="2:65" s="11" customFormat="1" ht="14.45" customHeight="1">
      <c r="B242" s="184"/>
      <c r="C242" s="185"/>
      <c r="D242" s="185"/>
      <c r="E242" s="186" t="s">
        <v>22</v>
      </c>
      <c r="F242" s="277" t="s">
        <v>174</v>
      </c>
      <c r="G242" s="278"/>
      <c r="H242" s="278"/>
      <c r="I242" s="278"/>
      <c r="J242" s="185"/>
      <c r="K242" s="187">
        <v>17.988</v>
      </c>
      <c r="L242" s="185"/>
      <c r="M242" s="185"/>
      <c r="N242" s="185"/>
      <c r="O242" s="185"/>
      <c r="P242" s="185"/>
      <c r="Q242" s="185"/>
      <c r="R242" s="188"/>
      <c r="T242" s="189"/>
      <c r="U242" s="185"/>
      <c r="V242" s="185"/>
      <c r="W242" s="185"/>
      <c r="X242" s="185"/>
      <c r="Y242" s="185"/>
      <c r="Z242" s="185"/>
      <c r="AA242" s="190"/>
      <c r="AT242" s="191" t="s">
        <v>173</v>
      </c>
      <c r="AU242" s="191" t="s">
        <v>116</v>
      </c>
      <c r="AV242" s="11" t="s">
        <v>166</v>
      </c>
      <c r="AW242" s="11" t="s">
        <v>38</v>
      </c>
      <c r="AX242" s="11" t="s">
        <v>88</v>
      </c>
      <c r="AY242" s="191" t="s">
        <v>161</v>
      </c>
    </row>
    <row r="243" spans="2:65" s="1" customFormat="1" ht="34.15" customHeight="1">
      <c r="B243" s="37"/>
      <c r="C243" s="169" t="s">
        <v>317</v>
      </c>
      <c r="D243" s="169" t="s">
        <v>162</v>
      </c>
      <c r="E243" s="170" t="s">
        <v>509</v>
      </c>
      <c r="F243" s="271" t="s">
        <v>510</v>
      </c>
      <c r="G243" s="271"/>
      <c r="H243" s="271"/>
      <c r="I243" s="271"/>
      <c r="J243" s="171" t="s">
        <v>170</v>
      </c>
      <c r="K243" s="172">
        <v>10.23</v>
      </c>
      <c r="L243" s="272">
        <v>0</v>
      </c>
      <c r="M243" s="273"/>
      <c r="N243" s="274">
        <f>ROUND(L243*K243,2)</f>
        <v>0</v>
      </c>
      <c r="O243" s="274"/>
      <c r="P243" s="274"/>
      <c r="Q243" s="274"/>
      <c r="R243" s="39"/>
      <c r="T243" s="173" t="s">
        <v>22</v>
      </c>
      <c r="U243" s="46" t="s">
        <v>45</v>
      </c>
      <c r="V243" s="38"/>
      <c r="W243" s="174">
        <f>V243*K243</f>
        <v>0</v>
      </c>
      <c r="X243" s="174">
        <v>2.3099999999999999E-2</v>
      </c>
      <c r="Y243" s="174">
        <f>X243*K243</f>
        <v>0.236313</v>
      </c>
      <c r="Z243" s="174">
        <v>0</v>
      </c>
      <c r="AA243" s="175">
        <f>Z243*K243</f>
        <v>0</v>
      </c>
      <c r="AR243" s="21" t="s">
        <v>166</v>
      </c>
      <c r="AT243" s="21" t="s">
        <v>162</v>
      </c>
      <c r="AU243" s="21" t="s">
        <v>116</v>
      </c>
      <c r="AY243" s="21" t="s">
        <v>161</v>
      </c>
      <c r="BE243" s="112">
        <f>IF(U243="základní",N243,0)</f>
        <v>0</v>
      </c>
      <c r="BF243" s="112">
        <f>IF(U243="snížená",N243,0)</f>
        <v>0</v>
      </c>
      <c r="BG243" s="112">
        <f>IF(U243="zákl. přenesená",N243,0)</f>
        <v>0</v>
      </c>
      <c r="BH243" s="112">
        <f>IF(U243="sníž. přenesená",N243,0)</f>
        <v>0</v>
      </c>
      <c r="BI243" s="112">
        <f>IF(U243="nulová",N243,0)</f>
        <v>0</v>
      </c>
      <c r="BJ243" s="21" t="s">
        <v>88</v>
      </c>
      <c r="BK243" s="112">
        <f>ROUND(L243*K243,2)</f>
        <v>0</v>
      </c>
      <c r="BL243" s="21" t="s">
        <v>166</v>
      </c>
      <c r="BM243" s="21" t="s">
        <v>511</v>
      </c>
    </row>
    <row r="244" spans="2:65" s="10" customFormat="1" ht="14.45" customHeight="1">
      <c r="B244" s="176"/>
      <c r="C244" s="177"/>
      <c r="D244" s="177"/>
      <c r="E244" s="178" t="s">
        <v>22</v>
      </c>
      <c r="F244" s="275" t="s">
        <v>512</v>
      </c>
      <c r="G244" s="276"/>
      <c r="H244" s="276"/>
      <c r="I244" s="276"/>
      <c r="J244" s="177"/>
      <c r="K244" s="179">
        <v>10.23</v>
      </c>
      <c r="L244" s="177"/>
      <c r="M244" s="177"/>
      <c r="N244" s="177"/>
      <c r="O244" s="177"/>
      <c r="P244" s="177"/>
      <c r="Q244" s="177"/>
      <c r="R244" s="180"/>
      <c r="T244" s="181"/>
      <c r="U244" s="177"/>
      <c r="V244" s="177"/>
      <c r="W244" s="177"/>
      <c r="X244" s="177"/>
      <c r="Y244" s="177"/>
      <c r="Z244" s="177"/>
      <c r="AA244" s="182"/>
      <c r="AT244" s="183" t="s">
        <v>173</v>
      </c>
      <c r="AU244" s="183" t="s">
        <v>116</v>
      </c>
      <c r="AV244" s="10" t="s">
        <v>116</v>
      </c>
      <c r="AW244" s="10" t="s">
        <v>38</v>
      </c>
      <c r="AX244" s="10" t="s">
        <v>80</v>
      </c>
      <c r="AY244" s="183" t="s">
        <v>161</v>
      </c>
    </row>
    <row r="245" spans="2:65" s="11" customFormat="1" ht="14.45" customHeight="1">
      <c r="B245" s="184"/>
      <c r="C245" s="185"/>
      <c r="D245" s="185"/>
      <c r="E245" s="186" t="s">
        <v>22</v>
      </c>
      <c r="F245" s="277" t="s">
        <v>174</v>
      </c>
      <c r="G245" s="278"/>
      <c r="H245" s="278"/>
      <c r="I245" s="278"/>
      <c r="J245" s="185"/>
      <c r="K245" s="187">
        <v>10.23</v>
      </c>
      <c r="L245" s="185"/>
      <c r="M245" s="185"/>
      <c r="N245" s="185"/>
      <c r="O245" s="185"/>
      <c r="P245" s="185"/>
      <c r="Q245" s="185"/>
      <c r="R245" s="188"/>
      <c r="T245" s="189"/>
      <c r="U245" s="185"/>
      <c r="V245" s="185"/>
      <c r="W245" s="185"/>
      <c r="X245" s="185"/>
      <c r="Y245" s="185"/>
      <c r="Z245" s="185"/>
      <c r="AA245" s="190"/>
      <c r="AT245" s="191" t="s">
        <v>173</v>
      </c>
      <c r="AU245" s="191" t="s">
        <v>116</v>
      </c>
      <c r="AV245" s="11" t="s">
        <v>166</v>
      </c>
      <c r="AW245" s="11" t="s">
        <v>38</v>
      </c>
      <c r="AX245" s="11" t="s">
        <v>88</v>
      </c>
      <c r="AY245" s="191" t="s">
        <v>161</v>
      </c>
    </row>
    <row r="246" spans="2:65" s="1" customFormat="1" ht="34.15" customHeight="1">
      <c r="B246" s="37"/>
      <c r="C246" s="169" t="s">
        <v>325</v>
      </c>
      <c r="D246" s="169" t="s">
        <v>162</v>
      </c>
      <c r="E246" s="170" t="s">
        <v>513</v>
      </c>
      <c r="F246" s="271" t="s">
        <v>514</v>
      </c>
      <c r="G246" s="271"/>
      <c r="H246" s="271"/>
      <c r="I246" s="271"/>
      <c r="J246" s="171" t="s">
        <v>201</v>
      </c>
      <c r="K246" s="172">
        <v>6.2</v>
      </c>
      <c r="L246" s="272">
        <v>0</v>
      </c>
      <c r="M246" s="273"/>
      <c r="N246" s="274">
        <f>ROUND(L246*K246,2)</f>
        <v>0</v>
      </c>
      <c r="O246" s="274"/>
      <c r="P246" s="274"/>
      <c r="Q246" s="274"/>
      <c r="R246" s="39"/>
      <c r="T246" s="173" t="s">
        <v>22</v>
      </c>
      <c r="U246" s="46" t="s">
        <v>45</v>
      </c>
      <c r="V246" s="38"/>
      <c r="W246" s="174">
        <f>V246*K246</f>
        <v>0</v>
      </c>
      <c r="X246" s="174">
        <v>0</v>
      </c>
      <c r="Y246" s="174">
        <f>X246*K246</f>
        <v>0</v>
      </c>
      <c r="Z246" s="174">
        <v>0</v>
      </c>
      <c r="AA246" s="175">
        <f>Z246*K246</f>
        <v>0</v>
      </c>
      <c r="AR246" s="21" t="s">
        <v>166</v>
      </c>
      <c r="AT246" s="21" t="s">
        <v>162</v>
      </c>
      <c r="AU246" s="21" t="s">
        <v>116</v>
      </c>
      <c r="AY246" s="21" t="s">
        <v>161</v>
      </c>
      <c r="BE246" s="112">
        <f>IF(U246="základní",N246,0)</f>
        <v>0</v>
      </c>
      <c r="BF246" s="112">
        <f>IF(U246="snížená",N246,0)</f>
        <v>0</v>
      </c>
      <c r="BG246" s="112">
        <f>IF(U246="zákl. přenesená",N246,0)</f>
        <v>0</v>
      </c>
      <c r="BH246" s="112">
        <f>IF(U246="sníž. přenesená",N246,0)</f>
        <v>0</v>
      </c>
      <c r="BI246" s="112">
        <f>IF(U246="nulová",N246,0)</f>
        <v>0</v>
      </c>
      <c r="BJ246" s="21" t="s">
        <v>88</v>
      </c>
      <c r="BK246" s="112">
        <f>ROUND(L246*K246,2)</f>
        <v>0</v>
      </c>
      <c r="BL246" s="21" t="s">
        <v>166</v>
      </c>
      <c r="BM246" s="21" t="s">
        <v>515</v>
      </c>
    </row>
    <row r="247" spans="2:65" s="10" customFormat="1" ht="14.45" customHeight="1">
      <c r="B247" s="176"/>
      <c r="C247" s="177"/>
      <c r="D247" s="177"/>
      <c r="E247" s="178" t="s">
        <v>22</v>
      </c>
      <c r="F247" s="275" t="s">
        <v>516</v>
      </c>
      <c r="G247" s="276"/>
      <c r="H247" s="276"/>
      <c r="I247" s="276"/>
      <c r="J247" s="177"/>
      <c r="K247" s="179">
        <v>6.2</v>
      </c>
      <c r="L247" s="177"/>
      <c r="M247" s="177"/>
      <c r="N247" s="177"/>
      <c r="O247" s="177"/>
      <c r="P247" s="177"/>
      <c r="Q247" s="177"/>
      <c r="R247" s="180"/>
      <c r="T247" s="181"/>
      <c r="U247" s="177"/>
      <c r="V247" s="177"/>
      <c r="W247" s="177"/>
      <c r="X247" s="177"/>
      <c r="Y247" s="177"/>
      <c r="Z247" s="177"/>
      <c r="AA247" s="182"/>
      <c r="AT247" s="183" t="s">
        <v>173</v>
      </c>
      <c r="AU247" s="183" t="s">
        <v>116</v>
      </c>
      <c r="AV247" s="10" t="s">
        <v>116</v>
      </c>
      <c r="AW247" s="10" t="s">
        <v>38</v>
      </c>
      <c r="AX247" s="10" t="s">
        <v>80</v>
      </c>
      <c r="AY247" s="183" t="s">
        <v>161</v>
      </c>
    </row>
    <row r="248" spans="2:65" s="11" customFormat="1" ht="14.45" customHeight="1">
      <c r="B248" s="184"/>
      <c r="C248" s="185"/>
      <c r="D248" s="185"/>
      <c r="E248" s="186" t="s">
        <v>22</v>
      </c>
      <c r="F248" s="277" t="s">
        <v>174</v>
      </c>
      <c r="G248" s="278"/>
      <c r="H248" s="278"/>
      <c r="I248" s="278"/>
      <c r="J248" s="185"/>
      <c r="K248" s="187">
        <v>6.2</v>
      </c>
      <c r="L248" s="185"/>
      <c r="M248" s="185"/>
      <c r="N248" s="185"/>
      <c r="O248" s="185"/>
      <c r="P248" s="185"/>
      <c r="Q248" s="185"/>
      <c r="R248" s="188"/>
      <c r="T248" s="189"/>
      <c r="U248" s="185"/>
      <c r="V248" s="185"/>
      <c r="W248" s="185"/>
      <c r="X248" s="185"/>
      <c r="Y248" s="185"/>
      <c r="Z248" s="185"/>
      <c r="AA248" s="190"/>
      <c r="AT248" s="191" t="s">
        <v>173</v>
      </c>
      <c r="AU248" s="191" t="s">
        <v>116</v>
      </c>
      <c r="AV248" s="11" t="s">
        <v>166</v>
      </c>
      <c r="AW248" s="11" t="s">
        <v>38</v>
      </c>
      <c r="AX248" s="11" t="s">
        <v>88</v>
      </c>
      <c r="AY248" s="191" t="s">
        <v>161</v>
      </c>
    </row>
    <row r="249" spans="2:65" s="1" customFormat="1" ht="34.15" customHeight="1">
      <c r="B249" s="37"/>
      <c r="C249" s="169" t="s">
        <v>331</v>
      </c>
      <c r="D249" s="169" t="s">
        <v>162</v>
      </c>
      <c r="E249" s="170" t="s">
        <v>517</v>
      </c>
      <c r="F249" s="271" t="s">
        <v>518</v>
      </c>
      <c r="G249" s="271"/>
      <c r="H249" s="271"/>
      <c r="I249" s="271"/>
      <c r="J249" s="171" t="s">
        <v>178</v>
      </c>
      <c r="K249" s="172">
        <v>2.9689999999999999</v>
      </c>
      <c r="L249" s="272">
        <v>0</v>
      </c>
      <c r="M249" s="273"/>
      <c r="N249" s="274">
        <f>ROUND(L249*K249,2)</f>
        <v>0</v>
      </c>
      <c r="O249" s="274"/>
      <c r="P249" s="274"/>
      <c r="Q249" s="274"/>
      <c r="R249" s="39"/>
      <c r="T249" s="173" t="s">
        <v>22</v>
      </c>
      <c r="U249" s="46" t="s">
        <v>45</v>
      </c>
      <c r="V249" s="38"/>
      <c r="W249" s="174">
        <f>V249*K249</f>
        <v>0</v>
      </c>
      <c r="X249" s="174">
        <v>2.45329</v>
      </c>
      <c r="Y249" s="174">
        <f>X249*K249</f>
        <v>7.2838180099999992</v>
      </c>
      <c r="Z249" s="174">
        <v>0</v>
      </c>
      <c r="AA249" s="175">
        <f>Z249*K249</f>
        <v>0</v>
      </c>
      <c r="AR249" s="21" t="s">
        <v>166</v>
      </c>
      <c r="AT249" s="21" t="s">
        <v>162</v>
      </c>
      <c r="AU249" s="21" t="s">
        <v>116</v>
      </c>
      <c r="AY249" s="21" t="s">
        <v>161</v>
      </c>
      <c r="BE249" s="112">
        <f>IF(U249="základní",N249,0)</f>
        <v>0</v>
      </c>
      <c r="BF249" s="112">
        <f>IF(U249="snížená",N249,0)</f>
        <v>0</v>
      </c>
      <c r="BG249" s="112">
        <f>IF(U249="zákl. přenesená",N249,0)</f>
        <v>0</v>
      </c>
      <c r="BH249" s="112">
        <f>IF(U249="sníž. přenesená",N249,0)</f>
        <v>0</v>
      </c>
      <c r="BI249" s="112">
        <f>IF(U249="nulová",N249,0)</f>
        <v>0</v>
      </c>
      <c r="BJ249" s="21" t="s">
        <v>88</v>
      </c>
      <c r="BK249" s="112">
        <f>ROUND(L249*K249,2)</f>
        <v>0</v>
      </c>
      <c r="BL249" s="21" t="s">
        <v>166</v>
      </c>
      <c r="BM249" s="21" t="s">
        <v>519</v>
      </c>
    </row>
    <row r="250" spans="2:65" s="12" customFormat="1" ht="14.45" customHeight="1">
      <c r="B250" s="196"/>
      <c r="C250" s="197"/>
      <c r="D250" s="197"/>
      <c r="E250" s="198" t="s">
        <v>22</v>
      </c>
      <c r="F250" s="297" t="s">
        <v>520</v>
      </c>
      <c r="G250" s="298"/>
      <c r="H250" s="298"/>
      <c r="I250" s="298"/>
      <c r="J250" s="197"/>
      <c r="K250" s="198" t="s">
        <v>22</v>
      </c>
      <c r="L250" s="197"/>
      <c r="M250" s="197"/>
      <c r="N250" s="197"/>
      <c r="O250" s="197"/>
      <c r="P250" s="197"/>
      <c r="Q250" s="197"/>
      <c r="R250" s="199"/>
      <c r="T250" s="200"/>
      <c r="U250" s="197"/>
      <c r="V250" s="197"/>
      <c r="W250" s="197"/>
      <c r="X250" s="197"/>
      <c r="Y250" s="197"/>
      <c r="Z250" s="197"/>
      <c r="AA250" s="201"/>
      <c r="AT250" s="202" t="s">
        <v>173</v>
      </c>
      <c r="AU250" s="202" t="s">
        <v>116</v>
      </c>
      <c r="AV250" s="12" t="s">
        <v>88</v>
      </c>
      <c r="AW250" s="12" t="s">
        <v>38</v>
      </c>
      <c r="AX250" s="12" t="s">
        <v>80</v>
      </c>
      <c r="AY250" s="202" t="s">
        <v>161</v>
      </c>
    </row>
    <row r="251" spans="2:65" s="10" customFormat="1" ht="14.45" customHeight="1">
      <c r="B251" s="176"/>
      <c r="C251" s="177"/>
      <c r="D251" s="177"/>
      <c r="E251" s="178" t="s">
        <v>22</v>
      </c>
      <c r="F251" s="279" t="s">
        <v>521</v>
      </c>
      <c r="G251" s="280"/>
      <c r="H251" s="280"/>
      <c r="I251" s="280"/>
      <c r="J251" s="177"/>
      <c r="K251" s="179">
        <v>2.9689999999999999</v>
      </c>
      <c r="L251" s="177"/>
      <c r="M251" s="177"/>
      <c r="N251" s="177"/>
      <c r="O251" s="177"/>
      <c r="P251" s="177"/>
      <c r="Q251" s="177"/>
      <c r="R251" s="180"/>
      <c r="T251" s="181"/>
      <c r="U251" s="177"/>
      <c r="V251" s="177"/>
      <c r="W251" s="177"/>
      <c r="X251" s="177"/>
      <c r="Y251" s="177"/>
      <c r="Z251" s="177"/>
      <c r="AA251" s="182"/>
      <c r="AT251" s="183" t="s">
        <v>173</v>
      </c>
      <c r="AU251" s="183" t="s">
        <v>116</v>
      </c>
      <c r="AV251" s="10" t="s">
        <v>116</v>
      </c>
      <c r="AW251" s="10" t="s">
        <v>38</v>
      </c>
      <c r="AX251" s="10" t="s">
        <v>80</v>
      </c>
      <c r="AY251" s="183" t="s">
        <v>161</v>
      </c>
    </row>
    <row r="252" spans="2:65" s="11" customFormat="1" ht="14.45" customHeight="1">
      <c r="B252" s="184"/>
      <c r="C252" s="185"/>
      <c r="D252" s="185"/>
      <c r="E252" s="186" t="s">
        <v>22</v>
      </c>
      <c r="F252" s="277" t="s">
        <v>174</v>
      </c>
      <c r="G252" s="278"/>
      <c r="H252" s="278"/>
      <c r="I252" s="278"/>
      <c r="J252" s="185"/>
      <c r="K252" s="187">
        <v>2.9689999999999999</v>
      </c>
      <c r="L252" s="185"/>
      <c r="M252" s="185"/>
      <c r="N252" s="185"/>
      <c r="O252" s="185"/>
      <c r="P252" s="185"/>
      <c r="Q252" s="185"/>
      <c r="R252" s="188"/>
      <c r="T252" s="189"/>
      <c r="U252" s="185"/>
      <c r="V252" s="185"/>
      <c r="W252" s="185"/>
      <c r="X252" s="185"/>
      <c r="Y252" s="185"/>
      <c r="Z252" s="185"/>
      <c r="AA252" s="190"/>
      <c r="AT252" s="191" t="s">
        <v>173</v>
      </c>
      <c r="AU252" s="191" t="s">
        <v>116</v>
      </c>
      <c r="AV252" s="11" t="s">
        <v>166</v>
      </c>
      <c r="AW252" s="11" t="s">
        <v>38</v>
      </c>
      <c r="AX252" s="11" t="s">
        <v>88</v>
      </c>
      <c r="AY252" s="191" t="s">
        <v>161</v>
      </c>
    </row>
    <row r="253" spans="2:65" s="1" customFormat="1" ht="22.9" customHeight="1">
      <c r="B253" s="37"/>
      <c r="C253" s="169" t="s">
        <v>340</v>
      </c>
      <c r="D253" s="169" t="s">
        <v>162</v>
      </c>
      <c r="E253" s="170" t="s">
        <v>522</v>
      </c>
      <c r="F253" s="271" t="s">
        <v>523</v>
      </c>
      <c r="G253" s="271"/>
      <c r="H253" s="271"/>
      <c r="I253" s="271"/>
      <c r="J253" s="171" t="s">
        <v>170</v>
      </c>
      <c r="K253" s="172">
        <v>26.1</v>
      </c>
      <c r="L253" s="272">
        <v>0</v>
      </c>
      <c r="M253" s="273"/>
      <c r="N253" s="274">
        <f>ROUND(L253*K253,2)</f>
        <v>0</v>
      </c>
      <c r="O253" s="274"/>
      <c r="P253" s="274"/>
      <c r="Q253" s="274"/>
      <c r="R253" s="39"/>
      <c r="T253" s="173" t="s">
        <v>22</v>
      </c>
      <c r="U253" s="46" t="s">
        <v>45</v>
      </c>
      <c r="V253" s="38"/>
      <c r="W253" s="174">
        <f>V253*K253</f>
        <v>0</v>
      </c>
      <c r="X253" s="174">
        <v>0</v>
      </c>
      <c r="Y253" s="174">
        <f>X253*K253</f>
        <v>0</v>
      </c>
      <c r="Z253" s="174">
        <v>0</v>
      </c>
      <c r="AA253" s="175">
        <f>Z253*K253</f>
        <v>0</v>
      </c>
      <c r="AR253" s="21" t="s">
        <v>166</v>
      </c>
      <c r="AT253" s="21" t="s">
        <v>162</v>
      </c>
      <c r="AU253" s="21" t="s">
        <v>116</v>
      </c>
      <c r="AY253" s="21" t="s">
        <v>161</v>
      </c>
      <c r="BE253" s="112">
        <f>IF(U253="základní",N253,0)</f>
        <v>0</v>
      </c>
      <c r="BF253" s="112">
        <f>IF(U253="snížená",N253,0)</f>
        <v>0</v>
      </c>
      <c r="BG253" s="112">
        <f>IF(U253="zákl. přenesená",N253,0)</f>
        <v>0</v>
      </c>
      <c r="BH253" s="112">
        <f>IF(U253="sníž. přenesená",N253,0)</f>
        <v>0</v>
      </c>
      <c r="BI253" s="112">
        <f>IF(U253="nulová",N253,0)</f>
        <v>0</v>
      </c>
      <c r="BJ253" s="21" t="s">
        <v>88</v>
      </c>
      <c r="BK253" s="112">
        <f>ROUND(L253*K253,2)</f>
        <v>0</v>
      </c>
      <c r="BL253" s="21" t="s">
        <v>166</v>
      </c>
      <c r="BM253" s="21" t="s">
        <v>524</v>
      </c>
    </row>
    <row r="254" spans="2:65" s="12" customFormat="1" ht="14.45" customHeight="1">
      <c r="B254" s="196"/>
      <c r="C254" s="197"/>
      <c r="D254" s="197"/>
      <c r="E254" s="198" t="s">
        <v>22</v>
      </c>
      <c r="F254" s="297" t="s">
        <v>520</v>
      </c>
      <c r="G254" s="298"/>
      <c r="H254" s="298"/>
      <c r="I254" s="298"/>
      <c r="J254" s="197"/>
      <c r="K254" s="198" t="s">
        <v>22</v>
      </c>
      <c r="L254" s="197"/>
      <c r="M254" s="197"/>
      <c r="N254" s="197"/>
      <c r="O254" s="197"/>
      <c r="P254" s="197"/>
      <c r="Q254" s="197"/>
      <c r="R254" s="199"/>
      <c r="T254" s="200"/>
      <c r="U254" s="197"/>
      <c r="V254" s="197"/>
      <c r="W254" s="197"/>
      <c r="X254" s="197"/>
      <c r="Y254" s="197"/>
      <c r="Z254" s="197"/>
      <c r="AA254" s="201"/>
      <c r="AT254" s="202" t="s">
        <v>173</v>
      </c>
      <c r="AU254" s="202" t="s">
        <v>116</v>
      </c>
      <c r="AV254" s="12" t="s">
        <v>88</v>
      </c>
      <c r="AW254" s="12" t="s">
        <v>38</v>
      </c>
      <c r="AX254" s="12" t="s">
        <v>80</v>
      </c>
      <c r="AY254" s="202" t="s">
        <v>161</v>
      </c>
    </row>
    <row r="255" spans="2:65" s="10" customFormat="1" ht="14.45" customHeight="1">
      <c r="B255" s="176"/>
      <c r="C255" s="177"/>
      <c r="D255" s="177"/>
      <c r="E255" s="178" t="s">
        <v>22</v>
      </c>
      <c r="F255" s="279" t="s">
        <v>525</v>
      </c>
      <c r="G255" s="280"/>
      <c r="H255" s="280"/>
      <c r="I255" s="280"/>
      <c r="J255" s="177"/>
      <c r="K255" s="179">
        <v>26.1</v>
      </c>
      <c r="L255" s="177"/>
      <c r="M255" s="177"/>
      <c r="N255" s="177"/>
      <c r="O255" s="177"/>
      <c r="P255" s="177"/>
      <c r="Q255" s="177"/>
      <c r="R255" s="180"/>
      <c r="T255" s="181"/>
      <c r="U255" s="177"/>
      <c r="V255" s="177"/>
      <c r="W255" s="177"/>
      <c r="X255" s="177"/>
      <c r="Y255" s="177"/>
      <c r="Z255" s="177"/>
      <c r="AA255" s="182"/>
      <c r="AT255" s="183" t="s">
        <v>173</v>
      </c>
      <c r="AU255" s="183" t="s">
        <v>116</v>
      </c>
      <c r="AV255" s="10" t="s">
        <v>116</v>
      </c>
      <c r="AW255" s="10" t="s">
        <v>38</v>
      </c>
      <c r="AX255" s="10" t="s">
        <v>80</v>
      </c>
      <c r="AY255" s="183" t="s">
        <v>161</v>
      </c>
    </row>
    <row r="256" spans="2:65" s="11" customFormat="1" ht="14.45" customHeight="1">
      <c r="B256" s="184"/>
      <c r="C256" s="185"/>
      <c r="D256" s="185"/>
      <c r="E256" s="186" t="s">
        <v>22</v>
      </c>
      <c r="F256" s="277" t="s">
        <v>174</v>
      </c>
      <c r="G256" s="278"/>
      <c r="H256" s="278"/>
      <c r="I256" s="278"/>
      <c r="J256" s="185"/>
      <c r="K256" s="187">
        <v>26.1</v>
      </c>
      <c r="L256" s="185"/>
      <c r="M256" s="185"/>
      <c r="N256" s="185"/>
      <c r="O256" s="185"/>
      <c r="P256" s="185"/>
      <c r="Q256" s="185"/>
      <c r="R256" s="188"/>
      <c r="T256" s="189"/>
      <c r="U256" s="185"/>
      <c r="V256" s="185"/>
      <c r="W256" s="185"/>
      <c r="X256" s="185"/>
      <c r="Y256" s="185"/>
      <c r="Z256" s="185"/>
      <c r="AA256" s="190"/>
      <c r="AT256" s="191" t="s">
        <v>173</v>
      </c>
      <c r="AU256" s="191" t="s">
        <v>116</v>
      </c>
      <c r="AV256" s="11" t="s">
        <v>166</v>
      </c>
      <c r="AW256" s="11" t="s">
        <v>38</v>
      </c>
      <c r="AX256" s="11" t="s">
        <v>88</v>
      </c>
      <c r="AY256" s="191" t="s">
        <v>161</v>
      </c>
    </row>
    <row r="257" spans="2:65" s="1" customFormat="1" ht="22.9" customHeight="1">
      <c r="B257" s="37"/>
      <c r="C257" s="169" t="s">
        <v>349</v>
      </c>
      <c r="D257" s="169" t="s">
        <v>162</v>
      </c>
      <c r="E257" s="170" t="s">
        <v>526</v>
      </c>
      <c r="F257" s="271" t="s">
        <v>527</v>
      </c>
      <c r="G257" s="271"/>
      <c r="H257" s="271"/>
      <c r="I257" s="271"/>
      <c r="J257" s="171" t="s">
        <v>207</v>
      </c>
      <c r="K257" s="172">
        <v>0.22</v>
      </c>
      <c r="L257" s="272">
        <v>0</v>
      </c>
      <c r="M257" s="273"/>
      <c r="N257" s="274">
        <f>ROUND(L257*K257,2)</f>
        <v>0</v>
      </c>
      <c r="O257" s="274"/>
      <c r="P257" s="274"/>
      <c r="Q257" s="274"/>
      <c r="R257" s="39"/>
      <c r="T257" s="173" t="s">
        <v>22</v>
      </c>
      <c r="U257" s="46" t="s">
        <v>45</v>
      </c>
      <c r="V257" s="38"/>
      <c r="W257" s="174">
        <f>V257*K257</f>
        <v>0</v>
      </c>
      <c r="X257" s="174">
        <v>1.06277</v>
      </c>
      <c r="Y257" s="174">
        <f>X257*K257</f>
        <v>0.2338094</v>
      </c>
      <c r="Z257" s="174">
        <v>0</v>
      </c>
      <c r="AA257" s="175">
        <f>Z257*K257</f>
        <v>0</v>
      </c>
      <c r="AR257" s="21" t="s">
        <v>166</v>
      </c>
      <c r="AT257" s="21" t="s">
        <v>162</v>
      </c>
      <c r="AU257" s="21" t="s">
        <v>116</v>
      </c>
      <c r="AY257" s="21" t="s">
        <v>161</v>
      </c>
      <c r="BE257" s="112">
        <f>IF(U257="základní",N257,0)</f>
        <v>0</v>
      </c>
      <c r="BF257" s="112">
        <f>IF(U257="snížená",N257,0)</f>
        <v>0</v>
      </c>
      <c r="BG257" s="112">
        <f>IF(U257="zákl. přenesená",N257,0)</f>
        <v>0</v>
      </c>
      <c r="BH257" s="112">
        <f>IF(U257="sníž. přenesená",N257,0)</f>
        <v>0</v>
      </c>
      <c r="BI257" s="112">
        <f>IF(U257="nulová",N257,0)</f>
        <v>0</v>
      </c>
      <c r="BJ257" s="21" t="s">
        <v>88</v>
      </c>
      <c r="BK257" s="112">
        <f>ROUND(L257*K257,2)</f>
        <v>0</v>
      </c>
      <c r="BL257" s="21" t="s">
        <v>166</v>
      </c>
      <c r="BM257" s="21" t="s">
        <v>528</v>
      </c>
    </row>
    <row r="258" spans="2:65" s="12" customFormat="1" ht="14.45" customHeight="1">
      <c r="B258" s="196"/>
      <c r="C258" s="197"/>
      <c r="D258" s="197"/>
      <c r="E258" s="198" t="s">
        <v>22</v>
      </c>
      <c r="F258" s="297" t="s">
        <v>520</v>
      </c>
      <c r="G258" s="298"/>
      <c r="H258" s="298"/>
      <c r="I258" s="298"/>
      <c r="J258" s="197"/>
      <c r="K258" s="198" t="s">
        <v>22</v>
      </c>
      <c r="L258" s="197"/>
      <c r="M258" s="197"/>
      <c r="N258" s="197"/>
      <c r="O258" s="197"/>
      <c r="P258" s="197"/>
      <c r="Q258" s="197"/>
      <c r="R258" s="199"/>
      <c r="T258" s="200"/>
      <c r="U258" s="197"/>
      <c r="V258" s="197"/>
      <c r="W258" s="197"/>
      <c r="X258" s="197"/>
      <c r="Y258" s="197"/>
      <c r="Z258" s="197"/>
      <c r="AA258" s="201"/>
      <c r="AT258" s="202" t="s">
        <v>173</v>
      </c>
      <c r="AU258" s="202" t="s">
        <v>116</v>
      </c>
      <c r="AV258" s="12" t="s">
        <v>88</v>
      </c>
      <c r="AW258" s="12" t="s">
        <v>38</v>
      </c>
      <c r="AX258" s="12" t="s">
        <v>80</v>
      </c>
      <c r="AY258" s="202" t="s">
        <v>161</v>
      </c>
    </row>
    <row r="259" spans="2:65" s="10" customFormat="1" ht="22.9" customHeight="1">
      <c r="B259" s="176"/>
      <c r="C259" s="177"/>
      <c r="D259" s="177"/>
      <c r="E259" s="178" t="s">
        <v>22</v>
      </c>
      <c r="F259" s="279" t="s">
        <v>529</v>
      </c>
      <c r="G259" s="280"/>
      <c r="H259" s="280"/>
      <c r="I259" s="280"/>
      <c r="J259" s="177"/>
      <c r="K259" s="179">
        <v>0.22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173</v>
      </c>
      <c r="AU259" s="183" t="s">
        <v>116</v>
      </c>
      <c r="AV259" s="10" t="s">
        <v>116</v>
      </c>
      <c r="AW259" s="10" t="s">
        <v>38</v>
      </c>
      <c r="AX259" s="10" t="s">
        <v>80</v>
      </c>
      <c r="AY259" s="183" t="s">
        <v>161</v>
      </c>
    </row>
    <row r="260" spans="2:65" s="11" customFormat="1" ht="14.45" customHeight="1">
      <c r="B260" s="184"/>
      <c r="C260" s="185"/>
      <c r="D260" s="185"/>
      <c r="E260" s="186" t="s">
        <v>22</v>
      </c>
      <c r="F260" s="277" t="s">
        <v>174</v>
      </c>
      <c r="G260" s="278"/>
      <c r="H260" s="278"/>
      <c r="I260" s="278"/>
      <c r="J260" s="185"/>
      <c r="K260" s="187">
        <v>0.22</v>
      </c>
      <c r="L260" s="185"/>
      <c r="M260" s="185"/>
      <c r="N260" s="185"/>
      <c r="O260" s="185"/>
      <c r="P260" s="185"/>
      <c r="Q260" s="185"/>
      <c r="R260" s="188"/>
      <c r="T260" s="189"/>
      <c r="U260" s="185"/>
      <c r="V260" s="185"/>
      <c r="W260" s="185"/>
      <c r="X260" s="185"/>
      <c r="Y260" s="185"/>
      <c r="Z260" s="185"/>
      <c r="AA260" s="190"/>
      <c r="AT260" s="191" t="s">
        <v>173</v>
      </c>
      <c r="AU260" s="191" t="s">
        <v>116</v>
      </c>
      <c r="AV260" s="11" t="s">
        <v>166</v>
      </c>
      <c r="AW260" s="11" t="s">
        <v>38</v>
      </c>
      <c r="AX260" s="11" t="s">
        <v>88</v>
      </c>
      <c r="AY260" s="191" t="s">
        <v>161</v>
      </c>
    </row>
    <row r="261" spans="2:65" s="1" customFormat="1" ht="22.9" customHeight="1">
      <c r="B261" s="37"/>
      <c r="C261" s="169" t="s">
        <v>358</v>
      </c>
      <c r="D261" s="169" t="s">
        <v>162</v>
      </c>
      <c r="E261" s="170" t="s">
        <v>530</v>
      </c>
      <c r="F261" s="271" t="s">
        <v>531</v>
      </c>
      <c r="G261" s="271"/>
      <c r="H261" s="271"/>
      <c r="I261" s="271"/>
      <c r="J261" s="171" t="s">
        <v>170</v>
      </c>
      <c r="K261" s="172">
        <v>31.8</v>
      </c>
      <c r="L261" s="272">
        <v>0</v>
      </c>
      <c r="M261" s="273"/>
      <c r="N261" s="274">
        <f>ROUND(L261*K261,2)</f>
        <v>0</v>
      </c>
      <c r="O261" s="274"/>
      <c r="P261" s="274"/>
      <c r="Q261" s="274"/>
      <c r="R261" s="39"/>
      <c r="T261" s="173" t="s">
        <v>22</v>
      </c>
      <c r="U261" s="46" t="s">
        <v>45</v>
      </c>
      <c r="V261" s="38"/>
      <c r="W261" s="174">
        <f>V261*K261</f>
        <v>0</v>
      </c>
      <c r="X261" s="174">
        <v>6.93E-2</v>
      </c>
      <c r="Y261" s="174">
        <f>X261*K261</f>
        <v>2.2037400000000003</v>
      </c>
      <c r="Z261" s="174">
        <v>0</v>
      </c>
      <c r="AA261" s="175">
        <f>Z261*K261</f>
        <v>0</v>
      </c>
      <c r="AR261" s="21" t="s">
        <v>166</v>
      </c>
      <c r="AT261" s="21" t="s">
        <v>162</v>
      </c>
      <c r="AU261" s="21" t="s">
        <v>116</v>
      </c>
      <c r="AY261" s="21" t="s">
        <v>161</v>
      </c>
      <c r="BE261" s="112">
        <f>IF(U261="základní",N261,0)</f>
        <v>0</v>
      </c>
      <c r="BF261" s="112">
        <f>IF(U261="snížená",N261,0)</f>
        <v>0</v>
      </c>
      <c r="BG261" s="112">
        <f>IF(U261="zákl. přenesená",N261,0)</f>
        <v>0</v>
      </c>
      <c r="BH261" s="112">
        <f>IF(U261="sníž. přenesená",N261,0)</f>
        <v>0</v>
      </c>
      <c r="BI261" s="112">
        <f>IF(U261="nulová",N261,0)</f>
        <v>0</v>
      </c>
      <c r="BJ261" s="21" t="s">
        <v>88</v>
      </c>
      <c r="BK261" s="112">
        <f>ROUND(L261*K261,2)</f>
        <v>0</v>
      </c>
      <c r="BL261" s="21" t="s">
        <v>166</v>
      </c>
      <c r="BM261" s="21" t="s">
        <v>532</v>
      </c>
    </row>
    <row r="262" spans="2:65" s="10" customFormat="1" ht="22.9" customHeight="1">
      <c r="B262" s="176"/>
      <c r="C262" s="177"/>
      <c r="D262" s="177"/>
      <c r="E262" s="178" t="s">
        <v>22</v>
      </c>
      <c r="F262" s="275" t="s">
        <v>533</v>
      </c>
      <c r="G262" s="276"/>
      <c r="H262" s="276"/>
      <c r="I262" s="276"/>
      <c r="J262" s="177"/>
      <c r="K262" s="179">
        <v>31.8</v>
      </c>
      <c r="L262" s="177"/>
      <c r="M262" s="177"/>
      <c r="N262" s="177"/>
      <c r="O262" s="177"/>
      <c r="P262" s="177"/>
      <c r="Q262" s="177"/>
      <c r="R262" s="180"/>
      <c r="T262" s="181"/>
      <c r="U262" s="177"/>
      <c r="V262" s="177"/>
      <c r="W262" s="177"/>
      <c r="X262" s="177"/>
      <c r="Y262" s="177"/>
      <c r="Z262" s="177"/>
      <c r="AA262" s="182"/>
      <c r="AT262" s="183" t="s">
        <v>173</v>
      </c>
      <c r="AU262" s="183" t="s">
        <v>116</v>
      </c>
      <c r="AV262" s="10" t="s">
        <v>116</v>
      </c>
      <c r="AW262" s="10" t="s">
        <v>38</v>
      </c>
      <c r="AX262" s="10" t="s">
        <v>80</v>
      </c>
      <c r="AY262" s="183" t="s">
        <v>161</v>
      </c>
    </row>
    <row r="263" spans="2:65" s="11" customFormat="1" ht="14.45" customHeight="1">
      <c r="B263" s="184"/>
      <c r="C263" s="185"/>
      <c r="D263" s="185"/>
      <c r="E263" s="186" t="s">
        <v>22</v>
      </c>
      <c r="F263" s="277" t="s">
        <v>174</v>
      </c>
      <c r="G263" s="278"/>
      <c r="H263" s="278"/>
      <c r="I263" s="278"/>
      <c r="J263" s="185"/>
      <c r="K263" s="187">
        <v>31.8</v>
      </c>
      <c r="L263" s="185"/>
      <c r="M263" s="185"/>
      <c r="N263" s="185"/>
      <c r="O263" s="185"/>
      <c r="P263" s="185"/>
      <c r="Q263" s="185"/>
      <c r="R263" s="188"/>
      <c r="T263" s="189"/>
      <c r="U263" s="185"/>
      <c r="V263" s="185"/>
      <c r="W263" s="185"/>
      <c r="X263" s="185"/>
      <c r="Y263" s="185"/>
      <c r="Z263" s="185"/>
      <c r="AA263" s="190"/>
      <c r="AT263" s="191" t="s">
        <v>173</v>
      </c>
      <c r="AU263" s="191" t="s">
        <v>116</v>
      </c>
      <c r="AV263" s="11" t="s">
        <v>166</v>
      </c>
      <c r="AW263" s="11" t="s">
        <v>38</v>
      </c>
      <c r="AX263" s="11" t="s">
        <v>88</v>
      </c>
      <c r="AY263" s="191" t="s">
        <v>161</v>
      </c>
    </row>
    <row r="264" spans="2:65" s="1" customFormat="1" ht="22.9" customHeight="1">
      <c r="B264" s="37"/>
      <c r="C264" s="169" t="s">
        <v>362</v>
      </c>
      <c r="D264" s="169" t="s">
        <v>162</v>
      </c>
      <c r="E264" s="170" t="s">
        <v>534</v>
      </c>
      <c r="F264" s="271" t="s">
        <v>535</v>
      </c>
      <c r="G264" s="271"/>
      <c r="H264" s="271"/>
      <c r="I264" s="271"/>
      <c r="J264" s="171" t="s">
        <v>170</v>
      </c>
      <c r="K264" s="172">
        <v>37.74</v>
      </c>
      <c r="L264" s="272">
        <v>0</v>
      </c>
      <c r="M264" s="273"/>
      <c r="N264" s="274">
        <f>ROUND(L264*K264,2)</f>
        <v>0</v>
      </c>
      <c r="O264" s="274"/>
      <c r="P264" s="274"/>
      <c r="Q264" s="274"/>
      <c r="R264" s="39"/>
      <c r="T264" s="173" t="s">
        <v>22</v>
      </c>
      <c r="U264" s="46" t="s">
        <v>45</v>
      </c>
      <c r="V264" s="38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21" t="s">
        <v>166</v>
      </c>
      <c r="AT264" s="21" t="s">
        <v>162</v>
      </c>
      <c r="AU264" s="21" t="s">
        <v>116</v>
      </c>
      <c r="AY264" s="21" t="s">
        <v>161</v>
      </c>
      <c r="BE264" s="112">
        <f>IF(U264="základní",N264,0)</f>
        <v>0</v>
      </c>
      <c r="BF264" s="112">
        <f>IF(U264="snížená",N264,0)</f>
        <v>0</v>
      </c>
      <c r="BG264" s="112">
        <f>IF(U264="zákl. přenesená",N264,0)</f>
        <v>0</v>
      </c>
      <c r="BH264" s="112">
        <f>IF(U264="sníž. přenesená",N264,0)</f>
        <v>0</v>
      </c>
      <c r="BI264" s="112">
        <f>IF(U264="nulová",N264,0)</f>
        <v>0</v>
      </c>
      <c r="BJ264" s="21" t="s">
        <v>88</v>
      </c>
      <c r="BK264" s="112">
        <f>ROUND(L264*K264,2)</f>
        <v>0</v>
      </c>
      <c r="BL264" s="21" t="s">
        <v>166</v>
      </c>
      <c r="BM264" s="21" t="s">
        <v>536</v>
      </c>
    </row>
    <row r="265" spans="2:65" s="10" customFormat="1" ht="22.9" customHeight="1">
      <c r="B265" s="176"/>
      <c r="C265" s="177"/>
      <c r="D265" s="177"/>
      <c r="E265" s="178" t="s">
        <v>22</v>
      </c>
      <c r="F265" s="275" t="s">
        <v>537</v>
      </c>
      <c r="G265" s="276"/>
      <c r="H265" s="276"/>
      <c r="I265" s="276"/>
      <c r="J265" s="177"/>
      <c r="K265" s="179">
        <v>31.8</v>
      </c>
      <c r="L265" s="177"/>
      <c r="M265" s="177"/>
      <c r="N265" s="177"/>
      <c r="O265" s="177"/>
      <c r="P265" s="177"/>
      <c r="Q265" s="177"/>
      <c r="R265" s="180"/>
      <c r="T265" s="181"/>
      <c r="U265" s="177"/>
      <c r="V265" s="177"/>
      <c r="W265" s="177"/>
      <c r="X265" s="177"/>
      <c r="Y265" s="177"/>
      <c r="Z265" s="177"/>
      <c r="AA265" s="182"/>
      <c r="AT265" s="183" t="s">
        <v>173</v>
      </c>
      <c r="AU265" s="183" t="s">
        <v>116</v>
      </c>
      <c r="AV265" s="10" t="s">
        <v>116</v>
      </c>
      <c r="AW265" s="10" t="s">
        <v>38</v>
      </c>
      <c r="AX265" s="10" t="s">
        <v>80</v>
      </c>
      <c r="AY265" s="183" t="s">
        <v>161</v>
      </c>
    </row>
    <row r="266" spans="2:65" s="10" customFormat="1" ht="14.45" customHeight="1">
      <c r="B266" s="176"/>
      <c r="C266" s="177"/>
      <c r="D266" s="177"/>
      <c r="E266" s="178" t="s">
        <v>22</v>
      </c>
      <c r="F266" s="279" t="s">
        <v>538</v>
      </c>
      <c r="G266" s="280"/>
      <c r="H266" s="280"/>
      <c r="I266" s="280"/>
      <c r="J266" s="177"/>
      <c r="K266" s="179">
        <v>5.94</v>
      </c>
      <c r="L266" s="177"/>
      <c r="M266" s="177"/>
      <c r="N266" s="177"/>
      <c r="O266" s="177"/>
      <c r="P266" s="177"/>
      <c r="Q266" s="177"/>
      <c r="R266" s="180"/>
      <c r="T266" s="181"/>
      <c r="U266" s="177"/>
      <c r="V266" s="177"/>
      <c r="W266" s="177"/>
      <c r="X266" s="177"/>
      <c r="Y266" s="177"/>
      <c r="Z266" s="177"/>
      <c r="AA266" s="182"/>
      <c r="AT266" s="183" t="s">
        <v>173</v>
      </c>
      <c r="AU266" s="183" t="s">
        <v>116</v>
      </c>
      <c r="AV266" s="10" t="s">
        <v>116</v>
      </c>
      <c r="AW266" s="10" t="s">
        <v>38</v>
      </c>
      <c r="AX266" s="10" t="s">
        <v>80</v>
      </c>
      <c r="AY266" s="183" t="s">
        <v>161</v>
      </c>
    </row>
    <row r="267" spans="2:65" s="11" customFormat="1" ht="14.45" customHeight="1">
      <c r="B267" s="184"/>
      <c r="C267" s="185"/>
      <c r="D267" s="185"/>
      <c r="E267" s="186" t="s">
        <v>22</v>
      </c>
      <c r="F267" s="277" t="s">
        <v>174</v>
      </c>
      <c r="G267" s="278"/>
      <c r="H267" s="278"/>
      <c r="I267" s="278"/>
      <c r="J267" s="185"/>
      <c r="K267" s="187">
        <v>37.74</v>
      </c>
      <c r="L267" s="185"/>
      <c r="M267" s="185"/>
      <c r="N267" s="185"/>
      <c r="O267" s="185"/>
      <c r="P267" s="185"/>
      <c r="Q267" s="185"/>
      <c r="R267" s="188"/>
      <c r="T267" s="189"/>
      <c r="U267" s="185"/>
      <c r="V267" s="185"/>
      <c r="W267" s="185"/>
      <c r="X267" s="185"/>
      <c r="Y267" s="185"/>
      <c r="Z267" s="185"/>
      <c r="AA267" s="190"/>
      <c r="AT267" s="191" t="s">
        <v>173</v>
      </c>
      <c r="AU267" s="191" t="s">
        <v>116</v>
      </c>
      <c r="AV267" s="11" t="s">
        <v>166</v>
      </c>
      <c r="AW267" s="11" t="s">
        <v>38</v>
      </c>
      <c r="AX267" s="11" t="s">
        <v>88</v>
      </c>
      <c r="AY267" s="191" t="s">
        <v>161</v>
      </c>
    </row>
    <row r="268" spans="2:65" s="1" customFormat="1" ht="34.15" customHeight="1">
      <c r="B268" s="37"/>
      <c r="C268" s="169" t="s">
        <v>539</v>
      </c>
      <c r="D268" s="169" t="s">
        <v>162</v>
      </c>
      <c r="E268" s="170" t="s">
        <v>540</v>
      </c>
      <c r="F268" s="271" t="s">
        <v>541</v>
      </c>
      <c r="G268" s="271"/>
      <c r="H268" s="271"/>
      <c r="I268" s="271"/>
      <c r="J268" s="171" t="s">
        <v>170</v>
      </c>
      <c r="K268" s="172">
        <v>95.4</v>
      </c>
      <c r="L268" s="272">
        <v>0</v>
      </c>
      <c r="M268" s="273"/>
      <c r="N268" s="274">
        <f>ROUND(L268*K268,2)</f>
        <v>0</v>
      </c>
      <c r="O268" s="274"/>
      <c r="P268" s="274"/>
      <c r="Q268" s="274"/>
      <c r="R268" s="39"/>
      <c r="T268" s="173" t="s">
        <v>22</v>
      </c>
      <c r="U268" s="46" t="s">
        <v>45</v>
      </c>
      <c r="V268" s="38"/>
      <c r="W268" s="174">
        <f>V268*K268</f>
        <v>0</v>
      </c>
      <c r="X268" s="174">
        <v>0</v>
      </c>
      <c r="Y268" s="174">
        <f>X268*K268</f>
        <v>0</v>
      </c>
      <c r="Z268" s="174">
        <v>0</v>
      </c>
      <c r="AA268" s="175">
        <f>Z268*K268</f>
        <v>0</v>
      </c>
      <c r="AR268" s="21" t="s">
        <v>166</v>
      </c>
      <c r="AT268" s="21" t="s">
        <v>162</v>
      </c>
      <c r="AU268" s="21" t="s">
        <v>116</v>
      </c>
      <c r="AY268" s="21" t="s">
        <v>161</v>
      </c>
      <c r="BE268" s="112">
        <f>IF(U268="základní",N268,0)</f>
        <v>0</v>
      </c>
      <c r="BF268" s="112">
        <f>IF(U268="snížená",N268,0)</f>
        <v>0</v>
      </c>
      <c r="BG268" s="112">
        <f>IF(U268="zákl. přenesená",N268,0)</f>
        <v>0</v>
      </c>
      <c r="BH268" s="112">
        <f>IF(U268="sníž. přenesená",N268,0)</f>
        <v>0</v>
      </c>
      <c r="BI268" s="112">
        <f>IF(U268="nulová",N268,0)</f>
        <v>0</v>
      </c>
      <c r="BJ268" s="21" t="s">
        <v>88</v>
      </c>
      <c r="BK268" s="112">
        <f>ROUND(L268*K268,2)</f>
        <v>0</v>
      </c>
      <c r="BL268" s="21" t="s">
        <v>166</v>
      </c>
      <c r="BM268" s="21" t="s">
        <v>542</v>
      </c>
    </row>
    <row r="269" spans="2:65" s="10" customFormat="1" ht="22.9" customHeight="1">
      <c r="B269" s="176"/>
      <c r="C269" s="177"/>
      <c r="D269" s="177"/>
      <c r="E269" s="178" t="s">
        <v>22</v>
      </c>
      <c r="F269" s="275" t="s">
        <v>537</v>
      </c>
      <c r="G269" s="276"/>
      <c r="H269" s="276"/>
      <c r="I269" s="276"/>
      <c r="J269" s="177"/>
      <c r="K269" s="179">
        <v>31.8</v>
      </c>
      <c r="L269" s="177"/>
      <c r="M269" s="177"/>
      <c r="N269" s="177"/>
      <c r="O269" s="177"/>
      <c r="P269" s="177"/>
      <c r="Q269" s="177"/>
      <c r="R269" s="180"/>
      <c r="T269" s="181"/>
      <c r="U269" s="177"/>
      <c r="V269" s="177"/>
      <c r="W269" s="177"/>
      <c r="X269" s="177"/>
      <c r="Y269" s="177"/>
      <c r="Z269" s="177"/>
      <c r="AA269" s="182"/>
      <c r="AT269" s="183" t="s">
        <v>173</v>
      </c>
      <c r="AU269" s="183" t="s">
        <v>116</v>
      </c>
      <c r="AV269" s="10" t="s">
        <v>116</v>
      </c>
      <c r="AW269" s="10" t="s">
        <v>38</v>
      </c>
      <c r="AX269" s="10" t="s">
        <v>80</v>
      </c>
      <c r="AY269" s="183" t="s">
        <v>161</v>
      </c>
    </row>
    <row r="270" spans="2:65" s="11" customFormat="1" ht="14.45" customHeight="1">
      <c r="B270" s="184"/>
      <c r="C270" s="185"/>
      <c r="D270" s="185"/>
      <c r="E270" s="186" t="s">
        <v>22</v>
      </c>
      <c r="F270" s="277" t="s">
        <v>174</v>
      </c>
      <c r="G270" s="278"/>
      <c r="H270" s="278"/>
      <c r="I270" s="278"/>
      <c r="J270" s="185"/>
      <c r="K270" s="187">
        <v>31.8</v>
      </c>
      <c r="L270" s="185"/>
      <c r="M270" s="185"/>
      <c r="N270" s="185"/>
      <c r="O270" s="185"/>
      <c r="P270" s="185"/>
      <c r="Q270" s="185"/>
      <c r="R270" s="188"/>
      <c r="T270" s="189"/>
      <c r="U270" s="185"/>
      <c r="V270" s="185"/>
      <c r="W270" s="185"/>
      <c r="X270" s="185"/>
      <c r="Y270" s="185"/>
      <c r="Z270" s="185"/>
      <c r="AA270" s="190"/>
      <c r="AT270" s="191" t="s">
        <v>173</v>
      </c>
      <c r="AU270" s="191" t="s">
        <v>116</v>
      </c>
      <c r="AV270" s="11" t="s">
        <v>166</v>
      </c>
      <c r="AW270" s="11" t="s">
        <v>38</v>
      </c>
      <c r="AX270" s="11" t="s">
        <v>88</v>
      </c>
      <c r="AY270" s="191" t="s">
        <v>161</v>
      </c>
    </row>
    <row r="271" spans="2:65" s="1" customFormat="1" ht="34.15" customHeight="1">
      <c r="B271" s="37"/>
      <c r="C271" s="169" t="s">
        <v>543</v>
      </c>
      <c r="D271" s="169" t="s">
        <v>162</v>
      </c>
      <c r="E271" s="170" t="s">
        <v>544</v>
      </c>
      <c r="F271" s="271" t="s">
        <v>545</v>
      </c>
      <c r="G271" s="271"/>
      <c r="H271" s="271"/>
      <c r="I271" s="271"/>
      <c r="J271" s="171" t="s">
        <v>242</v>
      </c>
      <c r="K271" s="172">
        <v>11</v>
      </c>
      <c r="L271" s="272">
        <v>0</v>
      </c>
      <c r="M271" s="273"/>
      <c r="N271" s="274">
        <f>ROUND(L271*K271,2)</f>
        <v>0</v>
      </c>
      <c r="O271" s="274"/>
      <c r="P271" s="274"/>
      <c r="Q271" s="274"/>
      <c r="R271" s="39"/>
      <c r="T271" s="173" t="s">
        <v>22</v>
      </c>
      <c r="U271" s="46" t="s">
        <v>45</v>
      </c>
      <c r="V271" s="38"/>
      <c r="W271" s="174">
        <f>V271*K271</f>
        <v>0</v>
      </c>
      <c r="X271" s="174">
        <v>4.8000000000000001E-4</v>
      </c>
      <c r="Y271" s="174">
        <f>X271*K271</f>
        <v>5.28E-3</v>
      </c>
      <c r="Z271" s="174">
        <v>0</v>
      </c>
      <c r="AA271" s="175">
        <f>Z271*K271</f>
        <v>0</v>
      </c>
      <c r="AR271" s="21" t="s">
        <v>166</v>
      </c>
      <c r="AT271" s="21" t="s">
        <v>162</v>
      </c>
      <c r="AU271" s="21" t="s">
        <v>116</v>
      </c>
      <c r="AY271" s="21" t="s">
        <v>161</v>
      </c>
      <c r="BE271" s="112">
        <f>IF(U271="základní",N271,0)</f>
        <v>0</v>
      </c>
      <c r="BF271" s="112">
        <f>IF(U271="snížená",N271,0)</f>
        <v>0</v>
      </c>
      <c r="BG271" s="112">
        <f>IF(U271="zákl. přenesená",N271,0)</f>
        <v>0</v>
      </c>
      <c r="BH271" s="112">
        <f>IF(U271="sníž. přenesená",N271,0)</f>
        <v>0</v>
      </c>
      <c r="BI271" s="112">
        <f>IF(U271="nulová",N271,0)</f>
        <v>0</v>
      </c>
      <c r="BJ271" s="21" t="s">
        <v>88</v>
      </c>
      <c r="BK271" s="112">
        <f>ROUND(L271*K271,2)</f>
        <v>0</v>
      </c>
      <c r="BL271" s="21" t="s">
        <v>166</v>
      </c>
      <c r="BM271" s="21" t="s">
        <v>546</v>
      </c>
    </row>
    <row r="272" spans="2:65" s="10" customFormat="1" ht="14.45" customHeight="1">
      <c r="B272" s="176"/>
      <c r="C272" s="177"/>
      <c r="D272" s="177"/>
      <c r="E272" s="178" t="s">
        <v>22</v>
      </c>
      <c r="F272" s="275" t="s">
        <v>547</v>
      </c>
      <c r="G272" s="276"/>
      <c r="H272" s="276"/>
      <c r="I272" s="276"/>
      <c r="J272" s="177"/>
      <c r="K272" s="179">
        <v>4</v>
      </c>
      <c r="L272" s="177"/>
      <c r="M272" s="177"/>
      <c r="N272" s="177"/>
      <c r="O272" s="177"/>
      <c r="P272" s="177"/>
      <c r="Q272" s="177"/>
      <c r="R272" s="180"/>
      <c r="T272" s="181"/>
      <c r="U272" s="177"/>
      <c r="V272" s="177"/>
      <c r="W272" s="177"/>
      <c r="X272" s="177"/>
      <c r="Y272" s="177"/>
      <c r="Z272" s="177"/>
      <c r="AA272" s="182"/>
      <c r="AT272" s="183" t="s">
        <v>173</v>
      </c>
      <c r="AU272" s="183" t="s">
        <v>116</v>
      </c>
      <c r="AV272" s="10" t="s">
        <v>116</v>
      </c>
      <c r="AW272" s="10" t="s">
        <v>38</v>
      </c>
      <c r="AX272" s="10" t="s">
        <v>80</v>
      </c>
      <c r="AY272" s="183" t="s">
        <v>161</v>
      </c>
    </row>
    <row r="273" spans="2:65" s="10" customFormat="1" ht="14.45" customHeight="1">
      <c r="B273" s="176"/>
      <c r="C273" s="177"/>
      <c r="D273" s="177"/>
      <c r="E273" s="178" t="s">
        <v>22</v>
      </c>
      <c r="F273" s="279" t="s">
        <v>548</v>
      </c>
      <c r="G273" s="280"/>
      <c r="H273" s="280"/>
      <c r="I273" s="280"/>
      <c r="J273" s="177"/>
      <c r="K273" s="179">
        <v>2</v>
      </c>
      <c r="L273" s="177"/>
      <c r="M273" s="177"/>
      <c r="N273" s="177"/>
      <c r="O273" s="177"/>
      <c r="P273" s="177"/>
      <c r="Q273" s="177"/>
      <c r="R273" s="180"/>
      <c r="T273" s="181"/>
      <c r="U273" s="177"/>
      <c r="V273" s="177"/>
      <c r="W273" s="177"/>
      <c r="X273" s="177"/>
      <c r="Y273" s="177"/>
      <c r="Z273" s="177"/>
      <c r="AA273" s="182"/>
      <c r="AT273" s="183" t="s">
        <v>173</v>
      </c>
      <c r="AU273" s="183" t="s">
        <v>116</v>
      </c>
      <c r="AV273" s="10" t="s">
        <v>116</v>
      </c>
      <c r="AW273" s="10" t="s">
        <v>38</v>
      </c>
      <c r="AX273" s="10" t="s">
        <v>80</v>
      </c>
      <c r="AY273" s="183" t="s">
        <v>161</v>
      </c>
    </row>
    <row r="274" spans="2:65" s="10" customFormat="1" ht="14.45" customHeight="1">
      <c r="B274" s="176"/>
      <c r="C274" s="177"/>
      <c r="D274" s="177"/>
      <c r="E274" s="178" t="s">
        <v>22</v>
      </c>
      <c r="F274" s="279" t="s">
        <v>549</v>
      </c>
      <c r="G274" s="280"/>
      <c r="H274" s="280"/>
      <c r="I274" s="280"/>
      <c r="J274" s="177"/>
      <c r="K274" s="179">
        <v>1</v>
      </c>
      <c r="L274" s="177"/>
      <c r="M274" s="177"/>
      <c r="N274" s="177"/>
      <c r="O274" s="177"/>
      <c r="P274" s="177"/>
      <c r="Q274" s="177"/>
      <c r="R274" s="180"/>
      <c r="T274" s="181"/>
      <c r="U274" s="177"/>
      <c r="V274" s="177"/>
      <c r="W274" s="177"/>
      <c r="X274" s="177"/>
      <c r="Y274" s="177"/>
      <c r="Z274" s="177"/>
      <c r="AA274" s="182"/>
      <c r="AT274" s="183" t="s">
        <v>173</v>
      </c>
      <c r="AU274" s="183" t="s">
        <v>116</v>
      </c>
      <c r="AV274" s="10" t="s">
        <v>116</v>
      </c>
      <c r="AW274" s="10" t="s">
        <v>38</v>
      </c>
      <c r="AX274" s="10" t="s">
        <v>80</v>
      </c>
      <c r="AY274" s="183" t="s">
        <v>161</v>
      </c>
    </row>
    <row r="275" spans="2:65" s="10" customFormat="1" ht="14.45" customHeight="1">
      <c r="B275" s="176"/>
      <c r="C275" s="177"/>
      <c r="D275" s="177"/>
      <c r="E275" s="178" t="s">
        <v>22</v>
      </c>
      <c r="F275" s="279" t="s">
        <v>550</v>
      </c>
      <c r="G275" s="280"/>
      <c r="H275" s="280"/>
      <c r="I275" s="280"/>
      <c r="J275" s="177"/>
      <c r="K275" s="179">
        <v>1</v>
      </c>
      <c r="L275" s="177"/>
      <c r="M275" s="177"/>
      <c r="N275" s="177"/>
      <c r="O275" s="177"/>
      <c r="P275" s="177"/>
      <c r="Q275" s="177"/>
      <c r="R275" s="180"/>
      <c r="T275" s="181"/>
      <c r="U275" s="177"/>
      <c r="V275" s="177"/>
      <c r="W275" s="177"/>
      <c r="X275" s="177"/>
      <c r="Y275" s="177"/>
      <c r="Z275" s="177"/>
      <c r="AA275" s="182"/>
      <c r="AT275" s="183" t="s">
        <v>173</v>
      </c>
      <c r="AU275" s="183" t="s">
        <v>116</v>
      </c>
      <c r="AV275" s="10" t="s">
        <v>116</v>
      </c>
      <c r="AW275" s="10" t="s">
        <v>38</v>
      </c>
      <c r="AX275" s="10" t="s">
        <v>80</v>
      </c>
      <c r="AY275" s="183" t="s">
        <v>161</v>
      </c>
    </row>
    <row r="276" spans="2:65" s="10" customFormat="1" ht="14.45" customHeight="1">
      <c r="B276" s="176"/>
      <c r="C276" s="177"/>
      <c r="D276" s="177"/>
      <c r="E276" s="178" t="s">
        <v>22</v>
      </c>
      <c r="F276" s="279" t="s">
        <v>551</v>
      </c>
      <c r="G276" s="280"/>
      <c r="H276" s="280"/>
      <c r="I276" s="280"/>
      <c r="J276" s="177"/>
      <c r="K276" s="179">
        <v>1</v>
      </c>
      <c r="L276" s="177"/>
      <c r="M276" s="177"/>
      <c r="N276" s="177"/>
      <c r="O276" s="177"/>
      <c r="P276" s="177"/>
      <c r="Q276" s="177"/>
      <c r="R276" s="180"/>
      <c r="T276" s="181"/>
      <c r="U276" s="177"/>
      <c r="V276" s="177"/>
      <c r="W276" s="177"/>
      <c r="X276" s="177"/>
      <c r="Y276" s="177"/>
      <c r="Z276" s="177"/>
      <c r="AA276" s="182"/>
      <c r="AT276" s="183" t="s">
        <v>173</v>
      </c>
      <c r="AU276" s="183" t="s">
        <v>116</v>
      </c>
      <c r="AV276" s="10" t="s">
        <v>116</v>
      </c>
      <c r="AW276" s="10" t="s">
        <v>38</v>
      </c>
      <c r="AX276" s="10" t="s">
        <v>80</v>
      </c>
      <c r="AY276" s="183" t="s">
        <v>161</v>
      </c>
    </row>
    <row r="277" spans="2:65" s="10" customFormat="1" ht="14.45" customHeight="1">
      <c r="B277" s="176"/>
      <c r="C277" s="177"/>
      <c r="D277" s="177"/>
      <c r="E277" s="178" t="s">
        <v>22</v>
      </c>
      <c r="F277" s="279" t="s">
        <v>552</v>
      </c>
      <c r="G277" s="280"/>
      <c r="H277" s="280"/>
      <c r="I277" s="280"/>
      <c r="J277" s="177"/>
      <c r="K277" s="179">
        <v>1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173</v>
      </c>
      <c r="AU277" s="183" t="s">
        <v>116</v>
      </c>
      <c r="AV277" s="10" t="s">
        <v>116</v>
      </c>
      <c r="AW277" s="10" t="s">
        <v>38</v>
      </c>
      <c r="AX277" s="10" t="s">
        <v>80</v>
      </c>
      <c r="AY277" s="183" t="s">
        <v>161</v>
      </c>
    </row>
    <row r="278" spans="2:65" s="10" customFormat="1" ht="14.45" customHeight="1">
      <c r="B278" s="176"/>
      <c r="C278" s="177"/>
      <c r="D278" s="177"/>
      <c r="E278" s="178" t="s">
        <v>22</v>
      </c>
      <c r="F278" s="279" t="s">
        <v>553</v>
      </c>
      <c r="G278" s="280"/>
      <c r="H278" s="280"/>
      <c r="I278" s="280"/>
      <c r="J278" s="177"/>
      <c r="K278" s="179">
        <v>1</v>
      </c>
      <c r="L278" s="177"/>
      <c r="M278" s="177"/>
      <c r="N278" s="177"/>
      <c r="O278" s="177"/>
      <c r="P278" s="177"/>
      <c r="Q278" s="177"/>
      <c r="R278" s="180"/>
      <c r="T278" s="181"/>
      <c r="U278" s="177"/>
      <c r="V278" s="177"/>
      <c r="W278" s="177"/>
      <c r="X278" s="177"/>
      <c r="Y278" s="177"/>
      <c r="Z278" s="177"/>
      <c r="AA278" s="182"/>
      <c r="AT278" s="183" t="s">
        <v>173</v>
      </c>
      <c r="AU278" s="183" t="s">
        <v>116</v>
      </c>
      <c r="AV278" s="10" t="s">
        <v>116</v>
      </c>
      <c r="AW278" s="10" t="s">
        <v>38</v>
      </c>
      <c r="AX278" s="10" t="s">
        <v>80</v>
      </c>
      <c r="AY278" s="183" t="s">
        <v>161</v>
      </c>
    </row>
    <row r="279" spans="2:65" s="11" customFormat="1" ht="14.45" customHeight="1">
      <c r="B279" s="184"/>
      <c r="C279" s="185"/>
      <c r="D279" s="185"/>
      <c r="E279" s="186" t="s">
        <v>22</v>
      </c>
      <c r="F279" s="277" t="s">
        <v>174</v>
      </c>
      <c r="G279" s="278"/>
      <c r="H279" s="278"/>
      <c r="I279" s="278"/>
      <c r="J279" s="185"/>
      <c r="K279" s="187">
        <v>11</v>
      </c>
      <c r="L279" s="185"/>
      <c r="M279" s="185"/>
      <c r="N279" s="185"/>
      <c r="O279" s="185"/>
      <c r="P279" s="185"/>
      <c r="Q279" s="185"/>
      <c r="R279" s="188"/>
      <c r="T279" s="189"/>
      <c r="U279" s="185"/>
      <c r="V279" s="185"/>
      <c r="W279" s="185"/>
      <c r="X279" s="185"/>
      <c r="Y279" s="185"/>
      <c r="Z279" s="185"/>
      <c r="AA279" s="190"/>
      <c r="AT279" s="191" t="s">
        <v>173</v>
      </c>
      <c r="AU279" s="191" t="s">
        <v>116</v>
      </c>
      <c r="AV279" s="11" t="s">
        <v>166</v>
      </c>
      <c r="AW279" s="11" t="s">
        <v>38</v>
      </c>
      <c r="AX279" s="11" t="s">
        <v>88</v>
      </c>
      <c r="AY279" s="191" t="s">
        <v>161</v>
      </c>
    </row>
    <row r="280" spans="2:65" s="1" customFormat="1" ht="22.9" customHeight="1">
      <c r="B280" s="37"/>
      <c r="C280" s="192" t="s">
        <v>554</v>
      </c>
      <c r="D280" s="192" t="s">
        <v>444</v>
      </c>
      <c r="E280" s="193" t="s">
        <v>555</v>
      </c>
      <c r="F280" s="293" t="s">
        <v>556</v>
      </c>
      <c r="G280" s="293"/>
      <c r="H280" s="293"/>
      <c r="I280" s="293"/>
      <c r="J280" s="194" t="s">
        <v>242</v>
      </c>
      <c r="K280" s="195">
        <v>4</v>
      </c>
      <c r="L280" s="294">
        <v>0</v>
      </c>
      <c r="M280" s="295"/>
      <c r="N280" s="296">
        <f>ROUND(L280*K280,2)</f>
        <v>0</v>
      </c>
      <c r="O280" s="274"/>
      <c r="P280" s="274"/>
      <c r="Q280" s="274"/>
      <c r="R280" s="39"/>
      <c r="T280" s="173" t="s">
        <v>22</v>
      </c>
      <c r="U280" s="46" t="s">
        <v>45</v>
      </c>
      <c r="V280" s="38"/>
      <c r="W280" s="174">
        <f>V280*K280</f>
        <v>0</v>
      </c>
      <c r="X280" s="174">
        <v>2.0639999999999999E-2</v>
      </c>
      <c r="Y280" s="174">
        <f>X280*K280</f>
        <v>8.2559999999999995E-2</v>
      </c>
      <c r="Z280" s="174">
        <v>0</v>
      </c>
      <c r="AA280" s="175">
        <f>Z280*K280</f>
        <v>0</v>
      </c>
      <c r="AR280" s="21" t="s">
        <v>204</v>
      </c>
      <c r="AT280" s="21" t="s">
        <v>444</v>
      </c>
      <c r="AU280" s="21" t="s">
        <v>116</v>
      </c>
      <c r="AY280" s="21" t="s">
        <v>161</v>
      </c>
      <c r="BE280" s="112">
        <f>IF(U280="základní",N280,0)</f>
        <v>0</v>
      </c>
      <c r="BF280" s="112">
        <f>IF(U280="snížená",N280,0)</f>
        <v>0</v>
      </c>
      <c r="BG280" s="112">
        <f>IF(U280="zákl. přenesená",N280,0)</f>
        <v>0</v>
      </c>
      <c r="BH280" s="112">
        <f>IF(U280="sníž. přenesená",N280,0)</f>
        <v>0</v>
      </c>
      <c r="BI280" s="112">
        <f>IF(U280="nulová",N280,0)</f>
        <v>0</v>
      </c>
      <c r="BJ280" s="21" t="s">
        <v>88</v>
      </c>
      <c r="BK280" s="112">
        <f>ROUND(L280*K280,2)</f>
        <v>0</v>
      </c>
      <c r="BL280" s="21" t="s">
        <v>166</v>
      </c>
      <c r="BM280" s="21" t="s">
        <v>557</v>
      </c>
    </row>
    <row r="281" spans="2:65" s="10" customFormat="1" ht="14.45" customHeight="1">
      <c r="B281" s="176"/>
      <c r="C281" s="177"/>
      <c r="D281" s="177"/>
      <c r="E281" s="178" t="s">
        <v>22</v>
      </c>
      <c r="F281" s="275" t="s">
        <v>547</v>
      </c>
      <c r="G281" s="276"/>
      <c r="H281" s="276"/>
      <c r="I281" s="276"/>
      <c r="J281" s="177"/>
      <c r="K281" s="179">
        <v>4</v>
      </c>
      <c r="L281" s="177"/>
      <c r="M281" s="177"/>
      <c r="N281" s="177"/>
      <c r="O281" s="177"/>
      <c r="P281" s="177"/>
      <c r="Q281" s="177"/>
      <c r="R281" s="180"/>
      <c r="T281" s="181"/>
      <c r="U281" s="177"/>
      <c r="V281" s="177"/>
      <c r="W281" s="177"/>
      <c r="X281" s="177"/>
      <c r="Y281" s="177"/>
      <c r="Z281" s="177"/>
      <c r="AA281" s="182"/>
      <c r="AT281" s="183" t="s">
        <v>173</v>
      </c>
      <c r="AU281" s="183" t="s">
        <v>116</v>
      </c>
      <c r="AV281" s="10" t="s">
        <v>116</v>
      </c>
      <c r="AW281" s="10" t="s">
        <v>38</v>
      </c>
      <c r="AX281" s="10" t="s">
        <v>80</v>
      </c>
      <c r="AY281" s="183" t="s">
        <v>161</v>
      </c>
    </row>
    <row r="282" spans="2:65" s="11" customFormat="1" ht="14.45" customHeight="1">
      <c r="B282" s="184"/>
      <c r="C282" s="185"/>
      <c r="D282" s="185"/>
      <c r="E282" s="186" t="s">
        <v>22</v>
      </c>
      <c r="F282" s="277" t="s">
        <v>174</v>
      </c>
      <c r="G282" s="278"/>
      <c r="H282" s="278"/>
      <c r="I282" s="278"/>
      <c r="J282" s="185"/>
      <c r="K282" s="187">
        <v>4</v>
      </c>
      <c r="L282" s="185"/>
      <c r="M282" s="185"/>
      <c r="N282" s="185"/>
      <c r="O282" s="185"/>
      <c r="P282" s="185"/>
      <c r="Q282" s="185"/>
      <c r="R282" s="188"/>
      <c r="T282" s="189"/>
      <c r="U282" s="185"/>
      <c r="V282" s="185"/>
      <c r="W282" s="185"/>
      <c r="X282" s="185"/>
      <c r="Y282" s="185"/>
      <c r="Z282" s="185"/>
      <c r="AA282" s="190"/>
      <c r="AT282" s="191" t="s">
        <v>173</v>
      </c>
      <c r="AU282" s="191" t="s">
        <v>116</v>
      </c>
      <c r="AV282" s="11" t="s">
        <v>166</v>
      </c>
      <c r="AW282" s="11" t="s">
        <v>38</v>
      </c>
      <c r="AX282" s="11" t="s">
        <v>88</v>
      </c>
      <c r="AY282" s="191" t="s">
        <v>161</v>
      </c>
    </row>
    <row r="283" spans="2:65" s="1" customFormat="1" ht="22.9" customHeight="1">
      <c r="B283" s="37"/>
      <c r="C283" s="192" t="s">
        <v>558</v>
      </c>
      <c r="D283" s="192" t="s">
        <v>444</v>
      </c>
      <c r="E283" s="193" t="s">
        <v>559</v>
      </c>
      <c r="F283" s="293" t="s">
        <v>560</v>
      </c>
      <c r="G283" s="293"/>
      <c r="H283" s="293"/>
      <c r="I283" s="293"/>
      <c r="J283" s="194" t="s">
        <v>242</v>
      </c>
      <c r="K283" s="195">
        <v>2</v>
      </c>
      <c r="L283" s="294">
        <v>0</v>
      </c>
      <c r="M283" s="295"/>
      <c r="N283" s="296">
        <f>ROUND(L283*K283,2)</f>
        <v>0</v>
      </c>
      <c r="O283" s="274"/>
      <c r="P283" s="274"/>
      <c r="Q283" s="274"/>
      <c r="R283" s="39"/>
      <c r="T283" s="173" t="s">
        <v>22</v>
      </c>
      <c r="U283" s="46" t="s">
        <v>45</v>
      </c>
      <c r="V283" s="38"/>
      <c r="W283" s="174">
        <f>V283*K283</f>
        <v>0</v>
      </c>
      <c r="X283" s="174">
        <v>2.1190000000000001E-2</v>
      </c>
      <c r="Y283" s="174">
        <f>X283*K283</f>
        <v>4.2380000000000001E-2</v>
      </c>
      <c r="Z283" s="174">
        <v>0</v>
      </c>
      <c r="AA283" s="175">
        <f>Z283*K283</f>
        <v>0</v>
      </c>
      <c r="AR283" s="21" t="s">
        <v>204</v>
      </c>
      <c r="AT283" s="21" t="s">
        <v>444</v>
      </c>
      <c r="AU283" s="21" t="s">
        <v>116</v>
      </c>
      <c r="AY283" s="21" t="s">
        <v>161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1" t="s">
        <v>88</v>
      </c>
      <c r="BK283" s="112">
        <f>ROUND(L283*K283,2)</f>
        <v>0</v>
      </c>
      <c r="BL283" s="21" t="s">
        <v>166</v>
      </c>
      <c r="BM283" s="21" t="s">
        <v>561</v>
      </c>
    </row>
    <row r="284" spans="2:65" s="10" customFormat="1" ht="14.45" customHeight="1">
      <c r="B284" s="176"/>
      <c r="C284" s="177"/>
      <c r="D284" s="177"/>
      <c r="E284" s="178" t="s">
        <v>22</v>
      </c>
      <c r="F284" s="275" t="s">
        <v>548</v>
      </c>
      <c r="G284" s="276"/>
      <c r="H284" s="276"/>
      <c r="I284" s="276"/>
      <c r="J284" s="177"/>
      <c r="K284" s="179">
        <v>2</v>
      </c>
      <c r="L284" s="177"/>
      <c r="M284" s="177"/>
      <c r="N284" s="177"/>
      <c r="O284" s="177"/>
      <c r="P284" s="177"/>
      <c r="Q284" s="177"/>
      <c r="R284" s="180"/>
      <c r="T284" s="181"/>
      <c r="U284" s="177"/>
      <c r="V284" s="177"/>
      <c r="W284" s="177"/>
      <c r="X284" s="177"/>
      <c r="Y284" s="177"/>
      <c r="Z284" s="177"/>
      <c r="AA284" s="182"/>
      <c r="AT284" s="183" t="s">
        <v>173</v>
      </c>
      <c r="AU284" s="183" t="s">
        <v>116</v>
      </c>
      <c r="AV284" s="10" t="s">
        <v>116</v>
      </c>
      <c r="AW284" s="10" t="s">
        <v>38</v>
      </c>
      <c r="AX284" s="10" t="s">
        <v>80</v>
      </c>
      <c r="AY284" s="183" t="s">
        <v>161</v>
      </c>
    </row>
    <row r="285" spans="2:65" s="11" customFormat="1" ht="14.45" customHeight="1">
      <c r="B285" s="184"/>
      <c r="C285" s="185"/>
      <c r="D285" s="185"/>
      <c r="E285" s="186" t="s">
        <v>22</v>
      </c>
      <c r="F285" s="277" t="s">
        <v>174</v>
      </c>
      <c r="G285" s="278"/>
      <c r="H285" s="278"/>
      <c r="I285" s="278"/>
      <c r="J285" s="185"/>
      <c r="K285" s="187">
        <v>2</v>
      </c>
      <c r="L285" s="185"/>
      <c r="M285" s="185"/>
      <c r="N285" s="185"/>
      <c r="O285" s="185"/>
      <c r="P285" s="185"/>
      <c r="Q285" s="185"/>
      <c r="R285" s="188"/>
      <c r="T285" s="189"/>
      <c r="U285" s="185"/>
      <c r="V285" s="185"/>
      <c r="W285" s="185"/>
      <c r="X285" s="185"/>
      <c r="Y285" s="185"/>
      <c r="Z285" s="185"/>
      <c r="AA285" s="190"/>
      <c r="AT285" s="191" t="s">
        <v>173</v>
      </c>
      <c r="AU285" s="191" t="s">
        <v>116</v>
      </c>
      <c r="AV285" s="11" t="s">
        <v>166</v>
      </c>
      <c r="AW285" s="11" t="s">
        <v>38</v>
      </c>
      <c r="AX285" s="11" t="s">
        <v>88</v>
      </c>
      <c r="AY285" s="191" t="s">
        <v>161</v>
      </c>
    </row>
    <row r="286" spans="2:65" s="1" customFormat="1" ht="22.9" customHeight="1">
      <c r="B286" s="37"/>
      <c r="C286" s="192" t="s">
        <v>562</v>
      </c>
      <c r="D286" s="192" t="s">
        <v>444</v>
      </c>
      <c r="E286" s="193" t="s">
        <v>563</v>
      </c>
      <c r="F286" s="293" t="s">
        <v>564</v>
      </c>
      <c r="G286" s="293"/>
      <c r="H286" s="293"/>
      <c r="I286" s="293"/>
      <c r="J286" s="194" t="s">
        <v>242</v>
      </c>
      <c r="K286" s="195">
        <v>1</v>
      </c>
      <c r="L286" s="294">
        <v>0</v>
      </c>
      <c r="M286" s="295"/>
      <c r="N286" s="296">
        <f>ROUND(L286*K286,2)</f>
        <v>0</v>
      </c>
      <c r="O286" s="274"/>
      <c r="P286" s="274"/>
      <c r="Q286" s="274"/>
      <c r="R286" s="39"/>
      <c r="T286" s="173" t="s">
        <v>22</v>
      </c>
      <c r="U286" s="46" t="s">
        <v>45</v>
      </c>
      <c r="V286" s="38"/>
      <c r="W286" s="174">
        <f>V286*K286</f>
        <v>0</v>
      </c>
      <c r="X286" s="174">
        <v>2.1749999999999999E-2</v>
      </c>
      <c r="Y286" s="174">
        <f>X286*K286</f>
        <v>2.1749999999999999E-2</v>
      </c>
      <c r="Z286" s="174">
        <v>0</v>
      </c>
      <c r="AA286" s="175">
        <f>Z286*K286</f>
        <v>0</v>
      </c>
      <c r="AR286" s="21" t="s">
        <v>204</v>
      </c>
      <c r="AT286" s="21" t="s">
        <v>444</v>
      </c>
      <c r="AU286" s="21" t="s">
        <v>116</v>
      </c>
      <c r="AY286" s="21" t="s">
        <v>161</v>
      </c>
      <c r="BE286" s="112">
        <f>IF(U286="základní",N286,0)</f>
        <v>0</v>
      </c>
      <c r="BF286" s="112">
        <f>IF(U286="snížená",N286,0)</f>
        <v>0</v>
      </c>
      <c r="BG286" s="112">
        <f>IF(U286="zákl. přenesená",N286,0)</f>
        <v>0</v>
      </c>
      <c r="BH286" s="112">
        <f>IF(U286="sníž. přenesená",N286,0)</f>
        <v>0</v>
      </c>
      <c r="BI286" s="112">
        <f>IF(U286="nulová",N286,0)</f>
        <v>0</v>
      </c>
      <c r="BJ286" s="21" t="s">
        <v>88</v>
      </c>
      <c r="BK286" s="112">
        <f>ROUND(L286*K286,2)</f>
        <v>0</v>
      </c>
      <c r="BL286" s="21" t="s">
        <v>166</v>
      </c>
      <c r="BM286" s="21" t="s">
        <v>565</v>
      </c>
    </row>
    <row r="287" spans="2:65" s="10" customFormat="1" ht="14.45" customHeight="1">
      <c r="B287" s="176"/>
      <c r="C287" s="177"/>
      <c r="D287" s="177"/>
      <c r="E287" s="178" t="s">
        <v>22</v>
      </c>
      <c r="F287" s="275" t="s">
        <v>550</v>
      </c>
      <c r="G287" s="276"/>
      <c r="H287" s="276"/>
      <c r="I287" s="276"/>
      <c r="J287" s="177"/>
      <c r="K287" s="179">
        <v>1</v>
      </c>
      <c r="L287" s="177"/>
      <c r="M287" s="177"/>
      <c r="N287" s="177"/>
      <c r="O287" s="177"/>
      <c r="P287" s="177"/>
      <c r="Q287" s="177"/>
      <c r="R287" s="180"/>
      <c r="T287" s="181"/>
      <c r="U287" s="177"/>
      <c r="V287" s="177"/>
      <c r="W287" s="177"/>
      <c r="X287" s="177"/>
      <c r="Y287" s="177"/>
      <c r="Z287" s="177"/>
      <c r="AA287" s="182"/>
      <c r="AT287" s="183" t="s">
        <v>173</v>
      </c>
      <c r="AU287" s="183" t="s">
        <v>116</v>
      </c>
      <c r="AV287" s="10" t="s">
        <v>116</v>
      </c>
      <c r="AW287" s="10" t="s">
        <v>38</v>
      </c>
      <c r="AX287" s="10" t="s">
        <v>80</v>
      </c>
      <c r="AY287" s="183" t="s">
        <v>161</v>
      </c>
    </row>
    <row r="288" spans="2:65" s="11" customFormat="1" ht="14.45" customHeight="1">
      <c r="B288" s="184"/>
      <c r="C288" s="185"/>
      <c r="D288" s="185"/>
      <c r="E288" s="186" t="s">
        <v>22</v>
      </c>
      <c r="F288" s="277" t="s">
        <v>174</v>
      </c>
      <c r="G288" s="278"/>
      <c r="H288" s="278"/>
      <c r="I288" s="278"/>
      <c r="J288" s="185"/>
      <c r="K288" s="187">
        <v>1</v>
      </c>
      <c r="L288" s="185"/>
      <c r="M288" s="185"/>
      <c r="N288" s="185"/>
      <c r="O288" s="185"/>
      <c r="P288" s="185"/>
      <c r="Q288" s="185"/>
      <c r="R288" s="188"/>
      <c r="T288" s="189"/>
      <c r="U288" s="185"/>
      <c r="V288" s="185"/>
      <c r="W288" s="185"/>
      <c r="X288" s="185"/>
      <c r="Y288" s="185"/>
      <c r="Z288" s="185"/>
      <c r="AA288" s="190"/>
      <c r="AT288" s="191" t="s">
        <v>173</v>
      </c>
      <c r="AU288" s="191" t="s">
        <v>116</v>
      </c>
      <c r="AV288" s="11" t="s">
        <v>166</v>
      </c>
      <c r="AW288" s="11" t="s">
        <v>38</v>
      </c>
      <c r="AX288" s="11" t="s">
        <v>88</v>
      </c>
      <c r="AY288" s="191" t="s">
        <v>161</v>
      </c>
    </row>
    <row r="289" spans="2:65" s="1" customFormat="1" ht="34.15" customHeight="1">
      <c r="B289" s="37"/>
      <c r="C289" s="192" t="s">
        <v>566</v>
      </c>
      <c r="D289" s="192" t="s">
        <v>444</v>
      </c>
      <c r="E289" s="193" t="s">
        <v>567</v>
      </c>
      <c r="F289" s="293" t="s">
        <v>568</v>
      </c>
      <c r="G289" s="293"/>
      <c r="H289" s="293"/>
      <c r="I289" s="293"/>
      <c r="J289" s="194" t="s">
        <v>242</v>
      </c>
      <c r="K289" s="195">
        <v>1</v>
      </c>
      <c r="L289" s="294">
        <v>0</v>
      </c>
      <c r="M289" s="295"/>
      <c r="N289" s="296">
        <f>ROUND(L289*K289,2)</f>
        <v>0</v>
      </c>
      <c r="O289" s="274"/>
      <c r="P289" s="274"/>
      <c r="Q289" s="274"/>
      <c r="R289" s="39"/>
      <c r="T289" s="173" t="s">
        <v>22</v>
      </c>
      <c r="U289" s="46" t="s">
        <v>45</v>
      </c>
      <c r="V289" s="38"/>
      <c r="W289" s="174">
        <f>V289*K289</f>
        <v>0</v>
      </c>
      <c r="X289" s="174">
        <v>2.333E-2</v>
      </c>
      <c r="Y289" s="174">
        <f>X289*K289</f>
        <v>2.333E-2</v>
      </c>
      <c r="Z289" s="174">
        <v>0</v>
      </c>
      <c r="AA289" s="175">
        <f>Z289*K289</f>
        <v>0</v>
      </c>
      <c r="AR289" s="21" t="s">
        <v>204</v>
      </c>
      <c r="AT289" s="21" t="s">
        <v>444</v>
      </c>
      <c r="AU289" s="21" t="s">
        <v>116</v>
      </c>
      <c r="AY289" s="21" t="s">
        <v>161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1" t="s">
        <v>88</v>
      </c>
      <c r="BK289" s="112">
        <f>ROUND(L289*K289,2)</f>
        <v>0</v>
      </c>
      <c r="BL289" s="21" t="s">
        <v>166</v>
      </c>
      <c r="BM289" s="21" t="s">
        <v>569</v>
      </c>
    </row>
    <row r="290" spans="2:65" s="10" customFormat="1" ht="14.45" customHeight="1">
      <c r="B290" s="176"/>
      <c r="C290" s="177"/>
      <c r="D290" s="177"/>
      <c r="E290" s="178" t="s">
        <v>22</v>
      </c>
      <c r="F290" s="275" t="s">
        <v>549</v>
      </c>
      <c r="G290" s="276"/>
      <c r="H290" s="276"/>
      <c r="I290" s="276"/>
      <c r="J290" s="177"/>
      <c r="K290" s="179">
        <v>1</v>
      </c>
      <c r="L290" s="177"/>
      <c r="M290" s="177"/>
      <c r="N290" s="177"/>
      <c r="O290" s="177"/>
      <c r="P290" s="177"/>
      <c r="Q290" s="177"/>
      <c r="R290" s="180"/>
      <c r="T290" s="181"/>
      <c r="U290" s="177"/>
      <c r="V290" s="177"/>
      <c r="W290" s="177"/>
      <c r="X290" s="177"/>
      <c r="Y290" s="177"/>
      <c r="Z290" s="177"/>
      <c r="AA290" s="182"/>
      <c r="AT290" s="183" t="s">
        <v>173</v>
      </c>
      <c r="AU290" s="183" t="s">
        <v>116</v>
      </c>
      <c r="AV290" s="10" t="s">
        <v>116</v>
      </c>
      <c r="AW290" s="10" t="s">
        <v>38</v>
      </c>
      <c r="AX290" s="10" t="s">
        <v>80</v>
      </c>
      <c r="AY290" s="183" t="s">
        <v>161</v>
      </c>
    </row>
    <row r="291" spans="2:65" s="11" customFormat="1" ht="14.45" customHeight="1">
      <c r="B291" s="184"/>
      <c r="C291" s="185"/>
      <c r="D291" s="185"/>
      <c r="E291" s="186" t="s">
        <v>22</v>
      </c>
      <c r="F291" s="277" t="s">
        <v>174</v>
      </c>
      <c r="G291" s="278"/>
      <c r="H291" s="278"/>
      <c r="I291" s="278"/>
      <c r="J291" s="185"/>
      <c r="K291" s="187">
        <v>1</v>
      </c>
      <c r="L291" s="185"/>
      <c r="M291" s="185"/>
      <c r="N291" s="185"/>
      <c r="O291" s="185"/>
      <c r="P291" s="185"/>
      <c r="Q291" s="185"/>
      <c r="R291" s="188"/>
      <c r="T291" s="189"/>
      <c r="U291" s="185"/>
      <c r="V291" s="185"/>
      <c r="W291" s="185"/>
      <c r="X291" s="185"/>
      <c r="Y291" s="185"/>
      <c r="Z291" s="185"/>
      <c r="AA291" s="190"/>
      <c r="AT291" s="191" t="s">
        <v>173</v>
      </c>
      <c r="AU291" s="191" t="s">
        <v>116</v>
      </c>
      <c r="AV291" s="11" t="s">
        <v>166</v>
      </c>
      <c r="AW291" s="11" t="s">
        <v>38</v>
      </c>
      <c r="AX291" s="11" t="s">
        <v>88</v>
      </c>
      <c r="AY291" s="191" t="s">
        <v>161</v>
      </c>
    </row>
    <row r="292" spans="2:65" s="1" customFormat="1" ht="34.15" customHeight="1">
      <c r="B292" s="37"/>
      <c r="C292" s="192" t="s">
        <v>570</v>
      </c>
      <c r="D292" s="192" t="s">
        <v>444</v>
      </c>
      <c r="E292" s="193" t="s">
        <v>571</v>
      </c>
      <c r="F292" s="293" t="s">
        <v>572</v>
      </c>
      <c r="G292" s="293"/>
      <c r="H292" s="293"/>
      <c r="I292" s="293"/>
      <c r="J292" s="194" t="s">
        <v>242</v>
      </c>
      <c r="K292" s="195">
        <v>1</v>
      </c>
      <c r="L292" s="294">
        <v>0</v>
      </c>
      <c r="M292" s="295"/>
      <c r="N292" s="296">
        <f>ROUND(L292*K292,2)</f>
        <v>0</v>
      </c>
      <c r="O292" s="274"/>
      <c r="P292" s="274"/>
      <c r="Q292" s="274"/>
      <c r="R292" s="39"/>
      <c r="T292" s="173" t="s">
        <v>22</v>
      </c>
      <c r="U292" s="46" t="s">
        <v>45</v>
      </c>
      <c r="V292" s="38"/>
      <c r="W292" s="174">
        <f>V292*K292</f>
        <v>0</v>
      </c>
      <c r="X292" s="174">
        <v>1.847E-2</v>
      </c>
      <c r="Y292" s="174">
        <f>X292*K292</f>
        <v>1.847E-2</v>
      </c>
      <c r="Z292" s="174">
        <v>0</v>
      </c>
      <c r="AA292" s="175">
        <f>Z292*K292</f>
        <v>0</v>
      </c>
      <c r="AR292" s="21" t="s">
        <v>204</v>
      </c>
      <c r="AT292" s="21" t="s">
        <v>444</v>
      </c>
      <c r="AU292" s="21" t="s">
        <v>116</v>
      </c>
      <c r="AY292" s="21" t="s">
        <v>161</v>
      </c>
      <c r="BE292" s="112">
        <f>IF(U292="základní",N292,0)</f>
        <v>0</v>
      </c>
      <c r="BF292" s="112">
        <f>IF(U292="snížená",N292,0)</f>
        <v>0</v>
      </c>
      <c r="BG292" s="112">
        <f>IF(U292="zákl. přenesená",N292,0)</f>
        <v>0</v>
      </c>
      <c r="BH292" s="112">
        <f>IF(U292="sníž. přenesená",N292,0)</f>
        <v>0</v>
      </c>
      <c r="BI292" s="112">
        <f>IF(U292="nulová",N292,0)</f>
        <v>0</v>
      </c>
      <c r="BJ292" s="21" t="s">
        <v>88</v>
      </c>
      <c r="BK292" s="112">
        <f>ROUND(L292*K292,2)</f>
        <v>0</v>
      </c>
      <c r="BL292" s="21" t="s">
        <v>166</v>
      </c>
      <c r="BM292" s="21" t="s">
        <v>573</v>
      </c>
    </row>
    <row r="293" spans="2:65" s="10" customFormat="1" ht="14.45" customHeight="1">
      <c r="B293" s="176"/>
      <c r="C293" s="177"/>
      <c r="D293" s="177"/>
      <c r="E293" s="178" t="s">
        <v>22</v>
      </c>
      <c r="F293" s="275" t="s">
        <v>551</v>
      </c>
      <c r="G293" s="276"/>
      <c r="H293" s="276"/>
      <c r="I293" s="276"/>
      <c r="J293" s="177"/>
      <c r="K293" s="179">
        <v>1</v>
      </c>
      <c r="L293" s="177"/>
      <c r="M293" s="177"/>
      <c r="N293" s="177"/>
      <c r="O293" s="177"/>
      <c r="P293" s="177"/>
      <c r="Q293" s="177"/>
      <c r="R293" s="180"/>
      <c r="T293" s="181"/>
      <c r="U293" s="177"/>
      <c r="V293" s="177"/>
      <c r="W293" s="177"/>
      <c r="X293" s="177"/>
      <c r="Y293" s="177"/>
      <c r="Z293" s="177"/>
      <c r="AA293" s="182"/>
      <c r="AT293" s="183" t="s">
        <v>173</v>
      </c>
      <c r="AU293" s="183" t="s">
        <v>116</v>
      </c>
      <c r="AV293" s="10" t="s">
        <v>116</v>
      </c>
      <c r="AW293" s="10" t="s">
        <v>38</v>
      </c>
      <c r="AX293" s="10" t="s">
        <v>80</v>
      </c>
      <c r="AY293" s="183" t="s">
        <v>161</v>
      </c>
    </row>
    <row r="294" spans="2:65" s="11" customFormat="1" ht="14.45" customHeight="1">
      <c r="B294" s="184"/>
      <c r="C294" s="185"/>
      <c r="D294" s="185"/>
      <c r="E294" s="186" t="s">
        <v>22</v>
      </c>
      <c r="F294" s="277" t="s">
        <v>174</v>
      </c>
      <c r="G294" s="278"/>
      <c r="H294" s="278"/>
      <c r="I294" s="278"/>
      <c r="J294" s="185"/>
      <c r="K294" s="187">
        <v>1</v>
      </c>
      <c r="L294" s="185"/>
      <c r="M294" s="185"/>
      <c r="N294" s="185"/>
      <c r="O294" s="185"/>
      <c r="P294" s="185"/>
      <c r="Q294" s="185"/>
      <c r="R294" s="188"/>
      <c r="T294" s="189"/>
      <c r="U294" s="185"/>
      <c r="V294" s="185"/>
      <c r="W294" s="185"/>
      <c r="X294" s="185"/>
      <c r="Y294" s="185"/>
      <c r="Z294" s="185"/>
      <c r="AA294" s="190"/>
      <c r="AT294" s="191" t="s">
        <v>173</v>
      </c>
      <c r="AU294" s="191" t="s">
        <v>116</v>
      </c>
      <c r="AV294" s="11" t="s">
        <v>166</v>
      </c>
      <c r="AW294" s="11" t="s">
        <v>38</v>
      </c>
      <c r="AX294" s="11" t="s">
        <v>88</v>
      </c>
      <c r="AY294" s="191" t="s">
        <v>161</v>
      </c>
    </row>
    <row r="295" spans="2:65" s="1" customFormat="1" ht="34.15" customHeight="1">
      <c r="B295" s="37"/>
      <c r="C295" s="192" t="s">
        <v>574</v>
      </c>
      <c r="D295" s="192" t="s">
        <v>444</v>
      </c>
      <c r="E295" s="193" t="s">
        <v>575</v>
      </c>
      <c r="F295" s="293" t="s">
        <v>576</v>
      </c>
      <c r="G295" s="293"/>
      <c r="H295" s="293"/>
      <c r="I295" s="293"/>
      <c r="J295" s="194" t="s">
        <v>242</v>
      </c>
      <c r="K295" s="195">
        <v>1</v>
      </c>
      <c r="L295" s="294">
        <v>0</v>
      </c>
      <c r="M295" s="295"/>
      <c r="N295" s="296">
        <f>ROUND(L295*K295,2)</f>
        <v>0</v>
      </c>
      <c r="O295" s="274"/>
      <c r="P295" s="274"/>
      <c r="Q295" s="274"/>
      <c r="R295" s="39"/>
      <c r="T295" s="173" t="s">
        <v>22</v>
      </c>
      <c r="U295" s="46" t="s">
        <v>45</v>
      </c>
      <c r="V295" s="38"/>
      <c r="W295" s="174">
        <f>V295*K295</f>
        <v>0</v>
      </c>
      <c r="X295" s="174">
        <v>1.6E-2</v>
      </c>
      <c r="Y295" s="174">
        <f>X295*K295</f>
        <v>1.6E-2</v>
      </c>
      <c r="Z295" s="174">
        <v>0</v>
      </c>
      <c r="AA295" s="175">
        <f>Z295*K295</f>
        <v>0</v>
      </c>
      <c r="AR295" s="21" t="s">
        <v>204</v>
      </c>
      <c r="AT295" s="21" t="s">
        <v>444</v>
      </c>
      <c r="AU295" s="21" t="s">
        <v>116</v>
      </c>
      <c r="AY295" s="21" t="s">
        <v>161</v>
      </c>
      <c r="BE295" s="112">
        <f>IF(U295="základní",N295,0)</f>
        <v>0</v>
      </c>
      <c r="BF295" s="112">
        <f>IF(U295="snížená",N295,0)</f>
        <v>0</v>
      </c>
      <c r="BG295" s="112">
        <f>IF(U295="zákl. přenesená",N295,0)</f>
        <v>0</v>
      </c>
      <c r="BH295" s="112">
        <f>IF(U295="sníž. přenesená",N295,0)</f>
        <v>0</v>
      </c>
      <c r="BI295" s="112">
        <f>IF(U295="nulová",N295,0)</f>
        <v>0</v>
      </c>
      <c r="BJ295" s="21" t="s">
        <v>88</v>
      </c>
      <c r="BK295" s="112">
        <f>ROUND(L295*K295,2)</f>
        <v>0</v>
      </c>
      <c r="BL295" s="21" t="s">
        <v>166</v>
      </c>
      <c r="BM295" s="21" t="s">
        <v>577</v>
      </c>
    </row>
    <row r="296" spans="2:65" s="10" customFormat="1" ht="14.45" customHeight="1">
      <c r="B296" s="176"/>
      <c r="C296" s="177"/>
      <c r="D296" s="177"/>
      <c r="E296" s="178" t="s">
        <v>22</v>
      </c>
      <c r="F296" s="275" t="s">
        <v>552</v>
      </c>
      <c r="G296" s="276"/>
      <c r="H296" s="276"/>
      <c r="I296" s="276"/>
      <c r="J296" s="177"/>
      <c r="K296" s="179">
        <v>1</v>
      </c>
      <c r="L296" s="177"/>
      <c r="M296" s="177"/>
      <c r="N296" s="177"/>
      <c r="O296" s="177"/>
      <c r="P296" s="177"/>
      <c r="Q296" s="177"/>
      <c r="R296" s="180"/>
      <c r="T296" s="181"/>
      <c r="U296" s="177"/>
      <c r="V296" s="177"/>
      <c r="W296" s="177"/>
      <c r="X296" s="177"/>
      <c r="Y296" s="177"/>
      <c r="Z296" s="177"/>
      <c r="AA296" s="182"/>
      <c r="AT296" s="183" t="s">
        <v>173</v>
      </c>
      <c r="AU296" s="183" t="s">
        <v>116</v>
      </c>
      <c r="AV296" s="10" t="s">
        <v>116</v>
      </c>
      <c r="AW296" s="10" t="s">
        <v>38</v>
      </c>
      <c r="AX296" s="10" t="s">
        <v>80</v>
      </c>
      <c r="AY296" s="183" t="s">
        <v>161</v>
      </c>
    </row>
    <row r="297" spans="2:65" s="11" customFormat="1" ht="14.45" customHeight="1">
      <c r="B297" s="184"/>
      <c r="C297" s="185"/>
      <c r="D297" s="185"/>
      <c r="E297" s="186" t="s">
        <v>22</v>
      </c>
      <c r="F297" s="277" t="s">
        <v>174</v>
      </c>
      <c r="G297" s="278"/>
      <c r="H297" s="278"/>
      <c r="I297" s="278"/>
      <c r="J297" s="185"/>
      <c r="K297" s="187">
        <v>1</v>
      </c>
      <c r="L297" s="185"/>
      <c r="M297" s="185"/>
      <c r="N297" s="185"/>
      <c r="O297" s="185"/>
      <c r="P297" s="185"/>
      <c r="Q297" s="185"/>
      <c r="R297" s="188"/>
      <c r="T297" s="189"/>
      <c r="U297" s="185"/>
      <c r="V297" s="185"/>
      <c r="W297" s="185"/>
      <c r="X297" s="185"/>
      <c r="Y297" s="185"/>
      <c r="Z297" s="185"/>
      <c r="AA297" s="190"/>
      <c r="AT297" s="191" t="s">
        <v>173</v>
      </c>
      <c r="AU297" s="191" t="s">
        <v>116</v>
      </c>
      <c r="AV297" s="11" t="s">
        <v>166</v>
      </c>
      <c r="AW297" s="11" t="s">
        <v>38</v>
      </c>
      <c r="AX297" s="11" t="s">
        <v>88</v>
      </c>
      <c r="AY297" s="191" t="s">
        <v>161</v>
      </c>
    </row>
    <row r="298" spans="2:65" s="1" customFormat="1" ht="34.15" customHeight="1">
      <c r="B298" s="37"/>
      <c r="C298" s="192" t="s">
        <v>578</v>
      </c>
      <c r="D298" s="192" t="s">
        <v>444</v>
      </c>
      <c r="E298" s="193" t="s">
        <v>579</v>
      </c>
      <c r="F298" s="293" t="s">
        <v>580</v>
      </c>
      <c r="G298" s="293"/>
      <c r="H298" s="293"/>
      <c r="I298" s="293"/>
      <c r="J298" s="194" t="s">
        <v>242</v>
      </c>
      <c r="K298" s="195">
        <v>1</v>
      </c>
      <c r="L298" s="294">
        <v>0</v>
      </c>
      <c r="M298" s="295"/>
      <c r="N298" s="296">
        <f>ROUND(L298*K298,2)</f>
        <v>0</v>
      </c>
      <c r="O298" s="274"/>
      <c r="P298" s="274"/>
      <c r="Q298" s="274"/>
      <c r="R298" s="39"/>
      <c r="T298" s="173" t="s">
        <v>22</v>
      </c>
      <c r="U298" s="46" t="s">
        <v>45</v>
      </c>
      <c r="V298" s="38"/>
      <c r="W298" s="174">
        <f>V298*K298</f>
        <v>0</v>
      </c>
      <c r="X298" s="174">
        <v>2.767E-2</v>
      </c>
      <c r="Y298" s="174">
        <f>X298*K298</f>
        <v>2.767E-2</v>
      </c>
      <c r="Z298" s="174">
        <v>0</v>
      </c>
      <c r="AA298" s="175">
        <f>Z298*K298</f>
        <v>0</v>
      </c>
      <c r="AR298" s="21" t="s">
        <v>204</v>
      </c>
      <c r="AT298" s="21" t="s">
        <v>444</v>
      </c>
      <c r="AU298" s="21" t="s">
        <v>116</v>
      </c>
      <c r="AY298" s="21" t="s">
        <v>161</v>
      </c>
      <c r="BE298" s="112">
        <f>IF(U298="základní",N298,0)</f>
        <v>0</v>
      </c>
      <c r="BF298" s="112">
        <f>IF(U298="snížená",N298,0)</f>
        <v>0</v>
      </c>
      <c r="BG298" s="112">
        <f>IF(U298="zákl. přenesená",N298,0)</f>
        <v>0</v>
      </c>
      <c r="BH298" s="112">
        <f>IF(U298="sníž. přenesená",N298,0)</f>
        <v>0</v>
      </c>
      <c r="BI298" s="112">
        <f>IF(U298="nulová",N298,0)</f>
        <v>0</v>
      </c>
      <c r="BJ298" s="21" t="s">
        <v>88</v>
      </c>
      <c r="BK298" s="112">
        <f>ROUND(L298*K298,2)</f>
        <v>0</v>
      </c>
      <c r="BL298" s="21" t="s">
        <v>166</v>
      </c>
      <c r="BM298" s="21" t="s">
        <v>581</v>
      </c>
    </row>
    <row r="299" spans="2:65" s="10" customFormat="1" ht="14.45" customHeight="1">
      <c r="B299" s="176"/>
      <c r="C299" s="177"/>
      <c r="D299" s="177"/>
      <c r="E299" s="178" t="s">
        <v>22</v>
      </c>
      <c r="F299" s="275" t="s">
        <v>553</v>
      </c>
      <c r="G299" s="276"/>
      <c r="H299" s="276"/>
      <c r="I299" s="276"/>
      <c r="J299" s="177"/>
      <c r="K299" s="179">
        <v>1</v>
      </c>
      <c r="L299" s="177"/>
      <c r="M299" s="177"/>
      <c r="N299" s="177"/>
      <c r="O299" s="177"/>
      <c r="P299" s="177"/>
      <c r="Q299" s="177"/>
      <c r="R299" s="180"/>
      <c r="T299" s="181"/>
      <c r="U299" s="177"/>
      <c r="V299" s="177"/>
      <c r="W299" s="177"/>
      <c r="X299" s="177"/>
      <c r="Y299" s="177"/>
      <c r="Z299" s="177"/>
      <c r="AA299" s="182"/>
      <c r="AT299" s="183" t="s">
        <v>173</v>
      </c>
      <c r="AU299" s="183" t="s">
        <v>116</v>
      </c>
      <c r="AV299" s="10" t="s">
        <v>116</v>
      </c>
      <c r="AW299" s="10" t="s">
        <v>38</v>
      </c>
      <c r="AX299" s="10" t="s">
        <v>80</v>
      </c>
      <c r="AY299" s="183" t="s">
        <v>161</v>
      </c>
    </row>
    <row r="300" spans="2:65" s="11" customFormat="1" ht="14.45" customHeight="1">
      <c r="B300" s="184"/>
      <c r="C300" s="185"/>
      <c r="D300" s="185"/>
      <c r="E300" s="186" t="s">
        <v>22</v>
      </c>
      <c r="F300" s="277" t="s">
        <v>174</v>
      </c>
      <c r="G300" s="278"/>
      <c r="H300" s="278"/>
      <c r="I300" s="278"/>
      <c r="J300" s="185"/>
      <c r="K300" s="187">
        <v>1</v>
      </c>
      <c r="L300" s="185"/>
      <c r="M300" s="185"/>
      <c r="N300" s="185"/>
      <c r="O300" s="185"/>
      <c r="P300" s="185"/>
      <c r="Q300" s="185"/>
      <c r="R300" s="188"/>
      <c r="T300" s="189"/>
      <c r="U300" s="185"/>
      <c r="V300" s="185"/>
      <c r="W300" s="185"/>
      <c r="X300" s="185"/>
      <c r="Y300" s="185"/>
      <c r="Z300" s="185"/>
      <c r="AA300" s="190"/>
      <c r="AT300" s="191" t="s">
        <v>173</v>
      </c>
      <c r="AU300" s="191" t="s">
        <v>116</v>
      </c>
      <c r="AV300" s="11" t="s">
        <v>166</v>
      </c>
      <c r="AW300" s="11" t="s">
        <v>38</v>
      </c>
      <c r="AX300" s="11" t="s">
        <v>88</v>
      </c>
      <c r="AY300" s="191" t="s">
        <v>161</v>
      </c>
    </row>
    <row r="301" spans="2:65" s="9" customFormat="1" ht="29.85" customHeight="1">
      <c r="B301" s="158"/>
      <c r="C301" s="159"/>
      <c r="D301" s="168" t="s">
        <v>375</v>
      </c>
      <c r="E301" s="168"/>
      <c r="F301" s="168"/>
      <c r="G301" s="168"/>
      <c r="H301" s="168"/>
      <c r="I301" s="168"/>
      <c r="J301" s="168"/>
      <c r="K301" s="168"/>
      <c r="L301" s="168"/>
      <c r="M301" s="168"/>
      <c r="N301" s="284">
        <f>BK301</f>
        <v>0</v>
      </c>
      <c r="O301" s="285"/>
      <c r="P301" s="285"/>
      <c r="Q301" s="285"/>
      <c r="R301" s="161"/>
      <c r="T301" s="162"/>
      <c r="U301" s="159"/>
      <c r="V301" s="159"/>
      <c r="W301" s="163">
        <f>SUM(W302:W303)</f>
        <v>0</v>
      </c>
      <c r="X301" s="159"/>
      <c r="Y301" s="163">
        <f>SUM(Y302:Y303)</f>
        <v>0</v>
      </c>
      <c r="Z301" s="159"/>
      <c r="AA301" s="164">
        <f>SUM(AA302:AA303)</f>
        <v>0</v>
      </c>
      <c r="AR301" s="165" t="s">
        <v>88</v>
      </c>
      <c r="AT301" s="166" t="s">
        <v>79</v>
      </c>
      <c r="AU301" s="166" t="s">
        <v>88</v>
      </c>
      <c r="AY301" s="165" t="s">
        <v>161</v>
      </c>
      <c r="BK301" s="167">
        <f>SUM(BK302:BK303)</f>
        <v>0</v>
      </c>
    </row>
    <row r="302" spans="2:65" s="1" customFormat="1" ht="34.15" customHeight="1">
      <c r="B302" s="37"/>
      <c r="C302" s="169" t="s">
        <v>582</v>
      </c>
      <c r="D302" s="169" t="s">
        <v>162</v>
      </c>
      <c r="E302" s="170" t="s">
        <v>583</v>
      </c>
      <c r="F302" s="271" t="s">
        <v>584</v>
      </c>
      <c r="G302" s="271"/>
      <c r="H302" s="271"/>
      <c r="I302" s="271"/>
      <c r="J302" s="171" t="s">
        <v>207</v>
      </c>
      <c r="K302" s="172">
        <v>39.841000000000001</v>
      </c>
      <c r="L302" s="272">
        <v>0</v>
      </c>
      <c r="M302" s="273"/>
      <c r="N302" s="274">
        <f>ROUND(L302*K302,2)</f>
        <v>0</v>
      </c>
      <c r="O302" s="274"/>
      <c r="P302" s="274"/>
      <c r="Q302" s="274"/>
      <c r="R302" s="39"/>
      <c r="T302" s="173" t="s">
        <v>22</v>
      </c>
      <c r="U302" s="46" t="s">
        <v>45</v>
      </c>
      <c r="V302" s="38"/>
      <c r="W302" s="174">
        <f>V302*K302</f>
        <v>0</v>
      </c>
      <c r="X302" s="174">
        <v>0</v>
      </c>
      <c r="Y302" s="174">
        <f>X302*K302</f>
        <v>0</v>
      </c>
      <c r="Z302" s="174">
        <v>0</v>
      </c>
      <c r="AA302" s="175">
        <f>Z302*K302</f>
        <v>0</v>
      </c>
      <c r="AR302" s="21" t="s">
        <v>166</v>
      </c>
      <c r="AT302" s="21" t="s">
        <v>162</v>
      </c>
      <c r="AU302" s="21" t="s">
        <v>116</v>
      </c>
      <c r="AY302" s="21" t="s">
        <v>161</v>
      </c>
      <c r="BE302" s="112">
        <f>IF(U302="základní",N302,0)</f>
        <v>0</v>
      </c>
      <c r="BF302" s="112">
        <f>IF(U302="snížená",N302,0)</f>
        <v>0</v>
      </c>
      <c r="BG302" s="112">
        <f>IF(U302="zákl. přenesená",N302,0)</f>
        <v>0</v>
      </c>
      <c r="BH302" s="112">
        <f>IF(U302="sníž. přenesená",N302,0)</f>
        <v>0</v>
      </c>
      <c r="BI302" s="112">
        <f>IF(U302="nulová",N302,0)</f>
        <v>0</v>
      </c>
      <c r="BJ302" s="21" t="s">
        <v>88</v>
      </c>
      <c r="BK302" s="112">
        <f>ROUND(L302*K302,2)</f>
        <v>0</v>
      </c>
      <c r="BL302" s="21" t="s">
        <v>166</v>
      </c>
      <c r="BM302" s="21" t="s">
        <v>585</v>
      </c>
    </row>
    <row r="303" spans="2:65" s="1" customFormat="1" ht="45.6" customHeight="1">
      <c r="B303" s="37"/>
      <c r="C303" s="169" t="s">
        <v>586</v>
      </c>
      <c r="D303" s="169" t="s">
        <v>162</v>
      </c>
      <c r="E303" s="170" t="s">
        <v>587</v>
      </c>
      <c r="F303" s="271" t="s">
        <v>588</v>
      </c>
      <c r="G303" s="271"/>
      <c r="H303" s="271"/>
      <c r="I303" s="271"/>
      <c r="J303" s="171" t="s">
        <v>207</v>
      </c>
      <c r="K303" s="172">
        <v>39.841000000000001</v>
      </c>
      <c r="L303" s="272">
        <v>0</v>
      </c>
      <c r="M303" s="273"/>
      <c r="N303" s="274">
        <f>ROUND(L303*K303,2)</f>
        <v>0</v>
      </c>
      <c r="O303" s="274"/>
      <c r="P303" s="274"/>
      <c r="Q303" s="274"/>
      <c r="R303" s="39"/>
      <c r="T303" s="173" t="s">
        <v>22</v>
      </c>
      <c r="U303" s="46" t="s">
        <v>45</v>
      </c>
      <c r="V303" s="38"/>
      <c r="W303" s="174">
        <f>V303*K303</f>
        <v>0</v>
      </c>
      <c r="X303" s="174">
        <v>0</v>
      </c>
      <c r="Y303" s="174">
        <f>X303*K303</f>
        <v>0</v>
      </c>
      <c r="Z303" s="174">
        <v>0</v>
      </c>
      <c r="AA303" s="175">
        <f>Z303*K303</f>
        <v>0</v>
      </c>
      <c r="AR303" s="21" t="s">
        <v>166</v>
      </c>
      <c r="AT303" s="21" t="s">
        <v>162</v>
      </c>
      <c r="AU303" s="21" t="s">
        <v>116</v>
      </c>
      <c r="AY303" s="21" t="s">
        <v>161</v>
      </c>
      <c r="BE303" s="112">
        <f>IF(U303="základní",N303,0)</f>
        <v>0</v>
      </c>
      <c r="BF303" s="112">
        <f>IF(U303="snížená",N303,0)</f>
        <v>0</v>
      </c>
      <c r="BG303" s="112">
        <f>IF(U303="zákl. přenesená",N303,0)</f>
        <v>0</v>
      </c>
      <c r="BH303" s="112">
        <f>IF(U303="sníž. přenesená",N303,0)</f>
        <v>0</v>
      </c>
      <c r="BI303" s="112">
        <f>IF(U303="nulová",N303,0)</f>
        <v>0</v>
      </c>
      <c r="BJ303" s="21" t="s">
        <v>88</v>
      </c>
      <c r="BK303" s="112">
        <f>ROUND(L303*K303,2)</f>
        <v>0</v>
      </c>
      <c r="BL303" s="21" t="s">
        <v>166</v>
      </c>
      <c r="BM303" s="21" t="s">
        <v>589</v>
      </c>
    </row>
    <row r="304" spans="2:65" s="9" customFormat="1" ht="37.35" customHeight="1">
      <c r="B304" s="158"/>
      <c r="C304" s="159"/>
      <c r="D304" s="160" t="s">
        <v>129</v>
      </c>
      <c r="E304" s="160"/>
      <c r="F304" s="160"/>
      <c r="G304" s="160"/>
      <c r="H304" s="160"/>
      <c r="I304" s="160"/>
      <c r="J304" s="160"/>
      <c r="K304" s="160"/>
      <c r="L304" s="160"/>
      <c r="M304" s="160"/>
      <c r="N304" s="286">
        <f>BK304</f>
        <v>0</v>
      </c>
      <c r="O304" s="287"/>
      <c r="P304" s="287"/>
      <c r="Q304" s="287"/>
      <c r="R304" s="161"/>
      <c r="T304" s="162"/>
      <c r="U304" s="159"/>
      <c r="V304" s="159"/>
      <c r="W304" s="163">
        <f>W305+W307+W313+W324+W326+W328+W332+W348+W355+W394+W400+W414+W415+W426+W459+W484</f>
        <v>0</v>
      </c>
      <c r="X304" s="159"/>
      <c r="Y304" s="163">
        <f>Y305+Y307+Y313+Y324+Y326+Y328+Y332+Y348+Y355+Y394+Y400+Y414+Y415+Y426+Y459+Y484</f>
        <v>6.4374836799999997</v>
      </c>
      <c r="Z304" s="159"/>
      <c r="AA304" s="164">
        <f>AA305+AA307+AA313+AA324+AA326+AA328+AA332+AA348+AA355+AA394+AA400+AA414+AA415+AA426+AA459+AA484</f>
        <v>0</v>
      </c>
      <c r="AR304" s="165" t="s">
        <v>116</v>
      </c>
      <c r="AT304" s="166" t="s">
        <v>79</v>
      </c>
      <c r="AU304" s="166" t="s">
        <v>80</v>
      </c>
      <c r="AY304" s="165" t="s">
        <v>161</v>
      </c>
      <c r="BK304" s="167">
        <f>BK305+BK307+BK313+BK324+BK326+BK328+BK332+BK348+BK355+BK394+BK400+BK414+BK415+BK426+BK459+BK484</f>
        <v>0</v>
      </c>
    </row>
    <row r="305" spans="2:65" s="9" customFormat="1" ht="19.899999999999999" customHeight="1">
      <c r="B305" s="158"/>
      <c r="C305" s="159"/>
      <c r="D305" s="168" t="s">
        <v>376</v>
      </c>
      <c r="E305" s="168"/>
      <c r="F305" s="168"/>
      <c r="G305" s="168"/>
      <c r="H305" s="168"/>
      <c r="I305" s="168"/>
      <c r="J305" s="168"/>
      <c r="K305" s="168"/>
      <c r="L305" s="168"/>
      <c r="M305" s="168"/>
      <c r="N305" s="284">
        <f>BK305</f>
        <v>0</v>
      </c>
      <c r="O305" s="285"/>
      <c r="P305" s="285"/>
      <c r="Q305" s="285"/>
      <c r="R305" s="161"/>
      <c r="T305" s="162"/>
      <c r="U305" s="159"/>
      <c r="V305" s="159"/>
      <c r="W305" s="163">
        <f>W306</f>
        <v>0</v>
      </c>
      <c r="X305" s="159"/>
      <c r="Y305" s="163">
        <f>Y306</f>
        <v>0</v>
      </c>
      <c r="Z305" s="159"/>
      <c r="AA305" s="164">
        <f>AA306</f>
        <v>0</v>
      </c>
      <c r="AR305" s="165" t="s">
        <v>116</v>
      </c>
      <c r="AT305" s="166" t="s">
        <v>79</v>
      </c>
      <c r="AU305" s="166" t="s">
        <v>88</v>
      </c>
      <c r="AY305" s="165" t="s">
        <v>161</v>
      </c>
      <c r="BK305" s="167">
        <f>BK306</f>
        <v>0</v>
      </c>
    </row>
    <row r="306" spans="2:65" s="1" customFormat="1" ht="45.6" customHeight="1">
      <c r="B306" s="37"/>
      <c r="C306" s="169" t="s">
        <v>590</v>
      </c>
      <c r="D306" s="169" t="s">
        <v>162</v>
      </c>
      <c r="E306" s="170" t="s">
        <v>591</v>
      </c>
      <c r="F306" s="271" t="s">
        <v>592</v>
      </c>
      <c r="G306" s="271"/>
      <c r="H306" s="271"/>
      <c r="I306" s="271"/>
      <c r="J306" s="171" t="s">
        <v>315</v>
      </c>
      <c r="K306" s="172">
        <v>1</v>
      </c>
      <c r="L306" s="272">
        <v>0</v>
      </c>
      <c r="M306" s="273"/>
      <c r="N306" s="274">
        <f>ROUND(L306*K306,2)</f>
        <v>0</v>
      </c>
      <c r="O306" s="274"/>
      <c r="P306" s="274"/>
      <c r="Q306" s="274"/>
      <c r="R306" s="39"/>
      <c r="T306" s="173" t="s">
        <v>22</v>
      </c>
      <c r="U306" s="46" t="s">
        <v>45</v>
      </c>
      <c r="V306" s="38"/>
      <c r="W306" s="174">
        <f>V306*K306</f>
        <v>0</v>
      </c>
      <c r="X306" s="174">
        <v>0</v>
      </c>
      <c r="Y306" s="174">
        <f>X306*K306</f>
        <v>0</v>
      </c>
      <c r="Z306" s="174">
        <v>0</v>
      </c>
      <c r="AA306" s="175">
        <f>Z306*K306</f>
        <v>0</v>
      </c>
      <c r="AR306" s="21" t="s">
        <v>251</v>
      </c>
      <c r="AT306" s="21" t="s">
        <v>162</v>
      </c>
      <c r="AU306" s="21" t="s">
        <v>116</v>
      </c>
      <c r="AY306" s="21" t="s">
        <v>161</v>
      </c>
      <c r="BE306" s="112">
        <f>IF(U306="základní",N306,0)</f>
        <v>0</v>
      </c>
      <c r="BF306" s="112">
        <f>IF(U306="snížená",N306,0)</f>
        <v>0</v>
      </c>
      <c r="BG306" s="112">
        <f>IF(U306="zákl. přenesená",N306,0)</f>
        <v>0</v>
      </c>
      <c r="BH306" s="112">
        <f>IF(U306="sníž. přenesená",N306,0)</f>
        <v>0</v>
      </c>
      <c r="BI306" s="112">
        <f>IF(U306="nulová",N306,0)</f>
        <v>0</v>
      </c>
      <c r="BJ306" s="21" t="s">
        <v>88</v>
      </c>
      <c r="BK306" s="112">
        <f>ROUND(L306*K306,2)</f>
        <v>0</v>
      </c>
      <c r="BL306" s="21" t="s">
        <v>251</v>
      </c>
      <c r="BM306" s="21" t="s">
        <v>593</v>
      </c>
    </row>
    <row r="307" spans="2:65" s="9" customFormat="1" ht="29.85" customHeight="1">
      <c r="B307" s="158"/>
      <c r="C307" s="159"/>
      <c r="D307" s="168" t="s">
        <v>130</v>
      </c>
      <c r="E307" s="168"/>
      <c r="F307" s="168"/>
      <c r="G307" s="168"/>
      <c r="H307" s="168"/>
      <c r="I307" s="168"/>
      <c r="J307" s="168"/>
      <c r="K307" s="168"/>
      <c r="L307" s="168"/>
      <c r="M307" s="168"/>
      <c r="N307" s="288">
        <f>BK307</f>
        <v>0</v>
      </c>
      <c r="O307" s="289"/>
      <c r="P307" s="289"/>
      <c r="Q307" s="289"/>
      <c r="R307" s="161"/>
      <c r="T307" s="162"/>
      <c r="U307" s="159"/>
      <c r="V307" s="159"/>
      <c r="W307" s="163">
        <f>SUM(W308:W312)</f>
        <v>0</v>
      </c>
      <c r="X307" s="159"/>
      <c r="Y307" s="163">
        <f>SUM(Y308:Y312)</f>
        <v>0.13596</v>
      </c>
      <c r="Z307" s="159"/>
      <c r="AA307" s="164">
        <f>SUM(AA308:AA312)</f>
        <v>0</v>
      </c>
      <c r="AR307" s="165" t="s">
        <v>116</v>
      </c>
      <c r="AT307" s="166" t="s">
        <v>79</v>
      </c>
      <c r="AU307" s="166" t="s">
        <v>88</v>
      </c>
      <c r="AY307" s="165" t="s">
        <v>161</v>
      </c>
      <c r="BK307" s="167">
        <f>SUM(BK308:BK312)</f>
        <v>0</v>
      </c>
    </row>
    <row r="308" spans="2:65" s="1" customFormat="1" ht="14.45" customHeight="1">
      <c r="B308" s="37"/>
      <c r="C308" s="169" t="s">
        <v>594</v>
      </c>
      <c r="D308" s="169" t="s">
        <v>162</v>
      </c>
      <c r="E308" s="170" t="s">
        <v>595</v>
      </c>
      <c r="F308" s="271" t="s">
        <v>596</v>
      </c>
      <c r="G308" s="271"/>
      <c r="H308" s="271"/>
      <c r="I308" s="271"/>
      <c r="J308" s="171" t="s">
        <v>170</v>
      </c>
      <c r="K308" s="172">
        <v>20.6</v>
      </c>
      <c r="L308" s="272">
        <v>0</v>
      </c>
      <c r="M308" s="273"/>
      <c r="N308" s="274">
        <f>ROUND(L308*K308,2)</f>
        <v>0</v>
      </c>
      <c r="O308" s="274"/>
      <c r="P308" s="274"/>
      <c r="Q308" s="274"/>
      <c r="R308" s="39"/>
      <c r="T308" s="173" t="s">
        <v>22</v>
      </c>
      <c r="U308" s="46" t="s">
        <v>45</v>
      </c>
      <c r="V308" s="38"/>
      <c r="W308" s="174">
        <f>V308*K308</f>
        <v>0</v>
      </c>
      <c r="X308" s="174">
        <v>0</v>
      </c>
      <c r="Y308" s="174">
        <f>X308*K308</f>
        <v>0</v>
      </c>
      <c r="Z308" s="174">
        <v>0</v>
      </c>
      <c r="AA308" s="175">
        <f>Z308*K308</f>
        <v>0</v>
      </c>
      <c r="AR308" s="21" t="s">
        <v>251</v>
      </c>
      <c r="AT308" s="21" t="s">
        <v>162</v>
      </c>
      <c r="AU308" s="21" t="s">
        <v>116</v>
      </c>
      <c r="AY308" s="21" t="s">
        <v>161</v>
      </c>
      <c r="BE308" s="112">
        <f>IF(U308="základní",N308,0)</f>
        <v>0</v>
      </c>
      <c r="BF308" s="112">
        <f>IF(U308="snížená",N308,0)</f>
        <v>0</v>
      </c>
      <c r="BG308" s="112">
        <f>IF(U308="zákl. přenesená",N308,0)</f>
        <v>0</v>
      </c>
      <c r="BH308" s="112">
        <f>IF(U308="sníž. přenesená",N308,0)</f>
        <v>0</v>
      </c>
      <c r="BI308" s="112">
        <f>IF(U308="nulová",N308,0)</f>
        <v>0</v>
      </c>
      <c r="BJ308" s="21" t="s">
        <v>88</v>
      </c>
      <c r="BK308" s="112">
        <f>ROUND(L308*K308,2)</f>
        <v>0</v>
      </c>
      <c r="BL308" s="21" t="s">
        <v>251</v>
      </c>
      <c r="BM308" s="21" t="s">
        <v>597</v>
      </c>
    </row>
    <row r="309" spans="2:65" s="1" customFormat="1" ht="57" customHeight="1">
      <c r="B309" s="37"/>
      <c r="C309" s="192" t="s">
        <v>598</v>
      </c>
      <c r="D309" s="192" t="s">
        <v>444</v>
      </c>
      <c r="E309" s="193" t="s">
        <v>599</v>
      </c>
      <c r="F309" s="293" t="s">
        <v>600</v>
      </c>
      <c r="G309" s="293"/>
      <c r="H309" s="293"/>
      <c r="I309" s="293"/>
      <c r="J309" s="194" t="s">
        <v>170</v>
      </c>
      <c r="K309" s="195">
        <v>22.66</v>
      </c>
      <c r="L309" s="294">
        <v>0</v>
      </c>
      <c r="M309" s="295"/>
      <c r="N309" s="296">
        <f>ROUND(L309*K309,2)</f>
        <v>0</v>
      </c>
      <c r="O309" s="274"/>
      <c r="P309" s="274"/>
      <c r="Q309" s="274"/>
      <c r="R309" s="39"/>
      <c r="T309" s="173" t="s">
        <v>22</v>
      </c>
      <c r="U309" s="46" t="s">
        <v>45</v>
      </c>
      <c r="V309" s="38"/>
      <c r="W309" s="174">
        <f>V309*K309</f>
        <v>0</v>
      </c>
      <c r="X309" s="174">
        <v>6.0000000000000001E-3</v>
      </c>
      <c r="Y309" s="174">
        <f>X309*K309</f>
        <v>0.13596</v>
      </c>
      <c r="Z309" s="174">
        <v>0</v>
      </c>
      <c r="AA309" s="175">
        <f>Z309*K309</f>
        <v>0</v>
      </c>
      <c r="AR309" s="21" t="s">
        <v>325</v>
      </c>
      <c r="AT309" s="21" t="s">
        <v>444</v>
      </c>
      <c r="AU309" s="21" t="s">
        <v>116</v>
      </c>
      <c r="AY309" s="21" t="s">
        <v>161</v>
      </c>
      <c r="BE309" s="112">
        <f>IF(U309="základní",N309,0)</f>
        <v>0</v>
      </c>
      <c r="BF309" s="112">
        <f>IF(U309="snížená",N309,0)</f>
        <v>0</v>
      </c>
      <c r="BG309" s="112">
        <f>IF(U309="zákl. přenesená",N309,0)</f>
        <v>0</v>
      </c>
      <c r="BH309" s="112">
        <f>IF(U309="sníž. přenesená",N309,0)</f>
        <v>0</v>
      </c>
      <c r="BI309" s="112">
        <f>IF(U309="nulová",N309,0)</f>
        <v>0</v>
      </c>
      <c r="BJ309" s="21" t="s">
        <v>88</v>
      </c>
      <c r="BK309" s="112">
        <f>ROUND(L309*K309,2)</f>
        <v>0</v>
      </c>
      <c r="BL309" s="21" t="s">
        <v>251</v>
      </c>
      <c r="BM309" s="21" t="s">
        <v>601</v>
      </c>
    </row>
    <row r="310" spans="2:65" s="10" customFormat="1" ht="14.45" customHeight="1">
      <c r="B310" s="176"/>
      <c r="C310" s="177"/>
      <c r="D310" s="177"/>
      <c r="E310" s="178" t="s">
        <v>22</v>
      </c>
      <c r="F310" s="275" t="s">
        <v>602</v>
      </c>
      <c r="G310" s="276"/>
      <c r="H310" s="276"/>
      <c r="I310" s="276"/>
      <c r="J310" s="177"/>
      <c r="K310" s="179">
        <v>10.4</v>
      </c>
      <c r="L310" s="177"/>
      <c r="M310" s="177"/>
      <c r="N310" s="177"/>
      <c r="O310" s="177"/>
      <c r="P310" s="177"/>
      <c r="Q310" s="177"/>
      <c r="R310" s="180"/>
      <c r="T310" s="181"/>
      <c r="U310" s="177"/>
      <c r="V310" s="177"/>
      <c r="W310" s="177"/>
      <c r="X310" s="177"/>
      <c r="Y310" s="177"/>
      <c r="Z310" s="177"/>
      <c r="AA310" s="182"/>
      <c r="AT310" s="183" t="s">
        <v>173</v>
      </c>
      <c r="AU310" s="183" t="s">
        <v>116</v>
      </c>
      <c r="AV310" s="10" t="s">
        <v>116</v>
      </c>
      <c r="AW310" s="10" t="s">
        <v>38</v>
      </c>
      <c r="AX310" s="10" t="s">
        <v>80</v>
      </c>
      <c r="AY310" s="183" t="s">
        <v>161</v>
      </c>
    </row>
    <row r="311" spans="2:65" s="10" customFormat="1" ht="14.45" customHeight="1">
      <c r="B311" s="176"/>
      <c r="C311" s="177"/>
      <c r="D311" s="177"/>
      <c r="E311" s="178" t="s">
        <v>22</v>
      </c>
      <c r="F311" s="279" t="s">
        <v>603</v>
      </c>
      <c r="G311" s="280"/>
      <c r="H311" s="280"/>
      <c r="I311" s="280"/>
      <c r="J311" s="177"/>
      <c r="K311" s="179">
        <v>10.199999999999999</v>
      </c>
      <c r="L311" s="177"/>
      <c r="M311" s="177"/>
      <c r="N311" s="177"/>
      <c r="O311" s="177"/>
      <c r="P311" s="177"/>
      <c r="Q311" s="177"/>
      <c r="R311" s="180"/>
      <c r="T311" s="181"/>
      <c r="U311" s="177"/>
      <c r="V311" s="177"/>
      <c r="W311" s="177"/>
      <c r="X311" s="177"/>
      <c r="Y311" s="177"/>
      <c r="Z311" s="177"/>
      <c r="AA311" s="182"/>
      <c r="AT311" s="183" t="s">
        <v>173</v>
      </c>
      <c r="AU311" s="183" t="s">
        <v>116</v>
      </c>
      <c r="AV311" s="10" t="s">
        <v>116</v>
      </c>
      <c r="AW311" s="10" t="s">
        <v>38</v>
      </c>
      <c r="AX311" s="10" t="s">
        <v>80</v>
      </c>
      <c r="AY311" s="183" t="s">
        <v>161</v>
      </c>
    </row>
    <row r="312" spans="2:65" s="11" customFormat="1" ht="14.45" customHeight="1">
      <c r="B312" s="184"/>
      <c r="C312" s="185"/>
      <c r="D312" s="185"/>
      <c r="E312" s="186" t="s">
        <v>22</v>
      </c>
      <c r="F312" s="277" t="s">
        <v>174</v>
      </c>
      <c r="G312" s="278"/>
      <c r="H312" s="278"/>
      <c r="I312" s="278"/>
      <c r="J312" s="185"/>
      <c r="K312" s="187">
        <v>20.6</v>
      </c>
      <c r="L312" s="185"/>
      <c r="M312" s="185"/>
      <c r="N312" s="185"/>
      <c r="O312" s="185"/>
      <c r="P312" s="185"/>
      <c r="Q312" s="185"/>
      <c r="R312" s="188"/>
      <c r="T312" s="189"/>
      <c r="U312" s="185"/>
      <c r="V312" s="185"/>
      <c r="W312" s="185"/>
      <c r="X312" s="185"/>
      <c r="Y312" s="185"/>
      <c r="Z312" s="185"/>
      <c r="AA312" s="190"/>
      <c r="AT312" s="191" t="s">
        <v>173</v>
      </c>
      <c r="AU312" s="191" t="s">
        <v>116</v>
      </c>
      <c r="AV312" s="11" t="s">
        <v>166</v>
      </c>
      <c r="AW312" s="11" t="s">
        <v>38</v>
      </c>
      <c r="AX312" s="11" t="s">
        <v>88</v>
      </c>
      <c r="AY312" s="191" t="s">
        <v>161</v>
      </c>
    </row>
    <row r="313" spans="2:65" s="9" customFormat="1" ht="29.85" customHeight="1">
      <c r="B313" s="158"/>
      <c r="C313" s="159"/>
      <c r="D313" s="168" t="s">
        <v>377</v>
      </c>
      <c r="E313" s="168"/>
      <c r="F313" s="168"/>
      <c r="G313" s="168"/>
      <c r="H313" s="168"/>
      <c r="I313" s="168"/>
      <c r="J313" s="168"/>
      <c r="K313" s="168"/>
      <c r="L313" s="168"/>
      <c r="M313" s="168"/>
      <c r="N313" s="284">
        <f>BK313</f>
        <v>0</v>
      </c>
      <c r="O313" s="285"/>
      <c r="P313" s="285"/>
      <c r="Q313" s="285"/>
      <c r="R313" s="161"/>
      <c r="T313" s="162"/>
      <c r="U313" s="159"/>
      <c r="V313" s="159"/>
      <c r="W313" s="163">
        <f>SUM(W314:W323)</f>
        <v>0</v>
      </c>
      <c r="X313" s="159"/>
      <c r="Y313" s="163">
        <f>SUM(Y314:Y323)</f>
        <v>0.17100000000000001</v>
      </c>
      <c r="Z313" s="159"/>
      <c r="AA313" s="164">
        <f>SUM(AA314:AA323)</f>
        <v>0</v>
      </c>
      <c r="AR313" s="165" t="s">
        <v>116</v>
      </c>
      <c r="AT313" s="166" t="s">
        <v>79</v>
      </c>
      <c r="AU313" s="166" t="s">
        <v>88</v>
      </c>
      <c r="AY313" s="165" t="s">
        <v>161</v>
      </c>
      <c r="BK313" s="167">
        <f>SUM(BK314:BK323)</f>
        <v>0</v>
      </c>
    </row>
    <row r="314" spans="2:65" s="1" customFormat="1" ht="22.9" customHeight="1">
      <c r="B314" s="37"/>
      <c r="C314" s="169" t="s">
        <v>604</v>
      </c>
      <c r="D314" s="169" t="s">
        <v>162</v>
      </c>
      <c r="E314" s="170" t="s">
        <v>605</v>
      </c>
      <c r="F314" s="271" t="s">
        <v>606</v>
      </c>
      <c r="G314" s="271"/>
      <c r="H314" s="271"/>
      <c r="I314" s="271"/>
      <c r="J314" s="171" t="s">
        <v>170</v>
      </c>
      <c r="K314" s="172">
        <v>42.75</v>
      </c>
      <c r="L314" s="272">
        <v>0</v>
      </c>
      <c r="M314" s="273"/>
      <c r="N314" s="274">
        <f>ROUND(L314*K314,2)</f>
        <v>0</v>
      </c>
      <c r="O314" s="274"/>
      <c r="P314" s="274"/>
      <c r="Q314" s="274"/>
      <c r="R314" s="39"/>
      <c r="T314" s="173" t="s">
        <v>22</v>
      </c>
      <c r="U314" s="46" t="s">
        <v>45</v>
      </c>
      <c r="V314" s="38"/>
      <c r="W314" s="174">
        <f>V314*K314</f>
        <v>0</v>
      </c>
      <c r="X314" s="174">
        <v>0</v>
      </c>
      <c r="Y314" s="174">
        <f>X314*K314</f>
        <v>0</v>
      </c>
      <c r="Z314" s="174">
        <v>0</v>
      </c>
      <c r="AA314" s="175">
        <f>Z314*K314</f>
        <v>0</v>
      </c>
      <c r="AR314" s="21" t="s">
        <v>251</v>
      </c>
      <c r="AT314" s="21" t="s">
        <v>162</v>
      </c>
      <c r="AU314" s="21" t="s">
        <v>116</v>
      </c>
      <c r="AY314" s="21" t="s">
        <v>161</v>
      </c>
      <c r="BE314" s="112">
        <f>IF(U314="základní",N314,0)</f>
        <v>0</v>
      </c>
      <c r="BF314" s="112">
        <f>IF(U314="snížená",N314,0)</f>
        <v>0</v>
      </c>
      <c r="BG314" s="112">
        <f>IF(U314="zákl. přenesená",N314,0)</f>
        <v>0</v>
      </c>
      <c r="BH314" s="112">
        <f>IF(U314="sníž. přenesená",N314,0)</f>
        <v>0</v>
      </c>
      <c r="BI314" s="112">
        <f>IF(U314="nulová",N314,0)</f>
        <v>0</v>
      </c>
      <c r="BJ314" s="21" t="s">
        <v>88</v>
      </c>
      <c r="BK314" s="112">
        <f>ROUND(L314*K314,2)</f>
        <v>0</v>
      </c>
      <c r="BL314" s="21" t="s">
        <v>251</v>
      </c>
      <c r="BM314" s="21" t="s">
        <v>607</v>
      </c>
    </row>
    <row r="315" spans="2:65" s="10" customFormat="1" ht="14.45" customHeight="1">
      <c r="B315" s="176"/>
      <c r="C315" s="177"/>
      <c r="D315" s="177"/>
      <c r="E315" s="178" t="s">
        <v>22</v>
      </c>
      <c r="F315" s="275" t="s">
        <v>608</v>
      </c>
      <c r="G315" s="276"/>
      <c r="H315" s="276"/>
      <c r="I315" s="276"/>
      <c r="J315" s="177"/>
      <c r="K315" s="179">
        <v>42.75</v>
      </c>
      <c r="L315" s="177"/>
      <c r="M315" s="177"/>
      <c r="N315" s="177"/>
      <c r="O315" s="177"/>
      <c r="P315" s="177"/>
      <c r="Q315" s="177"/>
      <c r="R315" s="180"/>
      <c r="T315" s="181"/>
      <c r="U315" s="177"/>
      <c r="V315" s="177"/>
      <c r="W315" s="177"/>
      <c r="X315" s="177"/>
      <c r="Y315" s="177"/>
      <c r="Z315" s="177"/>
      <c r="AA315" s="182"/>
      <c r="AT315" s="183" t="s">
        <v>173</v>
      </c>
      <c r="AU315" s="183" t="s">
        <v>116</v>
      </c>
      <c r="AV315" s="10" t="s">
        <v>116</v>
      </c>
      <c r="AW315" s="10" t="s">
        <v>38</v>
      </c>
      <c r="AX315" s="10" t="s">
        <v>80</v>
      </c>
      <c r="AY315" s="183" t="s">
        <v>161</v>
      </c>
    </row>
    <row r="316" spans="2:65" s="11" customFormat="1" ht="14.45" customHeight="1">
      <c r="B316" s="184"/>
      <c r="C316" s="185"/>
      <c r="D316" s="185"/>
      <c r="E316" s="186" t="s">
        <v>22</v>
      </c>
      <c r="F316" s="277" t="s">
        <v>174</v>
      </c>
      <c r="G316" s="278"/>
      <c r="H316" s="278"/>
      <c r="I316" s="278"/>
      <c r="J316" s="185"/>
      <c r="K316" s="187">
        <v>42.75</v>
      </c>
      <c r="L316" s="185"/>
      <c r="M316" s="185"/>
      <c r="N316" s="185"/>
      <c r="O316" s="185"/>
      <c r="P316" s="185"/>
      <c r="Q316" s="185"/>
      <c r="R316" s="188"/>
      <c r="T316" s="189"/>
      <c r="U316" s="185"/>
      <c r="V316" s="185"/>
      <c r="W316" s="185"/>
      <c r="X316" s="185"/>
      <c r="Y316" s="185"/>
      <c r="Z316" s="185"/>
      <c r="AA316" s="190"/>
      <c r="AT316" s="191" t="s">
        <v>173</v>
      </c>
      <c r="AU316" s="191" t="s">
        <v>116</v>
      </c>
      <c r="AV316" s="11" t="s">
        <v>166</v>
      </c>
      <c r="AW316" s="11" t="s">
        <v>38</v>
      </c>
      <c r="AX316" s="11" t="s">
        <v>88</v>
      </c>
      <c r="AY316" s="191" t="s">
        <v>161</v>
      </c>
    </row>
    <row r="317" spans="2:65" s="1" customFormat="1" ht="34.15" customHeight="1">
      <c r="B317" s="37"/>
      <c r="C317" s="192" t="s">
        <v>609</v>
      </c>
      <c r="D317" s="192" t="s">
        <v>444</v>
      </c>
      <c r="E317" s="193" t="s">
        <v>610</v>
      </c>
      <c r="F317" s="293" t="s">
        <v>611</v>
      </c>
      <c r="G317" s="293"/>
      <c r="H317" s="293"/>
      <c r="I317" s="293"/>
      <c r="J317" s="194" t="s">
        <v>170</v>
      </c>
      <c r="K317" s="195">
        <v>42.75</v>
      </c>
      <c r="L317" s="294">
        <v>0</v>
      </c>
      <c r="M317" s="295"/>
      <c r="N317" s="296">
        <f>ROUND(L317*K317,2)</f>
        <v>0</v>
      </c>
      <c r="O317" s="274"/>
      <c r="P317" s="274"/>
      <c r="Q317" s="274"/>
      <c r="R317" s="39"/>
      <c r="T317" s="173" t="s">
        <v>22</v>
      </c>
      <c r="U317" s="46" t="s">
        <v>45</v>
      </c>
      <c r="V317" s="38"/>
      <c r="W317" s="174">
        <f>V317*K317</f>
        <v>0</v>
      </c>
      <c r="X317" s="174">
        <v>4.0000000000000001E-3</v>
      </c>
      <c r="Y317" s="174">
        <f>X317*K317</f>
        <v>0.17100000000000001</v>
      </c>
      <c r="Z317" s="174">
        <v>0</v>
      </c>
      <c r="AA317" s="175">
        <f>Z317*K317</f>
        <v>0</v>
      </c>
      <c r="AR317" s="21" t="s">
        <v>325</v>
      </c>
      <c r="AT317" s="21" t="s">
        <v>444</v>
      </c>
      <c r="AU317" s="21" t="s">
        <v>116</v>
      </c>
      <c r="AY317" s="21" t="s">
        <v>161</v>
      </c>
      <c r="BE317" s="112">
        <f>IF(U317="základní",N317,0)</f>
        <v>0</v>
      </c>
      <c r="BF317" s="112">
        <f>IF(U317="snížená",N317,0)</f>
        <v>0</v>
      </c>
      <c r="BG317" s="112">
        <f>IF(U317="zákl. přenesená",N317,0)</f>
        <v>0</v>
      </c>
      <c r="BH317" s="112">
        <f>IF(U317="sníž. přenesená",N317,0)</f>
        <v>0</v>
      </c>
      <c r="BI317" s="112">
        <f>IF(U317="nulová",N317,0)</f>
        <v>0</v>
      </c>
      <c r="BJ317" s="21" t="s">
        <v>88</v>
      </c>
      <c r="BK317" s="112">
        <f>ROUND(L317*K317,2)</f>
        <v>0</v>
      </c>
      <c r="BL317" s="21" t="s">
        <v>251</v>
      </c>
      <c r="BM317" s="21" t="s">
        <v>612</v>
      </c>
    </row>
    <row r="318" spans="2:65" s="1" customFormat="1" ht="22.9" customHeight="1">
      <c r="B318" s="37"/>
      <c r="C318" s="169" t="s">
        <v>613</v>
      </c>
      <c r="D318" s="169" t="s">
        <v>162</v>
      </c>
      <c r="E318" s="170" t="s">
        <v>614</v>
      </c>
      <c r="F318" s="271" t="s">
        <v>615</v>
      </c>
      <c r="G318" s="271"/>
      <c r="H318" s="271"/>
      <c r="I318" s="271"/>
      <c r="J318" s="171" t="s">
        <v>170</v>
      </c>
      <c r="K318" s="172">
        <v>10.3</v>
      </c>
      <c r="L318" s="272">
        <v>0</v>
      </c>
      <c r="M318" s="273"/>
      <c r="N318" s="274">
        <f>ROUND(L318*K318,2)</f>
        <v>0</v>
      </c>
      <c r="O318" s="274"/>
      <c r="P318" s="274"/>
      <c r="Q318" s="274"/>
      <c r="R318" s="39"/>
      <c r="T318" s="173" t="s">
        <v>22</v>
      </c>
      <c r="U318" s="46" t="s">
        <v>45</v>
      </c>
      <c r="V318" s="38"/>
      <c r="W318" s="174">
        <f>V318*K318</f>
        <v>0</v>
      </c>
      <c r="X318" s="174">
        <v>0</v>
      </c>
      <c r="Y318" s="174">
        <f>X318*K318</f>
        <v>0</v>
      </c>
      <c r="Z318" s="174">
        <v>0</v>
      </c>
      <c r="AA318" s="175">
        <f>Z318*K318</f>
        <v>0</v>
      </c>
      <c r="AR318" s="21" t="s">
        <v>251</v>
      </c>
      <c r="AT318" s="21" t="s">
        <v>162</v>
      </c>
      <c r="AU318" s="21" t="s">
        <v>116</v>
      </c>
      <c r="AY318" s="21" t="s">
        <v>161</v>
      </c>
      <c r="BE318" s="112">
        <f>IF(U318="základní",N318,0)</f>
        <v>0</v>
      </c>
      <c r="BF318" s="112">
        <f>IF(U318="snížená",N318,0)</f>
        <v>0</v>
      </c>
      <c r="BG318" s="112">
        <f>IF(U318="zákl. přenesená",N318,0)</f>
        <v>0</v>
      </c>
      <c r="BH318" s="112">
        <f>IF(U318="sníž. přenesená",N318,0)</f>
        <v>0</v>
      </c>
      <c r="BI318" s="112">
        <f>IF(U318="nulová",N318,0)</f>
        <v>0</v>
      </c>
      <c r="BJ318" s="21" t="s">
        <v>88</v>
      </c>
      <c r="BK318" s="112">
        <f>ROUND(L318*K318,2)</f>
        <v>0</v>
      </c>
      <c r="BL318" s="21" t="s">
        <v>251</v>
      </c>
      <c r="BM318" s="21" t="s">
        <v>616</v>
      </c>
    </row>
    <row r="319" spans="2:65" s="10" customFormat="1" ht="14.45" customHeight="1">
      <c r="B319" s="176"/>
      <c r="C319" s="177"/>
      <c r="D319" s="177"/>
      <c r="E319" s="178" t="s">
        <v>22</v>
      </c>
      <c r="F319" s="275" t="s">
        <v>617</v>
      </c>
      <c r="G319" s="276"/>
      <c r="H319" s="276"/>
      <c r="I319" s="276"/>
      <c r="J319" s="177"/>
      <c r="K319" s="179">
        <v>5.2</v>
      </c>
      <c r="L319" s="177"/>
      <c r="M319" s="177"/>
      <c r="N319" s="177"/>
      <c r="O319" s="177"/>
      <c r="P319" s="177"/>
      <c r="Q319" s="177"/>
      <c r="R319" s="180"/>
      <c r="T319" s="181"/>
      <c r="U319" s="177"/>
      <c r="V319" s="177"/>
      <c r="W319" s="177"/>
      <c r="X319" s="177"/>
      <c r="Y319" s="177"/>
      <c r="Z319" s="177"/>
      <c r="AA319" s="182"/>
      <c r="AT319" s="183" t="s">
        <v>173</v>
      </c>
      <c r="AU319" s="183" t="s">
        <v>116</v>
      </c>
      <c r="AV319" s="10" t="s">
        <v>116</v>
      </c>
      <c r="AW319" s="10" t="s">
        <v>38</v>
      </c>
      <c r="AX319" s="10" t="s">
        <v>80</v>
      </c>
      <c r="AY319" s="183" t="s">
        <v>161</v>
      </c>
    </row>
    <row r="320" spans="2:65" s="10" customFormat="1" ht="14.45" customHeight="1">
      <c r="B320" s="176"/>
      <c r="C320" s="177"/>
      <c r="D320" s="177"/>
      <c r="E320" s="178" t="s">
        <v>22</v>
      </c>
      <c r="F320" s="279" t="s">
        <v>618</v>
      </c>
      <c r="G320" s="280"/>
      <c r="H320" s="280"/>
      <c r="I320" s="280"/>
      <c r="J320" s="177"/>
      <c r="K320" s="179">
        <v>5.0999999999999996</v>
      </c>
      <c r="L320" s="177"/>
      <c r="M320" s="177"/>
      <c r="N320" s="177"/>
      <c r="O320" s="177"/>
      <c r="P320" s="177"/>
      <c r="Q320" s="177"/>
      <c r="R320" s="180"/>
      <c r="T320" s="181"/>
      <c r="U320" s="177"/>
      <c r="V320" s="177"/>
      <c r="W320" s="177"/>
      <c r="X320" s="177"/>
      <c r="Y320" s="177"/>
      <c r="Z320" s="177"/>
      <c r="AA320" s="182"/>
      <c r="AT320" s="183" t="s">
        <v>173</v>
      </c>
      <c r="AU320" s="183" t="s">
        <v>116</v>
      </c>
      <c r="AV320" s="10" t="s">
        <v>116</v>
      </c>
      <c r="AW320" s="10" t="s">
        <v>38</v>
      </c>
      <c r="AX320" s="10" t="s">
        <v>80</v>
      </c>
      <c r="AY320" s="183" t="s">
        <v>161</v>
      </c>
    </row>
    <row r="321" spans="2:65" s="11" customFormat="1" ht="14.45" customHeight="1">
      <c r="B321" s="184"/>
      <c r="C321" s="185"/>
      <c r="D321" s="185"/>
      <c r="E321" s="186" t="s">
        <v>22</v>
      </c>
      <c r="F321" s="277" t="s">
        <v>174</v>
      </c>
      <c r="G321" s="278"/>
      <c r="H321" s="278"/>
      <c r="I321" s="278"/>
      <c r="J321" s="185"/>
      <c r="K321" s="187">
        <v>10.3</v>
      </c>
      <c r="L321" s="185"/>
      <c r="M321" s="185"/>
      <c r="N321" s="185"/>
      <c r="O321" s="185"/>
      <c r="P321" s="185"/>
      <c r="Q321" s="185"/>
      <c r="R321" s="188"/>
      <c r="T321" s="189"/>
      <c r="U321" s="185"/>
      <c r="V321" s="185"/>
      <c r="W321" s="185"/>
      <c r="X321" s="185"/>
      <c r="Y321" s="185"/>
      <c r="Z321" s="185"/>
      <c r="AA321" s="190"/>
      <c r="AT321" s="191" t="s">
        <v>173</v>
      </c>
      <c r="AU321" s="191" t="s">
        <v>116</v>
      </c>
      <c r="AV321" s="11" t="s">
        <v>166</v>
      </c>
      <c r="AW321" s="11" t="s">
        <v>38</v>
      </c>
      <c r="AX321" s="11" t="s">
        <v>88</v>
      </c>
      <c r="AY321" s="191" t="s">
        <v>161</v>
      </c>
    </row>
    <row r="322" spans="2:65" s="1" customFormat="1" ht="34.15" customHeight="1">
      <c r="B322" s="37"/>
      <c r="C322" s="169" t="s">
        <v>619</v>
      </c>
      <c r="D322" s="169" t="s">
        <v>162</v>
      </c>
      <c r="E322" s="170" t="s">
        <v>620</v>
      </c>
      <c r="F322" s="271" t="s">
        <v>621</v>
      </c>
      <c r="G322" s="271"/>
      <c r="H322" s="271"/>
      <c r="I322" s="271"/>
      <c r="J322" s="171" t="s">
        <v>207</v>
      </c>
      <c r="K322" s="172">
        <v>0.17100000000000001</v>
      </c>
      <c r="L322" s="272">
        <v>0</v>
      </c>
      <c r="M322" s="273"/>
      <c r="N322" s="274">
        <f>ROUND(L322*K322,2)</f>
        <v>0</v>
      </c>
      <c r="O322" s="274"/>
      <c r="P322" s="274"/>
      <c r="Q322" s="274"/>
      <c r="R322" s="39"/>
      <c r="T322" s="173" t="s">
        <v>22</v>
      </c>
      <c r="U322" s="46" t="s">
        <v>45</v>
      </c>
      <c r="V322" s="38"/>
      <c r="W322" s="174">
        <f>V322*K322</f>
        <v>0</v>
      </c>
      <c r="X322" s="174">
        <v>0</v>
      </c>
      <c r="Y322" s="174">
        <f>X322*K322</f>
        <v>0</v>
      </c>
      <c r="Z322" s="174">
        <v>0</v>
      </c>
      <c r="AA322" s="175">
        <f>Z322*K322</f>
        <v>0</v>
      </c>
      <c r="AR322" s="21" t="s">
        <v>251</v>
      </c>
      <c r="AT322" s="21" t="s">
        <v>162</v>
      </c>
      <c r="AU322" s="21" t="s">
        <v>116</v>
      </c>
      <c r="AY322" s="21" t="s">
        <v>161</v>
      </c>
      <c r="BE322" s="112">
        <f>IF(U322="základní",N322,0)</f>
        <v>0</v>
      </c>
      <c r="BF322" s="112">
        <f>IF(U322="snížená",N322,0)</f>
        <v>0</v>
      </c>
      <c r="BG322" s="112">
        <f>IF(U322="zákl. přenesená",N322,0)</f>
        <v>0</v>
      </c>
      <c r="BH322" s="112">
        <f>IF(U322="sníž. přenesená",N322,0)</f>
        <v>0</v>
      </c>
      <c r="BI322" s="112">
        <f>IF(U322="nulová",N322,0)</f>
        <v>0</v>
      </c>
      <c r="BJ322" s="21" t="s">
        <v>88</v>
      </c>
      <c r="BK322" s="112">
        <f>ROUND(L322*K322,2)</f>
        <v>0</v>
      </c>
      <c r="BL322" s="21" t="s">
        <v>251</v>
      </c>
      <c r="BM322" s="21" t="s">
        <v>622</v>
      </c>
    </row>
    <row r="323" spans="2:65" s="1" customFormat="1" ht="34.15" customHeight="1">
      <c r="B323" s="37"/>
      <c r="C323" s="169" t="s">
        <v>623</v>
      </c>
      <c r="D323" s="169" t="s">
        <v>162</v>
      </c>
      <c r="E323" s="170" t="s">
        <v>624</v>
      </c>
      <c r="F323" s="271" t="s">
        <v>625</v>
      </c>
      <c r="G323" s="271"/>
      <c r="H323" s="271"/>
      <c r="I323" s="271"/>
      <c r="J323" s="171" t="s">
        <v>207</v>
      </c>
      <c r="K323" s="172">
        <v>1.71</v>
      </c>
      <c r="L323" s="272">
        <v>0</v>
      </c>
      <c r="M323" s="273"/>
      <c r="N323" s="274">
        <f>ROUND(L323*K323,2)</f>
        <v>0</v>
      </c>
      <c r="O323" s="274"/>
      <c r="P323" s="274"/>
      <c r="Q323" s="274"/>
      <c r="R323" s="39"/>
      <c r="T323" s="173" t="s">
        <v>22</v>
      </c>
      <c r="U323" s="46" t="s">
        <v>45</v>
      </c>
      <c r="V323" s="38"/>
      <c r="W323" s="174">
        <f>V323*K323</f>
        <v>0</v>
      </c>
      <c r="X323" s="174">
        <v>0</v>
      </c>
      <c r="Y323" s="174">
        <f>X323*K323</f>
        <v>0</v>
      </c>
      <c r="Z323" s="174">
        <v>0</v>
      </c>
      <c r="AA323" s="175">
        <f>Z323*K323</f>
        <v>0</v>
      </c>
      <c r="AR323" s="21" t="s">
        <v>251</v>
      </c>
      <c r="AT323" s="21" t="s">
        <v>162</v>
      </c>
      <c r="AU323" s="21" t="s">
        <v>116</v>
      </c>
      <c r="AY323" s="21" t="s">
        <v>161</v>
      </c>
      <c r="BE323" s="112">
        <f>IF(U323="základní",N323,0)</f>
        <v>0</v>
      </c>
      <c r="BF323" s="112">
        <f>IF(U323="snížená",N323,0)</f>
        <v>0</v>
      </c>
      <c r="BG323" s="112">
        <f>IF(U323="zákl. přenesená",N323,0)</f>
        <v>0</v>
      </c>
      <c r="BH323" s="112">
        <f>IF(U323="sníž. přenesená",N323,0)</f>
        <v>0</v>
      </c>
      <c r="BI323" s="112">
        <f>IF(U323="nulová",N323,0)</f>
        <v>0</v>
      </c>
      <c r="BJ323" s="21" t="s">
        <v>88</v>
      </c>
      <c r="BK323" s="112">
        <f>ROUND(L323*K323,2)</f>
        <v>0</v>
      </c>
      <c r="BL323" s="21" t="s">
        <v>251</v>
      </c>
      <c r="BM323" s="21" t="s">
        <v>626</v>
      </c>
    </row>
    <row r="324" spans="2:65" s="9" customFormat="1" ht="29.85" customHeight="1">
      <c r="B324" s="158"/>
      <c r="C324" s="159"/>
      <c r="D324" s="168" t="s">
        <v>378</v>
      </c>
      <c r="E324" s="168"/>
      <c r="F324" s="168"/>
      <c r="G324" s="168"/>
      <c r="H324" s="168"/>
      <c r="I324" s="168"/>
      <c r="J324" s="168"/>
      <c r="K324" s="168"/>
      <c r="L324" s="168"/>
      <c r="M324" s="168"/>
      <c r="N324" s="288">
        <f>BK324</f>
        <v>0</v>
      </c>
      <c r="O324" s="289"/>
      <c r="P324" s="289"/>
      <c r="Q324" s="289"/>
      <c r="R324" s="161"/>
      <c r="T324" s="162"/>
      <c r="U324" s="159"/>
      <c r="V324" s="159"/>
      <c r="W324" s="163">
        <f>W325</f>
        <v>0</v>
      </c>
      <c r="X324" s="159"/>
      <c r="Y324" s="163">
        <f>Y325</f>
        <v>4.8999999999999998E-4</v>
      </c>
      <c r="Z324" s="159"/>
      <c r="AA324" s="164">
        <f>AA325</f>
        <v>0</v>
      </c>
      <c r="AR324" s="165" t="s">
        <v>116</v>
      </c>
      <c r="AT324" s="166" t="s">
        <v>79</v>
      </c>
      <c r="AU324" s="166" t="s">
        <v>88</v>
      </c>
      <c r="AY324" s="165" t="s">
        <v>161</v>
      </c>
      <c r="BK324" s="167">
        <f>BK325</f>
        <v>0</v>
      </c>
    </row>
    <row r="325" spans="2:65" s="1" customFormat="1" ht="14.45" customHeight="1">
      <c r="B325" s="37"/>
      <c r="C325" s="169" t="s">
        <v>627</v>
      </c>
      <c r="D325" s="169" t="s">
        <v>162</v>
      </c>
      <c r="E325" s="170" t="s">
        <v>628</v>
      </c>
      <c r="F325" s="271" t="s">
        <v>629</v>
      </c>
      <c r="G325" s="271"/>
      <c r="H325" s="271"/>
      <c r="I325" s="271"/>
      <c r="J325" s="171" t="s">
        <v>315</v>
      </c>
      <c r="K325" s="172">
        <v>1</v>
      </c>
      <c r="L325" s="272">
        <v>0</v>
      </c>
      <c r="M325" s="273"/>
      <c r="N325" s="274">
        <f>ROUND(L325*K325,2)</f>
        <v>0</v>
      </c>
      <c r="O325" s="274"/>
      <c r="P325" s="274"/>
      <c r="Q325" s="274"/>
      <c r="R325" s="39"/>
      <c r="T325" s="173" t="s">
        <v>22</v>
      </c>
      <c r="U325" s="46" t="s">
        <v>45</v>
      </c>
      <c r="V325" s="38"/>
      <c r="W325" s="174">
        <f>V325*K325</f>
        <v>0</v>
      </c>
      <c r="X325" s="174">
        <v>4.8999999999999998E-4</v>
      </c>
      <c r="Y325" s="174">
        <f>X325*K325</f>
        <v>4.8999999999999998E-4</v>
      </c>
      <c r="Z325" s="174">
        <v>0</v>
      </c>
      <c r="AA325" s="175">
        <f>Z325*K325</f>
        <v>0</v>
      </c>
      <c r="AR325" s="21" t="s">
        <v>251</v>
      </c>
      <c r="AT325" s="21" t="s">
        <v>162</v>
      </c>
      <c r="AU325" s="21" t="s">
        <v>116</v>
      </c>
      <c r="AY325" s="21" t="s">
        <v>161</v>
      </c>
      <c r="BE325" s="112">
        <f>IF(U325="základní",N325,0)</f>
        <v>0</v>
      </c>
      <c r="BF325" s="112">
        <f>IF(U325="snížená",N325,0)</f>
        <v>0</v>
      </c>
      <c r="BG325" s="112">
        <f>IF(U325="zákl. přenesená",N325,0)</f>
        <v>0</v>
      </c>
      <c r="BH325" s="112">
        <f>IF(U325="sníž. přenesená",N325,0)</f>
        <v>0</v>
      </c>
      <c r="BI325" s="112">
        <f>IF(U325="nulová",N325,0)</f>
        <v>0</v>
      </c>
      <c r="BJ325" s="21" t="s">
        <v>88</v>
      </c>
      <c r="BK325" s="112">
        <f>ROUND(L325*K325,2)</f>
        <v>0</v>
      </c>
      <c r="BL325" s="21" t="s">
        <v>251</v>
      </c>
      <c r="BM325" s="21" t="s">
        <v>630</v>
      </c>
    </row>
    <row r="326" spans="2:65" s="9" customFormat="1" ht="29.85" customHeight="1">
      <c r="B326" s="158"/>
      <c r="C326" s="159"/>
      <c r="D326" s="168" t="s">
        <v>379</v>
      </c>
      <c r="E326" s="168"/>
      <c r="F326" s="168"/>
      <c r="G326" s="168"/>
      <c r="H326" s="168"/>
      <c r="I326" s="168"/>
      <c r="J326" s="168"/>
      <c r="K326" s="168"/>
      <c r="L326" s="168"/>
      <c r="M326" s="168"/>
      <c r="N326" s="288">
        <f>BK326</f>
        <v>0</v>
      </c>
      <c r="O326" s="289"/>
      <c r="P326" s="289"/>
      <c r="Q326" s="289"/>
      <c r="R326" s="161"/>
      <c r="T326" s="162"/>
      <c r="U326" s="159"/>
      <c r="V326" s="159"/>
      <c r="W326" s="163">
        <f>W327</f>
        <v>0</v>
      </c>
      <c r="X326" s="159"/>
      <c r="Y326" s="163">
        <f>Y327</f>
        <v>0</v>
      </c>
      <c r="Z326" s="159"/>
      <c r="AA326" s="164">
        <f>AA327</f>
        <v>0</v>
      </c>
      <c r="AR326" s="165" t="s">
        <v>116</v>
      </c>
      <c r="AT326" s="166" t="s">
        <v>79</v>
      </c>
      <c r="AU326" s="166" t="s">
        <v>88</v>
      </c>
      <c r="AY326" s="165" t="s">
        <v>161</v>
      </c>
      <c r="BK326" s="167">
        <f>BK327</f>
        <v>0</v>
      </c>
    </row>
    <row r="327" spans="2:65" s="1" customFormat="1" ht="14.45" customHeight="1">
      <c r="B327" s="37"/>
      <c r="C327" s="169" t="s">
        <v>631</v>
      </c>
      <c r="D327" s="169" t="s">
        <v>162</v>
      </c>
      <c r="E327" s="170" t="s">
        <v>632</v>
      </c>
      <c r="F327" s="271" t="s">
        <v>633</v>
      </c>
      <c r="G327" s="271"/>
      <c r="H327" s="271"/>
      <c r="I327" s="271"/>
      <c r="J327" s="171" t="s">
        <v>315</v>
      </c>
      <c r="K327" s="172">
        <v>1</v>
      </c>
      <c r="L327" s="272">
        <v>0</v>
      </c>
      <c r="M327" s="273"/>
      <c r="N327" s="274">
        <f>ROUND(L327*K327,2)</f>
        <v>0</v>
      </c>
      <c r="O327" s="274"/>
      <c r="P327" s="274"/>
      <c r="Q327" s="274"/>
      <c r="R327" s="39"/>
      <c r="T327" s="173" t="s">
        <v>22</v>
      </c>
      <c r="U327" s="46" t="s">
        <v>45</v>
      </c>
      <c r="V327" s="38"/>
      <c r="W327" s="174">
        <f>V327*K327</f>
        <v>0</v>
      </c>
      <c r="X327" s="174">
        <v>0</v>
      </c>
      <c r="Y327" s="174">
        <f>X327*K327</f>
        <v>0</v>
      </c>
      <c r="Z327" s="174">
        <v>0</v>
      </c>
      <c r="AA327" s="175">
        <f>Z327*K327</f>
        <v>0</v>
      </c>
      <c r="AR327" s="21" t="s">
        <v>251</v>
      </c>
      <c r="AT327" s="21" t="s">
        <v>162</v>
      </c>
      <c r="AU327" s="21" t="s">
        <v>116</v>
      </c>
      <c r="AY327" s="21" t="s">
        <v>161</v>
      </c>
      <c r="BE327" s="112">
        <f>IF(U327="základní",N327,0)</f>
        <v>0</v>
      </c>
      <c r="BF327" s="112">
        <f>IF(U327="snížená",N327,0)</f>
        <v>0</v>
      </c>
      <c r="BG327" s="112">
        <f>IF(U327="zákl. přenesená",N327,0)</f>
        <v>0</v>
      </c>
      <c r="BH327" s="112">
        <f>IF(U327="sníž. přenesená",N327,0)</f>
        <v>0</v>
      </c>
      <c r="BI327" s="112">
        <f>IF(U327="nulová",N327,0)</f>
        <v>0</v>
      </c>
      <c r="BJ327" s="21" t="s">
        <v>88</v>
      </c>
      <c r="BK327" s="112">
        <f>ROUND(L327*K327,2)</f>
        <v>0</v>
      </c>
      <c r="BL327" s="21" t="s">
        <v>251</v>
      </c>
      <c r="BM327" s="21" t="s">
        <v>634</v>
      </c>
    </row>
    <row r="328" spans="2:65" s="9" customFormat="1" ht="29.85" customHeight="1">
      <c r="B328" s="158"/>
      <c r="C328" s="159"/>
      <c r="D328" s="168" t="s">
        <v>132</v>
      </c>
      <c r="E328" s="168"/>
      <c r="F328" s="168"/>
      <c r="G328" s="168"/>
      <c r="H328" s="168"/>
      <c r="I328" s="168"/>
      <c r="J328" s="168"/>
      <c r="K328" s="168"/>
      <c r="L328" s="168"/>
      <c r="M328" s="168"/>
      <c r="N328" s="288">
        <f>BK328</f>
        <v>0</v>
      </c>
      <c r="O328" s="289"/>
      <c r="P328" s="289"/>
      <c r="Q328" s="289"/>
      <c r="R328" s="161"/>
      <c r="T328" s="162"/>
      <c r="U328" s="159"/>
      <c r="V328" s="159"/>
      <c r="W328" s="163">
        <f>SUM(W329:W331)</f>
        <v>0</v>
      </c>
      <c r="X328" s="159"/>
      <c r="Y328" s="163">
        <f>SUM(Y329:Y331)</f>
        <v>0</v>
      </c>
      <c r="Z328" s="159"/>
      <c r="AA328" s="164">
        <f>SUM(AA329:AA331)</f>
        <v>0</v>
      </c>
      <c r="AR328" s="165" t="s">
        <v>116</v>
      </c>
      <c r="AT328" s="166" t="s">
        <v>79</v>
      </c>
      <c r="AU328" s="166" t="s">
        <v>88</v>
      </c>
      <c r="AY328" s="165" t="s">
        <v>161</v>
      </c>
      <c r="BK328" s="167">
        <f>SUM(BK329:BK331)</f>
        <v>0</v>
      </c>
    </row>
    <row r="329" spans="2:65" s="1" customFormat="1" ht="79.900000000000006" customHeight="1">
      <c r="B329" s="37"/>
      <c r="C329" s="169" t="s">
        <v>635</v>
      </c>
      <c r="D329" s="169" t="s">
        <v>162</v>
      </c>
      <c r="E329" s="170" t="s">
        <v>636</v>
      </c>
      <c r="F329" s="271" t="s">
        <v>637</v>
      </c>
      <c r="G329" s="271"/>
      <c r="H329" s="271"/>
      <c r="I329" s="271"/>
      <c r="J329" s="171" t="s">
        <v>242</v>
      </c>
      <c r="K329" s="172">
        <v>2</v>
      </c>
      <c r="L329" s="272">
        <v>0</v>
      </c>
      <c r="M329" s="273"/>
      <c r="N329" s="274">
        <f>ROUND(L329*K329,2)</f>
        <v>0</v>
      </c>
      <c r="O329" s="274"/>
      <c r="P329" s="274"/>
      <c r="Q329" s="274"/>
      <c r="R329" s="39"/>
      <c r="T329" s="173" t="s">
        <v>22</v>
      </c>
      <c r="U329" s="46" t="s">
        <v>45</v>
      </c>
      <c r="V329" s="38"/>
      <c r="W329" s="174">
        <f>V329*K329</f>
        <v>0</v>
      </c>
      <c r="X329" s="174">
        <v>0</v>
      </c>
      <c r="Y329" s="174">
        <f>X329*K329</f>
        <v>0</v>
      </c>
      <c r="Z329" s="174">
        <v>0</v>
      </c>
      <c r="AA329" s="175">
        <f>Z329*K329</f>
        <v>0</v>
      </c>
      <c r="AR329" s="21" t="s">
        <v>251</v>
      </c>
      <c r="AT329" s="21" t="s">
        <v>162</v>
      </c>
      <c r="AU329" s="21" t="s">
        <v>116</v>
      </c>
      <c r="AY329" s="21" t="s">
        <v>161</v>
      </c>
      <c r="BE329" s="112">
        <f>IF(U329="základní",N329,0)</f>
        <v>0</v>
      </c>
      <c r="BF329" s="112">
        <f>IF(U329="snížená",N329,0)</f>
        <v>0</v>
      </c>
      <c r="BG329" s="112">
        <f>IF(U329="zákl. přenesená",N329,0)</f>
        <v>0</v>
      </c>
      <c r="BH329" s="112">
        <f>IF(U329="sníž. přenesená",N329,0)</f>
        <v>0</v>
      </c>
      <c r="BI329" s="112">
        <f>IF(U329="nulová",N329,0)</f>
        <v>0</v>
      </c>
      <c r="BJ329" s="21" t="s">
        <v>88</v>
      </c>
      <c r="BK329" s="112">
        <f>ROUND(L329*K329,2)</f>
        <v>0</v>
      </c>
      <c r="BL329" s="21" t="s">
        <v>251</v>
      </c>
      <c r="BM329" s="21" t="s">
        <v>638</v>
      </c>
    </row>
    <row r="330" spans="2:65" s="1" customFormat="1" ht="22.9" customHeight="1">
      <c r="B330" s="37"/>
      <c r="C330" s="169" t="s">
        <v>639</v>
      </c>
      <c r="D330" s="169" t="s">
        <v>162</v>
      </c>
      <c r="E330" s="170" t="s">
        <v>640</v>
      </c>
      <c r="F330" s="271" t="s">
        <v>641</v>
      </c>
      <c r="G330" s="271"/>
      <c r="H330" s="271"/>
      <c r="I330" s="271"/>
      <c r="J330" s="171" t="s">
        <v>201</v>
      </c>
      <c r="K330" s="172">
        <v>3.5</v>
      </c>
      <c r="L330" s="272">
        <v>0</v>
      </c>
      <c r="M330" s="273"/>
      <c r="N330" s="274">
        <f>ROUND(L330*K330,2)</f>
        <v>0</v>
      </c>
      <c r="O330" s="274"/>
      <c r="P330" s="274"/>
      <c r="Q330" s="274"/>
      <c r="R330" s="39"/>
      <c r="T330" s="173" t="s">
        <v>22</v>
      </c>
      <c r="U330" s="46" t="s">
        <v>45</v>
      </c>
      <c r="V330" s="38"/>
      <c r="W330" s="174">
        <f>V330*K330</f>
        <v>0</v>
      </c>
      <c r="X330" s="174">
        <v>0</v>
      </c>
      <c r="Y330" s="174">
        <f>X330*K330</f>
        <v>0</v>
      </c>
      <c r="Z330" s="174">
        <v>0</v>
      </c>
      <c r="AA330" s="175">
        <f>Z330*K330</f>
        <v>0</v>
      </c>
      <c r="AR330" s="21" t="s">
        <v>251</v>
      </c>
      <c r="AT330" s="21" t="s">
        <v>162</v>
      </c>
      <c r="AU330" s="21" t="s">
        <v>116</v>
      </c>
      <c r="AY330" s="21" t="s">
        <v>161</v>
      </c>
      <c r="BE330" s="112">
        <f>IF(U330="základní",N330,0)</f>
        <v>0</v>
      </c>
      <c r="BF330" s="112">
        <f>IF(U330="snížená",N330,0)</f>
        <v>0</v>
      </c>
      <c r="BG330" s="112">
        <f>IF(U330="zákl. přenesená",N330,0)</f>
        <v>0</v>
      </c>
      <c r="BH330" s="112">
        <f>IF(U330="sníž. přenesená",N330,0)</f>
        <v>0</v>
      </c>
      <c r="BI330" s="112">
        <f>IF(U330="nulová",N330,0)</f>
        <v>0</v>
      </c>
      <c r="BJ330" s="21" t="s">
        <v>88</v>
      </c>
      <c r="BK330" s="112">
        <f>ROUND(L330*K330,2)</f>
        <v>0</v>
      </c>
      <c r="BL330" s="21" t="s">
        <v>251</v>
      </c>
      <c r="BM330" s="21" t="s">
        <v>642</v>
      </c>
    </row>
    <row r="331" spans="2:65" s="1" customFormat="1" ht="34.15" customHeight="1">
      <c r="B331" s="37"/>
      <c r="C331" s="169" t="s">
        <v>643</v>
      </c>
      <c r="D331" s="169" t="s">
        <v>162</v>
      </c>
      <c r="E331" s="170" t="s">
        <v>644</v>
      </c>
      <c r="F331" s="271" t="s">
        <v>645</v>
      </c>
      <c r="G331" s="271"/>
      <c r="H331" s="271"/>
      <c r="I331" s="271"/>
      <c r="J331" s="171" t="s">
        <v>646</v>
      </c>
      <c r="K331" s="172">
        <v>2</v>
      </c>
      <c r="L331" s="272">
        <v>0</v>
      </c>
      <c r="M331" s="273"/>
      <c r="N331" s="274">
        <f>ROUND(L331*K331,2)</f>
        <v>0</v>
      </c>
      <c r="O331" s="274"/>
      <c r="P331" s="274"/>
      <c r="Q331" s="274"/>
      <c r="R331" s="39"/>
      <c r="T331" s="173" t="s">
        <v>22</v>
      </c>
      <c r="U331" s="46" t="s">
        <v>45</v>
      </c>
      <c r="V331" s="38"/>
      <c r="W331" s="174">
        <f>V331*K331</f>
        <v>0</v>
      </c>
      <c r="X331" s="174">
        <v>0</v>
      </c>
      <c r="Y331" s="174">
        <f>X331*K331</f>
        <v>0</v>
      </c>
      <c r="Z331" s="174">
        <v>0</v>
      </c>
      <c r="AA331" s="175">
        <f>Z331*K331</f>
        <v>0</v>
      </c>
      <c r="AR331" s="21" t="s">
        <v>251</v>
      </c>
      <c r="AT331" s="21" t="s">
        <v>162</v>
      </c>
      <c r="AU331" s="21" t="s">
        <v>116</v>
      </c>
      <c r="AY331" s="21" t="s">
        <v>161</v>
      </c>
      <c r="BE331" s="112">
        <f>IF(U331="základní",N331,0)</f>
        <v>0</v>
      </c>
      <c r="BF331" s="112">
        <f>IF(U331="snížená",N331,0)</f>
        <v>0</v>
      </c>
      <c r="BG331" s="112">
        <f>IF(U331="zákl. přenesená",N331,0)</f>
        <v>0</v>
      </c>
      <c r="BH331" s="112">
        <f>IF(U331="sníž. přenesená",N331,0)</f>
        <v>0</v>
      </c>
      <c r="BI331" s="112">
        <f>IF(U331="nulová",N331,0)</f>
        <v>0</v>
      </c>
      <c r="BJ331" s="21" t="s">
        <v>88</v>
      </c>
      <c r="BK331" s="112">
        <f>ROUND(L331*K331,2)</f>
        <v>0</v>
      </c>
      <c r="BL331" s="21" t="s">
        <v>251</v>
      </c>
      <c r="BM331" s="21" t="s">
        <v>647</v>
      </c>
    </row>
    <row r="332" spans="2:65" s="9" customFormat="1" ht="29.85" customHeight="1">
      <c r="B332" s="158"/>
      <c r="C332" s="159"/>
      <c r="D332" s="168" t="s">
        <v>380</v>
      </c>
      <c r="E332" s="168"/>
      <c r="F332" s="168"/>
      <c r="G332" s="168"/>
      <c r="H332" s="168"/>
      <c r="I332" s="168"/>
      <c r="J332" s="168"/>
      <c r="K332" s="168"/>
      <c r="L332" s="168"/>
      <c r="M332" s="168"/>
      <c r="N332" s="288">
        <f>BK332</f>
        <v>0</v>
      </c>
      <c r="O332" s="289"/>
      <c r="P332" s="289"/>
      <c r="Q332" s="289"/>
      <c r="R332" s="161"/>
      <c r="T332" s="162"/>
      <c r="U332" s="159"/>
      <c r="V332" s="159"/>
      <c r="W332" s="163">
        <f>SUM(W333:W347)</f>
        <v>0</v>
      </c>
      <c r="X332" s="159"/>
      <c r="Y332" s="163">
        <f>SUM(Y333:Y347)</f>
        <v>2.5670697000000002</v>
      </c>
      <c r="Z332" s="159"/>
      <c r="AA332" s="164">
        <f>SUM(AA333:AA347)</f>
        <v>0</v>
      </c>
      <c r="AR332" s="165" t="s">
        <v>116</v>
      </c>
      <c r="AT332" s="166" t="s">
        <v>79</v>
      </c>
      <c r="AU332" s="166" t="s">
        <v>88</v>
      </c>
      <c r="AY332" s="165" t="s">
        <v>161</v>
      </c>
      <c r="BK332" s="167">
        <f>SUM(BK333:BK347)</f>
        <v>0</v>
      </c>
    </row>
    <row r="333" spans="2:65" s="1" customFormat="1" ht="34.15" customHeight="1">
      <c r="B333" s="37"/>
      <c r="C333" s="169" t="s">
        <v>648</v>
      </c>
      <c r="D333" s="169" t="s">
        <v>162</v>
      </c>
      <c r="E333" s="170" t="s">
        <v>649</v>
      </c>
      <c r="F333" s="271" t="s">
        <v>650</v>
      </c>
      <c r="G333" s="271"/>
      <c r="H333" s="271"/>
      <c r="I333" s="271"/>
      <c r="J333" s="171" t="s">
        <v>170</v>
      </c>
      <c r="K333" s="172">
        <v>17.105</v>
      </c>
      <c r="L333" s="272">
        <v>0</v>
      </c>
      <c r="M333" s="273"/>
      <c r="N333" s="274">
        <f>ROUND(L333*K333,2)</f>
        <v>0</v>
      </c>
      <c r="O333" s="274"/>
      <c r="P333" s="274"/>
      <c r="Q333" s="274"/>
      <c r="R333" s="39"/>
      <c r="T333" s="173" t="s">
        <v>22</v>
      </c>
      <c r="U333" s="46" t="s">
        <v>45</v>
      </c>
      <c r="V333" s="38"/>
      <c r="W333" s="174">
        <f>V333*K333</f>
        <v>0</v>
      </c>
      <c r="X333" s="174">
        <v>4.41E-2</v>
      </c>
      <c r="Y333" s="174">
        <f>X333*K333</f>
        <v>0.75433050000000001</v>
      </c>
      <c r="Z333" s="174">
        <v>0</v>
      </c>
      <c r="AA333" s="175">
        <f>Z333*K333</f>
        <v>0</v>
      </c>
      <c r="AR333" s="21" t="s">
        <v>251</v>
      </c>
      <c r="AT333" s="21" t="s">
        <v>162</v>
      </c>
      <c r="AU333" s="21" t="s">
        <v>116</v>
      </c>
      <c r="AY333" s="21" t="s">
        <v>161</v>
      </c>
      <c r="BE333" s="112">
        <f>IF(U333="základní",N333,0)</f>
        <v>0</v>
      </c>
      <c r="BF333" s="112">
        <f>IF(U333="snížená",N333,0)</f>
        <v>0</v>
      </c>
      <c r="BG333" s="112">
        <f>IF(U333="zákl. přenesená",N333,0)</f>
        <v>0</v>
      </c>
      <c r="BH333" s="112">
        <f>IF(U333="sníž. přenesená",N333,0)</f>
        <v>0</v>
      </c>
      <c r="BI333" s="112">
        <f>IF(U333="nulová",N333,0)</f>
        <v>0</v>
      </c>
      <c r="BJ333" s="21" t="s">
        <v>88</v>
      </c>
      <c r="BK333" s="112">
        <f>ROUND(L333*K333,2)</f>
        <v>0</v>
      </c>
      <c r="BL333" s="21" t="s">
        <v>251</v>
      </c>
      <c r="BM333" s="21" t="s">
        <v>651</v>
      </c>
    </row>
    <row r="334" spans="2:65" s="10" customFormat="1" ht="14.45" customHeight="1">
      <c r="B334" s="176"/>
      <c r="C334" s="177"/>
      <c r="D334" s="177"/>
      <c r="E334" s="178" t="s">
        <v>22</v>
      </c>
      <c r="F334" s="275" t="s">
        <v>652</v>
      </c>
      <c r="G334" s="276"/>
      <c r="H334" s="276"/>
      <c r="I334" s="276"/>
      <c r="J334" s="177"/>
      <c r="K334" s="179">
        <v>17.105</v>
      </c>
      <c r="L334" s="177"/>
      <c r="M334" s="177"/>
      <c r="N334" s="177"/>
      <c r="O334" s="177"/>
      <c r="P334" s="177"/>
      <c r="Q334" s="177"/>
      <c r="R334" s="180"/>
      <c r="T334" s="181"/>
      <c r="U334" s="177"/>
      <c r="V334" s="177"/>
      <c r="W334" s="177"/>
      <c r="X334" s="177"/>
      <c r="Y334" s="177"/>
      <c r="Z334" s="177"/>
      <c r="AA334" s="182"/>
      <c r="AT334" s="183" t="s">
        <v>173</v>
      </c>
      <c r="AU334" s="183" t="s">
        <v>116</v>
      </c>
      <c r="AV334" s="10" t="s">
        <v>116</v>
      </c>
      <c r="AW334" s="10" t="s">
        <v>38</v>
      </c>
      <c r="AX334" s="10" t="s">
        <v>80</v>
      </c>
      <c r="AY334" s="183" t="s">
        <v>161</v>
      </c>
    </row>
    <row r="335" spans="2:65" s="11" customFormat="1" ht="14.45" customHeight="1">
      <c r="B335" s="184"/>
      <c r="C335" s="185"/>
      <c r="D335" s="185"/>
      <c r="E335" s="186" t="s">
        <v>22</v>
      </c>
      <c r="F335" s="277" t="s">
        <v>174</v>
      </c>
      <c r="G335" s="278"/>
      <c r="H335" s="278"/>
      <c r="I335" s="278"/>
      <c r="J335" s="185"/>
      <c r="K335" s="187">
        <v>17.105</v>
      </c>
      <c r="L335" s="185"/>
      <c r="M335" s="185"/>
      <c r="N335" s="185"/>
      <c r="O335" s="185"/>
      <c r="P335" s="185"/>
      <c r="Q335" s="185"/>
      <c r="R335" s="188"/>
      <c r="T335" s="189"/>
      <c r="U335" s="185"/>
      <c r="V335" s="185"/>
      <c r="W335" s="185"/>
      <c r="X335" s="185"/>
      <c r="Y335" s="185"/>
      <c r="Z335" s="185"/>
      <c r="AA335" s="190"/>
      <c r="AT335" s="191" t="s">
        <v>173</v>
      </c>
      <c r="AU335" s="191" t="s">
        <v>116</v>
      </c>
      <c r="AV335" s="11" t="s">
        <v>166</v>
      </c>
      <c r="AW335" s="11" t="s">
        <v>38</v>
      </c>
      <c r="AX335" s="11" t="s">
        <v>88</v>
      </c>
      <c r="AY335" s="191" t="s">
        <v>161</v>
      </c>
    </row>
    <row r="336" spans="2:65" s="1" customFormat="1" ht="34.15" customHeight="1">
      <c r="B336" s="37"/>
      <c r="C336" s="169" t="s">
        <v>653</v>
      </c>
      <c r="D336" s="169" t="s">
        <v>162</v>
      </c>
      <c r="E336" s="170" t="s">
        <v>654</v>
      </c>
      <c r="F336" s="271" t="s">
        <v>655</v>
      </c>
      <c r="G336" s="271"/>
      <c r="H336" s="271"/>
      <c r="I336" s="271"/>
      <c r="J336" s="171" t="s">
        <v>170</v>
      </c>
      <c r="K336" s="172">
        <v>32.384</v>
      </c>
      <c r="L336" s="272">
        <v>0</v>
      </c>
      <c r="M336" s="273"/>
      <c r="N336" s="274">
        <f>ROUND(L336*K336,2)</f>
        <v>0</v>
      </c>
      <c r="O336" s="274"/>
      <c r="P336" s="274"/>
      <c r="Q336" s="274"/>
      <c r="R336" s="39"/>
      <c r="T336" s="173" t="s">
        <v>22</v>
      </c>
      <c r="U336" s="46" t="s">
        <v>45</v>
      </c>
      <c r="V336" s="38"/>
      <c r="W336" s="174">
        <f>V336*K336</f>
        <v>0</v>
      </c>
      <c r="X336" s="174">
        <v>4.41E-2</v>
      </c>
      <c r="Y336" s="174">
        <f>X336*K336</f>
        <v>1.4281344</v>
      </c>
      <c r="Z336" s="174">
        <v>0</v>
      </c>
      <c r="AA336" s="175">
        <f>Z336*K336</f>
        <v>0</v>
      </c>
      <c r="AR336" s="21" t="s">
        <v>251</v>
      </c>
      <c r="AT336" s="21" t="s">
        <v>162</v>
      </c>
      <c r="AU336" s="21" t="s">
        <v>116</v>
      </c>
      <c r="AY336" s="21" t="s">
        <v>161</v>
      </c>
      <c r="BE336" s="112">
        <f>IF(U336="základní",N336,0)</f>
        <v>0</v>
      </c>
      <c r="BF336" s="112">
        <f>IF(U336="snížená",N336,0)</f>
        <v>0</v>
      </c>
      <c r="BG336" s="112">
        <f>IF(U336="zákl. přenesená",N336,0)</f>
        <v>0</v>
      </c>
      <c r="BH336" s="112">
        <f>IF(U336="sníž. přenesená",N336,0)</f>
        <v>0</v>
      </c>
      <c r="BI336" s="112">
        <f>IF(U336="nulová",N336,0)</f>
        <v>0</v>
      </c>
      <c r="BJ336" s="21" t="s">
        <v>88</v>
      </c>
      <c r="BK336" s="112">
        <f>ROUND(L336*K336,2)</f>
        <v>0</v>
      </c>
      <c r="BL336" s="21" t="s">
        <v>251</v>
      </c>
      <c r="BM336" s="21" t="s">
        <v>656</v>
      </c>
    </row>
    <row r="337" spans="2:65" s="10" customFormat="1" ht="22.9" customHeight="1">
      <c r="B337" s="176"/>
      <c r="C337" s="177"/>
      <c r="D337" s="177"/>
      <c r="E337" s="178" t="s">
        <v>22</v>
      </c>
      <c r="F337" s="275" t="s">
        <v>657</v>
      </c>
      <c r="G337" s="276"/>
      <c r="H337" s="276"/>
      <c r="I337" s="276"/>
      <c r="J337" s="177"/>
      <c r="K337" s="179">
        <v>32.384</v>
      </c>
      <c r="L337" s="177"/>
      <c r="M337" s="177"/>
      <c r="N337" s="177"/>
      <c r="O337" s="177"/>
      <c r="P337" s="177"/>
      <c r="Q337" s="177"/>
      <c r="R337" s="180"/>
      <c r="T337" s="181"/>
      <c r="U337" s="177"/>
      <c r="V337" s="177"/>
      <c r="W337" s="177"/>
      <c r="X337" s="177"/>
      <c r="Y337" s="177"/>
      <c r="Z337" s="177"/>
      <c r="AA337" s="182"/>
      <c r="AT337" s="183" t="s">
        <v>173</v>
      </c>
      <c r="AU337" s="183" t="s">
        <v>116</v>
      </c>
      <c r="AV337" s="10" t="s">
        <v>116</v>
      </c>
      <c r="AW337" s="10" t="s">
        <v>38</v>
      </c>
      <c r="AX337" s="10" t="s">
        <v>80</v>
      </c>
      <c r="AY337" s="183" t="s">
        <v>161</v>
      </c>
    </row>
    <row r="338" spans="2:65" s="11" customFormat="1" ht="14.45" customHeight="1">
      <c r="B338" s="184"/>
      <c r="C338" s="185"/>
      <c r="D338" s="185"/>
      <c r="E338" s="186" t="s">
        <v>22</v>
      </c>
      <c r="F338" s="277" t="s">
        <v>174</v>
      </c>
      <c r="G338" s="278"/>
      <c r="H338" s="278"/>
      <c r="I338" s="278"/>
      <c r="J338" s="185"/>
      <c r="K338" s="187">
        <v>32.384</v>
      </c>
      <c r="L338" s="185"/>
      <c r="M338" s="185"/>
      <c r="N338" s="185"/>
      <c r="O338" s="185"/>
      <c r="P338" s="185"/>
      <c r="Q338" s="185"/>
      <c r="R338" s="188"/>
      <c r="T338" s="189"/>
      <c r="U338" s="185"/>
      <c r="V338" s="185"/>
      <c r="W338" s="185"/>
      <c r="X338" s="185"/>
      <c r="Y338" s="185"/>
      <c r="Z338" s="185"/>
      <c r="AA338" s="190"/>
      <c r="AT338" s="191" t="s">
        <v>173</v>
      </c>
      <c r="AU338" s="191" t="s">
        <v>116</v>
      </c>
      <c r="AV338" s="11" t="s">
        <v>166</v>
      </c>
      <c r="AW338" s="11" t="s">
        <v>38</v>
      </c>
      <c r="AX338" s="11" t="s">
        <v>88</v>
      </c>
      <c r="AY338" s="191" t="s">
        <v>161</v>
      </c>
    </row>
    <row r="339" spans="2:65" s="1" customFormat="1" ht="34.15" customHeight="1">
      <c r="B339" s="37"/>
      <c r="C339" s="169" t="s">
        <v>658</v>
      </c>
      <c r="D339" s="169" t="s">
        <v>162</v>
      </c>
      <c r="E339" s="170" t="s">
        <v>659</v>
      </c>
      <c r="F339" s="271" t="s">
        <v>660</v>
      </c>
      <c r="G339" s="271"/>
      <c r="H339" s="271"/>
      <c r="I339" s="271"/>
      <c r="J339" s="171" t="s">
        <v>170</v>
      </c>
      <c r="K339" s="172">
        <v>5.508</v>
      </c>
      <c r="L339" s="272">
        <v>0</v>
      </c>
      <c r="M339" s="273"/>
      <c r="N339" s="274">
        <f>ROUND(L339*K339,2)</f>
        <v>0</v>
      </c>
      <c r="O339" s="274"/>
      <c r="P339" s="274"/>
      <c r="Q339" s="274"/>
      <c r="R339" s="39"/>
      <c r="T339" s="173" t="s">
        <v>22</v>
      </c>
      <c r="U339" s="46" t="s">
        <v>45</v>
      </c>
      <c r="V339" s="38"/>
      <c r="W339" s="174">
        <f>V339*K339</f>
        <v>0</v>
      </c>
      <c r="X339" s="174">
        <v>4.6199999999999998E-2</v>
      </c>
      <c r="Y339" s="174">
        <f>X339*K339</f>
        <v>0.25446959999999996</v>
      </c>
      <c r="Z339" s="174">
        <v>0</v>
      </c>
      <c r="AA339" s="175">
        <f>Z339*K339</f>
        <v>0</v>
      </c>
      <c r="AR339" s="21" t="s">
        <v>251</v>
      </c>
      <c r="AT339" s="21" t="s">
        <v>162</v>
      </c>
      <c r="AU339" s="21" t="s">
        <v>116</v>
      </c>
      <c r="AY339" s="21" t="s">
        <v>161</v>
      </c>
      <c r="BE339" s="112">
        <f>IF(U339="základní",N339,0)</f>
        <v>0</v>
      </c>
      <c r="BF339" s="112">
        <f>IF(U339="snížená",N339,0)</f>
        <v>0</v>
      </c>
      <c r="BG339" s="112">
        <f>IF(U339="zákl. přenesená",N339,0)</f>
        <v>0</v>
      </c>
      <c r="BH339" s="112">
        <f>IF(U339="sníž. přenesená",N339,0)</f>
        <v>0</v>
      </c>
      <c r="BI339" s="112">
        <f>IF(U339="nulová",N339,0)</f>
        <v>0</v>
      </c>
      <c r="BJ339" s="21" t="s">
        <v>88</v>
      </c>
      <c r="BK339" s="112">
        <f>ROUND(L339*K339,2)</f>
        <v>0</v>
      </c>
      <c r="BL339" s="21" t="s">
        <v>251</v>
      </c>
      <c r="BM339" s="21" t="s">
        <v>661</v>
      </c>
    </row>
    <row r="340" spans="2:65" s="10" customFormat="1" ht="14.45" customHeight="1">
      <c r="B340" s="176"/>
      <c r="C340" s="177"/>
      <c r="D340" s="177"/>
      <c r="E340" s="178" t="s">
        <v>22</v>
      </c>
      <c r="F340" s="275" t="s">
        <v>662</v>
      </c>
      <c r="G340" s="276"/>
      <c r="H340" s="276"/>
      <c r="I340" s="276"/>
      <c r="J340" s="177"/>
      <c r="K340" s="179">
        <v>5.508</v>
      </c>
      <c r="L340" s="177"/>
      <c r="M340" s="177"/>
      <c r="N340" s="177"/>
      <c r="O340" s="177"/>
      <c r="P340" s="177"/>
      <c r="Q340" s="177"/>
      <c r="R340" s="180"/>
      <c r="T340" s="181"/>
      <c r="U340" s="177"/>
      <c r="V340" s="177"/>
      <c r="W340" s="177"/>
      <c r="X340" s="177"/>
      <c r="Y340" s="177"/>
      <c r="Z340" s="177"/>
      <c r="AA340" s="182"/>
      <c r="AT340" s="183" t="s">
        <v>173</v>
      </c>
      <c r="AU340" s="183" t="s">
        <v>116</v>
      </c>
      <c r="AV340" s="10" t="s">
        <v>116</v>
      </c>
      <c r="AW340" s="10" t="s">
        <v>38</v>
      </c>
      <c r="AX340" s="10" t="s">
        <v>80</v>
      </c>
      <c r="AY340" s="183" t="s">
        <v>161</v>
      </c>
    </row>
    <row r="341" spans="2:65" s="11" customFormat="1" ht="14.45" customHeight="1">
      <c r="B341" s="184"/>
      <c r="C341" s="185"/>
      <c r="D341" s="185"/>
      <c r="E341" s="186" t="s">
        <v>22</v>
      </c>
      <c r="F341" s="277" t="s">
        <v>174</v>
      </c>
      <c r="G341" s="278"/>
      <c r="H341" s="278"/>
      <c r="I341" s="278"/>
      <c r="J341" s="185"/>
      <c r="K341" s="187">
        <v>5.508</v>
      </c>
      <c r="L341" s="185"/>
      <c r="M341" s="185"/>
      <c r="N341" s="185"/>
      <c r="O341" s="185"/>
      <c r="P341" s="185"/>
      <c r="Q341" s="185"/>
      <c r="R341" s="188"/>
      <c r="T341" s="189"/>
      <c r="U341" s="185"/>
      <c r="V341" s="185"/>
      <c r="W341" s="185"/>
      <c r="X341" s="185"/>
      <c r="Y341" s="185"/>
      <c r="Z341" s="185"/>
      <c r="AA341" s="190"/>
      <c r="AT341" s="191" t="s">
        <v>173</v>
      </c>
      <c r="AU341" s="191" t="s">
        <v>116</v>
      </c>
      <c r="AV341" s="11" t="s">
        <v>166</v>
      </c>
      <c r="AW341" s="11" t="s">
        <v>38</v>
      </c>
      <c r="AX341" s="11" t="s">
        <v>88</v>
      </c>
      <c r="AY341" s="191" t="s">
        <v>161</v>
      </c>
    </row>
    <row r="342" spans="2:65" s="1" customFormat="1" ht="34.15" customHeight="1">
      <c r="B342" s="37"/>
      <c r="C342" s="169" t="s">
        <v>663</v>
      </c>
      <c r="D342" s="169" t="s">
        <v>162</v>
      </c>
      <c r="E342" s="170" t="s">
        <v>664</v>
      </c>
      <c r="F342" s="271" t="s">
        <v>665</v>
      </c>
      <c r="G342" s="271"/>
      <c r="H342" s="271"/>
      <c r="I342" s="271"/>
      <c r="J342" s="171" t="s">
        <v>170</v>
      </c>
      <c r="K342" s="172">
        <v>10.32</v>
      </c>
      <c r="L342" s="272">
        <v>0</v>
      </c>
      <c r="M342" s="273"/>
      <c r="N342" s="274">
        <f>ROUND(L342*K342,2)</f>
        <v>0</v>
      </c>
      <c r="O342" s="274"/>
      <c r="P342" s="274"/>
      <c r="Q342" s="274"/>
      <c r="R342" s="39"/>
      <c r="T342" s="173" t="s">
        <v>22</v>
      </c>
      <c r="U342" s="46" t="s">
        <v>45</v>
      </c>
      <c r="V342" s="38"/>
      <c r="W342" s="174">
        <f>V342*K342</f>
        <v>0</v>
      </c>
      <c r="X342" s="174">
        <v>1.261E-2</v>
      </c>
      <c r="Y342" s="174">
        <f>X342*K342</f>
        <v>0.13013520000000001</v>
      </c>
      <c r="Z342" s="174">
        <v>0</v>
      </c>
      <c r="AA342" s="175">
        <f>Z342*K342</f>
        <v>0</v>
      </c>
      <c r="AR342" s="21" t="s">
        <v>251</v>
      </c>
      <c r="AT342" s="21" t="s">
        <v>162</v>
      </c>
      <c r="AU342" s="21" t="s">
        <v>116</v>
      </c>
      <c r="AY342" s="21" t="s">
        <v>161</v>
      </c>
      <c r="BE342" s="112">
        <f>IF(U342="základní",N342,0)</f>
        <v>0</v>
      </c>
      <c r="BF342" s="112">
        <f>IF(U342="snížená",N342,0)</f>
        <v>0</v>
      </c>
      <c r="BG342" s="112">
        <f>IF(U342="zákl. přenesená",N342,0)</f>
        <v>0</v>
      </c>
      <c r="BH342" s="112">
        <f>IF(U342="sníž. přenesená",N342,0)</f>
        <v>0</v>
      </c>
      <c r="BI342" s="112">
        <f>IF(U342="nulová",N342,0)</f>
        <v>0</v>
      </c>
      <c r="BJ342" s="21" t="s">
        <v>88</v>
      </c>
      <c r="BK342" s="112">
        <f>ROUND(L342*K342,2)</f>
        <v>0</v>
      </c>
      <c r="BL342" s="21" t="s">
        <v>251</v>
      </c>
      <c r="BM342" s="21" t="s">
        <v>666</v>
      </c>
    </row>
    <row r="343" spans="2:65" s="10" customFormat="1" ht="14.45" customHeight="1">
      <c r="B343" s="176"/>
      <c r="C343" s="177"/>
      <c r="D343" s="177"/>
      <c r="E343" s="178" t="s">
        <v>22</v>
      </c>
      <c r="F343" s="275" t="s">
        <v>667</v>
      </c>
      <c r="G343" s="276"/>
      <c r="H343" s="276"/>
      <c r="I343" s="276"/>
      <c r="J343" s="177"/>
      <c r="K343" s="179">
        <v>5.22</v>
      </c>
      <c r="L343" s="177"/>
      <c r="M343" s="177"/>
      <c r="N343" s="177"/>
      <c r="O343" s="177"/>
      <c r="P343" s="177"/>
      <c r="Q343" s="177"/>
      <c r="R343" s="180"/>
      <c r="T343" s="181"/>
      <c r="U343" s="177"/>
      <c r="V343" s="177"/>
      <c r="W343" s="177"/>
      <c r="X343" s="177"/>
      <c r="Y343" s="177"/>
      <c r="Z343" s="177"/>
      <c r="AA343" s="182"/>
      <c r="AT343" s="183" t="s">
        <v>173</v>
      </c>
      <c r="AU343" s="183" t="s">
        <v>116</v>
      </c>
      <c r="AV343" s="10" t="s">
        <v>116</v>
      </c>
      <c r="AW343" s="10" t="s">
        <v>38</v>
      </c>
      <c r="AX343" s="10" t="s">
        <v>80</v>
      </c>
      <c r="AY343" s="183" t="s">
        <v>161</v>
      </c>
    </row>
    <row r="344" spans="2:65" s="10" customFormat="1" ht="14.45" customHeight="1">
      <c r="B344" s="176"/>
      <c r="C344" s="177"/>
      <c r="D344" s="177"/>
      <c r="E344" s="178" t="s">
        <v>22</v>
      </c>
      <c r="F344" s="279" t="s">
        <v>668</v>
      </c>
      <c r="G344" s="280"/>
      <c r="H344" s="280"/>
      <c r="I344" s="280"/>
      <c r="J344" s="177"/>
      <c r="K344" s="179">
        <v>5.0999999999999996</v>
      </c>
      <c r="L344" s="177"/>
      <c r="M344" s="177"/>
      <c r="N344" s="177"/>
      <c r="O344" s="177"/>
      <c r="P344" s="177"/>
      <c r="Q344" s="177"/>
      <c r="R344" s="180"/>
      <c r="T344" s="181"/>
      <c r="U344" s="177"/>
      <c r="V344" s="177"/>
      <c r="W344" s="177"/>
      <c r="X344" s="177"/>
      <c r="Y344" s="177"/>
      <c r="Z344" s="177"/>
      <c r="AA344" s="182"/>
      <c r="AT344" s="183" t="s">
        <v>173</v>
      </c>
      <c r="AU344" s="183" t="s">
        <v>116</v>
      </c>
      <c r="AV344" s="10" t="s">
        <v>116</v>
      </c>
      <c r="AW344" s="10" t="s">
        <v>38</v>
      </c>
      <c r="AX344" s="10" t="s">
        <v>80</v>
      </c>
      <c r="AY344" s="183" t="s">
        <v>161</v>
      </c>
    </row>
    <row r="345" spans="2:65" s="11" customFormat="1" ht="14.45" customHeight="1">
      <c r="B345" s="184"/>
      <c r="C345" s="185"/>
      <c r="D345" s="185"/>
      <c r="E345" s="186" t="s">
        <v>22</v>
      </c>
      <c r="F345" s="277" t="s">
        <v>174</v>
      </c>
      <c r="G345" s="278"/>
      <c r="H345" s="278"/>
      <c r="I345" s="278"/>
      <c r="J345" s="185"/>
      <c r="K345" s="187">
        <v>10.32</v>
      </c>
      <c r="L345" s="185"/>
      <c r="M345" s="185"/>
      <c r="N345" s="185"/>
      <c r="O345" s="185"/>
      <c r="P345" s="185"/>
      <c r="Q345" s="185"/>
      <c r="R345" s="188"/>
      <c r="T345" s="189"/>
      <c r="U345" s="185"/>
      <c r="V345" s="185"/>
      <c r="W345" s="185"/>
      <c r="X345" s="185"/>
      <c r="Y345" s="185"/>
      <c r="Z345" s="185"/>
      <c r="AA345" s="190"/>
      <c r="AT345" s="191" t="s">
        <v>173</v>
      </c>
      <c r="AU345" s="191" t="s">
        <v>116</v>
      </c>
      <c r="AV345" s="11" t="s">
        <v>166</v>
      </c>
      <c r="AW345" s="11" t="s">
        <v>38</v>
      </c>
      <c r="AX345" s="11" t="s">
        <v>88</v>
      </c>
      <c r="AY345" s="191" t="s">
        <v>161</v>
      </c>
    </row>
    <row r="346" spans="2:65" s="1" customFormat="1" ht="34.15" customHeight="1">
      <c r="B346" s="37"/>
      <c r="C346" s="169" t="s">
        <v>669</v>
      </c>
      <c r="D346" s="169" t="s">
        <v>162</v>
      </c>
      <c r="E346" s="170" t="s">
        <v>670</v>
      </c>
      <c r="F346" s="271" t="s">
        <v>671</v>
      </c>
      <c r="G346" s="271"/>
      <c r="H346" s="271"/>
      <c r="I346" s="271"/>
      <c r="J346" s="171" t="s">
        <v>207</v>
      </c>
      <c r="K346" s="172">
        <v>2.5670000000000002</v>
      </c>
      <c r="L346" s="272">
        <v>0</v>
      </c>
      <c r="M346" s="273"/>
      <c r="N346" s="274">
        <f>ROUND(L346*K346,2)</f>
        <v>0</v>
      </c>
      <c r="O346" s="274"/>
      <c r="P346" s="274"/>
      <c r="Q346" s="274"/>
      <c r="R346" s="39"/>
      <c r="T346" s="173" t="s">
        <v>22</v>
      </c>
      <c r="U346" s="46" t="s">
        <v>45</v>
      </c>
      <c r="V346" s="38"/>
      <c r="W346" s="174">
        <f>V346*K346</f>
        <v>0</v>
      </c>
      <c r="X346" s="174">
        <v>0</v>
      </c>
      <c r="Y346" s="174">
        <f>X346*K346</f>
        <v>0</v>
      </c>
      <c r="Z346" s="174">
        <v>0</v>
      </c>
      <c r="AA346" s="175">
        <f>Z346*K346</f>
        <v>0</v>
      </c>
      <c r="AR346" s="21" t="s">
        <v>251</v>
      </c>
      <c r="AT346" s="21" t="s">
        <v>162</v>
      </c>
      <c r="AU346" s="21" t="s">
        <v>116</v>
      </c>
      <c r="AY346" s="21" t="s">
        <v>161</v>
      </c>
      <c r="BE346" s="112">
        <f>IF(U346="základní",N346,0)</f>
        <v>0</v>
      </c>
      <c r="BF346" s="112">
        <f>IF(U346="snížená",N346,0)</f>
        <v>0</v>
      </c>
      <c r="BG346" s="112">
        <f>IF(U346="zákl. přenesená",N346,0)</f>
        <v>0</v>
      </c>
      <c r="BH346" s="112">
        <f>IF(U346="sníž. přenesená",N346,0)</f>
        <v>0</v>
      </c>
      <c r="BI346" s="112">
        <f>IF(U346="nulová",N346,0)</f>
        <v>0</v>
      </c>
      <c r="BJ346" s="21" t="s">
        <v>88</v>
      </c>
      <c r="BK346" s="112">
        <f>ROUND(L346*K346,2)</f>
        <v>0</v>
      </c>
      <c r="BL346" s="21" t="s">
        <v>251</v>
      </c>
      <c r="BM346" s="21" t="s">
        <v>672</v>
      </c>
    </row>
    <row r="347" spans="2:65" s="1" customFormat="1" ht="34.15" customHeight="1">
      <c r="B347" s="37"/>
      <c r="C347" s="169" t="s">
        <v>673</v>
      </c>
      <c r="D347" s="169" t="s">
        <v>162</v>
      </c>
      <c r="E347" s="170" t="s">
        <v>674</v>
      </c>
      <c r="F347" s="271" t="s">
        <v>675</v>
      </c>
      <c r="G347" s="271"/>
      <c r="H347" s="271"/>
      <c r="I347" s="271"/>
      <c r="J347" s="171" t="s">
        <v>207</v>
      </c>
      <c r="K347" s="172">
        <v>25.67</v>
      </c>
      <c r="L347" s="272">
        <v>0</v>
      </c>
      <c r="M347" s="273"/>
      <c r="N347" s="274">
        <f>ROUND(L347*K347,2)</f>
        <v>0</v>
      </c>
      <c r="O347" s="274"/>
      <c r="P347" s="274"/>
      <c r="Q347" s="274"/>
      <c r="R347" s="39"/>
      <c r="T347" s="173" t="s">
        <v>22</v>
      </c>
      <c r="U347" s="46" t="s">
        <v>45</v>
      </c>
      <c r="V347" s="38"/>
      <c r="W347" s="174">
        <f>V347*K347</f>
        <v>0</v>
      </c>
      <c r="X347" s="174">
        <v>0</v>
      </c>
      <c r="Y347" s="174">
        <f>X347*K347</f>
        <v>0</v>
      </c>
      <c r="Z347" s="174">
        <v>0</v>
      </c>
      <c r="AA347" s="175">
        <f>Z347*K347</f>
        <v>0</v>
      </c>
      <c r="AR347" s="21" t="s">
        <v>251</v>
      </c>
      <c r="AT347" s="21" t="s">
        <v>162</v>
      </c>
      <c r="AU347" s="21" t="s">
        <v>116</v>
      </c>
      <c r="AY347" s="21" t="s">
        <v>161</v>
      </c>
      <c r="BE347" s="112">
        <f>IF(U347="základní",N347,0)</f>
        <v>0</v>
      </c>
      <c r="BF347" s="112">
        <f>IF(U347="snížená",N347,0)</f>
        <v>0</v>
      </c>
      <c r="BG347" s="112">
        <f>IF(U347="zákl. přenesená",N347,0)</f>
        <v>0</v>
      </c>
      <c r="BH347" s="112">
        <f>IF(U347="sníž. přenesená",N347,0)</f>
        <v>0</v>
      </c>
      <c r="BI347" s="112">
        <f>IF(U347="nulová",N347,0)</f>
        <v>0</v>
      </c>
      <c r="BJ347" s="21" t="s">
        <v>88</v>
      </c>
      <c r="BK347" s="112">
        <f>ROUND(L347*K347,2)</f>
        <v>0</v>
      </c>
      <c r="BL347" s="21" t="s">
        <v>251</v>
      </c>
      <c r="BM347" s="21" t="s">
        <v>676</v>
      </c>
    </row>
    <row r="348" spans="2:65" s="9" customFormat="1" ht="29.85" customHeight="1">
      <c r="B348" s="158"/>
      <c r="C348" s="159"/>
      <c r="D348" s="168" t="s">
        <v>381</v>
      </c>
      <c r="E348" s="168"/>
      <c r="F348" s="168"/>
      <c r="G348" s="168"/>
      <c r="H348" s="168"/>
      <c r="I348" s="168"/>
      <c r="J348" s="168"/>
      <c r="K348" s="168"/>
      <c r="L348" s="168"/>
      <c r="M348" s="168"/>
      <c r="N348" s="288">
        <f>BK348</f>
        <v>0</v>
      </c>
      <c r="O348" s="289"/>
      <c r="P348" s="289"/>
      <c r="Q348" s="289"/>
      <c r="R348" s="161"/>
      <c r="T348" s="162"/>
      <c r="U348" s="159"/>
      <c r="V348" s="159"/>
      <c r="W348" s="163">
        <f>SUM(W349:W354)</f>
        <v>0</v>
      </c>
      <c r="X348" s="159"/>
      <c r="Y348" s="163">
        <f>SUM(Y349:Y354)</f>
        <v>5.0100000000000006E-3</v>
      </c>
      <c r="Z348" s="159"/>
      <c r="AA348" s="164">
        <f>SUM(AA349:AA354)</f>
        <v>0</v>
      </c>
      <c r="AR348" s="165" t="s">
        <v>116</v>
      </c>
      <c r="AT348" s="166" t="s">
        <v>79</v>
      </c>
      <c r="AU348" s="166" t="s">
        <v>88</v>
      </c>
      <c r="AY348" s="165" t="s">
        <v>161</v>
      </c>
      <c r="BK348" s="167">
        <f>SUM(BK349:BK354)</f>
        <v>0</v>
      </c>
    </row>
    <row r="349" spans="2:65" s="1" customFormat="1" ht="34.15" customHeight="1">
      <c r="B349" s="37"/>
      <c r="C349" s="169" t="s">
        <v>677</v>
      </c>
      <c r="D349" s="169" t="s">
        <v>162</v>
      </c>
      <c r="E349" s="170" t="s">
        <v>678</v>
      </c>
      <c r="F349" s="271" t="s">
        <v>679</v>
      </c>
      <c r="G349" s="271"/>
      <c r="H349" s="271"/>
      <c r="I349" s="271"/>
      <c r="J349" s="171" t="s">
        <v>201</v>
      </c>
      <c r="K349" s="172">
        <v>3</v>
      </c>
      <c r="L349" s="272">
        <v>0</v>
      </c>
      <c r="M349" s="273"/>
      <c r="N349" s="274">
        <f>ROUND(L349*K349,2)</f>
        <v>0</v>
      </c>
      <c r="O349" s="274"/>
      <c r="P349" s="274"/>
      <c r="Q349" s="274"/>
      <c r="R349" s="39"/>
      <c r="T349" s="173" t="s">
        <v>22</v>
      </c>
      <c r="U349" s="46" t="s">
        <v>45</v>
      </c>
      <c r="V349" s="38"/>
      <c r="W349" s="174">
        <f>V349*K349</f>
        <v>0</v>
      </c>
      <c r="X349" s="174">
        <v>1.67E-3</v>
      </c>
      <c r="Y349" s="174">
        <f>X349*K349</f>
        <v>5.0100000000000006E-3</v>
      </c>
      <c r="Z349" s="174">
        <v>0</v>
      </c>
      <c r="AA349" s="175">
        <f>Z349*K349</f>
        <v>0</v>
      </c>
      <c r="AR349" s="21" t="s">
        <v>251</v>
      </c>
      <c r="AT349" s="21" t="s">
        <v>162</v>
      </c>
      <c r="AU349" s="21" t="s">
        <v>116</v>
      </c>
      <c r="AY349" s="21" t="s">
        <v>161</v>
      </c>
      <c r="BE349" s="112">
        <f>IF(U349="základní",N349,0)</f>
        <v>0</v>
      </c>
      <c r="BF349" s="112">
        <f>IF(U349="snížená",N349,0)</f>
        <v>0</v>
      </c>
      <c r="BG349" s="112">
        <f>IF(U349="zákl. přenesená",N349,0)</f>
        <v>0</v>
      </c>
      <c r="BH349" s="112">
        <f>IF(U349="sníž. přenesená",N349,0)</f>
        <v>0</v>
      </c>
      <c r="BI349" s="112">
        <f>IF(U349="nulová",N349,0)</f>
        <v>0</v>
      </c>
      <c r="BJ349" s="21" t="s">
        <v>88</v>
      </c>
      <c r="BK349" s="112">
        <f>ROUND(L349*K349,2)</f>
        <v>0</v>
      </c>
      <c r="BL349" s="21" t="s">
        <v>251</v>
      </c>
      <c r="BM349" s="21" t="s">
        <v>680</v>
      </c>
    </row>
    <row r="350" spans="2:65" s="10" customFormat="1" ht="14.45" customHeight="1">
      <c r="B350" s="176"/>
      <c r="C350" s="177"/>
      <c r="D350" s="177"/>
      <c r="E350" s="178" t="s">
        <v>22</v>
      </c>
      <c r="F350" s="275" t="s">
        <v>681</v>
      </c>
      <c r="G350" s="276"/>
      <c r="H350" s="276"/>
      <c r="I350" s="276"/>
      <c r="J350" s="177"/>
      <c r="K350" s="179">
        <v>3</v>
      </c>
      <c r="L350" s="177"/>
      <c r="M350" s="177"/>
      <c r="N350" s="177"/>
      <c r="O350" s="177"/>
      <c r="P350" s="177"/>
      <c r="Q350" s="177"/>
      <c r="R350" s="180"/>
      <c r="T350" s="181"/>
      <c r="U350" s="177"/>
      <c r="V350" s="177"/>
      <c r="W350" s="177"/>
      <c r="X350" s="177"/>
      <c r="Y350" s="177"/>
      <c r="Z350" s="177"/>
      <c r="AA350" s="182"/>
      <c r="AT350" s="183" t="s">
        <v>173</v>
      </c>
      <c r="AU350" s="183" t="s">
        <v>116</v>
      </c>
      <c r="AV350" s="10" t="s">
        <v>116</v>
      </c>
      <c r="AW350" s="10" t="s">
        <v>38</v>
      </c>
      <c r="AX350" s="10" t="s">
        <v>80</v>
      </c>
      <c r="AY350" s="183" t="s">
        <v>161</v>
      </c>
    </row>
    <row r="351" spans="2:65" s="11" customFormat="1" ht="14.45" customHeight="1">
      <c r="B351" s="184"/>
      <c r="C351" s="185"/>
      <c r="D351" s="185"/>
      <c r="E351" s="186" t="s">
        <v>22</v>
      </c>
      <c r="F351" s="277" t="s">
        <v>174</v>
      </c>
      <c r="G351" s="278"/>
      <c r="H351" s="278"/>
      <c r="I351" s="278"/>
      <c r="J351" s="185"/>
      <c r="K351" s="187">
        <v>3</v>
      </c>
      <c r="L351" s="185"/>
      <c r="M351" s="185"/>
      <c r="N351" s="185"/>
      <c r="O351" s="185"/>
      <c r="P351" s="185"/>
      <c r="Q351" s="185"/>
      <c r="R351" s="188"/>
      <c r="T351" s="189"/>
      <c r="U351" s="185"/>
      <c r="V351" s="185"/>
      <c r="W351" s="185"/>
      <c r="X351" s="185"/>
      <c r="Y351" s="185"/>
      <c r="Z351" s="185"/>
      <c r="AA351" s="190"/>
      <c r="AT351" s="191" t="s">
        <v>173</v>
      </c>
      <c r="AU351" s="191" t="s">
        <v>116</v>
      </c>
      <c r="AV351" s="11" t="s">
        <v>166</v>
      </c>
      <c r="AW351" s="11" t="s">
        <v>38</v>
      </c>
      <c r="AX351" s="11" t="s">
        <v>88</v>
      </c>
      <c r="AY351" s="191" t="s">
        <v>161</v>
      </c>
    </row>
    <row r="352" spans="2:65" s="1" customFormat="1" ht="34.15" customHeight="1">
      <c r="B352" s="37"/>
      <c r="C352" s="169" t="s">
        <v>682</v>
      </c>
      <c r="D352" s="169" t="s">
        <v>162</v>
      </c>
      <c r="E352" s="170" t="s">
        <v>683</v>
      </c>
      <c r="F352" s="271" t="s">
        <v>684</v>
      </c>
      <c r="G352" s="271"/>
      <c r="H352" s="271"/>
      <c r="I352" s="271"/>
      <c r="J352" s="171" t="s">
        <v>242</v>
      </c>
      <c r="K352" s="172">
        <v>10</v>
      </c>
      <c r="L352" s="272">
        <v>0</v>
      </c>
      <c r="M352" s="273"/>
      <c r="N352" s="274">
        <f>ROUND(L352*K352,2)</f>
        <v>0</v>
      </c>
      <c r="O352" s="274"/>
      <c r="P352" s="274"/>
      <c r="Q352" s="274"/>
      <c r="R352" s="39"/>
      <c r="T352" s="173" t="s">
        <v>22</v>
      </c>
      <c r="U352" s="46" t="s">
        <v>45</v>
      </c>
      <c r="V352" s="38"/>
      <c r="W352" s="174">
        <f>V352*K352</f>
        <v>0</v>
      </c>
      <c r="X352" s="174">
        <v>0</v>
      </c>
      <c r="Y352" s="174">
        <f>X352*K352</f>
        <v>0</v>
      </c>
      <c r="Z352" s="174">
        <v>0</v>
      </c>
      <c r="AA352" s="175">
        <f>Z352*K352</f>
        <v>0</v>
      </c>
      <c r="AR352" s="21" t="s">
        <v>251</v>
      </c>
      <c r="AT352" s="21" t="s">
        <v>162</v>
      </c>
      <c r="AU352" s="21" t="s">
        <v>116</v>
      </c>
      <c r="AY352" s="21" t="s">
        <v>161</v>
      </c>
      <c r="BE352" s="112">
        <f>IF(U352="základní",N352,0)</f>
        <v>0</v>
      </c>
      <c r="BF352" s="112">
        <f>IF(U352="snížená",N352,0)</f>
        <v>0</v>
      </c>
      <c r="BG352" s="112">
        <f>IF(U352="zákl. přenesená",N352,0)</f>
        <v>0</v>
      </c>
      <c r="BH352" s="112">
        <f>IF(U352="sníž. přenesená",N352,0)</f>
        <v>0</v>
      </c>
      <c r="BI352" s="112">
        <f>IF(U352="nulová",N352,0)</f>
        <v>0</v>
      </c>
      <c r="BJ352" s="21" t="s">
        <v>88</v>
      </c>
      <c r="BK352" s="112">
        <f>ROUND(L352*K352,2)</f>
        <v>0</v>
      </c>
      <c r="BL352" s="21" t="s">
        <v>251</v>
      </c>
      <c r="BM352" s="21" t="s">
        <v>685</v>
      </c>
    </row>
    <row r="353" spans="2:65" s="1" customFormat="1" ht="22.9" customHeight="1">
      <c r="B353" s="37"/>
      <c r="C353" s="169" t="s">
        <v>686</v>
      </c>
      <c r="D353" s="169" t="s">
        <v>162</v>
      </c>
      <c r="E353" s="170" t="s">
        <v>687</v>
      </c>
      <c r="F353" s="271" t="s">
        <v>688</v>
      </c>
      <c r="G353" s="271"/>
      <c r="H353" s="271"/>
      <c r="I353" s="271"/>
      <c r="J353" s="171" t="s">
        <v>207</v>
      </c>
      <c r="K353" s="172">
        <v>5.0000000000000001E-3</v>
      </c>
      <c r="L353" s="272">
        <v>0</v>
      </c>
      <c r="M353" s="273"/>
      <c r="N353" s="274">
        <f>ROUND(L353*K353,2)</f>
        <v>0</v>
      </c>
      <c r="O353" s="274"/>
      <c r="P353" s="274"/>
      <c r="Q353" s="274"/>
      <c r="R353" s="39"/>
      <c r="T353" s="173" t="s">
        <v>22</v>
      </c>
      <c r="U353" s="46" t="s">
        <v>45</v>
      </c>
      <c r="V353" s="38"/>
      <c r="W353" s="174">
        <f>V353*K353</f>
        <v>0</v>
      </c>
      <c r="X353" s="174">
        <v>0</v>
      </c>
      <c r="Y353" s="174">
        <f>X353*K353</f>
        <v>0</v>
      </c>
      <c r="Z353" s="174">
        <v>0</v>
      </c>
      <c r="AA353" s="175">
        <f>Z353*K353</f>
        <v>0</v>
      </c>
      <c r="AR353" s="21" t="s">
        <v>251</v>
      </c>
      <c r="AT353" s="21" t="s">
        <v>162</v>
      </c>
      <c r="AU353" s="21" t="s">
        <v>116</v>
      </c>
      <c r="AY353" s="21" t="s">
        <v>161</v>
      </c>
      <c r="BE353" s="112">
        <f>IF(U353="základní",N353,0)</f>
        <v>0</v>
      </c>
      <c r="BF353" s="112">
        <f>IF(U353="snížená",N353,0)</f>
        <v>0</v>
      </c>
      <c r="BG353" s="112">
        <f>IF(U353="zákl. přenesená",N353,0)</f>
        <v>0</v>
      </c>
      <c r="BH353" s="112">
        <f>IF(U353="sníž. přenesená",N353,0)</f>
        <v>0</v>
      </c>
      <c r="BI353" s="112">
        <f>IF(U353="nulová",N353,0)</f>
        <v>0</v>
      </c>
      <c r="BJ353" s="21" t="s">
        <v>88</v>
      </c>
      <c r="BK353" s="112">
        <f>ROUND(L353*K353,2)</f>
        <v>0</v>
      </c>
      <c r="BL353" s="21" t="s">
        <v>251</v>
      </c>
      <c r="BM353" s="21" t="s">
        <v>689</v>
      </c>
    </row>
    <row r="354" spans="2:65" s="1" customFormat="1" ht="34.15" customHeight="1">
      <c r="B354" s="37"/>
      <c r="C354" s="169" t="s">
        <v>690</v>
      </c>
      <c r="D354" s="169" t="s">
        <v>162</v>
      </c>
      <c r="E354" s="170" t="s">
        <v>691</v>
      </c>
      <c r="F354" s="271" t="s">
        <v>692</v>
      </c>
      <c r="G354" s="271"/>
      <c r="H354" s="271"/>
      <c r="I354" s="271"/>
      <c r="J354" s="171" t="s">
        <v>207</v>
      </c>
      <c r="K354" s="172">
        <v>0.05</v>
      </c>
      <c r="L354" s="272">
        <v>0</v>
      </c>
      <c r="M354" s="273"/>
      <c r="N354" s="274">
        <f>ROUND(L354*K354,2)</f>
        <v>0</v>
      </c>
      <c r="O354" s="274"/>
      <c r="P354" s="274"/>
      <c r="Q354" s="274"/>
      <c r="R354" s="39"/>
      <c r="T354" s="173" t="s">
        <v>22</v>
      </c>
      <c r="U354" s="46" t="s">
        <v>45</v>
      </c>
      <c r="V354" s="38"/>
      <c r="W354" s="174">
        <f>V354*K354</f>
        <v>0</v>
      </c>
      <c r="X354" s="174">
        <v>0</v>
      </c>
      <c r="Y354" s="174">
        <f>X354*K354</f>
        <v>0</v>
      </c>
      <c r="Z354" s="174">
        <v>0</v>
      </c>
      <c r="AA354" s="175">
        <f>Z354*K354</f>
        <v>0</v>
      </c>
      <c r="AR354" s="21" t="s">
        <v>251</v>
      </c>
      <c r="AT354" s="21" t="s">
        <v>162</v>
      </c>
      <c r="AU354" s="21" t="s">
        <v>116</v>
      </c>
      <c r="AY354" s="21" t="s">
        <v>161</v>
      </c>
      <c r="BE354" s="112">
        <f>IF(U354="základní",N354,0)</f>
        <v>0</v>
      </c>
      <c r="BF354" s="112">
        <f>IF(U354="snížená",N354,0)</f>
        <v>0</v>
      </c>
      <c r="BG354" s="112">
        <f>IF(U354="zákl. přenesená",N354,0)</f>
        <v>0</v>
      </c>
      <c r="BH354" s="112">
        <f>IF(U354="sníž. přenesená",N354,0)</f>
        <v>0</v>
      </c>
      <c r="BI354" s="112">
        <f>IF(U354="nulová",N354,0)</f>
        <v>0</v>
      </c>
      <c r="BJ354" s="21" t="s">
        <v>88</v>
      </c>
      <c r="BK354" s="112">
        <f>ROUND(L354*K354,2)</f>
        <v>0</v>
      </c>
      <c r="BL354" s="21" t="s">
        <v>251</v>
      </c>
      <c r="BM354" s="21" t="s">
        <v>693</v>
      </c>
    </row>
    <row r="355" spans="2:65" s="9" customFormat="1" ht="29.85" customHeight="1">
      <c r="B355" s="158"/>
      <c r="C355" s="159"/>
      <c r="D355" s="168" t="s">
        <v>133</v>
      </c>
      <c r="E355" s="168"/>
      <c r="F355" s="168"/>
      <c r="G355" s="168"/>
      <c r="H355" s="168"/>
      <c r="I355" s="168"/>
      <c r="J355" s="168"/>
      <c r="K355" s="168"/>
      <c r="L355" s="168"/>
      <c r="M355" s="168"/>
      <c r="N355" s="288">
        <f>BK355</f>
        <v>0</v>
      </c>
      <c r="O355" s="289"/>
      <c r="P355" s="289"/>
      <c r="Q355" s="289"/>
      <c r="R355" s="161"/>
      <c r="T355" s="162"/>
      <c r="U355" s="159"/>
      <c r="V355" s="159"/>
      <c r="W355" s="163">
        <f>SUM(W356:W393)</f>
        <v>0</v>
      </c>
      <c r="X355" s="159"/>
      <c r="Y355" s="163">
        <f>SUM(Y356:Y393)</f>
        <v>0.51789999999999992</v>
      </c>
      <c r="Z355" s="159"/>
      <c r="AA355" s="164">
        <f>SUM(AA356:AA393)</f>
        <v>0</v>
      </c>
      <c r="AR355" s="165" t="s">
        <v>116</v>
      </c>
      <c r="AT355" s="166" t="s">
        <v>79</v>
      </c>
      <c r="AU355" s="166" t="s">
        <v>88</v>
      </c>
      <c r="AY355" s="165" t="s">
        <v>161</v>
      </c>
      <c r="BK355" s="167">
        <f>SUM(BK356:BK393)</f>
        <v>0</v>
      </c>
    </row>
    <row r="356" spans="2:65" s="1" customFormat="1" ht="45.6" customHeight="1">
      <c r="B356" s="37"/>
      <c r="C356" s="169" t="s">
        <v>694</v>
      </c>
      <c r="D356" s="169" t="s">
        <v>162</v>
      </c>
      <c r="E356" s="170" t="s">
        <v>695</v>
      </c>
      <c r="F356" s="271" t="s">
        <v>696</v>
      </c>
      <c r="G356" s="271"/>
      <c r="H356" s="271"/>
      <c r="I356" s="271"/>
      <c r="J356" s="171" t="s">
        <v>242</v>
      </c>
      <c r="K356" s="172">
        <v>10</v>
      </c>
      <c r="L356" s="272">
        <v>0</v>
      </c>
      <c r="M356" s="273"/>
      <c r="N356" s="274">
        <f>ROUND(L356*K356,2)</f>
        <v>0</v>
      </c>
      <c r="O356" s="274"/>
      <c r="P356" s="274"/>
      <c r="Q356" s="274"/>
      <c r="R356" s="39"/>
      <c r="T356" s="173" t="s">
        <v>22</v>
      </c>
      <c r="U356" s="46" t="s">
        <v>45</v>
      </c>
      <c r="V356" s="38"/>
      <c r="W356" s="174">
        <f>V356*K356</f>
        <v>0</v>
      </c>
      <c r="X356" s="174">
        <v>2.7E-4</v>
      </c>
      <c r="Y356" s="174">
        <f>X356*K356</f>
        <v>2.7000000000000001E-3</v>
      </c>
      <c r="Z356" s="174">
        <v>0</v>
      </c>
      <c r="AA356" s="175">
        <f>Z356*K356</f>
        <v>0</v>
      </c>
      <c r="AR356" s="21" t="s">
        <v>251</v>
      </c>
      <c r="AT356" s="21" t="s">
        <v>162</v>
      </c>
      <c r="AU356" s="21" t="s">
        <v>116</v>
      </c>
      <c r="AY356" s="21" t="s">
        <v>161</v>
      </c>
      <c r="BE356" s="112">
        <f>IF(U356="základní",N356,0)</f>
        <v>0</v>
      </c>
      <c r="BF356" s="112">
        <f>IF(U356="snížená",N356,0)</f>
        <v>0</v>
      </c>
      <c r="BG356" s="112">
        <f>IF(U356="zákl. přenesená",N356,0)</f>
        <v>0</v>
      </c>
      <c r="BH356" s="112">
        <f>IF(U356="sníž. přenesená",N356,0)</f>
        <v>0</v>
      </c>
      <c r="BI356" s="112">
        <f>IF(U356="nulová",N356,0)</f>
        <v>0</v>
      </c>
      <c r="BJ356" s="21" t="s">
        <v>88</v>
      </c>
      <c r="BK356" s="112">
        <f>ROUND(L356*K356,2)</f>
        <v>0</v>
      </c>
      <c r="BL356" s="21" t="s">
        <v>251</v>
      </c>
      <c r="BM356" s="21" t="s">
        <v>697</v>
      </c>
    </row>
    <row r="357" spans="2:65" s="1" customFormat="1" ht="34.15" customHeight="1">
      <c r="B357" s="37"/>
      <c r="C357" s="192" t="s">
        <v>698</v>
      </c>
      <c r="D357" s="192" t="s">
        <v>444</v>
      </c>
      <c r="E357" s="193" t="s">
        <v>699</v>
      </c>
      <c r="F357" s="293" t="s">
        <v>700</v>
      </c>
      <c r="G357" s="293"/>
      <c r="H357" s="293"/>
      <c r="I357" s="293"/>
      <c r="J357" s="194" t="s">
        <v>242</v>
      </c>
      <c r="K357" s="195">
        <v>5</v>
      </c>
      <c r="L357" s="294">
        <v>0</v>
      </c>
      <c r="M357" s="295"/>
      <c r="N357" s="296">
        <f>ROUND(L357*K357,2)</f>
        <v>0</v>
      </c>
      <c r="O357" s="274"/>
      <c r="P357" s="274"/>
      <c r="Q357" s="274"/>
      <c r="R357" s="39"/>
      <c r="T357" s="173" t="s">
        <v>22</v>
      </c>
      <c r="U357" s="46" t="s">
        <v>45</v>
      </c>
      <c r="V357" s="38"/>
      <c r="W357" s="174">
        <f>V357*K357</f>
        <v>0</v>
      </c>
      <c r="X357" s="174">
        <v>2.4E-2</v>
      </c>
      <c r="Y357" s="174">
        <f>X357*K357</f>
        <v>0.12</v>
      </c>
      <c r="Z357" s="174">
        <v>0</v>
      </c>
      <c r="AA357" s="175">
        <f>Z357*K357</f>
        <v>0</v>
      </c>
      <c r="AR357" s="21" t="s">
        <v>325</v>
      </c>
      <c r="AT357" s="21" t="s">
        <v>444</v>
      </c>
      <c r="AU357" s="21" t="s">
        <v>116</v>
      </c>
      <c r="AY357" s="21" t="s">
        <v>161</v>
      </c>
      <c r="BE357" s="112">
        <f>IF(U357="základní",N357,0)</f>
        <v>0</v>
      </c>
      <c r="BF357" s="112">
        <f>IF(U357="snížená",N357,0)</f>
        <v>0</v>
      </c>
      <c r="BG357" s="112">
        <f>IF(U357="zákl. přenesená",N357,0)</f>
        <v>0</v>
      </c>
      <c r="BH357" s="112">
        <f>IF(U357="sníž. přenesená",N357,0)</f>
        <v>0</v>
      </c>
      <c r="BI357" s="112">
        <f>IF(U357="nulová",N357,0)</f>
        <v>0</v>
      </c>
      <c r="BJ357" s="21" t="s">
        <v>88</v>
      </c>
      <c r="BK357" s="112">
        <f>ROUND(L357*K357,2)</f>
        <v>0</v>
      </c>
      <c r="BL357" s="21" t="s">
        <v>251</v>
      </c>
      <c r="BM357" s="21" t="s">
        <v>701</v>
      </c>
    </row>
    <row r="358" spans="2:65" s="1" customFormat="1" ht="22.9" customHeight="1">
      <c r="B358" s="37"/>
      <c r="C358" s="192" t="s">
        <v>702</v>
      </c>
      <c r="D358" s="192" t="s">
        <v>444</v>
      </c>
      <c r="E358" s="193" t="s">
        <v>703</v>
      </c>
      <c r="F358" s="293" t="s">
        <v>704</v>
      </c>
      <c r="G358" s="293"/>
      <c r="H358" s="293"/>
      <c r="I358" s="293"/>
      <c r="J358" s="194" t="s">
        <v>242</v>
      </c>
      <c r="K358" s="195">
        <v>2</v>
      </c>
      <c r="L358" s="294">
        <v>0</v>
      </c>
      <c r="M358" s="295"/>
      <c r="N358" s="296">
        <f>ROUND(L358*K358,2)</f>
        <v>0</v>
      </c>
      <c r="O358" s="274"/>
      <c r="P358" s="274"/>
      <c r="Q358" s="274"/>
      <c r="R358" s="39"/>
      <c r="T358" s="173" t="s">
        <v>22</v>
      </c>
      <c r="U358" s="46" t="s">
        <v>45</v>
      </c>
      <c r="V358" s="38"/>
      <c r="W358" s="174">
        <f>V358*K358</f>
        <v>0</v>
      </c>
      <c r="X358" s="174">
        <v>2.4E-2</v>
      </c>
      <c r="Y358" s="174">
        <f>X358*K358</f>
        <v>4.8000000000000001E-2</v>
      </c>
      <c r="Z358" s="174">
        <v>0</v>
      </c>
      <c r="AA358" s="175">
        <f>Z358*K358</f>
        <v>0</v>
      </c>
      <c r="AR358" s="21" t="s">
        <v>325</v>
      </c>
      <c r="AT358" s="21" t="s">
        <v>444</v>
      </c>
      <c r="AU358" s="21" t="s">
        <v>116</v>
      </c>
      <c r="AY358" s="21" t="s">
        <v>161</v>
      </c>
      <c r="BE358" s="112">
        <f>IF(U358="základní",N358,0)</f>
        <v>0</v>
      </c>
      <c r="BF358" s="112">
        <f>IF(U358="snížená",N358,0)</f>
        <v>0</v>
      </c>
      <c r="BG358" s="112">
        <f>IF(U358="zákl. přenesená",N358,0)</f>
        <v>0</v>
      </c>
      <c r="BH358" s="112">
        <f>IF(U358="sníž. přenesená",N358,0)</f>
        <v>0</v>
      </c>
      <c r="BI358" s="112">
        <f>IF(U358="nulová",N358,0)</f>
        <v>0</v>
      </c>
      <c r="BJ358" s="21" t="s">
        <v>88</v>
      </c>
      <c r="BK358" s="112">
        <f>ROUND(L358*K358,2)</f>
        <v>0</v>
      </c>
      <c r="BL358" s="21" t="s">
        <v>251</v>
      </c>
      <c r="BM358" s="21" t="s">
        <v>705</v>
      </c>
    </row>
    <row r="359" spans="2:65" s="10" customFormat="1" ht="14.45" customHeight="1">
      <c r="B359" s="176"/>
      <c r="C359" s="177"/>
      <c r="D359" s="177"/>
      <c r="E359" s="178" t="s">
        <v>22</v>
      </c>
      <c r="F359" s="275" t="s">
        <v>706</v>
      </c>
      <c r="G359" s="276"/>
      <c r="H359" s="276"/>
      <c r="I359" s="276"/>
      <c r="J359" s="177"/>
      <c r="K359" s="179">
        <v>2</v>
      </c>
      <c r="L359" s="177"/>
      <c r="M359" s="177"/>
      <c r="N359" s="177"/>
      <c r="O359" s="177"/>
      <c r="P359" s="177"/>
      <c r="Q359" s="177"/>
      <c r="R359" s="180"/>
      <c r="T359" s="181"/>
      <c r="U359" s="177"/>
      <c r="V359" s="177"/>
      <c r="W359" s="177"/>
      <c r="X359" s="177"/>
      <c r="Y359" s="177"/>
      <c r="Z359" s="177"/>
      <c r="AA359" s="182"/>
      <c r="AT359" s="183" t="s">
        <v>173</v>
      </c>
      <c r="AU359" s="183" t="s">
        <v>116</v>
      </c>
      <c r="AV359" s="10" t="s">
        <v>116</v>
      </c>
      <c r="AW359" s="10" t="s">
        <v>38</v>
      </c>
      <c r="AX359" s="10" t="s">
        <v>80</v>
      </c>
      <c r="AY359" s="183" t="s">
        <v>161</v>
      </c>
    </row>
    <row r="360" spans="2:65" s="11" customFormat="1" ht="14.45" customHeight="1">
      <c r="B360" s="184"/>
      <c r="C360" s="185"/>
      <c r="D360" s="185"/>
      <c r="E360" s="186" t="s">
        <v>22</v>
      </c>
      <c r="F360" s="277" t="s">
        <v>174</v>
      </c>
      <c r="G360" s="278"/>
      <c r="H360" s="278"/>
      <c r="I360" s="278"/>
      <c r="J360" s="185"/>
      <c r="K360" s="187">
        <v>2</v>
      </c>
      <c r="L360" s="185"/>
      <c r="M360" s="185"/>
      <c r="N360" s="185"/>
      <c r="O360" s="185"/>
      <c r="P360" s="185"/>
      <c r="Q360" s="185"/>
      <c r="R360" s="188"/>
      <c r="T360" s="189"/>
      <c r="U360" s="185"/>
      <c r="V360" s="185"/>
      <c r="W360" s="185"/>
      <c r="X360" s="185"/>
      <c r="Y360" s="185"/>
      <c r="Z360" s="185"/>
      <c r="AA360" s="190"/>
      <c r="AT360" s="191" t="s">
        <v>173</v>
      </c>
      <c r="AU360" s="191" t="s">
        <v>116</v>
      </c>
      <c r="AV360" s="11" t="s">
        <v>166</v>
      </c>
      <c r="AW360" s="11" t="s">
        <v>38</v>
      </c>
      <c r="AX360" s="11" t="s">
        <v>88</v>
      </c>
      <c r="AY360" s="191" t="s">
        <v>161</v>
      </c>
    </row>
    <row r="361" spans="2:65" s="1" customFormat="1" ht="22.9" customHeight="1">
      <c r="B361" s="37"/>
      <c r="C361" s="192" t="s">
        <v>707</v>
      </c>
      <c r="D361" s="192" t="s">
        <v>444</v>
      </c>
      <c r="E361" s="193" t="s">
        <v>708</v>
      </c>
      <c r="F361" s="293" t="s">
        <v>709</v>
      </c>
      <c r="G361" s="293"/>
      <c r="H361" s="293"/>
      <c r="I361" s="293"/>
      <c r="J361" s="194" t="s">
        <v>242</v>
      </c>
      <c r="K361" s="195">
        <v>3</v>
      </c>
      <c r="L361" s="294">
        <v>0</v>
      </c>
      <c r="M361" s="295"/>
      <c r="N361" s="296">
        <f>ROUND(L361*K361,2)</f>
        <v>0</v>
      </c>
      <c r="O361" s="274"/>
      <c r="P361" s="274"/>
      <c r="Q361" s="274"/>
      <c r="R361" s="39"/>
      <c r="T361" s="173" t="s">
        <v>22</v>
      </c>
      <c r="U361" s="46" t="s">
        <v>45</v>
      </c>
      <c r="V361" s="38"/>
      <c r="W361" s="174">
        <f>V361*K361</f>
        <v>0</v>
      </c>
      <c r="X361" s="174">
        <v>2.4E-2</v>
      </c>
      <c r="Y361" s="174">
        <f>X361*K361</f>
        <v>7.2000000000000008E-2</v>
      </c>
      <c r="Z361" s="174">
        <v>0</v>
      </c>
      <c r="AA361" s="175">
        <f>Z361*K361</f>
        <v>0</v>
      </c>
      <c r="AR361" s="21" t="s">
        <v>325</v>
      </c>
      <c r="AT361" s="21" t="s">
        <v>444</v>
      </c>
      <c r="AU361" s="21" t="s">
        <v>116</v>
      </c>
      <c r="AY361" s="21" t="s">
        <v>161</v>
      </c>
      <c r="BE361" s="112">
        <f>IF(U361="základní",N361,0)</f>
        <v>0</v>
      </c>
      <c r="BF361" s="112">
        <f>IF(U361="snížená",N361,0)</f>
        <v>0</v>
      </c>
      <c r="BG361" s="112">
        <f>IF(U361="zákl. přenesená",N361,0)</f>
        <v>0</v>
      </c>
      <c r="BH361" s="112">
        <f>IF(U361="sníž. přenesená",N361,0)</f>
        <v>0</v>
      </c>
      <c r="BI361" s="112">
        <f>IF(U361="nulová",N361,0)</f>
        <v>0</v>
      </c>
      <c r="BJ361" s="21" t="s">
        <v>88</v>
      </c>
      <c r="BK361" s="112">
        <f>ROUND(L361*K361,2)</f>
        <v>0</v>
      </c>
      <c r="BL361" s="21" t="s">
        <v>251</v>
      </c>
      <c r="BM361" s="21" t="s">
        <v>710</v>
      </c>
    </row>
    <row r="362" spans="2:65" s="10" customFormat="1" ht="14.45" customHeight="1">
      <c r="B362" s="176"/>
      <c r="C362" s="177"/>
      <c r="D362" s="177"/>
      <c r="E362" s="178" t="s">
        <v>22</v>
      </c>
      <c r="F362" s="275" t="s">
        <v>711</v>
      </c>
      <c r="G362" s="276"/>
      <c r="H362" s="276"/>
      <c r="I362" s="276"/>
      <c r="J362" s="177"/>
      <c r="K362" s="179">
        <v>3</v>
      </c>
      <c r="L362" s="177"/>
      <c r="M362" s="177"/>
      <c r="N362" s="177"/>
      <c r="O362" s="177"/>
      <c r="P362" s="177"/>
      <c r="Q362" s="177"/>
      <c r="R362" s="180"/>
      <c r="T362" s="181"/>
      <c r="U362" s="177"/>
      <c r="V362" s="177"/>
      <c r="W362" s="177"/>
      <c r="X362" s="177"/>
      <c r="Y362" s="177"/>
      <c r="Z362" s="177"/>
      <c r="AA362" s="182"/>
      <c r="AT362" s="183" t="s">
        <v>173</v>
      </c>
      <c r="AU362" s="183" t="s">
        <v>116</v>
      </c>
      <c r="AV362" s="10" t="s">
        <v>116</v>
      </c>
      <c r="AW362" s="10" t="s">
        <v>38</v>
      </c>
      <c r="AX362" s="10" t="s">
        <v>80</v>
      </c>
      <c r="AY362" s="183" t="s">
        <v>161</v>
      </c>
    </row>
    <row r="363" spans="2:65" s="11" customFormat="1" ht="14.45" customHeight="1">
      <c r="B363" s="184"/>
      <c r="C363" s="185"/>
      <c r="D363" s="185"/>
      <c r="E363" s="186" t="s">
        <v>22</v>
      </c>
      <c r="F363" s="277" t="s">
        <v>174</v>
      </c>
      <c r="G363" s="278"/>
      <c r="H363" s="278"/>
      <c r="I363" s="278"/>
      <c r="J363" s="185"/>
      <c r="K363" s="187">
        <v>3</v>
      </c>
      <c r="L363" s="185"/>
      <c r="M363" s="185"/>
      <c r="N363" s="185"/>
      <c r="O363" s="185"/>
      <c r="P363" s="185"/>
      <c r="Q363" s="185"/>
      <c r="R363" s="188"/>
      <c r="T363" s="189"/>
      <c r="U363" s="185"/>
      <c r="V363" s="185"/>
      <c r="W363" s="185"/>
      <c r="X363" s="185"/>
      <c r="Y363" s="185"/>
      <c r="Z363" s="185"/>
      <c r="AA363" s="190"/>
      <c r="AT363" s="191" t="s">
        <v>173</v>
      </c>
      <c r="AU363" s="191" t="s">
        <v>116</v>
      </c>
      <c r="AV363" s="11" t="s">
        <v>166</v>
      </c>
      <c r="AW363" s="11" t="s">
        <v>38</v>
      </c>
      <c r="AX363" s="11" t="s">
        <v>88</v>
      </c>
      <c r="AY363" s="191" t="s">
        <v>161</v>
      </c>
    </row>
    <row r="364" spans="2:65" s="1" customFormat="1" ht="34.15" customHeight="1">
      <c r="B364" s="37"/>
      <c r="C364" s="169" t="s">
        <v>712</v>
      </c>
      <c r="D364" s="169" t="s">
        <v>162</v>
      </c>
      <c r="E364" s="170" t="s">
        <v>713</v>
      </c>
      <c r="F364" s="271" t="s">
        <v>714</v>
      </c>
      <c r="G364" s="271"/>
      <c r="H364" s="271"/>
      <c r="I364" s="271"/>
      <c r="J364" s="171" t="s">
        <v>242</v>
      </c>
      <c r="K364" s="172">
        <v>7</v>
      </c>
      <c r="L364" s="272">
        <v>0</v>
      </c>
      <c r="M364" s="273"/>
      <c r="N364" s="274">
        <f t="shared" ref="N364:N372" si="5">ROUND(L364*K364,2)</f>
        <v>0</v>
      </c>
      <c r="O364" s="274"/>
      <c r="P364" s="274"/>
      <c r="Q364" s="274"/>
      <c r="R364" s="39"/>
      <c r="T364" s="173" t="s">
        <v>22</v>
      </c>
      <c r="U364" s="46" t="s">
        <v>45</v>
      </c>
      <c r="V364" s="38"/>
      <c r="W364" s="174">
        <f t="shared" ref="W364:W372" si="6">V364*K364</f>
        <v>0</v>
      </c>
      <c r="X364" s="174">
        <v>0</v>
      </c>
      <c r="Y364" s="174">
        <f t="shared" ref="Y364:Y372" si="7">X364*K364</f>
        <v>0</v>
      </c>
      <c r="Z364" s="174">
        <v>0</v>
      </c>
      <c r="AA364" s="175">
        <f t="shared" ref="AA364:AA372" si="8">Z364*K364</f>
        <v>0</v>
      </c>
      <c r="AR364" s="21" t="s">
        <v>251</v>
      </c>
      <c r="AT364" s="21" t="s">
        <v>162</v>
      </c>
      <c r="AU364" s="21" t="s">
        <v>116</v>
      </c>
      <c r="AY364" s="21" t="s">
        <v>161</v>
      </c>
      <c r="BE364" s="112">
        <f t="shared" ref="BE364:BE372" si="9">IF(U364="základní",N364,0)</f>
        <v>0</v>
      </c>
      <c r="BF364" s="112">
        <f t="shared" ref="BF364:BF372" si="10">IF(U364="snížená",N364,0)</f>
        <v>0</v>
      </c>
      <c r="BG364" s="112">
        <f t="shared" ref="BG364:BG372" si="11">IF(U364="zákl. přenesená",N364,0)</f>
        <v>0</v>
      </c>
      <c r="BH364" s="112">
        <f t="shared" ref="BH364:BH372" si="12">IF(U364="sníž. přenesená",N364,0)</f>
        <v>0</v>
      </c>
      <c r="BI364" s="112">
        <f t="shared" ref="BI364:BI372" si="13">IF(U364="nulová",N364,0)</f>
        <v>0</v>
      </c>
      <c r="BJ364" s="21" t="s">
        <v>88</v>
      </c>
      <c r="BK364" s="112">
        <f t="shared" ref="BK364:BK372" si="14">ROUND(L364*K364,2)</f>
        <v>0</v>
      </c>
      <c r="BL364" s="21" t="s">
        <v>251</v>
      </c>
      <c r="BM364" s="21" t="s">
        <v>715</v>
      </c>
    </row>
    <row r="365" spans="2:65" s="1" customFormat="1" ht="45.6" customHeight="1">
      <c r="B365" s="37"/>
      <c r="C365" s="192" t="s">
        <v>716</v>
      </c>
      <c r="D365" s="192" t="s">
        <v>444</v>
      </c>
      <c r="E365" s="193" t="s">
        <v>717</v>
      </c>
      <c r="F365" s="293" t="s">
        <v>718</v>
      </c>
      <c r="G365" s="293"/>
      <c r="H365" s="293"/>
      <c r="I365" s="293"/>
      <c r="J365" s="194" t="s">
        <v>242</v>
      </c>
      <c r="K365" s="195">
        <v>4</v>
      </c>
      <c r="L365" s="294">
        <v>0</v>
      </c>
      <c r="M365" s="295"/>
      <c r="N365" s="296">
        <f t="shared" si="5"/>
        <v>0</v>
      </c>
      <c r="O365" s="274"/>
      <c r="P365" s="274"/>
      <c r="Q365" s="274"/>
      <c r="R365" s="39"/>
      <c r="T365" s="173" t="s">
        <v>22</v>
      </c>
      <c r="U365" s="46" t="s">
        <v>45</v>
      </c>
      <c r="V365" s="38"/>
      <c r="W365" s="174">
        <f t="shared" si="6"/>
        <v>0</v>
      </c>
      <c r="X365" s="174">
        <v>1.6E-2</v>
      </c>
      <c r="Y365" s="174">
        <f t="shared" si="7"/>
        <v>6.4000000000000001E-2</v>
      </c>
      <c r="Z365" s="174">
        <v>0</v>
      </c>
      <c r="AA365" s="175">
        <f t="shared" si="8"/>
        <v>0</v>
      </c>
      <c r="AR365" s="21" t="s">
        <v>325</v>
      </c>
      <c r="AT365" s="21" t="s">
        <v>444</v>
      </c>
      <c r="AU365" s="21" t="s">
        <v>116</v>
      </c>
      <c r="AY365" s="21" t="s">
        <v>161</v>
      </c>
      <c r="BE365" s="112">
        <f t="shared" si="9"/>
        <v>0</v>
      </c>
      <c r="BF365" s="112">
        <f t="shared" si="10"/>
        <v>0</v>
      </c>
      <c r="BG365" s="112">
        <f t="shared" si="11"/>
        <v>0</v>
      </c>
      <c r="BH365" s="112">
        <f t="shared" si="12"/>
        <v>0</v>
      </c>
      <c r="BI365" s="112">
        <f t="shared" si="13"/>
        <v>0</v>
      </c>
      <c r="BJ365" s="21" t="s">
        <v>88</v>
      </c>
      <c r="BK365" s="112">
        <f t="shared" si="14"/>
        <v>0</v>
      </c>
      <c r="BL365" s="21" t="s">
        <v>251</v>
      </c>
      <c r="BM365" s="21" t="s">
        <v>719</v>
      </c>
    </row>
    <row r="366" spans="2:65" s="1" customFormat="1" ht="34.15" customHeight="1">
      <c r="B366" s="37"/>
      <c r="C366" s="192" t="s">
        <v>720</v>
      </c>
      <c r="D366" s="192" t="s">
        <v>444</v>
      </c>
      <c r="E366" s="193" t="s">
        <v>721</v>
      </c>
      <c r="F366" s="293" t="s">
        <v>722</v>
      </c>
      <c r="G366" s="293"/>
      <c r="H366" s="293"/>
      <c r="I366" s="293"/>
      <c r="J366" s="194" t="s">
        <v>242</v>
      </c>
      <c r="K366" s="195">
        <v>1</v>
      </c>
      <c r="L366" s="294">
        <v>0</v>
      </c>
      <c r="M366" s="295"/>
      <c r="N366" s="296">
        <f t="shared" si="5"/>
        <v>0</v>
      </c>
      <c r="O366" s="274"/>
      <c r="P366" s="274"/>
      <c r="Q366" s="274"/>
      <c r="R366" s="39"/>
      <c r="T366" s="173" t="s">
        <v>22</v>
      </c>
      <c r="U366" s="46" t="s">
        <v>45</v>
      </c>
      <c r="V366" s="38"/>
      <c r="W366" s="174">
        <f t="shared" si="6"/>
        <v>0</v>
      </c>
      <c r="X366" s="174">
        <v>4.4999999999999998E-2</v>
      </c>
      <c r="Y366" s="174">
        <f t="shared" si="7"/>
        <v>4.4999999999999998E-2</v>
      </c>
      <c r="Z366" s="174">
        <v>0</v>
      </c>
      <c r="AA366" s="175">
        <f t="shared" si="8"/>
        <v>0</v>
      </c>
      <c r="AR366" s="21" t="s">
        <v>325</v>
      </c>
      <c r="AT366" s="21" t="s">
        <v>444</v>
      </c>
      <c r="AU366" s="21" t="s">
        <v>116</v>
      </c>
      <c r="AY366" s="21" t="s">
        <v>161</v>
      </c>
      <c r="BE366" s="112">
        <f t="shared" si="9"/>
        <v>0</v>
      </c>
      <c r="BF366" s="112">
        <f t="shared" si="10"/>
        <v>0</v>
      </c>
      <c r="BG366" s="112">
        <f t="shared" si="11"/>
        <v>0</v>
      </c>
      <c r="BH366" s="112">
        <f t="shared" si="12"/>
        <v>0</v>
      </c>
      <c r="BI366" s="112">
        <f t="shared" si="13"/>
        <v>0</v>
      </c>
      <c r="BJ366" s="21" t="s">
        <v>88</v>
      </c>
      <c r="BK366" s="112">
        <f t="shared" si="14"/>
        <v>0</v>
      </c>
      <c r="BL366" s="21" t="s">
        <v>251</v>
      </c>
      <c r="BM366" s="21" t="s">
        <v>723</v>
      </c>
    </row>
    <row r="367" spans="2:65" s="1" customFormat="1" ht="34.15" customHeight="1">
      <c r="B367" s="37"/>
      <c r="C367" s="192" t="s">
        <v>724</v>
      </c>
      <c r="D367" s="192" t="s">
        <v>444</v>
      </c>
      <c r="E367" s="193" t="s">
        <v>725</v>
      </c>
      <c r="F367" s="293" t="s">
        <v>726</v>
      </c>
      <c r="G367" s="293"/>
      <c r="H367" s="293"/>
      <c r="I367" s="293"/>
      <c r="J367" s="194" t="s">
        <v>242</v>
      </c>
      <c r="K367" s="195">
        <v>2</v>
      </c>
      <c r="L367" s="294">
        <v>0</v>
      </c>
      <c r="M367" s="295"/>
      <c r="N367" s="296">
        <f t="shared" si="5"/>
        <v>0</v>
      </c>
      <c r="O367" s="274"/>
      <c r="P367" s="274"/>
      <c r="Q367" s="274"/>
      <c r="R367" s="39"/>
      <c r="T367" s="173" t="s">
        <v>22</v>
      </c>
      <c r="U367" s="46" t="s">
        <v>45</v>
      </c>
      <c r="V367" s="38"/>
      <c r="W367" s="174">
        <f t="shared" si="6"/>
        <v>0</v>
      </c>
      <c r="X367" s="174">
        <v>1.6E-2</v>
      </c>
      <c r="Y367" s="174">
        <f t="shared" si="7"/>
        <v>3.2000000000000001E-2</v>
      </c>
      <c r="Z367" s="174">
        <v>0</v>
      </c>
      <c r="AA367" s="175">
        <f t="shared" si="8"/>
        <v>0</v>
      </c>
      <c r="AR367" s="21" t="s">
        <v>325</v>
      </c>
      <c r="AT367" s="21" t="s">
        <v>444</v>
      </c>
      <c r="AU367" s="21" t="s">
        <v>116</v>
      </c>
      <c r="AY367" s="21" t="s">
        <v>161</v>
      </c>
      <c r="BE367" s="112">
        <f t="shared" si="9"/>
        <v>0</v>
      </c>
      <c r="BF367" s="112">
        <f t="shared" si="10"/>
        <v>0</v>
      </c>
      <c r="BG367" s="112">
        <f t="shared" si="11"/>
        <v>0</v>
      </c>
      <c r="BH367" s="112">
        <f t="shared" si="12"/>
        <v>0</v>
      </c>
      <c r="BI367" s="112">
        <f t="shared" si="13"/>
        <v>0</v>
      </c>
      <c r="BJ367" s="21" t="s">
        <v>88</v>
      </c>
      <c r="BK367" s="112">
        <f t="shared" si="14"/>
        <v>0</v>
      </c>
      <c r="BL367" s="21" t="s">
        <v>251</v>
      </c>
      <c r="BM367" s="21" t="s">
        <v>727</v>
      </c>
    </row>
    <row r="368" spans="2:65" s="1" customFormat="1" ht="34.15" customHeight="1">
      <c r="B368" s="37"/>
      <c r="C368" s="169" t="s">
        <v>728</v>
      </c>
      <c r="D368" s="169" t="s">
        <v>162</v>
      </c>
      <c r="E368" s="170" t="s">
        <v>729</v>
      </c>
      <c r="F368" s="271" t="s">
        <v>730</v>
      </c>
      <c r="G368" s="271"/>
      <c r="H368" s="271"/>
      <c r="I368" s="271"/>
      <c r="J368" s="171" t="s">
        <v>242</v>
      </c>
      <c r="K368" s="172">
        <v>3</v>
      </c>
      <c r="L368" s="272">
        <v>0</v>
      </c>
      <c r="M368" s="273"/>
      <c r="N368" s="274">
        <f t="shared" si="5"/>
        <v>0</v>
      </c>
      <c r="O368" s="274"/>
      <c r="P368" s="274"/>
      <c r="Q368" s="274"/>
      <c r="R368" s="39"/>
      <c r="T368" s="173" t="s">
        <v>22</v>
      </c>
      <c r="U368" s="46" t="s">
        <v>45</v>
      </c>
      <c r="V368" s="38"/>
      <c r="W368" s="174">
        <f t="shared" si="6"/>
        <v>0</v>
      </c>
      <c r="X368" s="174">
        <v>0</v>
      </c>
      <c r="Y368" s="174">
        <f t="shared" si="7"/>
        <v>0</v>
      </c>
      <c r="Z368" s="174">
        <v>0</v>
      </c>
      <c r="AA368" s="175">
        <f t="shared" si="8"/>
        <v>0</v>
      </c>
      <c r="AR368" s="21" t="s">
        <v>251</v>
      </c>
      <c r="AT368" s="21" t="s">
        <v>162</v>
      </c>
      <c r="AU368" s="21" t="s">
        <v>116</v>
      </c>
      <c r="AY368" s="21" t="s">
        <v>161</v>
      </c>
      <c r="BE368" s="112">
        <f t="shared" si="9"/>
        <v>0</v>
      </c>
      <c r="BF368" s="112">
        <f t="shared" si="10"/>
        <v>0</v>
      </c>
      <c r="BG368" s="112">
        <f t="shared" si="11"/>
        <v>0</v>
      </c>
      <c r="BH368" s="112">
        <f t="shared" si="12"/>
        <v>0</v>
      </c>
      <c r="BI368" s="112">
        <f t="shared" si="13"/>
        <v>0</v>
      </c>
      <c r="BJ368" s="21" t="s">
        <v>88</v>
      </c>
      <c r="BK368" s="112">
        <f t="shared" si="14"/>
        <v>0</v>
      </c>
      <c r="BL368" s="21" t="s">
        <v>251</v>
      </c>
      <c r="BM368" s="21" t="s">
        <v>731</v>
      </c>
    </row>
    <row r="369" spans="2:65" s="1" customFormat="1" ht="34.15" customHeight="1">
      <c r="B369" s="37"/>
      <c r="C369" s="192" t="s">
        <v>732</v>
      </c>
      <c r="D369" s="192" t="s">
        <v>444</v>
      </c>
      <c r="E369" s="193" t="s">
        <v>733</v>
      </c>
      <c r="F369" s="293" t="s">
        <v>734</v>
      </c>
      <c r="G369" s="293"/>
      <c r="H369" s="293"/>
      <c r="I369" s="293"/>
      <c r="J369" s="194" t="s">
        <v>242</v>
      </c>
      <c r="K369" s="195">
        <v>1</v>
      </c>
      <c r="L369" s="294">
        <v>0</v>
      </c>
      <c r="M369" s="295"/>
      <c r="N369" s="296">
        <f t="shared" si="5"/>
        <v>0</v>
      </c>
      <c r="O369" s="274"/>
      <c r="P369" s="274"/>
      <c r="Q369" s="274"/>
      <c r="R369" s="39"/>
      <c r="T369" s="173" t="s">
        <v>22</v>
      </c>
      <c r="U369" s="46" t="s">
        <v>45</v>
      </c>
      <c r="V369" s="38"/>
      <c r="W369" s="174">
        <f t="shared" si="6"/>
        <v>0</v>
      </c>
      <c r="X369" s="174">
        <v>4.4999999999999998E-2</v>
      </c>
      <c r="Y369" s="174">
        <f t="shared" si="7"/>
        <v>4.4999999999999998E-2</v>
      </c>
      <c r="Z369" s="174">
        <v>0</v>
      </c>
      <c r="AA369" s="175">
        <f t="shared" si="8"/>
        <v>0</v>
      </c>
      <c r="AR369" s="21" t="s">
        <v>325</v>
      </c>
      <c r="AT369" s="21" t="s">
        <v>444</v>
      </c>
      <c r="AU369" s="21" t="s">
        <v>116</v>
      </c>
      <c r="AY369" s="21" t="s">
        <v>161</v>
      </c>
      <c r="BE369" s="112">
        <f t="shared" si="9"/>
        <v>0</v>
      </c>
      <c r="BF369" s="112">
        <f t="shared" si="10"/>
        <v>0</v>
      </c>
      <c r="BG369" s="112">
        <f t="shared" si="11"/>
        <v>0</v>
      </c>
      <c r="BH369" s="112">
        <f t="shared" si="12"/>
        <v>0</v>
      </c>
      <c r="BI369" s="112">
        <f t="shared" si="13"/>
        <v>0</v>
      </c>
      <c r="BJ369" s="21" t="s">
        <v>88</v>
      </c>
      <c r="BK369" s="112">
        <f t="shared" si="14"/>
        <v>0</v>
      </c>
      <c r="BL369" s="21" t="s">
        <v>251</v>
      </c>
      <c r="BM369" s="21" t="s">
        <v>735</v>
      </c>
    </row>
    <row r="370" spans="2:65" s="1" customFormat="1" ht="34.15" customHeight="1">
      <c r="B370" s="37"/>
      <c r="C370" s="192" t="s">
        <v>736</v>
      </c>
      <c r="D370" s="192" t="s">
        <v>444</v>
      </c>
      <c r="E370" s="193" t="s">
        <v>737</v>
      </c>
      <c r="F370" s="293" t="s">
        <v>738</v>
      </c>
      <c r="G370" s="293"/>
      <c r="H370" s="293"/>
      <c r="I370" s="293"/>
      <c r="J370" s="194" t="s">
        <v>242</v>
      </c>
      <c r="K370" s="195">
        <v>1</v>
      </c>
      <c r="L370" s="294">
        <v>0</v>
      </c>
      <c r="M370" s="295"/>
      <c r="N370" s="296">
        <f t="shared" si="5"/>
        <v>0</v>
      </c>
      <c r="O370" s="274"/>
      <c r="P370" s="274"/>
      <c r="Q370" s="274"/>
      <c r="R370" s="39"/>
      <c r="T370" s="173" t="s">
        <v>22</v>
      </c>
      <c r="U370" s="46" t="s">
        <v>45</v>
      </c>
      <c r="V370" s="38"/>
      <c r="W370" s="174">
        <f t="shared" si="6"/>
        <v>0</v>
      </c>
      <c r="X370" s="174">
        <v>1.7500000000000002E-2</v>
      </c>
      <c r="Y370" s="174">
        <f t="shared" si="7"/>
        <v>1.7500000000000002E-2</v>
      </c>
      <c r="Z370" s="174">
        <v>0</v>
      </c>
      <c r="AA370" s="175">
        <f t="shared" si="8"/>
        <v>0</v>
      </c>
      <c r="AR370" s="21" t="s">
        <v>325</v>
      </c>
      <c r="AT370" s="21" t="s">
        <v>444</v>
      </c>
      <c r="AU370" s="21" t="s">
        <v>116</v>
      </c>
      <c r="AY370" s="21" t="s">
        <v>161</v>
      </c>
      <c r="BE370" s="112">
        <f t="shared" si="9"/>
        <v>0</v>
      </c>
      <c r="BF370" s="112">
        <f t="shared" si="10"/>
        <v>0</v>
      </c>
      <c r="BG370" s="112">
        <f t="shared" si="11"/>
        <v>0</v>
      </c>
      <c r="BH370" s="112">
        <f t="shared" si="12"/>
        <v>0</v>
      </c>
      <c r="BI370" s="112">
        <f t="shared" si="13"/>
        <v>0</v>
      </c>
      <c r="BJ370" s="21" t="s">
        <v>88</v>
      </c>
      <c r="BK370" s="112">
        <f t="shared" si="14"/>
        <v>0</v>
      </c>
      <c r="BL370" s="21" t="s">
        <v>251</v>
      </c>
      <c r="BM370" s="21" t="s">
        <v>739</v>
      </c>
    </row>
    <row r="371" spans="2:65" s="1" customFormat="1" ht="34.15" customHeight="1">
      <c r="B371" s="37"/>
      <c r="C371" s="192" t="s">
        <v>740</v>
      </c>
      <c r="D371" s="192" t="s">
        <v>444</v>
      </c>
      <c r="E371" s="193" t="s">
        <v>741</v>
      </c>
      <c r="F371" s="293" t="s">
        <v>742</v>
      </c>
      <c r="G371" s="293"/>
      <c r="H371" s="293"/>
      <c r="I371" s="293"/>
      <c r="J371" s="194" t="s">
        <v>242</v>
      </c>
      <c r="K371" s="195">
        <v>1</v>
      </c>
      <c r="L371" s="294">
        <v>0</v>
      </c>
      <c r="M371" s="295"/>
      <c r="N371" s="296">
        <f t="shared" si="5"/>
        <v>0</v>
      </c>
      <c r="O371" s="274"/>
      <c r="P371" s="274"/>
      <c r="Q371" s="274"/>
      <c r="R371" s="39"/>
      <c r="T371" s="173" t="s">
        <v>22</v>
      </c>
      <c r="U371" s="46" t="s">
        <v>45</v>
      </c>
      <c r="V371" s="38"/>
      <c r="W371" s="174">
        <f t="shared" si="6"/>
        <v>0</v>
      </c>
      <c r="X371" s="174">
        <v>2.75E-2</v>
      </c>
      <c r="Y371" s="174">
        <f t="shared" si="7"/>
        <v>2.75E-2</v>
      </c>
      <c r="Z371" s="174">
        <v>0</v>
      </c>
      <c r="AA371" s="175">
        <f t="shared" si="8"/>
        <v>0</v>
      </c>
      <c r="AR371" s="21" t="s">
        <v>325</v>
      </c>
      <c r="AT371" s="21" t="s">
        <v>444</v>
      </c>
      <c r="AU371" s="21" t="s">
        <v>116</v>
      </c>
      <c r="AY371" s="21" t="s">
        <v>161</v>
      </c>
      <c r="BE371" s="112">
        <f t="shared" si="9"/>
        <v>0</v>
      </c>
      <c r="BF371" s="112">
        <f t="shared" si="10"/>
        <v>0</v>
      </c>
      <c r="BG371" s="112">
        <f t="shared" si="11"/>
        <v>0</v>
      </c>
      <c r="BH371" s="112">
        <f t="shared" si="12"/>
        <v>0</v>
      </c>
      <c r="BI371" s="112">
        <f t="shared" si="13"/>
        <v>0</v>
      </c>
      <c r="BJ371" s="21" t="s">
        <v>88</v>
      </c>
      <c r="BK371" s="112">
        <f t="shared" si="14"/>
        <v>0</v>
      </c>
      <c r="BL371" s="21" t="s">
        <v>251</v>
      </c>
      <c r="BM371" s="21" t="s">
        <v>743</v>
      </c>
    </row>
    <row r="372" spans="2:65" s="1" customFormat="1" ht="34.15" customHeight="1">
      <c r="B372" s="37"/>
      <c r="C372" s="169" t="s">
        <v>744</v>
      </c>
      <c r="D372" s="169" t="s">
        <v>162</v>
      </c>
      <c r="E372" s="170" t="s">
        <v>745</v>
      </c>
      <c r="F372" s="271" t="s">
        <v>746</v>
      </c>
      <c r="G372" s="271"/>
      <c r="H372" s="271"/>
      <c r="I372" s="271"/>
      <c r="J372" s="171" t="s">
        <v>242</v>
      </c>
      <c r="K372" s="172">
        <v>1</v>
      </c>
      <c r="L372" s="272">
        <v>0</v>
      </c>
      <c r="M372" s="273"/>
      <c r="N372" s="274">
        <f t="shared" si="5"/>
        <v>0</v>
      </c>
      <c r="O372" s="274"/>
      <c r="P372" s="274"/>
      <c r="Q372" s="274"/>
      <c r="R372" s="39"/>
      <c r="T372" s="173" t="s">
        <v>22</v>
      </c>
      <c r="U372" s="46" t="s">
        <v>45</v>
      </c>
      <c r="V372" s="38"/>
      <c r="W372" s="174">
        <f t="shared" si="6"/>
        <v>0</v>
      </c>
      <c r="X372" s="174">
        <v>0</v>
      </c>
      <c r="Y372" s="174">
        <f t="shared" si="7"/>
        <v>0</v>
      </c>
      <c r="Z372" s="174">
        <v>0</v>
      </c>
      <c r="AA372" s="175">
        <f t="shared" si="8"/>
        <v>0</v>
      </c>
      <c r="AR372" s="21" t="s">
        <v>251</v>
      </c>
      <c r="AT372" s="21" t="s">
        <v>162</v>
      </c>
      <c r="AU372" s="21" t="s">
        <v>116</v>
      </c>
      <c r="AY372" s="21" t="s">
        <v>161</v>
      </c>
      <c r="BE372" s="112">
        <f t="shared" si="9"/>
        <v>0</v>
      </c>
      <c r="BF372" s="112">
        <f t="shared" si="10"/>
        <v>0</v>
      </c>
      <c r="BG372" s="112">
        <f t="shared" si="11"/>
        <v>0</v>
      </c>
      <c r="BH372" s="112">
        <f t="shared" si="12"/>
        <v>0</v>
      </c>
      <c r="BI372" s="112">
        <f t="shared" si="13"/>
        <v>0</v>
      </c>
      <c r="BJ372" s="21" t="s">
        <v>88</v>
      </c>
      <c r="BK372" s="112">
        <f t="shared" si="14"/>
        <v>0</v>
      </c>
      <c r="BL372" s="21" t="s">
        <v>251</v>
      </c>
      <c r="BM372" s="21" t="s">
        <v>747</v>
      </c>
    </row>
    <row r="373" spans="2:65" s="10" customFormat="1" ht="14.45" customHeight="1">
      <c r="B373" s="176"/>
      <c r="C373" s="177"/>
      <c r="D373" s="177"/>
      <c r="E373" s="178" t="s">
        <v>22</v>
      </c>
      <c r="F373" s="275" t="s">
        <v>553</v>
      </c>
      <c r="G373" s="276"/>
      <c r="H373" s="276"/>
      <c r="I373" s="276"/>
      <c r="J373" s="177"/>
      <c r="K373" s="179">
        <v>1</v>
      </c>
      <c r="L373" s="177"/>
      <c r="M373" s="177"/>
      <c r="N373" s="177"/>
      <c r="O373" s="177"/>
      <c r="P373" s="177"/>
      <c r="Q373" s="177"/>
      <c r="R373" s="180"/>
      <c r="T373" s="181"/>
      <c r="U373" s="177"/>
      <c r="V373" s="177"/>
      <c r="W373" s="177"/>
      <c r="X373" s="177"/>
      <c r="Y373" s="177"/>
      <c r="Z373" s="177"/>
      <c r="AA373" s="182"/>
      <c r="AT373" s="183" t="s">
        <v>173</v>
      </c>
      <c r="AU373" s="183" t="s">
        <v>116</v>
      </c>
      <c r="AV373" s="10" t="s">
        <v>116</v>
      </c>
      <c r="AW373" s="10" t="s">
        <v>38</v>
      </c>
      <c r="AX373" s="10" t="s">
        <v>80</v>
      </c>
      <c r="AY373" s="183" t="s">
        <v>161</v>
      </c>
    </row>
    <row r="374" spans="2:65" s="11" customFormat="1" ht="14.45" customHeight="1">
      <c r="B374" s="184"/>
      <c r="C374" s="185"/>
      <c r="D374" s="185"/>
      <c r="E374" s="186" t="s">
        <v>22</v>
      </c>
      <c r="F374" s="277" t="s">
        <v>174</v>
      </c>
      <c r="G374" s="278"/>
      <c r="H374" s="278"/>
      <c r="I374" s="278"/>
      <c r="J374" s="185"/>
      <c r="K374" s="187">
        <v>1</v>
      </c>
      <c r="L374" s="185"/>
      <c r="M374" s="185"/>
      <c r="N374" s="185"/>
      <c r="O374" s="185"/>
      <c r="P374" s="185"/>
      <c r="Q374" s="185"/>
      <c r="R374" s="188"/>
      <c r="T374" s="189"/>
      <c r="U374" s="185"/>
      <c r="V374" s="185"/>
      <c r="W374" s="185"/>
      <c r="X374" s="185"/>
      <c r="Y374" s="185"/>
      <c r="Z374" s="185"/>
      <c r="AA374" s="190"/>
      <c r="AT374" s="191" t="s">
        <v>173</v>
      </c>
      <c r="AU374" s="191" t="s">
        <v>116</v>
      </c>
      <c r="AV374" s="11" t="s">
        <v>166</v>
      </c>
      <c r="AW374" s="11" t="s">
        <v>38</v>
      </c>
      <c r="AX374" s="11" t="s">
        <v>88</v>
      </c>
      <c r="AY374" s="191" t="s">
        <v>161</v>
      </c>
    </row>
    <row r="375" spans="2:65" s="1" customFormat="1" ht="34.15" customHeight="1">
      <c r="B375" s="37"/>
      <c r="C375" s="192" t="s">
        <v>748</v>
      </c>
      <c r="D375" s="192" t="s">
        <v>444</v>
      </c>
      <c r="E375" s="193" t="s">
        <v>749</v>
      </c>
      <c r="F375" s="293" t="s">
        <v>750</v>
      </c>
      <c r="G375" s="293"/>
      <c r="H375" s="293"/>
      <c r="I375" s="293"/>
      <c r="J375" s="194" t="s">
        <v>242</v>
      </c>
      <c r="K375" s="195">
        <v>1</v>
      </c>
      <c r="L375" s="294">
        <v>0</v>
      </c>
      <c r="M375" s="295"/>
      <c r="N375" s="296">
        <f>ROUND(L375*K375,2)</f>
        <v>0</v>
      </c>
      <c r="O375" s="274"/>
      <c r="P375" s="274"/>
      <c r="Q375" s="274"/>
      <c r="R375" s="39"/>
      <c r="T375" s="173" t="s">
        <v>22</v>
      </c>
      <c r="U375" s="46" t="s">
        <v>45</v>
      </c>
      <c r="V375" s="38"/>
      <c r="W375" s="174">
        <f>V375*K375</f>
        <v>0</v>
      </c>
      <c r="X375" s="174">
        <v>2.9000000000000001E-2</v>
      </c>
      <c r="Y375" s="174">
        <f>X375*K375</f>
        <v>2.9000000000000001E-2</v>
      </c>
      <c r="Z375" s="174">
        <v>0</v>
      </c>
      <c r="AA375" s="175">
        <f>Z375*K375</f>
        <v>0</v>
      </c>
      <c r="AR375" s="21" t="s">
        <v>325</v>
      </c>
      <c r="AT375" s="21" t="s">
        <v>444</v>
      </c>
      <c r="AU375" s="21" t="s">
        <v>116</v>
      </c>
      <c r="AY375" s="21" t="s">
        <v>161</v>
      </c>
      <c r="BE375" s="112">
        <f>IF(U375="základní",N375,0)</f>
        <v>0</v>
      </c>
      <c r="BF375" s="112">
        <f>IF(U375="snížená",N375,0)</f>
        <v>0</v>
      </c>
      <c r="BG375" s="112">
        <f>IF(U375="zákl. přenesená",N375,0)</f>
        <v>0</v>
      </c>
      <c r="BH375" s="112">
        <f>IF(U375="sníž. přenesená",N375,0)</f>
        <v>0</v>
      </c>
      <c r="BI375" s="112">
        <f>IF(U375="nulová",N375,0)</f>
        <v>0</v>
      </c>
      <c r="BJ375" s="21" t="s">
        <v>88</v>
      </c>
      <c r="BK375" s="112">
        <f>ROUND(L375*K375,2)</f>
        <v>0</v>
      </c>
      <c r="BL375" s="21" t="s">
        <v>251</v>
      </c>
      <c r="BM375" s="21" t="s">
        <v>751</v>
      </c>
    </row>
    <row r="376" spans="2:65" s="1" customFormat="1" ht="14.45" customHeight="1">
      <c r="B376" s="37"/>
      <c r="C376" s="169" t="s">
        <v>752</v>
      </c>
      <c r="D376" s="169" t="s">
        <v>162</v>
      </c>
      <c r="E376" s="170" t="s">
        <v>753</v>
      </c>
      <c r="F376" s="271" t="s">
        <v>754</v>
      </c>
      <c r="G376" s="271"/>
      <c r="H376" s="271"/>
      <c r="I376" s="271"/>
      <c r="J376" s="171" t="s">
        <v>242</v>
      </c>
      <c r="K376" s="172">
        <v>11</v>
      </c>
      <c r="L376" s="272">
        <v>0</v>
      </c>
      <c r="M376" s="273"/>
      <c r="N376" s="274">
        <f>ROUND(L376*K376,2)</f>
        <v>0</v>
      </c>
      <c r="O376" s="274"/>
      <c r="P376" s="274"/>
      <c r="Q376" s="274"/>
      <c r="R376" s="39"/>
      <c r="T376" s="173" t="s">
        <v>22</v>
      </c>
      <c r="U376" s="46" t="s">
        <v>45</v>
      </c>
      <c r="V376" s="38"/>
      <c r="W376" s="174">
        <f>V376*K376</f>
        <v>0</v>
      </c>
      <c r="X376" s="174">
        <v>0</v>
      </c>
      <c r="Y376" s="174">
        <f>X376*K376</f>
        <v>0</v>
      </c>
      <c r="Z376" s="174">
        <v>0</v>
      </c>
      <c r="AA376" s="175">
        <f>Z376*K376</f>
        <v>0</v>
      </c>
      <c r="AR376" s="21" t="s">
        <v>251</v>
      </c>
      <c r="AT376" s="21" t="s">
        <v>162</v>
      </c>
      <c r="AU376" s="21" t="s">
        <v>116</v>
      </c>
      <c r="AY376" s="21" t="s">
        <v>161</v>
      </c>
      <c r="BE376" s="112">
        <f>IF(U376="základní",N376,0)</f>
        <v>0</v>
      </c>
      <c r="BF376" s="112">
        <f>IF(U376="snížená",N376,0)</f>
        <v>0</v>
      </c>
      <c r="BG376" s="112">
        <f>IF(U376="zákl. přenesená",N376,0)</f>
        <v>0</v>
      </c>
      <c r="BH376" s="112">
        <f>IF(U376="sníž. přenesená",N376,0)</f>
        <v>0</v>
      </c>
      <c r="BI376" s="112">
        <f>IF(U376="nulová",N376,0)</f>
        <v>0</v>
      </c>
      <c r="BJ376" s="21" t="s">
        <v>88</v>
      </c>
      <c r="BK376" s="112">
        <f>ROUND(L376*K376,2)</f>
        <v>0</v>
      </c>
      <c r="BL376" s="21" t="s">
        <v>251</v>
      </c>
      <c r="BM376" s="21" t="s">
        <v>755</v>
      </c>
    </row>
    <row r="377" spans="2:65" s="10" customFormat="1" ht="14.45" customHeight="1">
      <c r="B377" s="176"/>
      <c r="C377" s="177"/>
      <c r="D377" s="177"/>
      <c r="E377" s="178" t="s">
        <v>22</v>
      </c>
      <c r="F377" s="275" t="s">
        <v>756</v>
      </c>
      <c r="G377" s="276"/>
      <c r="H377" s="276"/>
      <c r="I377" s="276"/>
      <c r="J377" s="177"/>
      <c r="K377" s="179">
        <v>11</v>
      </c>
      <c r="L377" s="177"/>
      <c r="M377" s="177"/>
      <c r="N377" s="177"/>
      <c r="O377" s="177"/>
      <c r="P377" s="177"/>
      <c r="Q377" s="177"/>
      <c r="R377" s="180"/>
      <c r="T377" s="181"/>
      <c r="U377" s="177"/>
      <c r="V377" s="177"/>
      <c r="W377" s="177"/>
      <c r="X377" s="177"/>
      <c r="Y377" s="177"/>
      <c r="Z377" s="177"/>
      <c r="AA377" s="182"/>
      <c r="AT377" s="183" t="s">
        <v>173</v>
      </c>
      <c r="AU377" s="183" t="s">
        <v>116</v>
      </c>
      <c r="AV377" s="10" t="s">
        <v>116</v>
      </c>
      <c r="AW377" s="10" t="s">
        <v>38</v>
      </c>
      <c r="AX377" s="10" t="s">
        <v>80</v>
      </c>
      <c r="AY377" s="183" t="s">
        <v>161</v>
      </c>
    </row>
    <row r="378" spans="2:65" s="11" customFormat="1" ht="14.45" customHeight="1">
      <c r="B378" s="184"/>
      <c r="C378" s="185"/>
      <c r="D378" s="185"/>
      <c r="E378" s="186" t="s">
        <v>22</v>
      </c>
      <c r="F378" s="277" t="s">
        <v>174</v>
      </c>
      <c r="G378" s="278"/>
      <c r="H378" s="278"/>
      <c r="I378" s="278"/>
      <c r="J378" s="185"/>
      <c r="K378" s="187">
        <v>11</v>
      </c>
      <c r="L378" s="185"/>
      <c r="M378" s="185"/>
      <c r="N378" s="185"/>
      <c r="O378" s="185"/>
      <c r="P378" s="185"/>
      <c r="Q378" s="185"/>
      <c r="R378" s="188"/>
      <c r="T378" s="189"/>
      <c r="U378" s="185"/>
      <c r="V378" s="185"/>
      <c r="W378" s="185"/>
      <c r="X378" s="185"/>
      <c r="Y378" s="185"/>
      <c r="Z378" s="185"/>
      <c r="AA378" s="190"/>
      <c r="AT378" s="191" t="s">
        <v>173</v>
      </c>
      <c r="AU378" s="191" t="s">
        <v>116</v>
      </c>
      <c r="AV378" s="11" t="s">
        <v>166</v>
      </c>
      <c r="AW378" s="11" t="s">
        <v>38</v>
      </c>
      <c r="AX378" s="11" t="s">
        <v>88</v>
      </c>
      <c r="AY378" s="191" t="s">
        <v>161</v>
      </c>
    </row>
    <row r="379" spans="2:65" s="1" customFormat="1" ht="45.6" customHeight="1">
      <c r="B379" s="37"/>
      <c r="C379" s="192" t="s">
        <v>757</v>
      </c>
      <c r="D379" s="192" t="s">
        <v>444</v>
      </c>
      <c r="E379" s="193" t="s">
        <v>758</v>
      </c>
      <c r="F379" s="293" t="s">
        <v>759</v>
      </c>
      <c r="G379" s="293"/>
      <c r="H379" s="293"/>
      <c r="I379" s="293"/>
      <c r="J379" s="194" t="s">
        <v>242</v>
      </c>
      <c r="K379" s="195">
        <v>5</v>
      </c>
      <c r="L379" s="294">
        <v>0</v>
      </c>
      <c r="M379" s="295"/>
      <c r="N379" s="296">
        <f>ROUND(L379*K379,2)</f>
        <v>0</v>
      </c>
      <c r="O379" s="274"/>
      <c r="P379" s="274"/>
      <c r="Q379" s="274"/>
      <c r="R379" s="39"/>
      <c r="T379" s="173" t="s">
        <v>22</v>
      </c>
      <c r="U379" s="46" t="s">
        <v>45</v>
      </c>
      <c r="V379" s="38"/>
      <c r="W379" s="174">
        <f>V379*K379</f>
        <v>0</v>
      </c>
      <c r="X379" s="174">
        <v>1.4E-3</v>
      </c>
      <c r="Y379" s="174">
        <f>X379*K379</f>
        <v>7.0000000000000001E-3</v>
      </c>
      <c r="Z379" s="174">
        <v>0</v>
      </c>
      <c r="AA379" s="175">
        <f>Z379*K379</f>
        <v>0</v>
      </c>
      <c r="AR379" s="21" t="s">
        <v>325</v>
      </c>
      <c r="AT379" s="21" t="s">
        <v>444</v>
      </c>
      <c r="AU379" s="21" t="s">
        <v>116</v>
      </c>
      <c r="AY379" s="21" t="s">
        <v>161</v>
      </c>
      <c r="BE379" s="112">
        <f>IF(U379="základní",N379,0)</f>
        <v>0</v>
      </c>
      <c r="BF379" s="112">
        <f>IF(U379="snížená",N379,0)</f>
        <v>0</v>
      </c>
      <c r="BG379" s="112">
        <f>IF(U379="zákl. přenesená",N379,0)</f>
        <v>0</v>
      </c>
      <c r="BH379" s="112">
        <f>IF(U379="sníž. přenesená",N379,0)</f>
        <v>0</v>
      </c>
      <c r="BI379" s="112">
        <f>IF(U379="nulová",N379,0)</f>
        <v>0</v>
      </c>
      <c r="BJ379" s="21" t="s">
        <v>88</v>
      </c>
      <c r="BK379" s="112">
        <f>ROUND(L379*K379,2)</f>
        <v>0</v>
      </c>
      <c r="BL379" s="21" t="s">
        <v>251</v>
      </c>
      <c r="BM379" s="21" t="s">
        <v>760</v>
      </c>
    </row>
    <row r="380" spans="2:65" s="10" customFormat="1" ht="14.45" customHeight="1">
      <c r="B380" s="176"/>
      <c r="C380" s="177"/>
      <c r="D380" s="177"/>
      <c r="E380" s="178" t="s">
        <v>22</v>
      </c>
      <c r="F380" s="275" t="s">
        <v>547</v>
      </c>
      <c r="G380" s="276"/>
      <c r="H380" s="276"/>
      <c r="I380" s="276"/>
      <c r="J380" s="177"/>
      <c r="K380" s="179">
        <v>4</v>
      </c>
      <c r="L380" s="177"/>
      <c r="M380" s="177"/>
      <c r="N380" s="177"/>
      <c r="O380" s="177"/>
      <c r="P380" s="177"/>
      <c r="Q380" s="177"/>
      <c r="R380" s="180"/>
      <c r="T380" s="181"/>
      <c r="U380" s="177"/>
      <c r="V380" s="177"/>
      <c r="W380" s="177"/>
      <c r="X380" s="177"/>
      <c r="Y380" s="177"/>
      <c r="Z380" s="177"/>
      <c r="AA380" s="182"/>
      <c r="AT380" s="183" t="s">
        <v>173</v>
      </c>
      <c r="AU380" s="183" t="s">
        <v>116</v>
      </c>
      <c r="AV380" s="10" t="s">
        <v>116</v>
      </c>
      <c r="AW380" s="10" t="s">
        <v>38</v>
      </c>
      <c r="AX380" s="10" t="s">
        <v>80</v>
      </c>
      <c r="AY380" s="183" t="s">
        <v>161</v>
      </c>
    </row>
    <row r="381" spans="2:65" s="10" customFormat="1" ht="14.45" customHeight="1">
      <c r="B381" s="176"/>
      <c r="C381" s="177"/>
      <c r="D381" s="177"/>
      <c r="E381" s="178" t="s">
        <v>22</v>
      </c>
      <c r="F381" s="279" t="s">
        <v>550</v>
      </c>
      <c r="G381" s="280"/>
      <c r="H381" s="280"/>
      <c r="I381" s="280"/>
      <c r="J381" s="177"/>
      <c r="K381" s="179">
        <v>1</v>
      </c>
      <c r="L381" s="177"/>
      <c r="M381" s="177"/>
      <c r="N381" s="177"/>
      <c r="O381" s="177"/>
      <c r="P381" s="177"/>
      <c r="Q381" s="177"/>
      <c r="R381" s="180"/>
      <c r="T381" s="181"/>
      <c r="U381" s="177"/>
      <c r="V381" s="177"/>
      <c r="W381" s="177"/>
      <c r="X381" s="177"/>
      <c r="Y381" s="177"/>
      <c r="Z381" s="177"/>
      <c r="AA381" s="182"/>
      <c r="AT381" s="183" t="s">
        <v>173</v>
      </c>
      <c r="AU381" s="183" t="s">
        <v>116</v>
      </c>
      <c r="AV381" s="10" t="s">
        <v>116</v>
      </c>
      <c r="AW381" s="10" t="s">
        <v>38</v>
      </c>
      <c r="AX381" s="10" t="s">
        <v>80</v>
      </c>
      <c r="AY381" s="183" t="s">
        <v>161</v>
      </c>
    </row>
    <row r="382" spans="2:65" s="11" customFormat="1" ht="14.45" customHeight="1">
      <c r="B382" s="184"/>
      <c r="C382" s="185"/>
      <c r="D382" s="185"/>
      <c r="E382" s="186" t="s">
        <v>22</v>
      </c>
      <c r="F382" s="277" t="s">
        <v>174</v>
      </c>
      <c r="G382" s="278"/>
      <c r="H382" s="278"/>
      <c r="I382" s="278"/>
      <c r="J382" s="185"/>
      <c r="K382" s="187">
        <v>5</v>
      </c>
      <c r="L382" s="185"/>
      <c r="M382" s="185"/>
      <c r="N382" s="185"/>
      <c r="O382" s="185"/>
      <c r="P382" s="185"/>
      <c r="Q382" s="185"/>
      <c r="R382" s="188"/>
      <c r="T382" s="189"/>
      <c r="U382" s="185"/>
      <c r="V382" s="185"/>
      <c r="W382" s="185"/>
      <c r="X382" s="185"/>
      <c r="Y382" s="185"/>
      <c r="Z382" s="185"/>
      <c r="AA382" s="190"/>
      <c r="AT382" s="191" t="s">
        <v>173</v>
      </c>
      <c r="AU382" s="191" t="s">
        <v>116</v>
      </c>
      <c r="AV382" s="11" t="s">
        <v>166</v>
      </c>
      <c r="AW382" s="11" t="s">
        <v>38</v>
      </c>
      <c r="AX382" s="11" t="s">
        <v>88</v>
      </c>
      <c r="AY382" s="191" t="s">
        <v>161</v>
      </c>
    </row>
    <row r="383" spans="2:65" s="1" customFormat="1" ht="45.6" customHeight="1">
      <c r="B383" s="37"/>
      <c r="C383" s="192" t="s">
        <v>761</v>
      </c>
      <c r="D383" s="192" t="s">
        <v>444</v>
      </c>
      <c r="E383" s="193" t="s">
        <v>762</v>
      </c>
      <c r="F383" s="293" t="s">
        <v>763</v>
      </c>
      <c r="G383" s="293"/>
      <c r="H383" s="293"/>
      <c r="I383" s="293"/>
      <c r="J383" s="194" t="s">
        <v>242</v>
      </c>
      <c r="K383" s="195">
        <v>5</v>
      </c>
      <c r="L383" s="294">
        <v>0</v>
      </c>
      <c r="M383" s="295"/>
      <c r="N383" s="296">
        <f>ROUND(L383*K383,2)</f>
        <v>0</v>
      </c>
      <c r="O383" s="274"/>
      <c r="P383" s="274"/>
      <c r="Q383" s="274"/>
      <c r="R383" s="39"/>
      <c r="T383" s="173" t="s">
        <v>22</v>
      </c>
      <c r="U383" s="46" t="s">
        <v>45</v>
      </c>
      <c r="V383" s="38"/>
      <c r="W383" s="174">
        <f>V383*K383</f>
        <v>0</v>
      </c>
      <c r="X383" s="174">
        <v>1.4E-3</v>
      </c>
      <c r="Y383" s="174">
        <f>X383*K383</f>
        <v>7.0000000000000001E-3</v>
      </c>
      <c r="Z383" s="174">
        <v>0</v>
      </c>
      <c r="AA383" s="175">
        <f>Z383*K383</f>
        <v>0</v>
      </c>
      <c r="AR383" s="21" t="s">
        <v>325</v>
      </c>
      <c r="AT383" s="21" t="s">
        <v>444</v>
      </c>
      <c r="AU383" s="21" t="s">
        <v>116</v>
      </c>
      <c r="AY383" s="21" t="s">
        <v>161</v>
      </c>
      <c r="BE383" s="112">
        <f>IF(U383="základní",N383,0)</f>
        <v>0</v>
      </c>
      <c r="BF383" s="112">
        <f>IF(U383="snížená",N383,0)</f>
        <v>0</v>
      </c>
      <c r="BG383" s="112">
        <f>IF(U383="zákl. přenesená",N383,0)</f>
        <v>0</v>
      </c>
      <c r="BH383" s="112">
        <f>IF(U383="sníž. přenesená",N383,0)</f>
        <v>0</v>
      </c>
      <c r="BI383" s="112">
        <f>IF(U383="nulová",N383,0)</f>
        <v>0</v>
      </c>
      <c r="BJ383" s="21" t="s">
        <v>88</v>
      </c>
      <c r="BK383" s="112">
        <f>ROUND(L383*K383,2)</f>
        <v>0</v>
      </c>
      <c r="BL383" s="21" t="s">
        <v>251</v>
      </c>
      <c r="BM383" s="21" t="s">
        <v>764</v>
      </c>
    </row>
    <row r="384" spans="2:65" s="10" customFormat="1" ht="14.45" customHeight="1">
      <c r="B384" s="176"/>
      <c r="C384" s="177"/>
      <c r="D384" s="177"/>
      <c r="E384" s="178" t="s">
        <v>22</v>
      </c>
      <c r="F384" s="275" t="s">
        <v>548</v>
      </c>
      <c r="G384" s="276"/>
      <c r="H384" s="276"/>
      <c r="I384" s="276"/>
      <c r="J384" s="177"/>
      <c r="K384" s="179">
        <v>2</v>
      </c>
      <c r="L384" s="177"/>
      <c r="M384" s="177"/>
      <c r="N384" s="177"/>
      <c r="O384" s="177"/>
      <c r="P384" s="177"/>
      <c r="Q384" s="177"/>
      <c r="R384" s="180"/>
      <c r="T384" s="181"/>
      <c r="U384" s="177"/>
      <c r="V384" s="177"/>
      <c r="W384" s="177"/>
      <c r="X384" s="177"/>
      <c r="Y384" s="177"/>
      <c r="Z384" s="177"/>
      <c r="AA384" s="182"/>
      <c r="AT384" s="183" t="s">
        <v>173</v>
      </c>
      <c r="AU384" s="183" t="s">
        <v>116</v>
      </c>
      <c r="AV384" s="10" t="s">
        <v>116</v>
      </c>
      <c r="AW384" s="10" t="s">
        <v>38</v>
      </c>
      <c r="AX384" s="10" t="s">
        <v>80</v>
      </c>
      <c r="AY384" s="183" t="s">
        <v>161</v>
      </c>
    </row>
    <row r="385" spans="2:65" s="10" customFormat="1" ht="14.45" customHeight="1">
      <c r="B385" s="176"/>
      <c r="C385" s="177"/>
      <c r="D385" s="177"/>
      <c r="E385" s="178" t="s">
        <v>22</v>
      </c>
      <c r="F385" s="279" t="s">
        <v>549</v>
      </c>
      <c r="G385" s="280"/>
      <c r="H385" s="280"/>
      <c r="I385" s="280"/>
      <c r="J385" s="177"/>
      <c r="K385" s="179">
        <v>1</v>
      </c>
      <c r="L385" s="177"/>
      <c r="M385" s="177"/>
      <c r="N385" s="177"/>
      <c r="O385" s="177"/>
      <c r="P385" s="177"/>
      <c r="Q385" s="177"/>
      <c r="R385" s="180"/>
      <c r="T385" s="181"/>
      <c r="U385" s="177"/>
      <c r="V385" s="177"/>
      <c r="W385" s="177"/>
      <c r="X385" s="177"/>
      <c r="Y385" s="177"/>
      <c r="Z385" s="177"/>
      <c r="AA385" s="182"/>
      <c r="AT385" s="183" t="s">
        <v>173</v>
      </c>
      <c r="AU385" s="183" t="s">
        <v>116</v>
      </c>
      <c r="AV385" s="10" t="s">
        <v>116</v>
      </c>
      <c r="AW385" s="10" t="s">
        <v>38</v>
      </c>
      <c r="AX385" s="10" t="s">
        <v>80</v>
      </c>
      <c r="AY385" s="183" t="s">
        <v>161</v>
      </c>
    </row>
    <row r="386" spans="2:65" s="10" customFormat="1" ht="14.45" customHeight="1">
      <c r="B386" s="176"/>
      <c r="C386" s="177"/>
      <c r="D386" s="177"/>
      <c r="E386" s="178" t="s">
        <v>22</v>
      </c>
      <c r="F386" s="279" t="s">
        <v>551</v>
      </c>
      <c r="G386" s="280"/>
      <c r="H386" s="280"/>
      <c r="I386" s="280"/>
      <c r="J386" s="177"/>
      <c r="K386" s="179">
        <v>1</v>
      </c>
      <c r="L386" s="177"/>
      <c r="M386" s="177"/>
      <c r="N386" s="177"/>
      <c r="O386" s="177"/>
      <c r="P386" s="177"/>
      <c r="Q386" s="177"/>
      <c r="R386" s="180"/>
      <c r="T386" s="181"/>
      <c r="U386" s="177"/>
      <c r="V386" s="177"/>
      <c r="W386" s="177"/>
      <c r="X386" s="177"/>
      <c r="Y386" s="177"/>
      <c r="Z386" s="177"/>
      <c r="AA386" s="182"/>
      <c r="AT386" s="183" t="s">
        <v>173</v>
      </c>
      <c r="AU386" s="183" t="s">
        <v>116</v>
      </c>
      <c r="AV386" s="10" t="s">
        <v>116</v>
      </c>
      <c r="AW386" s="10" t="s">
        <v>38</v>
      </c>
      <c r="AX386" s="10" t="s">
        <v>80</v>
      </c>
      <c r="AY386" s="183" t="s">
        <v>161</v>
      </c>
    </row>
    <row r="387" spans="2:65" s="10" customFormat="1" ht="14.45" customHeight="1">
      <c r="B387" s="176"/>
      <c r="C387" s="177"/>
      <c r="D387" s="177"/>
      <c r="E387" s="178" t="s">
        <v>22</v>
      </c>
      <c r="F387" s="279" t="s">
        <v>552</v>
      </c>
      <c r="G387" s="280"/>
      <c r="H387" s="280"/>
      <c r="I387" s="280"/>
      <c r="J387" s="177"/>
      <c r="K387" s="179">
        <v>1</v>
      </c>
      <c r="L387" s="177"/>
      <c r="M387" s="177"/>
      <c r="N387" s="177"/>
      <c r="O387" s="177"/>
      <c r="P387" s="177"/>
      <c r="Q387" s="177"/>
      <c r="R387" s="180"/>
      <c r="T387" s="181"/>
      <c r="U387" s="177"/>
      <c r="V387" s="177"/>
      <c r="W387" s="177"/>
      <c r="X387" s="177"/>
      <c r="Y387" s="177"/>
      <c r="Z387" s="177"/>
      <c r="AA387" s="182"/>
      <c r="AT387" s="183" t="s">
        <v>173</v>
      </c>
      <c r="AU387" s="183" t="s">
        <v>116</v>
      </c>
      <c r="AV387" s="10" t="s">
        <v>116</v>
      </c>
      <c r="AW387" s="10" t="s">
        <v>38</v>
      </c>
      <c r="AX387" s="10" t="s">
        <v>80</v>
      </c>
      <c r="AY387" s="183" t="s">
        <v>161</v>
      </c>
    </row>
    <row r="388" spans="2:65" s="11" customFormat="1" ht="14.45" customHeight="1">
      <c r="B388" s="184"/>
      <c r="C388" s="185"/>
      <c r="D388" s="185"/>
      <c r="E388" s="186" t="s">
        <v>22</v>
      </c>
      <c r="F388" s="277" t="s">
        <v>174</v>
      </c>
      <c r="G388" s="278"/>
      <c r="H388" s="278"/>
      <c r="I388" s="278"/>
      <c r="J388" s="185"/>
      <c r="K388" s="187">
        <v>5</v>
      </c>
      <c r="L388" s="185"/>
      <c r="M388" s="185"/>
      <c r="N388" s="185"/>
      <c r="O388" s="185"/>
      <c r="P388" s="185"/>
      <c r="Q388" s="185"/>
      <c r="R388" s="188"/>
      <c r="T388" s="189"/>
      <c r="U388" s="185"/>
      <c r="V388" s="185"/>
      <c r="W388" s="185"/>
      <c r="X388" s="185"/>
      <c r="Y388" s="185"/>
      <c r="Z388" s="185"/>
      <c r="AA388" s="190"/>
      <c r="AT388" s="191" t="s">
        <v>173</v>
      </c>
      <c r="AU388" s="191" t="s">
        <v>116</v>
      </c>
      <c r="AV388" s="11" t="s">
        <v>166</v>
      </c>
      <c r="AW388" s="11" t="s">
        <v>38</v>
      </c>
      <c r="AX388" s="11" t="s">
        <v>88</v>
      </c>
      <c r="AY388" s="191" t="s">
        <v>161</v>
      </c>
    </row>
    <row r="389" spans="2:65" s="1" customFormat="1" ht="34.15" customHeight="1">
      <c r="B389" s="37"/>
      <c r="C389" s="192" t="s">
        <v>765</v>
      </c>
      <c r="D389" s="192" t="s">
        <v>444</v>
      </c>
      <c r="E389" s="193" t="s">
        <v>766</v>
      </c>
      <c r="F389" s="293" t="s">
        <v>767</v>
      </c>
      <c r="G389" s="293"/>
      <c r="H389" s="293"/>
      <c r="I389" s="293"/>
      <c r="J389" s="194" t="s">
        <v>242</v>
      </c>
      <c r="K389" s="195">
        <v>1</v>
      </c>
      <c r="L389" s="294">
        <v>0</v>
      </c>
      <c r="M389" s="295"/>
      <c r="N389" s="296">
        <f>ROUND(L389*K389,2)</f>
        <v>0</v>
      </c>
      <c r="O389" s="274"/>
      <c r="P389" s="274"/>
      <c r="Q389" s="274"/>
      <c r="R389" s="39"/>
      <c r="T389" s="173" t="s">
        <v>22</v>
      </c>
      <c r="U389" s="46" t="s">
        <v>45</v>
      </c>
      <c r="V389" s="38"/>
      <c r="W389" s="174">
        <f>V389*K389</f>
        <v>0</v>
      </c>
      <c r="X389" s="174">
        <v>1.1999999999999999E-3</v>
      </c>
      <c r="Y389" s="174">
        <f>X389*K389</f>
        <v>1.1999999999999999E-3</v>
      </c>
      <c r="Z389" s="174">
        <v>0</v>
      </c>
      <c r="AA389" s="175">
        <f>Z389*K389</f>
        <v>0</v>
      </c>
      <c r="AR389" s="21" t="s">
        <v>325</v>
      </c>
      <c r="AT389" s="21" t="s">
        <v>444</v>
      </c>
      <c r="AU389" s="21" t="s">
        <v>116</v>
      </c>
      <c r="AY389" s="21" t="s">
        <v>161</v>
      </c>
      <c r="BE389" s="112">
        <f>IF(U389="základní",N389,0)</f>
        <v>0</v>
      </c>
      <c r="BF389" s="112">
        <f>IF(U389="snížená",N389,0)</f>
        <v>0</v>
      </c>
      <c r="BG389" s="112">
        <f>IF(U389="zákl. přenesená",N389,0)</f>
        <v>0</v>
      </c>
      <c r="BH389" s="112">
        <f>IF(U389="sníž. přenesená",N389,0)</f>
        <v>0</v>
      </c>
      <c r="BI389" s="112">
        <f>IF(U389="nulová",N389,0)</f>
        <v>0</v>
      </c>
      <c r="BJ389" s="21" t="s">
        <v>88</v>
      </c>
      <c r="BK389" s="112">
        <f>ROUND(L389*K389,2)</f>
        <v>0</v>
      </c>
      <c r="BL389" s="21" t="s">
        <v>251</v>
      </c>
      <c r="BM389" s="21" t="s">
        <v>768</v>
      </c>
    </row>
    <row r="390" spans="2:65" s="10" customFormat="1" ht="14.45" customHeight="1">
      <c r="B390" s="176"/>
      <c r="C390" s="177"/>
      <c r="D390" s="177"/>
      <c r="E390" s="178" t="s">
        <v>22</v>
      </c>
      <c r="F390" s="275" t="s">
        <v>553</v>
      </c>
      <c r="G390" s="276"/>
      <c r="H390" s="276"/>
      <c r="I390" s="276"/>
      <c r="J390" s="177"/>
      <c r="K390" s="179">
        <v>1</v>
      </c>
      <c r="L390" s="177"/>
      <c r="M390" s="177"/>
      <c r="N390" s="177"/>
      <c r="O390" s="177"/>
      <c r="P390" s="177"/>
      <c r="Q390" s="177"/>
      <c r="R390" s="180"/>
      <c r="T390" s="181"/>
      <c r="U390" s="177"/>
      <c r="V390" s="177"/>
      <c r="W390" s="177"/>
      <c r="X390" s="177"/>
      <c r="Y390" s="177"/>
      <c r="Z390" s="177"/>
      <c r="AA390" s="182"/>
      <c r="AT390" s="183" t="s">
        <v>173</v>
      </c>
      <c r="AU390" s="183" t="s">
        <v>116</v>
      </c>
      <c r="AV390" s="10" t="s">
        <v>116</v>
      </c>
      <c r="AW390" s="10" t="s">
        <v>38</v>
      </c>
      <c r="AX390" s="10" t="s">
        <v>80</v>
      </c>
      <c r="AY390" s="183" t="s">
        <v>161</v>
      </c>
    </row>
    <row r="391" spans="2:65" s="11" customFormat="1" ht="14.45" customHeight="1">
      <c r="B391" s="184"/>
      <c r="C391" s="185"/>
      <c r="D391" s="185"/>
      <c r="E391" s="186" t="s">
        <v>22</v>
      </c>
      <c r="F391" s="277" t="s">
        <v>174</v>
      </c>
      <c r="G391" s="278"/>
      <c r="H391" s="278"/>
      <c r="I391" s="278"/>
      <c r="J391" s="185"/>
      <c r="K391" s="187">
        <v>1</v>
      </c>
      <c r="L391" s="185"/>
      <c r="M391" s="185"/>
      <c r="N391" s="185"/>
      <c r="O391" s="185"/>
      <c r="P391" s="185"/>
      <c r="Q391" s="185"/>
      <c r="R391" s="188"/>
      <c r="T391" s="189"/>
      <c r="U391" s="185"/>
      <c r="V391" s="185"/>
      <c r="W391" s="185"/>
      <c r="X391" s="185"/>
      <c r="Y391" s="185"/>
      <c r="Z391" s="185"/>
      <c r="AA391" s="190"/>
      <c r="AT391" s="191" t="s">
        <v>173</v>
      </c>
      <c r="AU391" s="191" t="s">
        <v>116</v>
      </c>
      <c r="AV391" s="11" t="s">
        <v>166</v>
      </c>
      <c r="AW391" s="11" t="s">
        <v>38</v>
      </c>
      <c r="AX391" s="11" t="s">
        <v>88</v>
      </c>
      <c r="AY391" s="191" t="s">
        <v>161</v>
      </c>
    </row>
    <row r="392" spans="2:65" s="1" customFormat="1" ht="22.9" customHeight="1">
      <c r="B392" s="37"/>
      <c r="C392" s="169" t="s">
        <v>769</v>
      </c>
      <c r="D392" s="169" t="s">
        <v>162</v>
      </c>
      <c r="E392" s="170" t="s">
        <v>770</v>
      </c>
      <c r="F392" s="271" t="s">
        <v>771</v>
      </c>
      <c r="G392" s="271"/>
      <c r="H392" s="271"/>
      <c r="I392" s="271"/>
      <c r="J392" s="171" t="s">
        <v>207</v>
      </c>
      <c r="K392" s="172">
        <v>0.51800000000000002</v>
      </c>
      <c r="L392" s="272">
        <v>0</v>
      </c>
      <c r="M392" s="273"/>
      <c r="N392" s="274">
        <f>ROUND(L392*K392,2)</f>
        <v>0</v>
      </c>
      <c r="O392" s="274"/>
      <c r="P392" s="274"/>
      <c r="Q392" s="274"/>
      <c r="R392" s="39"/>
      <c r="T392" s="173" t="s">
        <v>22</v>
      </c>
      <c r="U392" s="46" t="s">
        <v>45</v>
      </c>
      <c r="V392" s="38"/>
      <c r="W392" s="174">
        <f>V392*K392</f>
        <v>0</v>
      </c>
      <c r="X392" s="174">
        <v>0</v>
      </c>
      <c r="Y392" s="174">
        <f>X392*K392</f>
        <v>0</v>
      </c>
      <c r="Z392" s="174">
        <v>0</v>
      </c>
      <c r="AA392" s="175">
        <f>Z392*K392</f>
        <v>0</v>
      </c>
      <c r="AR392" s="21" t="s">
        <v>251</v>
      </c>
      <c r="AT392" s="21" t="s">
        <v>162</v>
      </c>
      <c r="AU392" s="21" t="s">
        <v>116</v>
      </c>
      <c r="AY392" s="21" t="s">
        <v>161</v>
      </c>
      <c r="BE392" s="112">
        <f>IF(U392="základní",N392,0)</f>
        <v>0</v>
      </c>
      <c r="BF392" s="112">
        <f>IF(U392="snížená",N392,0)</f>
        <v>0</v>
      </c>
      <c r="BG392" s="112">
        <f>IF(U392="zákl. přenesená",N392,0)</f>
        <v>0</v>
      </c>
      <c r="BH392" s="112">
        <f>IF(U392="sníž. přenesená",N392,0)</f>
        <v>0</v>
      </c>
      <c r="BI392" s="112">
        <f>IF(U392="nulová",N392,0)</f>
        <v>0</v>
      </c>
      <c r="BJ392" s="21" t="s">
        <v>88</v>
      </c>
      <c r="BK392" s="112">
        <f>ROUND(L392*K392,2)</f>
        <v>0</v>
      </c>
      <c r="BL392" s="21" t="s">
        <v>251</v>
      </c>
      <c r="BM392" s="21" t="s">
        <v>772</v>
      </c>
    </row>
    <row r="393" spans="2:65" s="1" customFormat="1" ht="34.15" customHeight="1">
      <c r="B393" s="37"/>
      <c r="C393" s="169" t="s">
        <v>773</v>
      </c>
      <c r="D393" s="169" t="s">
        <v>162</v>
      </c>
      <c r="E393" s="170" t="s">
        <v>774</v>
      </c>
      <c r="F393" s="271" t="s">
        <v>775</v>
      </c>
      <c r="G393" s="271"/>
      <c r="H393" s="271"/>
      <c r="I393" s="271"/>
      <c r="J393" s="171" t="s">
        <v>207</v>
      </c>
      <c r="K393" s="172">
        <v>2.59</v>
      </c>
      <c r="L393" s="272">
        <v>0</v>
      </c>
      <c r="M393" s="273"/>
      <c r="N393" s="274">
        <f>ROUND(L393*K393,2)</f>
        <v>0</v>
      </c>
      <c r="O393" s="274"/>
      <c r="P393" s="274"/>
      <c r="Q393" s="274"/>
      <c r="R393" s="39"/>
      <c r="T393" s="173" t="s">
        <v>22</v>
      </c>
      <c r="U393" s="46" t="s">
        <v>45</v>
      </c>
      <c r="V393" s="38"/>
      <c r="W393" s="174">
        <f>V393*K393</f>
        <v>0</v>
      </c>
      <c r="X393" s="174">
        <v>0</v>
      </c>
      <c r="Y393" s="174">
        <f>X393*K393</f>
        <v>0</v>
      </c>
      <c r="Z393" s="174">
        <v>0</v>
      </c>
      <c r="AA393" s="175">
        <f>Z393*K393</f>
        <v>0</v>
      </c>
      <c r="AR393" s="21" t="s">
        <v>251</v>
      </c>
      <c r="AT393" s="21" t="s">
        <v>162</v>
      </c>
      <c r="AU393" s="21" t="s">
        <v>116</v>
      </c>
      <c r="AY393" s="21" t="s">
        <v>161</v>
      </c>
      <c r="BE393" s="112">
        <f>IF(U393="základní",N393,0)</f>
        <v>0</v>
      </c>
      <c r="BF393" s="112">
        <f>IF(U393="snížená",N393,0)</f>
        <v>0</v>
      </c>
      <c r="BG393" s="112">
        <f>IF(U393="zákl. přenesená",N393,0)</f>
        <v>0</v>
      </c>
      <c r="BH393" s="112">
        <f>IF(U393="sníž. přenesená",N393,0)</f>
        <v>0</v>
      </c>
      <c r="BI393" s="112">
        <f>IF(U393="nulová",N393,0)</f>
        <v>0</v>
      </c>
      <c r="BJ393" s="21" t="s">
        <v>88</v>
      </c>
      <c r="BK393" s="112">
        <f>ROUND(L393*K393,2)</f>
        <v>0</v>
      </c>
      <c r="BL393" s="21" t="s">
        <v>251</v>
      </c>
      <c r="BM393" s="21" t="s">
        <v>776</v>
      </c>
    </row>
    <row r="394" spans="2:65" s="9" customFormat="1" ht="29.85" customHeight="1">
      <c r="B394" s="158"/>
      <c r="C394" s="159"/>
      <c r="D394" s="168" t="s">
        <v>382</v>
      </c>
      <c r="E394" s="168"/>
      <c r="F394" s="168"/>
      <c r="G394" s="168"/>
      <c r="H394" s="168"/>
      <c r="I394" s="168"/>
      <c r="J394" s="168"/>
      <c r="K394" s="168"/>
      <c r="L394" s="168"/>
      <c r="M394" s="168"/>
      <c r="N394" s="288">
        <f>BK394</f>
        <v>0</v>
      </c>
      <c r="O394" s="289"/>
      <c r="P394" s="289"/>
      <c r="Q394" s="289"/>
      <c r="R394" s="161"/>
      <c r="T394" s="162"/>
      <c r="U394" s="159"/>
      <c r="V394" s="159"/>
      <c r="W394" s="163">
        <f>SUM(W395:W399)</f>
        <v>0</v>
      </c>
      <c r="X394" s="159"/>
      <c r="Y394" s="163">
        <f>SUM(Y395:Y399)</f>
        <v>4.5999999999999999E-3</v>
      </c>
      <c r="Z394" s="159"/>
      <c r="AA394" s="164">
        <f>SUM(AA395:AA399)</f>
        <v>0</v>
      </c>
      <c r="AR394" s="165" t="s">
        <v>116</v>
      </c>
      <c r="AT394" s="166" t="s">
        <v>79</v>
      </c>
      <c r="AU394" s="166" t="s">
        <v>88</v>
      </c>
      <c r="AY394" s="165" t="s">
        <v>161</v>
      </c>
      <c r="BK394" s="167">
        <f>SUM(BK395:BK399)</f>
        <v>0</v>
      </c>
    </row>
    <row r="395" spans="2:65" s="1" customFormat="1" ht="14.45" customHeight="1">
      <c r="B395" s="37"/>
      <c r="C395" s="169" t="s">
        <v>777</v>
      </c>
      <c r="D395" s="169" t="s">
        <v>162</v>
      </c>
      <c r="E395" s="170" t="s">
        <v>778</v>
      </c>
      <c r="F395" s="271" t="s">
        <v>779</v>
      </c>
      <c r="G395" s="271"/>
      <c r="H395" s="271"/>
      <c r="I395" s="271"/>
      <c r="J395" s="171" t="s">
        <v>646</v>
      </c>
      <c r="K395" s="172">
        <v>5</v>
      </c>
      <c r="L395" s="272">
        <v>0</v>
      </c>
      <c r="M395" s="273"/>
      <c r="N395" s="274">
        <f>ROUND(L395*K395,2)</f>
        <v>0</v>
      </c>
      <c r="O395" s="274"/>
      <c r="P395" s="274"/>
      <c r="Q395" s="274"/>
      <c r="R395" s="39"/>
      <c r="T395" s="173" t="s">
        <v>22</v>
      </c>
      <c r="U395" s="46" t="s">
        <v>45</v>
      </c>
      <c r="V395" s="38"/>
      <c r="W395" s="174">
        <f>V395*K395</f>
        <v>0</v>
      </c>
      <c r="X395" s="174">
        <v>3.8000000000000002E-4</v>
      </c>
      <c r="Y395" s="174">
        <f>X395*K395</f>
        <v>1.9000000000000002E-3</v>
      </c>
      <c r="Z395" s="174">
        <v>0</v>
      </c>
      <c r="AA395" s="175">
        <f>Z395*K395</f>
        <v>0</v>
      </c>
      <c r="AR395" s="21" t="s">
        <v>251</v>
      </c>
      <c r="AT395" s="21" t="s">
        <v>162</v>
      </c>
      <c r="AU395" s="21" t="s">
        <v>116</v>
      </c>
      <c r="AY395" s="21" t="s">
        <v>161</v>
      </c>
      <c r="BE395" s="112">
        <f>IF(U395="základní",N395,0)</f>
        <v>0</v>
      </c>
      <c r="BF395" s="112">
        <f>IF(U395="snížená",N395,0)</f>
        <v>0</v>
      </c>
      <c r="BG395" s="112">
        <f>IF(U395="zákl. přenesená",N395,0)</f>
        <v>0</v>
      </c>
      <c r="BH395" s="112">
        <f>IF(U395="sníž. přenesená",N395,0)</f>
        <v>0</v>
      </c>
      <c r="BI395" s="112">
        <f>IF(U395="nulová",N395,0)</f>
        <v>0</v>
      </c>
      <c r="BJ395" s="21" t="s">
        <v>88</v>
      </c>
      <c r="BK395" s="112">
        <f>ROUND(L395*K395,2)</f>
        <v>0</v>
      </c>
      <c r="BL395" s="21" t="s">
        <v>251</v>
      </c>
      <c r="BM395" s="21" t="s">
        <v>780</v>
      </c>
    </row>
    <row r="396" spans="2:65" s="1" customFormat="1" ht="22.9" customHeight="1">
      <c r="B396" s="37"/>
      <c r="C396" s="192" t="s">
        <v>781</v>
      </c>
      <c r="D396" s="192" t="s">
        <v>444</v>
      </c>
      <c r="E396" s="193" t="s">
        <v>782</v>
      </c>
      <c r="F396" s="293" t="s">
        <v>783</v>
      </c>
      <c r="G396" s="293"/>
      <c r="H396" s="293"/>
      <c r="I396" s="293"/>
      <c r="J396" s="194" t="s">
        <v>646</v>
      </c>
      <c r="K396" s="195">
        <v>2</v>
      </c>
      <c r="L396" s="294">
        <v>0</v>
      </c>
      <c r="M396" s="295"/>
      <c r="N396" s="296">
        <f>ROUND(L396*K396,2)</f>
        <v>0</v>
      </c>
      <c r="O396" s="274"/>
      <c r="P396" s="274"/>
      <c r="Q396" s="274"/>
      <c r="R396" s="39"/>
      <c r="T396" s="173" t="s">
        <v>22</v>
      </c>
      <c r="U396" s="46" t="s">
        <v>45</v>
      </c>
      <c r="V396" s="38"/>
      <c r="W396" s="174">
        <f>V396*K396</f>
        <v>0</v>
      </c>
      <c r="X396" s="174">
        <v>5.4000000000000001E-4</v>
      </c>
      <c r="Y396" s="174">
        <f>X396*K396</f>
        <v>1.08E-3</v>
      </c>
      <c r="Z396" s="174">
        <v>0</v>
      </c>
      <c r="AA396" s="175">
        <f>Z396*K396</f>
        <v>0</v>
      </c>
      <c r="AR396" s="21" t="s">
        <v>325</v>
      </c>
      <c r="AT396" s="21" t="s">
        <v>444</v>
      </c>
      <c r="AU396" s="21" t="s">
        <v>116</v>
      </c>
      <c r="AY396" s="21" t="s">
        <v>161</v>
      </c>
      <c r="BE396" s="112">
        <f>IF(U396="základní",N396,0)</f>
        <v>0</v>
      </c>
      <c r="BF396" s="112">
        <f>IF(U396="snížená",N396,0)</f>
        <v>0</v>
      </c>
      <c r="BG396" s="112">
        <f>IF(U396="zákl. přenesená",N396,0)</f>
        <v>0</v>
      </c>
      <c r="BH396" s="112">
        <f>IF(U396="sníž. přenesená",N396,0)</f>
        <v>0</v>
      </c>
      <c r="BI396" s="112">
        <f>IF(U396="nulová",N396,0)</f>
        <v>0</v>
      </c>
      <c r="BJ396" s="21" t="s">
        <v>88</v>
      </c>
      <c r="BK396" s="112">
        <f>ROUND(L396*K396,2)</f>
        <v>0</v>
      </c>
      <c r="BL396" s="21" t="s">
        <v>251</v>
      </c>
      <c r="BM396" s="21" t="s">
        <v>784</v>
      </c>
    </row>
    <row r="397" spans="2:65" s="1" customFormat="1" ht="22.9" customHeight="1">
      <c r="B397" s="37"/>
      <c r="C397" s="192" t="s">
        <v>785</v>
      </c>
      <c r="D397" s="192" t="s">
        <v>444</v>
      </c>
      <c r="E397" s="193" t="s">
        <v>786</v>
      </c>
      <c r="F397" s="293" t="s">
        <v>783</v>
      </c>
      <c r="G397" s="293"/>
      <c r="H397" s="293"/>
      <c r="I397" s="293"/>
      <c r="J397" s="194" t="s">
        <v>646</v>
      </c>
      <c r="K397" s="195">
        <v>3</v>
      </c>
      <c r="L397" s="294">
        <v>0</v>
      </c>
      <c r="M397" s="295"/>
      <c r="N397" s="296">
        <f>ROUND(L397*K397,2)</f>
        <v>0</v>
      </c>
      <c r="O397" s="274"/>
      <c r="P397" s="274"/>
      <c r="Q397" s="274"/>
      <c r="R397" s="39"/>
      <c r="T397" s="173" t="s">
        <v>22</v>
      </c>
      <c r="U397" s="46" t="s">
        <v>45</v>
      </c>
      <c r="V397" s="38"/>
      <c r="W397" s="174">
        <f>V397*K397</f>
        <v>0</v>
      </c>
      <c r="X397" s="174">
        <v>5.4000000000000001E-4</v>
      </c>
      <c r="Y397" s="174">
        <f>X397*K397</f>
        <v>1.6199999999999999E-3</v>
      </c>
      <c r="Z397" s="174">
        <v>0</v>
      </c>
      <c r="AA397" s="175">
        <f>Z397*K397</f>
        <v>0</v>
      </c>
      <c r="AR397" s="21" t="s">
        <v>325</v>
      </c>
      <c r="AT397" s="21" t="s">
        <v>444</v>
      </c>
      <c r="AU397" s="21" t="s">
        <v>116</v>
      </c>
      <c r="AY397" s="21" t="s">
        <v>161</v>
      </c>
      <c r="BE397" s="112">
        <f>IF(U397="základní",N397,0)</f>
        <v>0</v>
      </c>
      <c r="BF397" s="112">
        <f>IF(U397="snížená",N397,0)</f>
        <v>0</v>
      </c>
      <c r="BG397" s="112">
        <f>IF(U397="zákl. přenesená",N397,0)</f>
        <v>0</v>
      </c>
      <c r="BH397" s="112">
        <f>IF(U397="sníž. přenesená",N397,0)</f>
        <v>0</v>
      </c>
      <c r="BI397" s="112">
        <f>IF(U397="nulová",N397,0)</f>
        <v>0</v>
      </c>
      <c r="BJ397" s="21" t="s">
        <v>88</v>
      </c>
      <c r="BK397" s="112">
        <f>ROUND(L397*K397,2)</f>
        <v>0</v>
      </c>
      <c r="BL397" s="21" t="s">
        <v>251</v>
      </c>
      <c r="BM397" s="21" t="s">
        <v>787</v>
      </c>
    </row>
    <row r="398" spans="2:65" s="1" customFormat="1" ht="34.15" customHeight="1">
      <c r="B398" s="37"/>
      <c r="C398" s="169" t="s">
        <v>788</v>
      </c>
      <c r="D398" s="169" t="s">
        <v>162</v>
      </c>
      <c r="E398" s="170" t="s">
        <v>789</v>
      </c>
      <c r="F398" s="271" t="s">
        <v>790</v>
      </c>
      <c r="G398" s="271"/>
      <c r="H398" s="271"/>
      <c r="I398" s="271"/>
      <c r="J398" s="171" t="s">
        <v>207</v>
      </c>
      <c r="K398" s="172">
        <v>5.0000000000000001E-3</v>
      </c>
      <c r="L398" s="272">
        <v>0</v>
      </c>
      <c r="M398" s="273"/>
      <c r="N398" s="274">
        <f>ROUND(L398*K398,2)</f>
        <v>0</v>
      </c>
      <c r="O398" s="274"/>
      <c r="P398" s="274"/>
      <c r="Q398" s="274"/>
      <c r="R398" s="39"/>
      <c r="T398" s="173" t="s">
        <v>22</v>
      </c>
      <c r="U398" s="46" t="s">
        <v>45</v>
      </c>
      <c r="V398" s="38"/>
      <c r="W398" s="174">
        <f>V398*K398</f>
        <v>0</v>
      </c>
      <c r="X398" s="174">
        <v>0</v>
      </c>
      <c r="Y398" s="174">
        <f>X398*K398</f>
        <v>0</v>
      </c>
      <c r="Z398" s="174">
        <v>0</v>
      </c>
      <c r="AA398" s="175">
        <f>Z398*K398</f>
        <v>0</v>
      </c>
      <c r="AR398" s="21" t="s">
        <v>251</v>
      </c>
      <c r="AT398" s="21" t="s">
        <v>162</v>
      </c>
      <c r="AU398" s="21" t="s">
        <v>116</v>
      </c>
      <c r="AY398" s="21" t="s">
        <v>161</v>
      </c>
      <c r="BE398" s="112">
        <f>IF(U398="základní",N398,0)</f>
        <v>0</v>
      </c>
      <c r="BF398" s="112">
        <f>IF(U398="snížená",N398,0)</f>
        <v>0</v>
      </c>
      <c r="BG398" s="112">
        <f>IF(U398="zákl. přenesená",N398,0)</f>
        <v>0</v>
      </c>
      <c r="BH398" s="112">
        <f>IF(U398="sníž. přenesená",N398,0)</f>
        <v>0</v>
      </c>
      <c r="BI398" s="112">
        <f>IF(U398="nulová",N398,0)</f>
        <v>0</v>
      </c>
      <c r="BJ398" s="21" t="s">
        <v>88</v>
      </c>
      <c r="BK398" s="112">
        <f>ROUND(L398*K398,2)</f>
        <v>0</v>
      </c>
      <c r="BL398" s="21" t="s">
        <v>251</v>
      </c>
      <c r="BM398" s="21" t="s">
        <v>791</v>
      </c>
    </row>
    <row r="399" spans="2:65" s="1" customFormat="1" ht="34.15" customHeight="1">
      <c r="B399" s="37"/>
      <c r="C399" s="169" t="s">
        <v>792</v>
      </c>
      <c r="D399" s="169" t="s">
        <v>162</v>
      </c>
      <c r="E399" s="170" t="s">
        <v>793</v>
      </c>
      <c r="F399" s="271" t="s">
        <v>794</v>
      </c>
      <c r="G399" s="271"/>
      <c r="H399" s="271"/>
      <c r="I399" s="271"/>
      <c r="J399" s="171" t="s">
        <v>207</v>
      </c>
      <c r="K399" s="172">
        <v>0.05</v>
      </c>
      <c r="L399" s="272">
        <v>0</v>
      </c>
      <c r="M399" s="273"/>
      <c r="N399" s="274">
        <f>ROUND(L399*K399,2)</f>
        <v>0</v>
      </c>
      <c r="O399" s="274"/>
      <c r="P399" s="274"/>
      <c r="Q399" s="274"/>
      <c r="R399" s="39"/>
      <c r="T399" s="173" t="s">
        <v>22</v>
      </c>
      <c r="U399" s="46" t="s">
        <v>45</v>
      </c>
      <c r="V399" s="38"/>
      <c r="W399" s="174">
        <f>V399*K399</f>
        <v>0</v>
      </c>
      <c r="X399" s="174">
        <v>0</v>
      </c>
      <c r="Y399" s="174">
        <f>X399*K399</f>
        <v>0</v>
      </c>
      <c r="Z399" s="174">
        <v>0</v>
      </c>
      <c r="AA399" s="175">
        <f>Z399*K399</f>
        <v>0</v>
      </c>
      <c r="AR399" s="21" t="s">
        <v>251</v>
      </c>
      <c r="AT399" s="21" t="s">
        <v>162</v>
      </c>
      <c r="AU399" s="21" t="s">
        <v>116</v>
      </c>
      <c r="AY399" s="21" t="s">
        <v>161</v>
      </c>
      <c r="BE399" s="112">
        <f>IF(U399="základní",N399,0)</f>
        <v>0</v>
      </c>
      <c r="BF399" s="112">
        <f>IF(U399="snížená",N399,0)</f>
        <v>0</v>
      </c>
      <c r="BG399" s="112">
        <f>IF(U399="zákl. přenesená",N399,0)</f>
        <v>0</v>
      </c>
      <c r="BH399" s="112">
        <f>IF(U399="sníž. přenesená",N399,0)</f>
        <v>0</v>
      </c>
      <c r="BI399" s="112">
        <f>IF(U399="nulová",N399,0)</f>
        <v>0</v>
      </c>
      <c r="BJ399" s="21" t="s">
        <v>88</v>
      </c>
      <c r="BK399" s="112">
        <f>ROUND(L399*K399,2)</f>
        <v>0</v>
      </c>
      <c r="BL399" s="21" t="s">
        <v>251</v>
      </c>
      <c r="BM399" s="21" t="s">
        <v>795</v>
      </c>
    </row>
    <row r="400" spans="2:65" s="9" customFormat="1" ht="29.85" customHeight="1">
      <c r="B400" s="158"/>
      <c r="C400" s="159"/>
      <c r="D400" s="168" t="s">
        <v>134</v>
      </c>
      <c r="E400" s="168"/>
      <c r="F400" s="168"/>
      <c r="G400" s="168"/>
      <c r="H400" s="168"/>
      <c r="I400" s="168"/>
      <c r="J400" s="168"/>
      <c r="K400" s="168"/>
      <c r="L400" s="168"/>
      <c r="M400" s="168"/>
      <c r="N400" s="288">
        <f>BK400</f>
        <v>0</v>
      </c>
      <c r="O400" s="289"/>
      <c r="P400" s="289"/>
      <c r="Q400" s="289"/>
      <c r="R400" s="161"/>
      <c r="T400" s="162"/>
      <c r="U400" s="159"/>
      <c r="V400" s="159"/>
      <c r="W400" s="163">
        <f>SUM(W401:W413)</f>
        <v>0</v>
      </c>
      <c r="X400" s="159"/>
      <c r="Y400" s="163">
        <f>SUM(Y401:Y413)</f>
        <v>0.58660419999999991</v>
      </c>
      <c r="Z400" s="159"/>
      <c r="AA400" s="164">
        <f>SUM(AA401:AA413)</f>
        <v>0</v>
      </c>
      <c r="AR400" s="165" t="s">
        <v>116</v>
      </c>
      <c r="AT400" s="166" t="s">
        <v>79</v>
      </c>
      <c r="AU400" s="166" t="s">
        <v>88</v>
      </c>
      <c r="AY400" s="165" t="s">
        <v>161</v>
      </c>
      <c r="BK400" s="167">
        <f>SUM(BK401:BK413)</f>
        <v>0</v>
      </c>
    </row>
    <row r="401" spans="2:65" s="1" customFormat="1" ht="34.15" customHeight="1">
      <c r="B401" s="37"/>
      <c r="C401" s="169" t="s">
        <v>796</v>
      </c>
      <c r="D401" s="169" t="s">
        <v>162</v>
      </c>
      <c r="E401" s="170" t="s">
        <v>797</v>
      </c>
      <c r="F401" s="271" t="s">
        <v>798</v>
      </c>
      <c r="G401" s="271"/>
      <c r="H401" s="271"/>
      <c r="I401" s="271"/>
      <c r="J401" s="171" t="s">
        <v>170</v>
      </c>
      <c r="K401" s="172">
        <v>23.38</v>
      </c>
      <c r="L401" s="272">
        <v>0</v>
      </c>
      <c r="M401" s="273"/>
      <c r="N401" s="274">
        <f>ROUND(L401*K401,2)</f>
        <v>0</v>
      </c>
      <c r="O401" s="274"/>
      <c r="P401" s="274"/>
      <c r="Q401" s="274"/>
      <c r="R401" s="39"/>
      <c r="T401" s="173" t="s">
        <v>22</v>
      </c>
      <c r="U401" s="46" t="s">
        <v>45</v>
      </c>
      <c r="V401" s="38"/>
      <c r="W401" s="174">
        <f>V401*K401</f>
        <v>0</v>
      </c>
      <c r="X401" s="174">
        <v>3.6700000000000001E-3</v>
      </c>
      <c r="Y401" s="174">
        <f>X401*K401</f>
        <v>8.5804599999999995E-2</v>
      </c>
      <c r="Z401" s="174">
        <v>0</v>
      </c>
      <c r="AA401" s="175">
        <f>Z401*K401</f>
        <v>0</v>
      </c>
      <c r="AR401" s="21" t="s">
        <v>251</v>
      </c>
      <c r="AT401" s="21" t="s">
        <v>162</v>
      </c>
      <c r="AU401" s="21" t="s">
        <v>116</v>
      </c>
      <c r="AY401" s="21" t="s">
        <v>161</v>
      </c>
      <c r="BE401" s="112">
        <f>IF(U401="základní",N401,0)</f>
        <v>0</v>
      </c>
      <c r="BF401" s="112">
        <f>IF(U401="snížená",N401,0)</f>
        <v>0</v>
      </c>
      <c r="BG401" s="112">
        <f>IF(U401="zákl. přenesená",N401,0)</f>
        <v>0</v>
      </c>
      <c r="BH401" s="112">
        <f>IF(U401="sníž. přenesená",N401,0)</f>
        <v>0</v>
      </c>
      <c r="BI401" s="112">
        <f>IF(U401="nulová",N401,0)</f>
        <v>0</v>
      </c>
      <c r="BJ401" s="21" t="s">
        <v>88</v>
      </c>
      <c r="BK401" s="112">
        <f>ROUND(L401*K401,2)</f>
        <v>0</v>
      </c>
      <c r="BL401" s="21" t="s">
        <v>251</v>
      </c>
      <c r="BM401" s="21" t="s">
        <v>799</v>
      </c>
    </row>
    <row r="402" spans="2:65" s="10" customFormat="1" ht="14.45" customHeight="1">
      <c r="B402" s="176"/>
      <c r="C402" s="177"/>
      <c r="D402" s="177"/>
      <c r="E402" s="178" t="s">
        <v>22</v>
      </c>
      <c r="F402" s="275" t="s">
        <v>800</v>
      </c>
      <c r="G402" s="276"/>
      <c r="H402" s="276"/>
      <c r="I402" s="276"/>
      <c r="J402" s="177"/>
      <c r="K402" s="179">
        <v>23.38</v>
      </c>
      <c r="L402" s="177"/>
      <c r="M402" s="177"/>
      <c r="N402" s="177"/>
      <c r="O402" s="177"/>
      <c r="P402" s="177"/>
      <c r="Q402" s="177"/>
      <c r="R402" s="180"/>
      <c r="T402" s="181"/>
      <c r="U402" s="177"/>
      <c r="V402" s="177"/>
      <c r="W402" s="177"/>
      <c r="X402" s="177"/>
      <c r="Y402" s="177"/>
      <c r="Z402" s="177"/>
      <c r="AA402" s="182"/>
      <c r="AT402" s="183" t="s">
        <v>173</v>
      </c>
      <c r="AU402" s="183" t="s">
        <v>116</v>
      </c>
      <c r="AV402" s="10" t="s">
        <v>116</v>
      </c>
      <c r="AW402" s="10" t="s">
        <v>38</v>
      </c>
      <c r="AX402" s="10" t="s">
        <v>80</v>
      </c>
      <c r="AY402" s="183" t="s">
        <v>161</v>
      </c>
    </row>
    <row r="403" spans="2:65" s="11" customFormat="1" ht="14.45" customHeight="1">
      <c r="B403" s="184"/>
      <c r="C403" s="185"/>
      <c r="D403" s="185"/>
      <c r="E403" s="186" t="s">
        <v>22</v>
      </c>
      <c r="F403" s="277" t="s">
        <v>174</v>
      </c>
      <c r="G403" s="278"/>
      <c r="H403" s="278"/>
      <c r="I403" s="278"/>
      <c r="J403" s="185"/>
      <c r="K403" s="187">
        <v>23.38</v>
      </c>
      <c r="L403" s="185"/>
      <c r="M403" s="185"/>
      <c r="N403" s="185"/>
      <c r="O403" s="185"/>
      <c r="P403" s="185"/>
      <c r="Q403" s="185"/>
      <c r="R403" s="188"/>
      <c r="T403" s="189"/>
      <c r="U403" s="185"/>
      <c r="V403" s="185"/>
      <c r="W403" s="185"/>
      <c r="X403" s="185"/>
      <c r="Y403" s="185"/>
      <c r="Z403" s="185"/>
      <c r="AA403" s="190"/>
      <c r="AT403" s="191" t="s">
        <v>173</v>
      </c>
      <c r="AU403" s="191" t="s">
        <v>116</v>
      </c>
      <c r="AV403" s="11" t="s">
        <v>166</v>
      </c>
      <c r="AW403" s="11" t="s">
        <v>38</v>
      </c>
      <c r="AX403" s="11" t="s">
        <v>88</v>
      </c>
      <c r="AY403" s="191" t="s">
        <v>161</v>
      </c>
    </row>
    <row r="404" spans="2:65" s="1" customFormat="1" ht="22.9" customHeight="1">
      <c r="B404" s="37"/>
      <c r="C404" s="192" t="s">
        <v>801</v>
      </c>
      <c r="D404" s="192" t="s">
        <v>444</v>
      </c>
      <c r="E404" s="193" t="s">
        <v>802</v>
      </c>
      <c r="F404" s="293" t="s">
        <v>803</v>
      </c>
      <c r="G404" s="293"/>
      <c r="H404" s="293"/>
      <c r="I404" s="293"/>
      <c r="J404" s="194" t="s">
        <v>170</v>
      </c>
      <c r="K404" s="195">
        <v>25.718</v>
      </c>
      <c r="L404" s="294">
        <v>0</v>
      </c>
      <c r="M404" s="295"/>
      <c r="N404" s="296">
        <f>ROUND(L404*K404,2)</f>
        <v>0</v>
      </c>
      <c r="O404" s="274"/>
      <c r="P404" s="274"/>
      <c r="Q404" s="274"/>
      <c r="R404" s="39"/>
      <c r="T404" s="173" t="s">
        <v>22</v>
      </c>
      <c r="U404" s="46" t="s">
        <v>45</v>
      </c>
      <c r="V404" s="38"/>
      <c r="W404" s="174">
        <f>V404*K404</f>
        <v>0</v>
      </c>
      <c r="X404" s="174">
        <v>1.9199999999999998E-2</v>
      </c>
      <c r="Y404" s="174">
        <f>X404*K404</f>
        <v>0.49378559999999994</v>
      </c>
      <c r="Z404" s="174">
        <v>0</v>
      </c>
      <c r="AA404" s="175">
        <f>Z404*K404</f>
        <v>0</v>
      </c>
      <c r="AR404" s="21" t="s">
        <v>325</v>
      </c>
      <c r="AT404" s="21" t="s">
        <v>444</v>
      </c>
      <c r="AU404" s="21" t="s">
        <v>116</v>
      </c>
      <c r="AY404" s="21" t="s">
        <v>161</v>
      </c>
      <c r="BE404" s="112">
        <f>IF(U404="základní",N404,0)</f>
        <v>0</v>
      </c>
      <c r="BF404" s="112">
        <f>IF(U404="snížená",N404,0)</f>
        <v>0</v>
      </c>
      <c r="BG404" s="112">
        <f>IF(U404="zákl. přenesená",N404,0)</f>
        <v>0</v>
      </c>
      <c r="BH404" s="112">
        <f>IF(U404="sníž. přenesená",N404,0)</f>
        <v>0</v>
      </c>
      <c r="BI404" s="112">
        <f>IF(U404="nulová",N404,0)</f>
        <v>0</v>
      </c>
      <c r="BJ404" s="21" t="s">
        <v>88</v>
      </c>
      <c r="BK404" s="112">
        <f>ROUND(L404*K404,2)</f>
        <v>0</v>
      </c>
      <c r="BL404" s="21" t="s">
        <v>251</v>
      </c>
      <c r="BM404" s="21" t="s">
        <v>804</v>
      </c>
    </row>
    <row r="405" spans="2:65" s="1" customFormat="1" ht="14.45" customHeight="1">
      <c r="B405" s="37"/>
      <c r="C405" s="169" t="s">
        <v>805</v>
      </c>
      <c r="D405" s="169" t="s">
        <v>162</v>
      </c>
      <c r="E405" s="170" t="s">
        <v>806</v>
      </c>
      <c r="F405" s="271" t="s">
        <v>807</v>
      </c>
      <c r="G405" s="271"/>
      <c r="H405" s="271"/>
      <c r="I405" s="271"/>
      <c r="J405" s="171" t="s">
        <v>170</v>
      </c>
      <c r="K405" s="172">
        <v>23.38</v>
      </c>
      <c r="L405" s="272">
        <v>0</v>
      </c>
      <c r="M405" s="273"/>
      <c r="N405" s="274">
        <f>ROUND(L405*K405,2)</f>
        <v>0</v>
      </c>
      <c r="O405" s="274"/>
      <c r="P405" s="274"/>
      <c r="Q405" s="274"/>
      <c r="R405" s="39"/>
      <c r="T405" s="173" t="s">
        <v>22</v>
      </c>
      <c r="U405" s="46" t="s">
        <v>45</v>
      </c>
      <c r="V405" s="38"/>
      <c r="W405" s="174">
        <f>V405*K405</f>
        <v>0</v>
      </c>
      <c r="X405" s="174">
        <v>2.9999999999999997E-4</v>
      </c>
      <c r="Y405" s="174">
        <f>X405*K405</f>
        <v>7.0139999999999994E-3</v>
      </c>
      <c r="Z405" s="174">
        <v>0</v>
      </c>
      <c r="AA405" s="175">
        <f>Z405*K405</f>
        <v>0</v>
      </c>
      <c r="AR405" s="21" t="s">
        <v>251</v>
      </c>
      <c r="AT405" s="21" t="s">
        <v>162</v>
      </c>
      <c r="AU405" s="21" t="s">
        <v>116</v>
      </c>
      <c r="AY405" s="21" t="s">
        <v>161</v>
      </c>
      <c r="BE405" s="112">
        <f>IF(U405="základní",N405,0)</f>
        <v>0</v>
      </c>
      <c r="BF405" s="112">
        <f>IF(U405="snížená",N405,0)</f>
        <v>0</v>
      </c>
      <c r="BG405" s="112">
        <f>IF(U405="zákl. přenesená",N405,0)</f>
        <v>0</v>
      </c>
      <c r="BH405" s="112">
        <f>IF(U405="sníž. přenesená",N405,0)</f>
        <v>0</v>
      </c>
      <c r="BI405" s="112">
        <f>IF(U405="nulová",N405,0)</f>
        <v>0</v>
      </c>
      <c r="BJ405" s="21" t="s">
        <v>88</v>
      </c>
      <c r="BK405" s="112">
        <f>ROUND(L405*K405,2)</f>
        <v>0</v>
      </c>
      <c r="BL405" s="21" t="s">
        <v>251</v>
      </c>
      <c r="BM405" s="21" t="s">
        <v>808</v>
      </c>
    </row>
    <row r="406" spans="2:65" s="10" customFormat="1" ht="14.45" customHeight="1">
      <c r="B406" s="176"/>
      <c r="C406" s="177"/>
      <c r="D406" s="177"/>
      <c r="E406" s="178" t="s">
        <v>22</v>
      </c>
      <c r="F406" s="275" t="s">
        <v>800</v>
      </c>
      <c r="G406" s="276"/>
      <c r="H406" s="276"/>
      <c r="I406" s="276"/>
      <c r="J406" s="177"/>
      <c r="K406" s="179">
        <v>23.38</v>
      </c>
      <c r="L406" s="177"/>
      <c r="M406" s="177"/>
      <c r="N406" s="177"/>
      <c r="O406" s="177"/>
      <c r="P406" s="177"/>
      <c r="Q406" s="177"/>
      <c r="R406" s="180"/>
      <c r="T406" s="181"/>
      <c r="U406" s="177"/>
      <c r="V406" s="177"/>
      <c r="W406" s="177"/>
      <c r="X406" s="177"/>
      <c r="Y406" s="177"/>
      <c r="Z406" s="177"/>
      <c r="AA406" s="182"/>
      <c r="AT406" s="183" t="s">
        <v>173</v>
      </c>
      <c r="AU406" s="183" t="s">
        <v>116</v>
      </c>
      <c r="AV406" s="10" t="s">
        <v>116</v>
      </c>
      <c r="AW406" s="10" t="s">
        <v>38</v>
      </c>
      <c r="AX406" s="10" t="s">
        <v>80</v>
      </c>
      <c r="AY406" s="183" t="s">
        <v>161</v>
      </c>
    </row>
    <row r="407" spans="2:65" s="11" customFormat="1" ht="14.45" customHeight="1">
      <c r="B407" s="184"/>
      <c r="C407" s="185"/>
      <c r="D407" s="185"/>
      <c r="E407" s="186" t="s">
        <v>22</v>
      </c>
      <c r="F407" s="277" t="s">
        <v>174</v>
      </c>
      <c r="G407" s="278"/>
      <c r="H407" s="278"/>
      <c r="I407" s="278"/>
      <c r="J407" s="185"/>
      <c r="K407" s="187">
        <v>23.38</v>
      </c>
      <c r="L407" s="185"/>
      <c r="M407" s="185"/>
      <c r="N407" s="185"/>
      <c r="O407" s="185"/>
      <c r="P407" s="185"/>
      <c r="Q407" s="185"/>
      <c r="R407" s="188"/>
      <c r="T407" s="189"/>
      <c r="U407" s="185"/>
      <c r="V407" s="185"/>
      <c r="W407" s="185"/>
      <c r="X407" s="185"/>
      <c r="Y407" s="185"/>
      <c r="Z407" s="185"/>
      <c r="AA407" s="190"/>
      <c r="AT407" s="191" t="s">
        <v>173</v>
      </c>
      <c r="AU407" s="191" t="s">
        <v>116</v>
      </c>
      <c r="AV407" s="11" t="s">
        <v>166</v>
      </c>
      <c r="AW407" s="11" t="s">
        <v>38</v>
      </c>
      <c r="AX407" s="11" t="s">
        <v>88</v>
      </c>
      <c r="AY407" s="191" t="s">
        <v>161</v>
      </c>
    </row>
    <row r="408" spans="2:65" s="1" customFormat="1" ht="22.9" customHeight="1">
      <c r="B408" s="37"/>
      <c r="C408" s="169" t="s">
        <v>809</v>
      </c>
      <c r="D408" s="169" t="s">
        <v>162</v>
      </c>
      <c r="E408" s="170" t="s">
        <v>810</v>
      </c>
      <c r="F408" s="271" t="s">
        <v>811</v>
      </c>
      <c r="G408" s="271"/>
      <c r="H408" s="271"/>
      <c r="I408" s="271"/>
      <c r="J408" s="171" t="s">
        <v>242</v>
      </c>
      <c r="K408" s="172">
        <v>50</v>
      </c>
      <c r="L408" s="272">
        <v>0</v>
      </c>
      <c r="M408" s="273"/>
      <c r="N408" s="274">
        <f>ROUND(L408*K408,2)</f>
        <v>0</v>
      </c>
      <c r="O408" s="274"/>
      <c r="P408" s="274"/>
      <c r="Q408" s="274"/>
      <c r="R408" s="39"/>
      <c r="T408" s="173" t="s">
        <v>22</v>
      </c>
      <c r="U408" s="46" t="s">
        <v>45</v>
      </c>
      <c r="V408" s="38"/>
      <c r="W408" s="174">
        <f>V408*K408</f>
        <v>0</v>
      </c>
      <c r="X408" s="174">
        <v>0</v>
      </c>
      <c r="Y408" s="174">
        <f>X408*K408</f>
        <v>0</v>
      </c>
      <c r="Z408" s="174">
        <v>0</v>
      </c>
      <c r="AA408" s="175">
        <f>Z408*K408</f>
        <v>0</v>
      </c>
      <c r="AR408" s="21" t="s">
        <v>251</v>
      </c>
      <c r="AT408" s="21" t="s">
        <v>162</v>
      </c>
      <c r="AU408" s="21" t="s">
        <v>116</v>
      </c>
      <c r="AY408" s="21" t="s">
        <v>161</v>
      </c>
      <c r="BE408" s="112">
        <f>IF(U408="základní",N408,0)</f>
        <v>0</v>
      </c>
      <c r="BF408" s="112">
        <f>IF(U408="snížená",N408,0)</f>
        <v>0</v>
      </c>
      <c r="BG408" s="112">
        <f>IF(U408="zákl. přenesená",N408,0)</f>
        <v>0</v>
      </c>
      <c r="BH408" s="112">
        <f>IF(U408="sníž. přenesená",N408,0)</f>
        <v>0</v>
      </c>
      <c r="BI408" s="112">
        <f>IF(U408="nulová",N408,0)</f>
        <v>0</v>
      </c>
      <c r="BJ408" s="21" t="s">
        <v>88</v>
      </c>
      <c r="BK408" s="112">
        <f>ROUND(L408*K408,2)</f>
        <v>0</v>
      </c>
      <c r="BL408" s="21" t="s">
        <v>251</v>
      </c>
      <c r="BM408" s="21" t="s">
        <v>812</v>
      </c>
    </row>
    <row r="409" spans="2:65" s="12" customFormat="1" ht="14.45" customHeight="1">
      <c r="B409" s="196"/>
      <c r="C409" s="197"/>
      <c r="D409" s="197"/>
      <c r="E409" s="198" t="s">
        <v>22</v>
      </c>
      <c r="F409" s="297" t="s">
        <v>813</v>
      </c>
      <c r="G409" s="298"/>
      <c r="H409" s="298"/>
      <c r="I409" s="298"/>
      <c r="J409" s="197"/>
      <c r="K409" s="198" t="s">
        <v>22</v>
      </c>
      <c r="L409" s="197"/>
      <c r="M409" s="197"/>
      <c r="N409" s="197"/>
      <c r="O409" s="197"/>
      <c r="P409" s="197"/>
      <c r="Q409" s="197"/>
      <c r="R409" s="199"/>
      <c r="T409" s="200"/>
      <c r="U409" s="197"/>
      <c r="V409" s="197"/>
      <c r="W409" s="197"/>
      <c r="X409" s="197"/>
      <c r="Y409" s="197"/>
      <c r="Z409" s="197"/>
      <c r="AA409" s="201"/>
      <c r="AT409" s="202" t="s">
        <v>173</v>
      </c>
      <c r="AU409" s="202" t="s">
        <v>116</v>
      </c>
      <c r="AV409" s="12" t="s">
        <v>88</v>
      </c>
      <c r="AW409" s="12" t="s">
        <v>38</v>
      </c>
      <c r="AX409" s="12" t="s">
        <v>80</v>
      </c>
      <c r="AY409" s="202" t="s">
        <v>161</v>
      </c>
    </row>
    <row r="410" spans="2:65" s="10" customFormat="1" ht="14.45" customHeight="1">
      <c r="B410" s="176"/>
      <c r="C410" s="177"/>
      <c r="D410" s="177"/>
      <c r="E410" s="178" t="s">
        <v>22</v>
      </c>
      <c r="F410" s="279" t="s">
        <v>594</v>
      </c>
      <c r="G410" s="280"/>
      <c r="H410" s="280"/>
      <c r="I410" s="280"/>
      <c r="J410" s="177"/>
      <c r="K410" s="179">
        <v>50</v>
      </c>
      <c r="L410" s="177"/>
      <c r="M410" s="177"/>
      <c r="N410" s="177"/>
      <c r="O410" s="177"/>
      <c r="P410" s="177"/>
      <c r="Q410" s="177"/>
      <c r="R410" s="180"/>
      <c r="T410" s="181"/>
      <c r="U410" s="177"/>
      <c r="V410" s="177"/>
      <c r="W410" s="177"/>
      <c r="X410" s="177"/>
      <c r="Y410" s="177"/>
      <c r="Z410" s="177"/>
      <c r="AA410" s="182"/>
      <c r="AT410" s="183" t="s">
        <v>173</v>
      </c>
      <c r="AU410" s="183" t="s">
        <v>116</v>
      </c>
      <c r="AV410" s="10" t="s">
        <v>116</v>
      </c>
      <c r="AW410" s="10" t="s">
        <v>38</v>
      </c>
      <c r="AX410" s="10" t="s">
        <v>80</v>
      </c>
      <c r="AY410" s="183" t="s">
        <v>161</v>
      </c>
    </row>
    <row r="411" spans="2:65" s="11" customFormat="1" ht="14.45" customHeight="1">
      <c r="B411" s="184"/>
      <c r="C411" s="185"/>
      <c r="D411" s="185"/>
      <c r="E411" s="186" t="s">
        <v>22</v>
      </c>
      <c r="F411" s="277" t="s">
        <v>174</v>
      </c>
      <c r="G411" s="278"/>
      <c r="H411" s="278"/>
      <c r="I411" s="278"/>
      <c r="J411" s="185"/>
      <c r="K411" s="187">
        <v>50</v>
      </c>
      <c r="L411" s="185"/>
      <c r="M411" s="185"/>
      <c r="N411" s="185"/>
      <c r="O411" s="185"/>
      <c r="P411" s="185"/>
      <c r="Q411" s="185"/>
      <c r="R411" s="188"/>
      <c r="T411" s="189"/>
      <c r="U411" s="185"/>
      <c r="V411" s="185"/>
      <c r="W411" s="185"/>
      <c r="X411" s="185"/>
      <c r="Y411" s="185"/>
      <c r="Z411" s="185"/>
      <c r="AA411" s="190"/>
      <c r="AT411" s="191" t="s">
        <v>173</v>
      </c>
      <c r="AU411" s="191" t="s">
        <v>116</v>
      </c>
      <c r="AV411" s="11" t="s">
        <v>166</v>
      </c>
      <c r="AW411" s="11" t="s">
        <v>38</v>
      </c>
      <c r="AX411" s="11" t="s">
        <v>88</v>
      </c>
      <c r="AY411" s="191" t="s">
        <v>161</v>
      </c>
    </row>
    <row r="412" spans="2:65" s="1" customFormat="1" ht="22.9" customHeight="1">
      <c r="B412" s="37"/>
      <c r="C412" s="169" t="s">
        <v>814</v>
      </c>
      <c r="D412" s="169" t="s">
        <v>162</v>
      </c>
      <c r="E412" s="170" t="s">
        <v>815</v>
      </c>
      <c r="F412" s="271" t="s">
        <v>816</v>
      </c>
      <c r="G412" s="271"/>
      <c r="H412" s="271"/>
      <c r="I412" s="271"/>
      <c r="J412" s="171" t="s">
        <v>207</v>
      </c>
      <c r="K412" s="172">
        <v>0.58699999999999997</v>
      </c>
      <c r="L412" s="272">
        <v>0</v>
      </c>
      <c r="M412" s="273"/>
      <c r="N412" s="274">
        <f>ROUND(L412*K412,2)</f>
        <v>0</v>
      </c>
      <c r="O412" s="274"/>
      <c r="P412" s="274"/>
      <c r="Q412" s="274"/>
      <c r="R412" s="39"/>
      <c r="T412" s="173" t="s">
        <v>22</v>
      </c>
      <c r="U412" s="46" t="s">
        <v>45</v>
      </c>
      <c r="V412" s="38"/>
      <c r="W412" s="174">
        <f>V412*K412</f>
        <v>0</v>
      </c>
      <c r="X412" s="174">
        <v>0</v>
      </c>
      <c r="Y412" s="174">
        <f>X412*K412</f>
        <v>0</v>
      </c>
      <c r="Z412" s="174">
        <v>0</v>
      </c>
      <c r="AA412" s="175">
        <f>Z412*K412</f>
        <v>0</v>
      </c>
      <c r="AR412" s="21" t="s">
        <v>251</v>
      </c>
      <c r="AT412" s="21" t="s">
        <v>162</v>
      </c>
      <c r="AU412" s="21" t="s">
        <v>116</v>
      </c>
      <c r="AY412" s="21" t="s">
        <v>161</v>
      </c>
      <c r="BE412" s="112">
        <f>IF(U412="základní",N412,0)</f>
        <v>0</v>
      </c>
      <c r="BF412" s="112">
        <f>IF(U412="snížená",N412,0)</f>
        <v>0</v>
      </c>
      <c r="BG412" s="112">
        <f>IF(U412="zákl. přenesená",N412,0)</f>
        <v>0</v>
      </c>
      <c r="BH412" s="112">
        <f>IF(U412="sníž. přenesená",N412,0)</f>
        <v>0</v>
      </c>
      <c r="BI412" s="112">
        <f>IF(U412="nulová",N412,0)</f>
        <v>0</v>
      </c>
      <c r="BJ412" s="21" t="s">
        <v>88</v>
      </c>
      <c r="BK412" s="112">
        <f>ROUND(L412*K412,2)</f>
        <v>0</v>
      </c>
      <c r="BL412" s="21" t="s">
        <v>251</v>
      </c>
      <c r="BM412" s="21" t="s">
        <v>817</v>
      </c>
    </row>
    <row r="413" spans="2:65" s="1" customFormat="1" ht="34.15" customHeight="1">
      <c r="B413" s="37"/>
      <c r="C413" s="169" t="s">
        <v>818</v>
      </c>
      <c r="D413" s="169" t="s">
        <v>162</v>
      </c>
      <c r="E413" s="170" t="s">
        <v>819</v>
      </c>
      <c r="F413" s="271" t="s">
        <v>820</v>
      </c>
      <c r="G413" s="271"/>
      <c r="H413" s="271"/>
      <c r="I413" s="271"/>
      <c r="J413" s="171" t="s">
        <v>207</v>
      </c>
      <c r="K413" s="172">
        <v>5.87</v>
      </c>
      <c r="L413" s="272">
        <v>0</v>
      </c>
      <c r="M413" s="273"/>
      <c r="N413" s="274">
        <f>ROUND(L413*K413,2)</f>
        <v>0</v>
      </c>
      <c r="O413" s="274"/>
      <c r="P413" s="274"/>
      <c r="Q413" s="274"/>
      <c r="R413" s="39"/>
      <c r="T413" s="173" t="s">
        <v>22</v>
      </c>
      <c r="U413" s="46" t="s">
        <v>45</v>
      </c>
      <c r="V413" s="38"/>
      <c r="W413" s="174">
        <f>V413*K413</f>
        <v>0</v>
      </c>
      <c r="X413" s="174">
        <v>0</v>
      </c>
      <c r="Y413" s="174">
        <f>X413*K413</f>
        <v>0</v>
      </c>
      <c r="Z413" s="174">
        <v>0</v>
      </c>
      <c r="AA413" s="175">
        <f>Z413*K413</f>
        <v>0</v>
      </c>
      <c r="AR413" s="21" t="s">
        <v>251</v>
      </c>
      <c r="AT413" s="21" t="s">
        <v>162</v>
      </c>
      <c r="AU413" s="21" t="s">
        <v>116</v>
      </c>
      <c r="AY413" s="21" t="s">
        <v>161</v>
      </c>
      <c r="BE413" s="112">
        <f>IF(U413="základní",N413,0)</f>
        <v>0</v>
      </c>
      <c r="BF413" s="112">
        <f>IF(U413="snížená",N413,0)</f>
        <v>0</v>
      </c>
      <c r="BG413" s="112">
        <f>IF(U413="zákl. přenesená",N413,0)</f>
        <v>0</v>
      </c>
      <c r="BH413" s="112">
        <f>IF(U413="sníž. přenesená",N413,0)</f>
        <v>0</v>
      </c>
      <c r="BI413" s="112">
        <f>IF(U413="nulová",N413,0)</f>
        <v>0</v>
      </c>
      <c r="BJ413" s="21" t="s">
        <v>88</v>
      </c>
      <c r="BK413" s="112">
        <f>ROUND(L413*K413,2)</f>
        <v>0</v>
      </c>
      <c r="BL413" s="21" t="s">
        <v>251</v>
      </c>
      <c r="BM413" s="21" t="s">
        <v>821</v>
      </c>
    </row>
    <row r="414" spans="2:65" s="9" customFormat="1" ht="29.85" customHeight="1">
      <c r="B414" s="158"/>
      <c r="C414" s="159"/>
      <c r="D414" s="168" t="s">
        <v>383</v>
      </c>
      <c r="E414" s="168"/>
      <c r="F414" s="168"/>
      <c r="G414" s="168"/>
      <c r="H414" s="168"/>
      <c r="I414" s="168"/>
      <c r="J414" s="168"/>
      <c r="K414" s="168"/>
      <c r="L414" s="168"/>
      <c r="M414" s="168"/>
      <c r="N414" s="299">
        <f>BK414</f>
        <v>0</v>
      </c>
      <c r="O414" s="300"/>
      <c r="P414" s="300"/>
      <c r="Q414" s="300"/>
      <c r="R414" s="161"/>
      <c r="T414" s="162"/>
      <c r="U414" s="159"/>
      <c r="V414" s="159"/>
      <c r="W414" s="163">
        <v>0</v>
      </c>
      <c r="X414" s="159"/>
      <c r="Y414" s="163">
        <v>0</v>
      </c>
      <c r="Z414" s="159"/>
      <c r="AA414" s="164">
        <v>0</v>
      </c>
      <c r="AR414" s="165" t="s">
        <v>116</v>
      </c>
      <c r="AT414" s="166" t="s">
        <v>79</v>
      </c>
      <c r="AU414" s="166" t="s">
        <v>88</v>
      </c>
      <c r="AY414" s="165" t="s">
        <v>161</v>
      </c>
      <c r="BK414" s="167">
        <v>0</v>
      </c>
    </row>
    <row r="415" spans="2:65" s="9" customFormat="1" ht="19.899999999999999" customHeight="1">
      <c r="B415" s="158"/>
      <c r="C415" s="159"/>
      <c r="D415" s="168" t="s">
        <v>384</v>
      </c>
      <c r="E415" s="168"/>
      <c r="F415" s="168"/>
      <c r="G415" s="168"/>
      <c r="H415" s="168"/>
      <c r="I415" s="168"/>
      <c r="J415" s="168"/>
      <c r="K415" s="168"/>
      <c r="L415" s="168"/>
      <c r="M415" s="168"/>
      <c r="N415" s="284">
        <f>BK415</f>
        <v>0</v>
      </c>
      <c r="O415" s="285"/>
      <c r="P415" s="285"/>
      <c r="Q415" s="285"/>
      <c r="R415" s="161"/>
      <c r="T415" s="162"/>
      <c r="U415" s="159"/>
      <c r="V415" s="159"/>
      <c r="W415" s="163">
        <f>SUM(W416:W425)</f>
        <v>0</v>
      </c>
      <c r="X415" s="159"/>
      <c r="Y415" s="163">
        <f>SUM(Y416:Y425)</f>
        <v>2.4015000000000002E-2</v>
      </c>
      <c r="Z415" s="159"/>
      <c r="AA415" s="164">
        <f>SUM(AA416:AA425)</f>
        <v>0</v>
      </c>
      <c r="AR415" s="165" t="s">
        <v>116</v>
      </c>
      <c r="AT415" s="166" t="s">
        <v>79</v>
      </c>
      <c r="AU415" s="166" t="s">
        <v>88</v>
      </c>
      <c r="AY415" s="165" t="s">
        <v>161</v>
      </c>
      <c r="BK415" s="167">
        <f>SUM(BK416:BK425)</f>
        <v>0</v>
      </c>
    </row>
    <row r="416" spans="2:65" s="1" customFormat="1" ht="22.9" customHeight="1">
      <c r="B416" s="37"/>
      <c r="C416" s="169" t="s">
        <v>822</v>
      </c>
      <c r="D416" s="169" t="s">
        <v>162</v>
      </c>
      <c r="E416" s="170" t="s">
        <v>823</v>
      </c>
      <c r="F416" s="271" t="s">
        <v>824</v>
      </c>
      <c r="G416" s="271"/>
      <c r="H416" s="271"/>
      <c r="I416" s="271"/>
      <c r="J416" s="171" t="s">
        <v>170</v>
      </c>
      <c r="K416" s="172">
        <v>31.8</v>
      </c>
      <c r="L416" s="272">
        <v>0</v>
      </c>
      <c r="M416" s="273"/>
      <c r="N416" s="274">
        <f>ROUND(L416*K416,2)</f>
        <v>0</v>
      </c>
      <c r="O416" s="274"/>
      <c r="P416" s="274"/>
      <c r="Q416" s="274"/>
      <c r="R416" s="39"/>
      <c r="T416" s="173" t="s">
        <v>22</v>
      </c>
      <c r="U416" s="46" t="s">
        <v>45</v>
      </c>
      <c r="V416" s="38"/>
      <c r="W416" s="174">
        <f>V416*K416</f>
        <v>0</v>
      </c>
      <c r="X416" s="174">
        <v>0</v>
      </c>
      <c r="Y416" s="174">
        <f>X416*K416</f>
        <v>0</v>
      </c>
      <c r="Z416" s="174">
        <v>0</v>
      </c>
      <c r="AA416" s="175">
        <f>Z416*K416</f>
        <v>0</v>
      </c>
      <c r="AR416" s="21" t="s">
        <v>251</v>
      </c>
      <c r="AT416" s="21" t="s">
        <v>162</v>
      </c>
      <c r="AU416" s="21" t="s">
        <v>116</v>
      </c>
      <c r="AY416" s="21" t="s">
        <v>161</v>
      </c>
      <c r="BE416" s="112">
        <f>IF(U416="základní",N416,0)</f>
        <v>0</v>
      </c>
      <c r="BF416" s="112">
        <f>IF(U416="snížená",N416,0)</f>
        <v>0</v>
      </c>
      <c r="BG416" s="112">
        <f>IF(U416="zákl. přenesená",N416,0)</f>
        <v>0</v>
      </c>
      <c r="BH416" s="112">
        <f>IF(U416="sníž. přenesená",N416,0)</f>
        <v>0</v>
      </c>
      <c r="BI416" s="112">
        <f>IF(U416="nulová",N416,0)</f>
        <v>0</v>
      </c>
      <c r="BJ416" s="21" t="s">
        <v>88</v>
      </c>
      <c r="BK416" s="112">
        <f>ROUND(L416*K416,2)</f>
        <v>0</v>
      </c>
      <c r="BL416" s="21" t="s">
        <v>251</v>
      </c>
      <c r="BM416" s="21" t="s">
        <v>825</v>
      </c>
    </row>
    <row r="417" spans="2:65" s="1" customFormat="1" ht="22.9" customHeight="1">
      <c r="B417" s="37"/>
      <c r="C417" s="169" t="s">
        <v>826</v>
      </c>
      <c r="D417" s="169" t="s">
        <v>162</v>
      </c>
      <c r="E417" s="170" t="s">
        <v>827</v>
      </c>
      <c r="F417" s="271" t="s">
        <v>828</v>
      </c>
      <c r="G417" s="271"/>
      <c r="H417" s="271"/>
      <c r="I417" s="271"/>
      <c r="J417" s="171" t="s">
        <v>170</v>
      </c>
      <c r="K417" s="172">
        <v>31.8</v>
      </c>
      <c r="L417" s="272">
        <v>0</v>
      </c>
      <c r="M417" s="273"/>
      <c r="N417" s="274">
        <f>ROUND(L417*K417,2)</f>
        <v>0</v>
      </c>
      <c r="O417" s="274"/>
      <c r="P417" s="274"/>
      <c r="Q417" s="274"/>
      <c r="R417" s="39"/>
      <c r="T417" s="173" t="s">
        <v>22</v>
      </c>
      <c r="U417" s="46" t="s">
        <v>45</v>
      </c>
      <c r="V417" s="38"/>
      <c r="W417" s="174">
        <f>V417*K417</f>
        <v>0</v>
      </c>
      <c r="X417" s="174">
        <v>2.9999999999999997E-4</v>
      </c>
      <c r="Y417" s="174">
        <f>X417*K417</f>
        <v>9.5399999999999999E-3</v>
      </c>
      <c r="Z417" s="174">
        <v>0</v>
      </c>
      <c r="AA417" s="175">
        <f>Z417*K417</f>
        <v>0</v>
      </c>
      <c r="AR417" s="21" t="s">
        <v>251</v>
      </c>
      <c r="AT417" s="21" t="s">
        <v>162</v>
      </c>
      <c r="AU417" s="21" t="s">
        <v>116</v>
      </c>
      <c r="AY417" s="21" t="s">
        <v>161</v>
      </c>
      <c r="BE417" s="112">
        <f>IF(U417="základní",N417,0)</f>
        <v>0</v>
      </c>
      <c r="BF417" s="112">
        <f>IF(U417="snížená",N417,0)</f>
        <v>0</v>
      </c>
      <c r="BG417" s="112">
        <f>IF(U417="zákl. přenesená",N417,0)</f>
        <v>0</v>
      </c>
      <c r="BH417" s="112">
        <f>IF(U417="sníž. přenesená",N417,0)</f>
        <v>0</v>
      </c>
      <c r="BI417" s="112">
        <f>IF(U417="nulová",N417,0)</f>
        <v>0</v>
      </c>
      <c r="BJ417" s="21" t="s">
        <v>88</v>
      </c>
      <c r="BK417" s="112">
        <f>ROUND(L417*K417,2)</f>
        <v>0</v>
      </c>
      <c r="BL417" s="21" t="s">
        <v>251</v>
      </c>
      <c r="BM417" s="21" t="s">
        <v>829</v>
      </c>
    </row>
    <row r="418" spans="2:65" s="10" customFormat="1" ht="22.9" customHeight="1">
      <c r="B418" s="176"/>
      <c r="C418" s="177"/>
      <c r="D418" s="177"/>
      <c r="E418" s="178" t="s">
        <v>22</v>
      </c>
      <c r="F418" s="275" t="s">
        <v>537</v>
      </c>
      <c r="G418" s="276"/>
      <c r="H418" s="276"/>
      <c r="I418" s="276"/>
      <c r="J418" s="177"/>
      <c r="K418" s="179">
        <v>31.8</v>
      </c>
      <c r="L418" s="177"/>
      <c r="M418" s="177"/>
      <c r="N418" s="177"/>
      <c r="O418" s="177"/>
      <c r="P418" s="177"/>
      <c r="Q418" s="177"/>
      <c r="R418" s="180"/>
      <c r="T418" s="181"/>
      <c r="U418" s="177"/>
      <c r="V418" s="177"/>
      <c r="W418" s="177"/>
      <c r="X418" s="177"/>
      <c r="Y418" s="177"/>
      <c r="Z418" s="177"/>
      <c r="AA418" s="182"/>
      <c r="AT418" s="183" t="s">
        <v>173</v>
      </c>
      <c r="AU418" s="183" t="s">
        <v>116</v>
      </c>
      <c r="AV418" s="10" t="s">
        <v>116</v>
      </c>
      <c r="AW418" s="10" t="s">
        <v>38</v>
      </c>
      <c r="AX418" s="10" t="s">
        <v>80</v>
      </c>
      <c r="AY418" s="183" t="s">
        <v>161</v>
      </c>
    </row>
    <row r="419" spans="2:65" s="11" customFormat="1" ht="14.45" customHeight="1">
      <c r="B419" s="184"/>
      <c r="C419" s="185"/>
      <c r="D419" s="185"/>
      <c r="E419" s="186" t="s">
        <v>22</v>
      </c>
      <c r="F419" s="277" t="s">
        <v>174</v>
      </c>
      <c r="G419" s="278"/>
      <c r="H419" s="278"/>
      <c r="I419" s="278"/>
      <c r="J419" s="185"/>
      <c r="K419" s="187">
        <v>31.8</v>
      </c>
      <c r="L419" s="185"/>
      <c r="M419" s="185"/>
      <c r="N419" s="185"/>
      <c r="O419" s="185"/>
      <c r="P419" s="185"/>
      <c r="Q419" s="185"/>
      <c r="R419" s="188"/>
      <c r="T419" s="189"/>
      <c r="U419" s="185"/>
      <c r="V419" s="185"/>
      <c r="W419" s="185"/>
      <c r="X419" s="185"/>
      <c r="Y419" s="185"/>
      <c r="Z419" s="185"/>
      <c r="AA419" s="190"/>
      <c r="AT419" s="191" t="s">
        <v>173</v>
      </c>
      <c r="AU419" s="191" t="s">
        <v>116</v>
      </c>
      <c r="AV419" s="11" t="s">
        <v>166</v>
      </c>
      <c r="AW419" s="11" t="s">
        <v>38</v>
      </c>
      <c r="AX419" s="11" t="s">
        <v>88</v>
      </c>
      <c r="AY419" s="191" t="s">
        <v>161</v>
      </c>
    </row>
    <row r="420" spans="2:65" s="1" customFormat="1" ht="22.9" customHeight="1">
      <c r="B420" s="37"/>
      <c r="C420" s="169" t="s">
        <v>830</v>
      </c>
      <c r="D420" s="169" t="s">
        <v>162</v>
      </c>
      <c r="E420" s="170" t="s">
        <v>831</v>
      </c>
      <c r="F420" s="271" t="s">
        <v>832</v>
      </c>
      <c r="G420" s="271"/>
      <c r="H420" s="271"/>
      <c r="I420" s="271"/>
      <c r="J420" s="171" t="s">
        <v>170</v>
      </c>
      <c r="K420" s="172">
        <v>57.9</v>
      </c>
      <c r="L420" s="272">
        <v>0</v>
      </c>
      <c r="M420" s="273"/>
      <c r="N420" s="274">
        <f>ROUND(L420*K420,2)</f>
        <v>0</v>
      </c>
      <c r="O420" s="274"/>
      <c r="P420" s="274"/>
      <c r="Q420" s="274"/>
      <c r="R420" s="39"/>
      <c r="T420" s="173" t="s">
        <v>22</v>
      </c>
      <c r="U420" s="46" t="s">
        <v>45</v>
      </c>
      <c r="V420" s="38"/>
      <c r="W420" s="174">
        <f>V420*K420</f>
        <v>0</v>
      </c>
      <c r="X420" s="174">
        <v>2.5000000000000001E-4</v>
      </c>
      <c r="Y420" s="174">
        <f>X420*K420</f>
        <v>1.4475E-2</v>
      </c>
      <c r="Z420" s="174">
        <v>0</v>
      </c>
      <c r="AA420" s="175">
        <f>Z420*K420</f>
        <v>0</v>
      </c>
      <c r="AR420" s="21" t="s">
        <v>251</v>
      </c>
      <c r="AT420" s="21" t="s">
        <v>162</v>
      </c>
      <c r="AU420" s="21" t="s">
        <v>116</v>
      </c>
      <c r="AY420" s="21" t="s">
        <v>161</v>
      </c>
      <c r="BE420" s="112">
        <f>IF(U420="základní",N420,0)</f>
        <v>0</v>
      </c>
      <c r="BF420" s="112">
        <f>IF(U420="snížená",N420,0)</f>
        <v>0</v>
      </c>
      <c r="BG420" s="112">
        <f>IF(U420="zákl. přenesená",N420,0)</f>
        <v>0</v>
      </c>
      <c r="BH420" s="112">
        <f>IF(U420="sníž. přenesená",N420,0)</f>
        <v>0</v>
      </c>
      <c r="BI420" s="112">
        <f>IF(U420="nulová",N420,0)</f>
        <v>0</v>
      </c>
      <c r="BJ420" s="21" t="s">
        <v>88</v>
      </c>
      <c r="BK420" s="112">
        <f>ROUND(L420*K420,2)</f>
        <v>0</v>
      </c>
      <c r="BL420" s="21" t="s">
        <v>251</v>
      </c>
      <c r="BM420" s="21" t="s">
        <v>833</v>
      </c>
    </row>
    <row r="421" spans="2:65" s="10" customFormat="1" ht="22.9" customHeight="1">
      <c r="B421" s="176"/>
      <c r="C421" s="177"/>
      <c r="D421" s="177"/>
      <c r="E421" s="178" t="s">
        <v>22</v>
      </c>
      <c r="F421" s="275" t="s">
        <v>537</v>
      </c>
      <c r="G421" s="276"/>
      <c r="H421" s="276"/>
      <c r="I421" s="276"/>
      <c r="J421" s="177"/>
      <c r="K421" s="179">
        <v>31.8</v>
      </c>
      <c r="L421" s="177"/>
      <c r="M421" s="177"/>
      <c r="N421" s="177"/>
      <c r="O421" s="177"/>
      <c r="P421" s="177"/>
      <c r="Q421" s="177"/>
      <c r="R421" s="180"/>
      <c r="T421" s="181"/>
      <c r="U421" s="177"/>
      <c r="V421" s="177"/>
      <c r="W421" s="177"/>
      <c r="X421" s="177"/>
      <c r="Y421" s="177"/>
      <c r="Z421" s="177"/>
      <c r="AA421" s="182"/>
      <c r="AT421" s="183" t="s">
        <v>173</v>
      </c>
      <c r="AU421" s="183" t="s">
        <v>116</v>
      </c>
      <c r="AV421" s="10" t="s">
        <v>116</v>
      </c>
      <c r="AW421" s="10" t="s">
        <v>38</v>
      </c>
      <c r="AX421" s="10" t="s">
        <v>80</v>
      </c>
      <c r="AY421" s="183" t="s">
        <v>161</v>
      </c>
    </row>
    <row r="422" spans="2:65" s="10" customFormat="1" ht="14.45" customHeight="1">
      <c r="B422" s="176"/>
      <c r="C422" s="177"/>
      <c r="D422" s="177"/>
      <c r="E422" s="178" t="s">
        <v>22</v>
      </c>
      <c r="F422" s="279" t="s">
        <v>834</v>
      </c>
      <c r="G422" s="280"/>
      <c r="H422" s="280"/>
      <c r="I422" s="280"/>
      <c r="J422" s="177"/>
      <c r="K422" s="179">
        <v>26.1</v>
      </c>
      <c r="L422" s="177"/>
      <c r="M422" s="177"/>
      <c r="N422" s="177"/>
      <c r="O422" s="177"/>
      <c r="P422" s="177"/>
      <c r="Q422" s="177"/>
      <c r="R422" s="180"/>
      <c r="T422" s="181"/>
      <c r="U422" s="177"/>
      <c r="V422" s="177"/>
      <c r="W422" s="177"/>
      <c r="X422" s="177"/>
      <c r="Y422" s="177"/>
      <c r="Z422" s="177"/>
      <c r="AA422" s="182"/>
      <c r="AT422" s="183" t="s">
        <v>173</v>
      </c>
      <c r="AU422" s="183" t="s">
        <v>116</v>
      </c>
      <c r="AV422" s="10" t="s">
        <v>116</v>
      </c>
      <c r="AW422" s="10" t="s">
        <v>38</v>
      </c>
      <c r="AX422" s="10" t="s">
        <v>80</v>
      </c>
      <c r="AY422" s="183" t="s">
        <v>161</v>
      </c>
    </row>
    <row r="423" spans="2:65" s="11" customFormat="1" ht="14.45" customHeight="1">
      <c r="B423" s="184"/>
      <c r="C423" s="185"/>
      <c r="D423" s="185"/>
      <c r="E423" s="186" t="s">
        <v>22</v>
      </c>
      <c r="F423" s="277" t="s">
        <v>174</v>
      </c>
      <c r="G423" s="278"/>
      <c r="H423" s="278"/>
      <c r="I423" s="278"/>
      <c r="J423" s="185"/>
      <c r="K423" s="187">
        <v>57.9</v>
      </c>
      <c r="L423" s="185"/>
      <c r="M423" s="185"/>
      <c r="N423" s="185"/>
      <c r="O423" s="185"/>
      <c r="P423" s="185"/>
      <c r="Q423" s="185"/>
      <c r="R423" s="188"/>
      <c r="T423" s="189"/>
      <c r="U423" s="185"/>
      <c r="V423" s="185"/>
      <c r="W423" s="185"/>
      <c r="X423" s="185"/>
      <c r="Y423" s="185"/>
      <c r="Z423" s="185"/>
      <c r="AA423" s="190"/>
      <c r="AT423" s="191" t="s">
        <v>173</v>
      </c>
      <c r="AU423" s="191" t="s">
        <v>116</v>
      </c>
      <c r="AV423" s="11" t="s">
        <v>166</v>
      </c>
      <c r="AW423" s="11" t="s">
        <v>38</v>
      </c>
      <c r="AX423" s="11" t="s">
        <v>88</v>
      </c>
      <c r="AY423" s="191" t="s">
        <v>161</v>
      </c>
    </row>
    <row r="424" spans="2:65" s="1" customFormat="1" ht="22.9" customHeight="1">
      <c r="B424" s="37"/>
      <c r="C424" s="169" t="s">
        <v>835</v>
      </c>
      <c r="D424" s="169" t="s">
        <v>162</v>
      </c>
      <c r="E424" s="170" t="s">
        <v>836</v>
      </c>
      <c r="F424" s="271" t="s">
        <v>837</v>
      </c>
      <c r="G424" s="271"/>
      <c r="H424" s="271"/>
      <c r="I424" s="271"/>
      <c r="J424" s="171" t="s">
        <v>207</v>
      </c>
      <c r="K424" s="172">
        <v>2.4E-2</v>
      </c>
      <c r="L424" s="272">
        <v>0</v>
      </c>
      <c r="M424" s="273"/>
      <c r="N424" s="274">
        <f>ROUND(L424*K424,2)</f>
        <v>0</v>
      </c>
      <c r="O424" s="274"/>
      <c r="P424" s="274"/>
      <c r="Q424" s="274"/>
      <c r="R424" s="39"/>
      <c r="T424" s="173" t="s">
        <v>22</v>
      </c>
      <c r="U424" s="46" t="s">
        <v>45</v>
      </c>
      <c r="V424" s="38"/>
      <c r="W424" s="174">
        <f>V424*K424</f>
        <v>0</v>
      </c>
      <c r="X424" s="174">
        <v>0</v>
      </c>
      <c r="Y424" s="174">
        <f>X424*K424</f>
        <v>0</v>
      </c>
      <c r="Z424" s="174">
        <v>0</v>
      </c>
      <c r="AA424" s="175">
        <f>Z424*K424</f>
        <v>0</v>
      </c>
      <c r="AR424" s="21" t="s">
        <v>251</v>
      </c>
      <c r="AT424" s="21" t="s">
        <v>162</v>
      </c>
      <c r="AU424" s="21" t="s">
        <v>116</v>
      </c>
      <c r="AY424" s="21" t="s">
        <v>161</v>
      </c>
      <c r="BE424" s="112">
        <f>IF(U424="základní",N424,0)</f>
        <v>0</v>
      </c>
      <c r="BF424" s="112">
        <f>IF(U424="snížená",N424,0)</f>
        <v>0</v>
      </c>
      <c r="BG424" s="112">
        <f>IF(U424="zákl. přenesená",N424,0)</f>
        <v>0</v>
      </c>
      <c r="BH424" s="112">
        <f>IF(U424="sníž. přenesená",N424,0)</f>
        <v>0</v>
      </c>
      <c r="BI424" s="112">
        <f>IF(U424="nulová",N424,0)</f>
        <v>0</v>
      </c>
      <c r="BJ424" s="21" t="s">
        <v>88</v>
      </c>
      <c r="BK424" s="112">
        <f>ROUND(L424*K424,2)</f>
        <v>0</v>
      </c>
      <c r="BL424" s="21" t="s">
        <v>251</v>
      </c>
      <c r="BM424" s="21" t="s">
        <v>838</v>
      </c>
    </row>
    <row r="425" spans="2:65" s="1" customFormat="1" ht="34.15" customHeight="1">
      <c r="B425" s="37"/>
      <c r="C425" s="169" t="s">
        <v>839</v>
      </c>
      <c r="D425" s="169" t="s">
        <v>162</v>
      </c>
      <c r="E425" s="170" t="s">
        <v>840</v>
      </c>
      <c r="F425" s="271" t="s">
        <v>841</v>
      </c>
      <c r="G425" s="271"/>
      <c r="H425" s="271"/>
      <c r="I425" s="271"/>
      <c r="J425" s="171" t="s">
        <v>207</v>
      </c>
      <c r="K425" s="172">
        <v>0.24</v>
      </c>
      <c r="L425" s="272">
        <v>0</v>
      </c>
      <c r="M425" s="273"/>
      <c r="N425" s="274">
        <f>ROUND(L425*K425,2)</f>
        <v>0</v>
      </c>
      <c r="O425" s="274"/>
      <c r="P425" s="274"/>
      <c r="Q425" s="274"/>
      <c r="R425" s="39"/>
      <c r="T425" s="173" t="s">
        <v>22</v>
      </c>
      <c r="U425" s="46" t="s">
        <v>45</v>
      </c>
      <c r="V425" s="38"/>
      <c r="W425" s="174">
        <f>V425*K425</f>
        <v>0</v>
      </c>
      <c r="X425" s="174">
        <v>0</v>
      </c>
      <c r="Y425" s="174">
        <f>X425*K425</f>
        <v>0</v>
      </c>
      <c r="Z425" s="174">
        <v>0</v>
      </c>
      <c r="AA425" s="175">
        <f>Z425*K425</f>
        <v>0</v>
      </c>
      <c r="AR425" s="21" t="s">
        <v>251</v>
      </c>
      <c r="AT425" s="21" t="s">
        <v>162</v>
      </c>
      <c r="AU425" s="21" t="s">
        <v>116</v>
      </c>
      <c r="AY425" s="21" t="s">
        <v>161</v>
      </c>
      <c r="BE425" s="112">
        <f>IF(U425="základní",N425,0)</f>
        <v>0</v>
      </c>
      <c r="BF425" s="112">
        <f>IF(U425="snížená",N425,0)</f>
        <v>0</v>
      </c>
      <c r="BG425" s="112">
        <f>IF(U425="zákl. přenesená",N425,0)</f>
        <v>0</v>
      </c>
      <c r="BH425" s="112">
        <f>IF(U425="sníž. přenesená",N425,0)</f>
        <v>0</v>
      </c>
      <c r="BI425" s="112">
        <f>IF(U425="nulová",N425,0)</f>
        <v>0</v>
      </c>
      <c r="BJ425" s="21" t="s">
        <v>88</v>
      </c>
      <c r="BK425" s="112">
        <f>ROUND(L425*K425,2)</f>
        <v>0</v>
      </c>
      <c r="BL425" s="21" t="s">
        <v>251</v>
      </c>
      <c r="BM425" s="21" t="s">
        <v>842</v>
      </c>
    </row>
    <row r="426" spans="2:65" s="9" customFormat="1" ht="29.85" customHeight="1">
      <c r="B426" s="158"/>
      <c r="C426" s="159"/>
      <c r="D426" s="168" t="s">
        <v>135</v>
      </c>
      <c r="E426" s="168"/>
      <c r="F426" s="168"/>
      <c r="G426" s="168"/>
      <c r="H426" s="168"/>
      <c r="I426" s="168"/>
      <c r="J426" s="168"/>
      <c r="K426" s="168"/>
      <c r="L426" s="168"/>
      <c r="M426" s="168"/>
      <c r="N426" s="288">
        <f>BK426</f>
        <v>0</v>
      </c>
      <c r="O426" s="289"/>
      <c r="P426" s="289"/>
      <c r="Q426" s="289"/>
      <c r="R426" s="161"/>
      <c r="T426" s="162"/>
      <c r="U426" s="159"/>
      <c r="V426" s="159"/>
      <c r="W426" s="163">
        <f>SUM(W427:W458)</f>
        <v>0</v>
      </c>
      <c r="X426" s="159"/>
      <c r="Y426" s="163">
        <f>SUM(Y427:Y458)</f>
        <v>2.3211378399999996</v>
      </c>
      <c r="Z426" s="159"/>
      <c r="AA426" s="164">
        <f>SUM(AA427:AA458)</f>
        <v>0</v>
      </c>
      <c r="AR426" s="165" t="s">
        <v>116</v>
      </c>
      <c r="AT426" s="166" t="s">
        <v>79</v>
      </c>
      <c r="AU426" s="166" t="s">
        <v>88</v>
      </c>
      <c r="AY426" s="165" t="s">
        <v>161</v>
      </c>
      <c r="BK426" s="167">
        <f>SUM(BK427:BK458)</f>
        <v>0</v>
      </c>
    </row>
    <row r="427" spans="2:65" s="1" customFormat="1" ht="34.15" customHeight="1">
      <c r="B427" s="37"/>
      <c r="C427" s="169" t="s">
        <v>843</v>
      </c>
      <c r="D427" s="169" t="s">
        <v>162</v>
      </c>
      <c r="E427" s="170" t="s">
        <v>844</v>
      </c>
      <c r="F427" s="271" t="s">
        <v>845</v>
      </c>
      <c r="G427" s="271"/>
      <c r="H427" s="271"/>
      <c r="I427" s="271"/>
      <c r="J427" s="171" t="s">
        <v>170</v>
      </c>
      <c r="K427" s="172">
        <v>125.84399999999999</v>
      </c>
      <c r="L427" s="272">
        <v>0</v>
      </c>
      <c r="M427" s="273"/>
      <c r="N427" s="274">
        <f>ROUND(L427*K427,2)</f>
        <v>0</v>
      </c>
      <c r="O427" s="274"/>
      <c r="P427" s="274"/>
      <c r="Q427" s="274"/>
      <c r="R427" s="39"/>
      <c r="T427" s="173" t="s">
        <v>22</v>
      </c>
      <c r="U427" s="46" t="s">
        <v>45</v>
      </c>
      <c r="V427" s="38"/>
      <c r="W427" s="174">
        <f>V427*K427</f>
        <v>0</v>
      </c>
      <c r="X427" s="174">
        <v>3.0000000000000001E-3</v>
      </c>
      <c r="Y427" s="174">
        <f>X427*K427</f>
        <v>0.37753199999999998</v>
      </c>
      <c r="Z427" s="174">
        <v>0</v>
      </c>
      <c r="AA427" s="175">
        <f>Z427*K427</f>
        <v>0</v>
      </c>
      <c r="AR427" s="21" t="s">
        <v>251</v>
      </c>
      <c r="AT427" s="21" t="s">
        <v>162</v>
      </c>
      <c r="AU427" s="21" t="s">
        <v>116</v>
      </c>
      <c r="AY427" s="21" t="s">
        <v>161</v>
      </c>
      <c r="BE427" s="112">
        <f>IF(U427="základní",N427,0)</f>
        <v>0</v>
      </c>
      <c r="BF427" s="112">
        <f>IF(U427="snížená",N427,0)</f>
        <v>0</v>
      </c>
      <c r="BG427" s="112">
        <f>IF(U427="zákl. přenesená",N427,0)</f>
        <v>0</v>
      </c>
      <c r="BH427" s="112">
        <f>IF(U427="sníž. přenesená",N427,0)</f>
        <v>0</v>
      </c>
      <c r="BI427" s="112">
        <f>IF(U427="nulová",N427,0)</f>
        <v>0</v>
      </c>
      <c r="BJ427" s="21" t="s">
        <v>88</v>
      </c>
      <c r="BK427" s="112">
        <f>ROUND(L427*K427,2)</f>
        <v>0</v>
      </c>
      <c r="BL427" s="21" t="s">
        <v>251</v>
      </c>
      <c r="BM427" s="21" t="s">
        <v>846</v>
      </c>
    </row>
    <row r="428" spans="2:65" s="10" customFormat="1" ht="14.45" customHeight="1">
      <c r="B428" s="176"/>
      <c r="C428" s="177"/>
      <c r="D428" s="177"/>
      <c r="E428" s="178" t="s">
        <v>22</v>
      </c>
      <c r="F428" s="275" t="s">
        <v>847</v>
      </c>
      <c r="G428" s="276"/>
      <c r="H428" s="276"/>
      <c r="I428" s="276"/>
      <c r="J428" s="177"/>
      <c r="K428" s="179">
        <v>18.2</v>
      </c>
      <c r="L428" s="177"/>
      <c r="M428" s="177"/>
      <c r="N428" s="177"/>
      <c r="O428" s="177"/>
      <c r="P428" s="177"/>
      <c r="Q428" s="177"/>
      <c r="R428" s="180"/>
      <c r="T428" s="181"/>
      <c r="U428" s="177"/>
      <c r="V428" s="177"/>
      <c r="W428" s="177"/>
      <c r="X428" s="177"/>
      <c r="Y428" s="177"/>
      <c r="Z428" s="177"/>
      <c r="AA428" s="182"/>
      <c r="AT428" s="183" t="s">
        <v>173</v>
      </c>
      <c r="AU428" s="183" t="s">
        <v>116</v>
      </c>
      <c r="AV428" s="10" t="s">
        <v>116</v>
      </c>
      <c r="AW428" s="10" t="s">
        <v>38</v>
      </c>
      <c r="AX428" s="10" t="s">
        <v>80</v>
      </c>
      <c r="AY428" s="183" t="s">
        <v>161</v>
      </c>
    </row>
    <row r="429" spans="2:65" s="10" customFormat="1" ht="14.45" customHeight="1">
      <c r="B429" s="176"/>
      <c r="C429" s="177"/>
      <c r="D429" s="177"/>
      <c r="E429" s="178" t="s">
        <v>22</v>
      </c>
      <c r="F429" s="279" t="s">
        <v>848</v>
      </c>
      <c r="G429" s="280"/>
      <c r="H429" s="280"/>
      <c r="I429" s="280"/>
      <c r="J429" s="177"/>
      <c r="K429" s="179">
        <v>14.96</v>
      </c>
      <c r="L429" s="177"/>
      <c r="M429" s="177"/>
      <c r="N429" s="177"/>
      <c r="O429" s="177"/>
      <c r="P429" s="177"/>
      <c r="Q429" s="177"/>
      <c r="R429" s="180"/>
      <c r="T429" s="181"/>
      <c r="U429" s="177"/>
      <c r="V429" s="177"/>
      <c r="W429" s="177"/>
      <c r="X429" s="177"/>
      <c r="Y429" s="177"/>
      <c r="Z429" s="177"/>
      <c r="AA429" s="182"/>
      <c r="AT429" s="183" t="s">
        <v>173</v>
      </c>
      <c r="AU429" s="183" t="s">
        <v>116</v>
      </c>
      <c r="AV429" s="10" t="s">
        <v>116</v>
      </c>
      <c r="AW429" s="10" t="s">
        <v>38</v>
      </c>
      <c r="AX429" s="10" t="s">
        <v>80</v>
      </c>
      <c r="AY429" s="183" t="s">
        <v>161</v>
      </c>
    </row>
    <row r="430" spans="2:65" s="10" customFormat="1" ht="22.9" customHeight="1">
      <c r="B430" s="176"/>
      <c r="C430" s="177"/>
      <c r="D430" s="177"/>
      <c r="E430" s="178" t="s">
        <v>22</v>
      </c>
      <c r="F430" s="279" t="s">
        <v>849</v>
      </c>
      <c r="G430" s="280"/>
      <c r="H430" s="280"/>
      <c r="I430" s="280"/>
      <c r="J430" s="177"/>
      <c r="K430" s="179">
        <v>51.7</v>
      </c>
      <c r="L430" s="177"/>
      <c r="M430" s="177"/>
      <c r="N430" s="177"/>
      <c r="O430" s="177"/>
      <c r="P430" s="177"/>
      <c r="Q430" s="177"/>
      <c r="R430" s="180"/>
      <c r="T430" s="181"/>
      <c r="U430" s="177"/>
      <c r="V430" s="177"/>
      <c r="W430" s="177"/>
      <c r="X430" s="177"/>
      <c r="Y430" s="177"/>
      <c r="Z430" s="177"/>
      <c r="AA430" s="182"/>
      <c r="AT430" s="183" t="s">
        <v>173</v>
      </c>
      <c r="AU430" s="183" t="s">
        <v>116</v>
      </c>
      <c r="AV430" s="10" t="s">
        <v>116</v>
      </c>
      <c r="AW430" s="10" t="s">
        <v>38</v>
      </c>
      <c r="AX430" s="10" t="s">
        <v>80</v>
      </c>
      <c r="AY430" s="183" t="s">
        <v>161</v>
      </c>
    </row>
    <row r="431" spans="2:65" s="10" customFormat="1" ht="14.45" customHeight="1">
      <c r="B431" s="176"/>
      <c r="C431" s="177"/>
      <c r="D431" s="177"/>
      <c r="E431" s="178" t="s">
        <v>22</v>
      </c>
      <c r="F431" s="279" t="s">
        <v>850</v>
      </c>
      <c r="G431" s="280"/>
      <c r="H431" s="280"/>
      <c r="I431" s="280"/>
      <c r="J431" s="177"/>
      <c r="K431" s="179">
        <v>40.984000000000002</v>
      </c>
      <c r="L431" s="177"/>
      <c r="M431" s="177"/>
      <c r="N431" s="177"/>
      <c r="O431" s="177"/>
      <c r="P431" s="177"/>
      <c r="Q431" s="177"/>
      <c r="R431" s="180"/>
      <c r="T431" s="181"/>
      <c r="U431" s="177"/>
      <c r="V431" s="177"/>
      <c r="W431" s="177"/>
      <c r="X431" s="177"/>
      <c r="Y431" s="177"/>
      <c r="Z431" s="177"/>
      <c r="AA431" s="182"/>
      <c r="AT431" s="183" t="s">
        <v>173</v>
      </c>
      <c r="AU431" s="183" t="s">
        <v>116</v>
      </c>
      <c r="AV431" s="10" t="s">
        <v>116</v>
      </c>
      <c r="AW431" s="10" t="s">
        <v>38</v>
      </c>
      <c r="AX431" s="10" t="s">
        <v>80</v>
      </c>
      <c r="AY431" s="183" t="s">
        <v>161</v>
      </c>
    </row>
    <row r="432" spans="2:65" s="11" customFormat="1" ht="14.45" customHeight="1">
      <c r="B432" s="184"/>
      <c r="C432" s="185"/>
      <c r="D432" s="185"/>
      <c r="E432" s="186" t="s">
        <v>22</v>
      </c>
      <c r="F432" s="277" t="s">
        <v>174</v>
      </c>
      <c r="G432" s="278"/>
      <c r="H432" s="278"/>
      <c r="I432" s="278"/>
      <c r="J432" s="185"/>
      <c r="K432" s="187">
        <v>125.84399999999999</v>
      </c>
      <c r="L432" s="185"/>
      <c r="M432" s="185"/>
      <c r="N432" s="185"/>
      <c r="O432" s="185"/>
      <c r="P432" s="185"/>
      <c r="Q432" s="185"/>
      <c r="R432" s="188"/>
      <c r="T432" s="189"/>
      <c r="U432" s="185"/>
      <c r="V432" s="185"/>
      <c r="W432" s="185"/>
      <c r="X432" s="185"/>
      <c r="Y432" s="185"/>
      <c r="Z432" s="185"/>
      <c r="AA432" s="190"/>
      <c r="AT432" s="191" t="s">
        <v>173</v>
      </c>
      <c r="AU432" s="191" t="s">
        <v>116</v>
      </c>
      <c r="AV432" s="11" t="s">
        <v>166</v>
      </c>
      <c r="AW432" s="11" t="s">
        <v>38</v>
      </c>
      <c r="AX432" s="11" t="s">
        <v>88</v>
      </c>
      <c r="AY432" s="191" t="s">
        <v>161</v>
      </c>
    </row>
    <row r="433" spans="2:65" s="1" customFormat="1" ht="22.9" customHeight="1">
      <c r="B433" s="37"/>
      <c r="C433" s="192" t="s">
        <v>851</v>
      </c>
      <c r="D433" s="192" t="s">
        <v>444</v>
      </c>
      <c r="E433" s="193" t="s">
        <v>852</v>
      </c>
      <c r="F433" s="293" t="s">
        <v>853</v>
      </c>
      <c r="G433" s="293"/>
      <c r="H433" s="293"/>
      <c r="I433" s="293"/>
      <c r="J433" s="194" t="s">
        <v>170</v>
      </c>
      <c r="K433" s="195">
        <v>138.428</v>
      </c>
      <c r="L433" s="294">
        <v>0</v>
      </c>
      <c r="M433" s="295"/>
      <c r="N433" s="296">
        <f>ROUND(L433*K433,2)</f>
        <v>0</v>
      </c>
      <c r="O433" s="274"/>
      <c r="P433" s="274"/>
      <c r="Q433" s="274"/>
      <c r="R433" s="39"/>
      <c r="T433" s="173" t="s">
        <v>22</v>
      </c>
      <c r="U433" s="46" t="s">
        <v>45</v>
      </c>
      <c r="V433" s="38"/>
      <c r="W433" s="174">
        <f>V433*K433</f>
        <v>0</v>
      </c>
      <c r="X433" s="174">
        <v>1.29E-2</v>
      </c>
      <c r="Y433" s="174">
        <f>X433*K433</f>
        <v>1.7857212</v>
      </c>
      <c r="Z433" s="174">
        <v>0</v>
      </c>
      <c r="AA433" s="175">
        <f>Z433*K433</f>
        <v>0</v>
      </c>
      <c r="AR433" s="21" t="s">
        <v>325</v>
      </c>
      <c r="AT433" s="21" t="s">
        <v>444</v>
      </c>
      <c r="AU433" s="21" t="s">
        <v>116</v>
      </c>
      <c r="AY433" s="21" t="s">
        <v>161</v>
      </c>
      <c r="BE433" s="112">
        <f>IF(U433="základní",N433,0)</f>
        <v>0</v>
      </c>
      <c r="BF433" s="112">
        <f>IF(U433="snížená",N433,0)</f>
        <v>0</v>
      </c>
      <c r="BG433" s="112">
        <f>IF(U433="zákl. přenesená",N433,0)</f>
        <v>0</v>
      </c>
      <c r="BH433" s="112">
        <f>IF(U433="sníž. přenesená",N433,0)</f>
        <v>0</v>
      </c>
      <c r="BI433" s="112">
        <f>IF(U433="nulová",N433,0)</f>
        <v>0</v>
      </c>
      <c r="BJ433" s="21" t="s">
        <v>88</v>
      </c>
      <c r="BK433" s="112">
        <f>ROUND(L433*K433,2)</f>
        <v>0</v>
      </c>
      <c r="BL433" s="21" t="s">
        <v>251</v>
      </c>
      <c r="BM433" s="21" t="s">
        <v>854</v>
      </c>
    </row>
    <row r="434" spans="2:65" s="1" customFormat="1" ht="34.15" customHeight="1">
      <c r="B434" s="37"/>
      <c r="C434" s="169" t="s">
        <v>855</v>
      </c>
      <c r="D434" s="169" t="s">
        <v>162</v>
      </c>
      <c r="E434" s="170" t="s">
        <v>856</v>
      </c>
      <c r="F434" s="271" t="s">
        <v>857</v>
      </c>
      <c r="G434" s="271"/>
      <c r="H434" s="271"/>
      <c r="I434" s="271"/>
      <c r="J434" s="171" t="s">
        <v>170</v>
      </c>
      <c r="K434" s="172">
        <v>125.84399999999999</v>
      </c>
      <c r="L434" s="272">
        <v>0</v>
      </c>
      <c r="M434" s="273"/>
      <c r="N434" s="274">
        <f>ROUND(L434*K434,2)</f>
        <v>0</v>
      </c>
      <c r="O434" s="274"/>
      <c r="P434" s="274"/>
      <c r="Q434" s="274"/>
      <c r="R434" s="39"/>
      <c r="T434" s="173" t="s">
        <v>22</v>
      </c>
      <c r="U434" s="46" t="s">
        <v>45</v>
      </c>
      <c r="V434" s="38"/>
      <c r="W434" s="174">
        <f>V434*K434</f>
        <v>0</v>
      </c>
      <c r="X434" s="174">
        <v>9.3000000000000005E-4</v>
      </c>
      <c r="Y434" s="174">
        <f>X434*K434</f>
        <v>0.11703492</v>
      </c>
      <c r="Z434" s="174">
        <v>0</v>
      </c>
      <c r="AA434" s="175">
        <f>Z434*K434</f>
        <v>0</v>
      </c>
      <c r="AR434" s="21" t="s">
        <v>251</v>
      </c>
      <c r="AT434" s="21" t="s">
        <v>162</v>
      </c>
      <c r="AU434" s="21" t="s">
        <v>116</v>
      </c>
      <c r="AY434" s="21" t="s">
        <v>161</v>
      </c>
      <c r="BE434" s="112">
        <f>IF(U434="základní",N434,0)</f>
        <v>0</v>
      </c>
      <c r="BF434" s="112">
        <f>IF(U434="snížená",N434,0)</f>
        <v>0</v>
      </c>
      <c r="BG434" s="112">
        <f>IF(U434="zákl. přenesená",N434,0)</f>
        <v>0</v>
      </c>
      <c r="BH434" s="112">
        <f>IF(U434="sníž. přenesená",N434,0)</f>
        <v>0</v>
      </c>
      <c r="BI434" s="112">
        <f>IF(U434="nulová",N434,0)</f>
        <v>0</v>
      </c>
      <c r="BJ434" s="21" t="s">
        <v>88</v>
      </c>
      <c r="BK434" s="112">
        <f>ROUND(L434*K434,2)</f>
        <v>0</v>
      </c>
      <c r="BL434" s="21" t="s">
        <v>251</v>
      </c>
      <c r="BM434" s="21" t="s">
        <v>858</v>
      </c>
    </row>
    <row r="435" spans="2:65" s="10" customFormat="1" ht="14.45" customHeight="1">
      <c r="B435" s="176"/>
      <c r="C435" s="177"/>
      <c r="D435" s="177"/>
      <c r="E435" s="178" t="s">
        <v>22</v>
      </c>
      <c r="F435" s="275" t="s">
        <v>847</v>
      </c>
      <c r="G435" s="276"/>
      <c r="H435" s="276"/>
      <c r="I435" s="276"/>
      <c r="J435" s="177"/>
      <c r="K435" s="179">
        <v>18.2</v>
      </c>
      <c r="L435" s="177"/>
      <c r="M435" s="177"/>
      <c r="N435" s="177"/>
      <c r="O435" s="177"/>
      <c r="P435" s="177"/>
      <c r="Q435" s="177"/>
      <c r="R435" s="180"/>
      <c r="T435" s="181"/>
      <c r="U435" s="177"/>
      <c r="V435" s="177"/>
      <c r="W435" s="177"/>
      <c r="X435" s="177"/>
      <c r="Y435" s="177"/>
      <c r="Z435" s="177"/>
      <c r="AA435" s="182"/>
      <c r="AT435" s="183" t="s">
        <v>173</v>
      </c>
      <c r="AU435" s="183" t="s">
        <v>116</v>
      </c>
      <c r="AV435" s="10" t="s">
        <v>116</v>
      </c>
      <c r="AW435" s="10" t="s">
        <v>38</v>
      </c>
      <c r="AX435" s="10" t="s">
        <v>80</v>
      </c>
      <c r="AY435" s="183" t="s">
        <v>161</v>
      </c>
    </row>
    <row r="436" spans="2:65" s="10" customFormat="1" ht="14.45" customHeight="1">
      <c r="B436" s="176"/>
      <c r="C436" s="177"/>
      <c r="D436" s="177"/>
      <c r="E436" s="178" t="s">
        <v>22</v>
      </c>
      <c r="F436" s="279" t="s">
        <v>848</v>
      </c>
      <c r="G436" s="280"/>
      <c r="H436" s="280"/>
      <c r="I436" s="280"/>
      <c r="J436" s="177"/>
      <c r="K436" s="179">
        <v>14.96</v>
      </c>
      <c r="L436" s="177"/>
      <c r="M436" s="177"/>
      <c r="N436" s="177"/>
      <c r="O436" s="177"/>
      <c r="P436" s="177"/>
      <c r="Q436" s="177"/>
      <c r="R436" s="180"/>
      <c r="T436" s="181"/>
      <c r="U436" s="177"/>
      <c r="V436" s="177"/>
      <c r="W436" s="177"/>
      <c r="X436" s="177"/>
      <c r="Y436" s="177"/>
      <c r="Z436" s="177"/>
      <c r="AA436" s="182"/>
      <c r="AT436" s="183" t="s">
        <v>173</v>
      </c>
      <c r="AU436" s="183" t="s">
        <v>116</v>
      </c>
      <c r="AV436" s="10" t="s">
        <v>116</v>
      </c>
      <c r="AW436" s="10" t="s">
        <v>38</v>
      </c>
      <c r="AX436" s="10" t="s">
        <v>80</v>
      </c>
      <c r="AY436" s="183" t="s">
        <v>161</v>
      </c>
    </row>
    <row r="437" spans="2:65" s="10" customFormat="1" ht="22.9" customHeight="1">
      <c r="B437" s="176"/>
      <c r="C437" s="177"/>
      <c r="D437" s="177"/>
      <c r="E437" s="178" t="s">
        <v>22</v>
      </c>
      <c r="F437" s="279" t="s">
        <v>849</v>
      </c>
      <c r="G437" s="280"/>
      <c r="H437" s="280"/>
      <c r="I437" s="280"/>
      <c r="J437" s="177"/>
      <c r="K437" s="179">
        <v>51.7</v>
      </c>
      <c r="L437" s="177"/>
      <c r="M437" s="177"/>
      <c r="N437" s="177"/>
      <c r="O437" s="177"/>
      <c r="P437" s="177"/>
      <c r="Q437" s="177"/>
      <c r="R437" s="180"/>
      <c r="T437" s="181"/>
      <c r="U437" s="177"/>
      <c r="V437" s="177"/>
      <c r="W437" s="177"/>
      <c r="X437" s="177"/>
      <c r="Y437" s="177"/>
      <c r="Z437" s="177"/>
      <c r="AA437" s="182"/>
      <c r="AT437" s="183" t="s">
        <v>173</v>
      </c>
      <c r="AU437" s="183" t="s">
        <v>116</v>
      </c>
      <c r="AV437" s="10" t="s">
        <v>116</v>
      </c>
      <c r="AW437" s="10" t="s">
        <v>38</v>
      </c>
      <c r="AX437" s="10" t="s">
        <v>80</v>
      </c>
      <c r="AY437" s="183" t="s">
        <v>161</v>
      </c>
    </row>
    <row r="438" spans="2:65" s="10" customFormat="1" ht="14.45" customHeight="1">
      <c r="B438" s="176"/>
      <c r="C438" s="177"/>
      <c r="D438" s="177"/>
      <c r="E438" s="178" t="s">
        <v>22</v>
      </c>
      <c r="F438" s="279" t="s">
        <v>850</v>
      </c>
      <c r="G438" s="280"/>
      <c r="H438" s="280"/>
      <c r="I438" s="280"/>
      <c r="J438" s="177"/>
      <c r="K438" s="179">
        <v>40.984000000000002</v>
      </c>
      <c r="L438" s="177"/>
      <c r="M438" s="177"/>
      <c r="N438" s="177"/>
      <c r="O438" s="177"/>
      <c r="P438" s="177"/>
      <c r="Q438" s="177"/>
      <c r="R438" s="180"/>
      <c r="T438" s="181"/>
      <c r="U438" s="177"/>
      <c r="V438" s="177"/>
      <c r="W438" s="177"/>
      <c r="X438" s="177"/>
      <c r="Y438" s="177"/>
      <c r="Z438" s="177"/>
      <c r="AA438" s="182"/>
      <c r="AT438" s="183" t="s">
        <v>173</v>
      </c>
      <c r="AU438" s="183" t="s">
        <v>116</v>
      </c>
      <c r="AV438" s="10" t="s">
        <v>116</v>
      </c>
      <c r="AW438" s="10" t="s">
        <v>38</v>
      </c>
      <c r="AX438" s="10" t="s">
        <v>80</v>
      </c>
      <c r="AY438" s="183" t="s">
        <v>161</v>
      </c>
    </row>
    <row r="439" spans="2:65" s="11" customFormat="1" ht="14.45" customHeight="1">
      <c r="B439" s="184"/>
      <c r="C439" s="185"/>
      <c r="D439" s="185"/>
      <c r="E439" s="186" t="s">
        <v>22</v>
      </c>
      <c r="F439" s="277" t="s">
        <v>174</v>
      </c>
      <c r="G439" s="278"/>
      <c r="H439" s="278"/>
      <c r="I439" s="278"/>
      <c r="J439" s="185"/>
      <c r="K439" s="187">
        <v>125.84399999999999</v>
      </c>
      <c r="L439" s="185"/>
      <c r="M439" s="185"/>
      <c r="N439" s="185"/>
      <c r="O439" s="185"/>
      <c r="P439" s="185"/>
      <c r="Q439" s="185"/>
      <c r="R439" s="188"/>
      <c r="T439" s="189"/>
      <c r="U439" s="185"/>
      <c r="V439" s="185"/>
      <c r="W439" s="185"/>
      <c r="X439" s="185"/>
      <c r="Y439" s="185"/>
      <c r="Z439" s="185"/>
      <c r="AA439" s="190"/>
      <c r="AT439" s="191" t="s">
        <v>173</v>
      </c>
      <c r="AU439" s="191" t="s">
        <v>116</v>
      </c>
      <c r="AV439" s="11" t="s">
        <v>166</v>
      </c>
      <c r="AW439" s="11" t="s">
        <v>38</v>
      </c>
      <c r="AX439" s="11" t="s">
        <v>88</v>
      </c>
      <c r="AY439" s="191" t="s">
        <v>161</v>
      </c>
    </row>
    <row r="440" spans="2:65" s="1" customFormat="1" ht="22.9" customHeight="1">
      <c r="B440" s="37"/>
      <c r="C440" s="169" t="s">
        <v>859</v>
      </c>
      <c r="D440" s="169" t="s">
        <v>162</v>
      </c>
      <c r="E440" s="170" t="s">
        <v>860</v>
      </c>
      <c r="F440" s="271" t="s">
        <v>861</v>
      </c>
      <c r="G440" s="271"/>
      <c r="H440" s="271"/>
      <c r="I440" s="271"/>
      <c r="J440" s="171" t="s">
        <v>201</v>
      </c>
      <c r="K440" s="172">
        <v>64</v>
      </c>
      <c r="L440" s="272">
        <v>0</v>
      </c>
      <c r="M440" s="273"/>
      <c r="N440" s="274">
        <f>ROUND(L440*K440,2)</f>
        <v>0</v>
      </c>
      <c r="O440" s="274"/>
      <c r="P440" s="274"/>
      <c r="Q440" s="274"/>
      <c r="R440" s="39"/>
      <c r="T440" s="173" t="s">
        <v>22</v>
      </c>
      <c r="U440" s="46" t="s">
        <v>45</v>
      </c>
      <c r="V440" s="38"/>
      <c r="W440" s="174">
        <f>V440*K440</f>
        <v>0</v>
      </c>
      <c r="X440" s="174">
        <v>3.1E-4</v>
      </c>
      <c r="Y440" s="174">
        <f>X440*K440</f>
        <v>1.984E-2</v>
      </c>
      <c r="Z440" s="174">
        <v>0</v>
      </c>
      <c r="AA440" s="175">
        <f>Z440*K440</f>
        <v>0</v>
      </c>
      <c r="AR440" s="21" t="s">
        <v>251</v>
      </c>
      <c r="AT440" s="21" t="s">
        <v>162</v>
      </c>
      <c r="AU440" s="21" t="s">
        <v>116</v>
      </c>
      <c r="AY440" s="21" t="s">
        <v>161</v>
      </c>
      <c r="BE440" s="112">
        <f>IF(U440="základní",N440,0)</f>
        <v>0</v>
      </c>
      <c r="BF440" s="112">
        <f>IF(U440="snížená",N440,0)</f>
        <v>0</v>
      </c>
      <c r="BG440" s="112">
        <f>IF(U440="zákl. přenesená",N440,0)</f>
        <v>0</v>
      </c>
      <c r="BH440" s="112">
        <f>IF(U440="sníž. přenesená",N440,0)</f>
        <v>0</v>
      </c>
      <c r="BI440" s="112">
        <f>IF(U440="nulová",N440,0)</f>
        <v>0</v>
      </c>
      <c r="BJ440" s="21" t="s">
        <v>88</v>
      </c>
      <c r="BK440" s="112">
        <f>ROUND(L440*K440,2)</f>
        <v>0</v>
      </c>
      <c r="BL440" s="21" t="s">
        <v>251</v>
      </c>
      <c r="BM440" s="21" t="s">
        <v>862</v>
      </c>
    </row>
    <row r="441" spans="2:65" s="10" customFormat="1" ht="14.45" customHeight="1">
      <c r="B441" s="176"/>
      <c r="C441" s="177"/>
      <c r="D441" s="177"/>
      <c r="E441" s="178" t="s">
        <v>22</v>
      </c>
      <c r="F441" s="275" t="s">
        <v>863</v>
      </c>
      <c r="G441" s="276"/>
      <c r="H441" s="276"/>
      <c r="I441" s="276"/>
      <c r="J441" s="177"/>
      <c r="K441" s="179">
        <v>64</v>
      </c>
      <c r="L441" s="177"/>
      <c r="M441" s="177"/>
      <c r="N441" s="177"/>
      <c r="O441" s="177"/>
      <c r="P441" s="177"/>
      <c r="Q441" s="177"/>
      <c r="R441" s="180"/>
      <c r="T441" s="181"/>
      <c r="U441" s="177"/>
      <c r="V441" s="177"/>
      <c r="W441" s="177"/>
      <c r="X441" s="177"/>
      <c r="Y441" s="177"/>
      <c r="Z441" s="177"/>
      <c r="AA441" s="182"/>
      <c r="AT441" s="183" t="s">
        <v>173</v>
      </c>
      <c r="AU441" s="183" t="s">
        <v>116</v>
      </c>
      <c r="AV441" s="10" t="s">
        <v>116</v>
      </c>
      <c r="AW441" s="10" t="s">
        <v>38</v>
      </c>
      <c r="AX441" s="10" t="s">
        <v>80</v>
      </c>
      <c r="AY441" s="183" t="s">
        <v>161</v>
      </c>
    </row>
    <row r="442" spans="2:65" s="11" customFormat="1" ht="14.45" customHeight="1">
      <c r="B442" s="184"/>
      <c r="C442" s="185"/>
      <c r="D442" s="185"/>
      <c r="E442" s="186" t="s">
        <v>22</v>
      </c>
      <c r="F442" s="277" t="s">
        <v>174</v>
      </c>
      <c r="G442" s="278"/>
      <c r="H442" s="278"/>
      <c r="I442" s="278"/>
      <c r="J442" s="185"/>
      <c r="K442" s="187">
        <v>64</v>
      </c>
      <c r="L442" s="185"/>
      <c r="M442" s="185"/>
      <c r="N442" s="185"/>
      <c r="O442" s="185"/>
      <c r="P442" s="185"/>
      <c r="Q442" s="185"/>
      <c r="R442" s="188"/>
      <c r="T442" s="189"/>
      <c r="U442" s="185"/>
      <c r="V442" s="185"/>
      <c r="W442" s="185"/>
      <c r="X442" s="185"/>
      <c r="Y442" s="185"/>
      <c r="Z442" s="185"/>
      <c r="AA442" s="190"/>
      <c r="AT442" s="191" t="s">
        <v>173</v>
      </c>
      <c r="AU442" s="191" t="s">
        <v>116</v>
      </c>
      <c r="AV442" s="11" t="s">
        <v>166</v>
      </c>
      <c r="AW442" s="11" t="s">
        <v>38</v>
      </c>
      <c r="AX442" s="11" t="s">
        <v>88</v>
      </c>
      <c r="AY442" s="191" t="s">
        <v>161</v>
      </c>
    </row>
    <row r="443" spans="2:65" s="1" customFormat="1" ht="22.9" customHeight="1">
      <c r="B443" s="37"/>
      <c r="C443" s="169" t="s">
        <v>864</v>
      </c>
      <c r="D443" s="169" t="s">
        <v>162</v>
      </c>
      <c r="E443" s="170" t="s">
        <v>865</v>
      </c>
      <c r="F443" s="271" t="s">
        <v>866</v>
      </c>
      <c r="G443" s="271"/>
      <c r="H443" s="271"/>
      <c r="I443" s="271"/>
      <c r="J443" s="171" t="s">
        <v>201</v>
      </c>
      <c r="K443" s="172">
        <v>15</v>
      </c>
      <c r="L443" s="272">
        <v>0</v>
      </c>
      <c r="M443" s="273"/>
      <c r="N443" s="274">
        <f>ROUND(L443*K443,2)</f>
        <v>0</v>
      </c>
      <c r="O443" s="274"/>
      <c r="P443" s="274"/>
      <c r="Q443" s="274"/>
      <c r="R443" s="39"/>
      <c r="T443" s="173" t="s">
        <v>22</v>
      </c>
      <c r="U443" s="46" t="s">
        <v>45</v>
      </c>
      <c r="V443" s="38"/>
      <c r="W443" s="174">
        <f>V443*K443</f>
        <v>0</v>
      </c>
      <c r="X443" s="174">
        <v>3.1E-4</v>
      </c>
      <c r="Y443" s="174">
        <f>X443*K443</f>
        <v>4.6499999999999996E-3</v>
      </c>
      <c r="Z443" s="174">
        <v>0</v>
      </c>
      <c r="AA443" s="175">
        <f>Z443*K443</f>
        <v>0</v>
      </c>
      <c r="AR443" s="21" t="s">
        <v>251</v>
      </c>
      <c r="AT443" s="21" t="s">
        <v>162</v>
      </c>
      <c r="AU443" s="21" t="s">
        <v>116</v>
      </c>
      <c r="AY443" s="21" t="s">
        <v>161</v>
      </c>
      <c r="BE443" s="112">
        <f>IF(U443="základní",N443,0)</f>
        <v>0</v>
      </c>
      <c r="BF443" s="112">
        <f>IF(U443="snížená",N443,0)</f>
        <v>0</v>
      </c>
      <c r="BG443" s="112">
        <f>IF(U443="zákl. přenesená",N443,0)</f>
        <v>0</v>
      </c>
      <c r="BH443" s="112">
        <f>IF(U443="sníž. přenesená",N443,0)</f>
        <v>0</v>
      </c>
      <c r="BI443" s="112">
        <f>IF(U443="nulová",N443,0)</f>
        <v>0</v>
      </c>
      <c r="BJ443" s="21" t="s">
        <v>88</v>
      </c>
      <c r="BK443" s="112">
        <f>ROUND(L443*K443,2)</f>
        <v>0</v>
      </c>
      <c r="BL443" s="21" t="s">
        <v>251</v>
      </c>
      <c r="BM443" s="21" t="s">
        <v>867</v>
      </c>
    </row>
    <row r="444" spans="2:65" s="12" customFormat="1" ht="14.45" customHeight="1">
      <c r="B444" s="196"/>
      <c r="C444" s="197"/>
      <c r="D444" s="197"/>
      <c r="E444" s="198" t="s">
        <v>22</v>
      </c>
      <c r="F444" s="297" t="s">
        <v>813</v>
      </c>
      <c r="G444" s="298"/>
      <c r="H444" s="298"/>
      <c r="I444" s="298"/>
      <c r="J444" s="197"/>
      <c r="K444" s="198" t="s">
        <v>22</v>
      </c>
      <c r="L444" s="197"/>
      <c r="M444" s="197"/>
      <c r="N444" s="197"/>
      <c r="O444" s="197"/>
      <c r="P444" s="197"/>
      <c r="Q444" s="197"/>
      <c r="R444" s="199"/>
      <c r="T444" s="200"/>
      <c r="U444" s="197"/>
      <c r="V444" s="197"/>
      <c r="W444" s="197"/>
      <c r="X444" s="197"/>
      <c r="Y444" s="197"/>
      <c r="Z444" s="197"/>
      <c r="AA444" s="201"/>
      <c r="AT444" s="202" t="s">
        <v>173</v>
      </c>
      <c r="AU444" s="202" t="s">
        <v>116</v>
      </c>
      <c r="AV444" s="12" t="s">
        <v>88</v>
      </c>
      <c r="AW444" s="12" t="s">
        <v>38</v>
      </c>
      <c r="AX444" s="12" t="s">
        <v>80</v>
      </c>
      <c r="AY444" s="202" t="s">
        <v>161</v>
      </c>
    </row>
    <row r="445" spans="2:65" s="10" customFormat="1" ht="14.45" customHeight="1">
      <c r="B445" s="176"/>
      <c r="C445" s="177"/>
      <c r="D445" s="177"/>
      <c r="E445" s="178" t="s">
        <v>22</v>
      </c>
      <c r="F445" s="279" t="s">
        <v>11</v>
      </c>
      <c r="G445" s="280"/>
      <c r="H445" s="280"/>
      <c r="I445" s="280"/>
      <c r="J445" s="177"/>
      <c r="K445" s="179">
        <v>15</v>
      </c>
      <c r="L445" s="177"/>
      <c r="M445" s="177"/>
      <c r="N445" s="177"/>
      <c r="O445" s="177"/>
      <c r="P445" s="177"/>
      <c r="Q445" s="177"/>
      <c r="R445" s="180"/>
      <c r="T445" s="181"/>
      <c r="U445" s="177"/>
      <c r="V445" s="177"/>
      <c r="W445" s="177"/>
      <c r="X445" s="177"/>
      <c r="Y445" s="177"/>
      <c r="Z445" s="177"/>
      <c r="AA445" s="182"/>
      <c r="AT445" s="183" t="s">
        <v>173</v>
      </c>
      <c r="AU445" s="183" t="s">
        <v>116</v>
      </c>
      <c r="AV445" s="10" t="s">
        <v>116</v>
      </c>
      <c r="AW445" s="10" t="s">
        <v>38</v>
      </c>
      <c r="AX445" s="10" t="s">
        <v>80</v>
      </c>
      <c r="AY445" s="183" t="s">
        <v>161</v>
      </c>
    </row>
    <row r="446" spans="2:65" s="11" customFormat="1" ht="14.45" customHeight="1">
      <c r="B446" s="184"/>
      <c r="C446" s="185"/>
      <c r="D446" s="185"/>
      <c r="E446" s="186" t="s">
        <v>22</v>
      </c>
      <c r="F446" s="277" t="s">
        <v>174</v>
      </c>
      <c r="G446" s="278"/>
      <c r="H446" s="278"/>
      <c r="I446" s="278"/>
      <c r="J446" s="185"/>
      <c r="K446" s="187">
        <v>15</v>
      </c>
      <c r="L446" s="185"/>
      <c r="M446" s="185"/>
      <c r="N446" s="185"/>
      <c r="O446" s="185"/>
      <c r="P446" s="185"/>
      <c r="Q446" s="185"/>
      <c r="R446" s="188"/>
      <c r="T446" s="189"/>
      <c r="U446" s="185"/>
      <c r="V446" s="185"/>
      <c r="W446" s="185"/>
      <c r="X446" s="185"/>
      <c r="Y446" s="185"/>
      <c r="Z446" s="185"/>
      <c r="AA446" s="190"/>
      <c r="AT446" s="191" t="s">
        <v>173</v>
      </c>
      <c r="AU446" s="191" t="s">
        <v>116</v>
      </c>
      <c r="AV446" s="11" t="s">
        <v>166</v>
      </c>
      <c r="AW446" s="11" t="s">
        <v>38</v>
      </c>
      <c r="AX446" s="11" t="s">
        <v>88</v>
      </c>
      <c r="AY446" s="191" t="s">
        <v>161</v>
      </c>
    </row>
    <row r="447" spans="2:65" s="1" customFormat="1" ht="22.9" customHeight="1">
      <c r="B447" s="37"/>
      <c r="C447" s="169" t="s">
        <v>868</v>
      </c>
      <c r="D447" s="169" t="s">
        <v>162</v>
      </c>
      <c r="E447" s="170" t="s">
        <v>869</v>
      </c>
      <c r="F447" s="271" t="s">
        <v>870</v>
      </c>
      <c r="G447" s="271"/>
      <c r="H447" s="271"/>
      <c r="I447" s="271"/>
      <c r="J447" s="171" t="s">
        <v>201</v>
      </c>
      <c r="K447" s="172">
        <v>62.921999999999997</v>
      </c>
      <c r="L447" s="272">
        <v>0</v>
      </c>
      <c r="M447" s="273"/>
      <c r="N447" s="274">
        <f>ROUND(L447*K447,2)</f>
        <v>0</v>
      </c>
      <c r="O447" s="274"/>
      <c r="P447" s="274"/>
      <c r="Q447" s="274"/>
      <c r="R447" s="39"/>
      <c r="T447" s="173" t="s">
        <v>22</v>
      </c>
      <c r="U447" s="46" t="s">
        <v>45</v>
      </c>
      <c r="V447" s="38"/>
      <c r="W447" s="174">
        <f>V447*K447</f>
        <v>0</v>
      </c>
      <c r="X447" s="174">
        <v>2.5999999999999998E-4</v>
      </c>
      <c r="Y447" s="174">
        <f>X447*K447</f>
        <v>1.6359719999999998E-2</v>
      </c>
      <c r="Z447" s="174">
        <v>0</v>
      </c>
      <c r="AA447" s="175">
        <f>Z447*K447</f>
        <v>0</v>
      </c>
      <c r="AR447" s="21" t="s">
        <v>251</v>
      </c>
      <c r="AT447" s="21" t="s">
        <v>162</v>
      </c>
      <c r="AU447" s="21" t="s">
        <v>116</v>
      </c>
      <c r="AY447" s="21" t="s">
        <v>161</v>
      </c>
      <c r="BE447" s="112">
        <f>IF(U447="základní",N447,0)</f>
        <v>0</v>
      </c>
      <c r="BF447" s="112">
        <f>IF(U447="snížená",N447,0)</f>
        <v>0</v>
      </c>
      <c r="BG447" s="112">
        <f>IF(U447="zákl. přenesená",N447,0)</f>
        <v>0</v>
      </c>
      <c r="BH447" s="112">
        <f>IF(U447="sníž. přenesená",N447,0)</f>
        <v>0</v>
      </c>
      <c r="BI447" s="112">
        <f>IF(U447="nulová",N447,0)</f>
        <v>0</v>
      </c>
      <c r="BJ447" s="21" t="s">
        <v>88</v>
      </c>
      <c r="BK447" s="112">
        <f>ROUND(L447*K447,2)</f>
        <v>0</v>
      </c>
      <c r="BL447" s="21" t="s">
        <v>251</v>
      </c>
      <c r="BM447" s="21" t="s">
        <v>871</v>
      </c>
    </row>
    <row r="448" spans="2:65" s="10" customFormat="1" ht="14.45" customHeight="1">
      <c r="B448" s="176"/>
      <c r="C448" s="177"/>
      <c r="D448" s="177"/>
      <c r="E448" s="178" t="s">
        <v>22</v>
      </c>
      <c r="F448" s="275" t="s">
        <v>872</v>
      </c>
      <c r="G448" s="276"/>
      <c r="H448" s="276"/>
      <c r="I448" s="276"/>
      <c r="J448" s="177"/>
      <c r="K448" s="179">
        <v>9.1</v>
      </c>
      <c r="L448" s="177"/>
      <c r="M448" s="177"/>
      <c r="N448" s="177"/>
      <c r="O448" s="177"/>
      <c r="P448" s="177"/>
      <c r="Q448" s="177"/>
      <c r="R448" s="180"/>
      <c r="T448" s="181"/>
      <c r="U448" s="177"/>
      <c r="V448" s="177"/>
      <c r="W448" s="177"/>
      <c r="X448" s="177"/>
      <c r="Y448" s="177"/>
      <c r="Z448" s="177"/>
      <c r="AA448" s="182"/>
      <c r="AT448" s="183" t="s">
        <v>173</v>
      </c>
      <c r="AU448" s="183" t="s">
        <v>116</v>
      </c>
      <c r="AV448" s="10" t="s">
        <v>116</v>
      </c>
      <c r="AW448" s="10" t="s">
        <v>38</v>
      </c>
      <c r="AX448" s="10" t="s">
        <v>80</v>
      </c>
      <c r="AY448" s="183" t="s">
        <v>161</v>
      </c>
    </row>
    <row r="449" spans="2:65" s="10" customFormat="1" ht="14.45" customHeight="1">
      <c r="B449" s="176"/>
      <c r="C449" s="177"/>
      <c r="D449" s="177"/>
      <c r="E449" s="178" t="s">
        <v>22</v>
      </c>
      <c r="F449" s="279" t="s">
        <v>873</v>
      </c>
      <c r="G449" s="280"/>
      <c r="H449" s="280"/>
      <c r="I449" s="280"/>
      <c r="J449" s="177"/>
      <c r="K449" s="179">
        <v>7.48</v>
      </c>
      <c r="L449" s="177"/>
      <c r="M449" s="177"/>
      <c r="N449" s="177"/>
      <c r="O449" s="177"/>
      <c r="P449" s="177"/>
      <c r="Q449" s="177"/>
      <c r="R449" s="180"/>
      <c r="T449" s="181"/>
      <c r="U449" s="177"/>
      <c r="V449" s="177"/>
      <c r="W449" s="177"/>
      <c r="X449" s="177"/>
      <c r="Y449" s="177"/>
      <c r="Z449" s="177"/>
      <c r="AA449" s="182"/>
      <c r="AT449" s="183" t="s">
        <v>173</v>
      </c>
      <c r="AU449" s="183" t="s">
        <v>116</v>
      </c>
      <c r="AV449" s="10" t="s">
        <v>116</v>
      </c>
      <c r="AW449" s="10" t="s">
        <v>38</v>
      </c>
      <c r="AX449" s="10" t="s">
        <v>80</v>
      </c>
      <c r="AY449" s="183" t="s">
        <v>161</v>
      </c>
    </row>
    <row r="450" spans="2:65" s="10" customFormat="1" ht="22.9" customHeight="1">
      <c r="B450" s="176"/>
      <c r="C450" s="177"/>
      <c r="D450" s="177"/>
      <c r="E450" s="178" t="s">
        <v>22</v>
      </c>
      <c r="F450" s="279" t="s">
        <v>874</v>
      </c>
      <c r="G450" s="280"/>
      <c r="H450" s="280"/>
      <c r="I450" s="280"/>
      <c r="J450" s="177"/>
      <c r="K450" s="179">
        <v>25.85</v>
      </c>
      <c r="L450" s="177"/>
      <c r="M450" s="177"/>
      <c r="N450" s="177"/>
      <c r="O450" s="177"/>
      <c r="P450" s="177"/>
      <c r="Q450" s="177"/>
      <c r="R450" s="180"/>
      <c r="T450" s="181"/>
      <c r="U450" s="177"/>
      <c r="V450" s="177"/>
      <c r="W450" s="177"/>
      <c r="X450" s="177"/>
      <c r="Y450" s="177"/>
      <c r="Z450" s="177"/>
      <c r="AA450" s="182"/>
      <c r="AT450" s="183" t="s">
        <v>173</v>
      </c>
      <c r="AU450" s="183" t="s">
        <v>116</v>
      </c>
      <c r="AV450" s="10" t="s">
        <v>116</v>
      </c>
      <c r="AW450" s="10" t="s">
        <v>38</v>
      </c>
      <c r="AX450" s="10" t="s">
        <v>80</v>
      </c>
      <c r="AY450" s="183" t="s">
        <v>161</v>
      </c>
    </row>
    <row r="451" spans="2:65" s="10" customFormat="1" ht="14.45" customHeight="1">
      <c r="B451" s="176"/>
      <c r="C451" s="177"/>
      <c r="D451" s="177"/>
      <c r="E451" s="178" t="s">
        <v>22</v>
      </c>
      <c r="F451" s="279" t="s">
        <v>875</v>
      </c>
      <c r="G451" s="280"/>
      <c r="H451" s="280"/>
      <c r="I451" s="280"/>
      <c r="J451" s="177"/>
      <c r="K451" s="179">
        <v>20.492000000000001</v>
      </c>
      <c r="L451" s="177"/>
      <c r="M451" s="177"/>
      <c r="N451" s="177"/>
      <c r="O451" s="177"/>
      <c r="P451" s="177"/>
      <c r="Q451" s="177"/>
      <c r="R451" s="180"/>
      <c r="T451" s="181"/>
      <c r="U451" s="177"/>
      <c r="V451" s="177"/>
      <c r="W451" s="177"/>
      <c r="X451" s="177"/>
      <c r="Y451" s="177"/>
      <c r="Z451" s="177"/>
      <c r="AA451" s="182"/>
      <c r="AT451" s="183" t="s">
        <v>173</v>
      </c>
      <c r="AU451" s="183" t="s">
        <v>116</v>
      </c>
      <c r="AV451" s="10" t="s">
        <v>116</v>
      </c>
      <c r="AW451" s="10" t="s">
        <v>38</v>
      </c>
      <c r="AX451" s="10" t="s">
        <v>80</v>
      </c>
      <c r="AY451" s="183" t="s">
        <v>161</v>
      </c>
    </row>
    <row r="452" spans="2:65" s="11" customFormat="1" ht="14.45" customHeight="1">
      <c r="B452" s="184"/>
      <c r="C452" s="185"/>
      <c r="D452" s="185"/>
      <c r="E452" s="186" t="s">
        <v>22</v>
      </c>
      <c r="F452" s="277" t="s">
        <v>174</v>
      </c>
      <c r="G452" s="278"/>
      <c r="H452" s="278"/>
      <c r="I452" s="278"/>
      <c r="J452" s="185"/>
      <c r="K452" s="187">
        <v>62.921999999999997</v>
      </c>
      <c r="L452" s="185"/>
      <c r="M452" s="185"/>
      <c r="N452" s="185"/>
      <c r="O452" s="185"/>
      <c r="P452" s="185"/>
      <c r="Q452" s="185"/>
      <c r="R452" s="188"/>
      <c r="T452" s="189"/>
      <c r="U452" s="185"/>
      <c r="V452" s="185"/>
      <c r="W452" s="185"/>
      <c r="X452" s="185"/>
      <c r="Y452" s="185"/>
      <c r="Z452" s="185"/>
      <c r="AA452" s="190"/>
      <c r="AT452" s="191" t="s">
        <v>173</v>
      </c>
      <c r="AU452" s="191" t="s">
        <v>116</v>
      </c>
      <c r="AV452" s="11" t="s">
        <v>166</v>
      </c>
      <c r="AW452" s="11" t="s">
        <v>38</v>
      </c>
      <c r="AX452" s="11" t="s">
        <v>88</v>
      </c>
      <c r="AY452" s="191" t="s">
        <v>161</v>
      </c>
    </row>
    <row r="453" spans="2:65" s="1" customFormat="1" ht="22.9" customHeight="1">
      <c r="B453" s="37"/>
      <c r="C453" s="169" t="s">
        <v>876</v>
      </c>
      <c r="D453" s="169" t="s">
        <v>162</v>
      </c>
      <c r="E453" s="170" t="s">
        <v>877</v>
      </c>
      <c r="F453" s="271" t="s">
        <v>878</v>
      </c>
      <c r="G453" s="271"/>
      <c r="H453" s="271"/>
      <c r="I453" s="271"/>
      <c r="J453" s="171" t="s">
        <v>242</v>
      </c>
      <c r="K453" s="172">
        <v>100</v>
      </c>
      <c r="L453" s="272">
        <v>0</v>
      </c>
      <c r="M453" s="273"/>
      <c r="N453" s="274">
        <f>ROUND(L453*K453,2)</f>
        <v>0</v>
      </c>
      <c r="O453" s="274"/>
      <c r="P453" s="274"/>
      <c r="Q453" s="274"/>
      <c r="R453" s="39"/>
      <c r="T453" s="173" t="s">
        <v>22</v>
      </c>
      <c r="U453" s="46" t="s">
        <v>45</v>
      </c>
      <c r="V453" s="38"/>
      <c r="W453" s="174">
        <f>V453*K453</f>
        <v>0</v>
      </c>
      <c r="X453" s="174">
        <v>0</v>
      </c>
      <c r="Y453" s="174">
        <f>X453*K453</f>
        <v>0</v>
      </c>
      <c r="Z453" s="174">
        <v>0</v>
      </c>
      <c r="AA453" s="175">
        <f>Z453*K453</f>
        <v>0</v>
      </c>
      <c r="AR453" s="21" t="s">
        <v>251</v>
      </c>
      <c r="AT453" s="21" t="s">
        <v>162</v>
      </c>
      <c r="AU453" s="21" t="s">
        <v>116</v>
      </c>
      <c r="AY453" s="21" t="s">
        <v>161</v>
      </c>
      <c r="BE453" s="112">
        <f>IF(U453="základní",N453,0)</f>
        <v>0</v>
      </c>
      <c r="BF453" s="112">
        <f>IF(U453="snížená",N453,0)</f>
        <v>0</v>
      </c>
      <c r="BG453" s="112">
        <f>IF(U453="zákl. přenesená",N453,0)</f>
        <v>0</v>
      </c>
      <c r="BH453" s="112">
        <f>IF(U453="sníž. přenesená",N453,0)</f>
        <v>0</v>
      </c>
      <c r="BI453" s="112">
        <f>IF(U453="nulová",N453,0)</f>
        <v>0</v>
      </c>
      <c r="BJ453" s="21" t="s">
        <v>88</v>
      </c>
      <c r="BK453" s="112">
        <f>ROUND(L453*K453,2)</f>
        <v>0</v>
      </c>
      <c r="BL453" s="21" t="s">
        <v>251</v>
      </c>
      <c r="BM453" s="21" t="s">
        <v>879</v>
      </c>
    </row>
    <row r="454" spans="2:65" s="12" customFormat="1" ht="14.45" customHeight="1">
      <c r="B454" s="196"/>
      <c r="C454" s="197"/>
      <c r="D454" s="197"/>
      <c r="E454" s="198" t="s">
        <v>22</v>
      </c>
      <c r="F454" s="297" t="s">
        <v>813</v>
      </c>
      <c r="G454" s="298"/>
      <c r="H454" s="298"/>
      <c r="I454" s="298"/>
      <c r="J454" s="197"/>
      <c r="K454" s="198" t="s">
        <v>22</v>
      </c>
      <c r="L454" s="197"/>
      <c r="M454" s="197"/>
      <c r="N454" s="197"/>
      <c r="O454" s="197"/>
      <c r="P454" s="197"/>
      <c r="Q454" s="197"/>
      <c r="R454" s="199"/>
      <c r="T454" s="200"/>
      <c r="U454" s="197"/>
      <c r="V454" s="197"/>
      <c r="W454" s="197"/>
      <c r="X454" s="197"/>
      <c r="Y454" s="197"/>
      <c r="Z454" s="197"/>
      <c r="AA454" s="201"/>
      <c r="AT454" s="202" t="s">
        <v>173</v>
      </c>
      <c r="AU454" s="202" t="s">
        <v>116</v>
      </c>
      <c r="AV454" s="12" t="s">
        <v>88</v>
      </c>
      <c r="AW454" s="12" t="s">
        <v>38</v>
      </c>
      <c r="AX454" s="12" t="s">
        <v>80</v>
      </c>
      <c r="AY454" s="202" t="s">
        <v>161</v>
      </c>
    </row>
    <row r="455" spans="2:65" s="10" customFormat="1" ht="14.45" customHeight="1">
      <c r="B455" s="176"/>
      <c r="C455" s="177"/>
      <c r="D455" s="177"/>
      <c r="E455" s="178" t="s">
        <v>22</v>
      </c>
      <c r="F455" s="279" t="s">
        <v>809</v>
      </c>
      <c r="G455" s="280"/>
      <c r="H455" s="280"/>
      <c r="I455" s="280"/>
      <c r="J455" s="177"/>
      <c r="K455" s="179">
        <v>100</v>
      </c>
      <c r="L455" s="177"/>
      <c r="M455" s="177"/>
      <c r="N455" s="177"/>
      <c r="O455" s="177"/>
      <c r="P455" s="177"/>
      <c r="Q455" s="177"/>
      <c r="R455" s="180"/>
      <c r="T455" s="181"/>
      <c r="U455" s="177"/>
      <c r="V455" s="177"/>
      <c r="W455" s="177"/>
      <c r="X455" s="177"/>
      <c r="Y455" s="177"/>
      <c r="Z455" s="177"/>
      <c r="AA455" s="182"/>
      <c r="AT455" s="183" t="s">
        <v>173</v>
      </c>
      <c r="AU455" s="183" t="s">
        <v>116</v>
      </c>
      <c r="AV455" s="10" t="s">
        <v>116</v>
      </c>
      <c r="AW455" s="10" t="s">
        <v>38</v>
      </c>
      <c r="AX455" s="10" t="s">
        <v>80</v>
      </c>
      <c r="AY455" s="183" t="s">
        <v>161</v>
      </c>
    </row>
    <row r="456" spans="2:65" s="11" customFormat="1" ht="14.45" customHeight="1">
      <c r="B456" s="184"/>
      <c r="C456" s="185"/>
      <c r="D456" s="185"/>
      <c r="E456" s="186" t="s">
        <v>22</v>
      </c>
      <c r="F456" s="277" t="s">
        <v>174</v>
      </c>
      <c r="G456" s="278"/>
      <c r="H456" s="278"/>
      <c r="I456" s="278"/>
      <c r="J456" s="185"/>
      <c r="K456" s="187">
        <v>100</v>
      </c>
      <c r="L456" s="185"/>
      <c r="M456" s="185"/>
      <c r="N456" s="185"/>
      <c r="O456" s="185"/>
      <c r="P456" s="185"/>
      <c r="Q456" s="185"/>
      <c r="R456" s="188"/>
      <c r="T456" s="189"/>
      <c r="U456" s="185"/>
      <c r="V456" s="185"/>
      <c r="W456" s="185"/>
      <c r="X456" s="185"/>
      <c r="Y456" s="185"/>
      <c r="Z456" s="185"/>
      <c r="AA456" s="190"/>
      <c r="AT456" s="191" t="s">
        <v>173</v>
      </c>
      <c r="AU456" s="191" t="s">
        <v>116</v>
      </c>
      <c r="AV456" s="11" t="s">
        <v>166</v>
      </c>
      <c r="AW456" s="11" t="s">
        <v>38</v>
      </c>
      <c r="AX456" s="11" t="s">
        <v>88</v>
      </c>
      <c r="AY456" s="191" t="s">
        <v>161</v>
      </c>
    </row>
    <row r="457" spans="2:65" s="1" customFormat="1" ht="22.9" customHeight="1">
      <c r="B457" s="37"/>
      <c r="C457" s="169" t="s">
        <v>880</v>
      </c>
      <c r="D457" s="169" t="s">
        <v>162</v>
      </c>
      <c r="E457" s="170" t="s">
        <v>881</v>
      </c>
      <c r="F457" s="271" t="s">
        <v>882</v>
      </c>
      <c r="G457" s="271"/>
      <c r="H457" s="271"/>
      <c r="I457" s="271"/>
      <c r="J457" s="171" t="s">
        <v>207</v>
      </c>
      <c r="K457" s="172">
        <v>2.3210000000000002</v>
      </c>
      <c r="L457" s="272">
        <v>0</v>
      </c>
      <c r="M457" s="273"/>
      <c r="N457" s="274">
        <f>ROUND(L457*K457,2)</f>
        <v>0</v>
      </c>
      <c r="O457" s="274"/>
      <c r="P457" s="274"/>
      <c r="Q457" s="274"/>
      <c r="R457" s="39"/>
      <c r="T457" s="173" t="s">
        <v>22</v>
      </c>
      <c r="U457" s="46" t="s">
        <v>45</v>
      </c>
      <c r="V457" s="38"/>
      <c r="W457" s="174">
        <f>V457*K457</f>
        <v>0</v>
      </c>
      <c r="X457" s="174">
        <v>0</v>
      </c>
      <c r="Y457" s="174">
        <f>X457*K457</f>
        <v>0</v>
      </c>
      <c r="Z457" s="174">
        <v>0</v>
      </c>
      <c r="AA457" s="175">
        <f>Z457*K457</f>
        <v>0</v>
      </c>
      <c r="AR457" s="21" t="s">
        <v>251</v>
      </c>
      <c r="AT457" s="21" t="s">
        <v>162</v>
      </c>
      <c r="AU457" s="21" t="s">
        <v>116</v>
      </c>
      <c r="AY457" s="21" t="s">
        <v>161</v>
      </c>
      <c r="BE457" s="112">
        <f>IF(U457="základní",N457,0)</f>
        <v>0</v>
      </c>
      <c r="BF457" s="112">
        <f>IF(U457="snížená",N457,0)</f>
        <v>0</v>
      </c>
      <c r="BG457" s="112">
        <f>IF(U457="zákl. přenesená",N457,0)</f>
        <v>0</v>
      </c>
      <c r="BH457" s="112">
        <f>IF(U457="sníž. přenesená",N457,0)</f>
        <v>0</v>
      </c>
      <c r="BI457" s="112">
        <f>IF(U457="nulová",N457,0)</f>
        <v>0</v>
      </c>
      <c r="BJ457" s="21" t="s">
        <v>88</v>
      </c>
      <c r="BK457" s="112">
        <f>ROUND(L457*K457,2)</f>
        <v>0</v>
      </c>
      <c r="BL457" s="21" t="s">
        <v>251</v>
      </c>
      <c r="BM457" s="21" t="s">
        <v>883</v>
      </c>
    </row>
    <row r="458" spans="2:65" s="1" customFormat="1" ht="34.15" customHeight="1">
      <c r="B458" s="37"/>
      <c r="C458" s="169" t="s">
        <v>884</v>
      </c>
      <c r="D458" s="169" t="s">
        <v>162</v>
      </c>
      <c r="E458" s="170" t="s">
        <v>885</v>
      </c>
      <c r="F458" s="271" t="s">
        <v>886</v>
      </c>
      <c r="G458" s="271"/>
      <c r="H458" s="271"/>
      <c r="I458" s="271"/>
      <c r="J458" s="171" t="s">
        <v>207</v>
      </c>
      <c r="K458" s="172">
        <v>23.21</v>
      </c>
      <c r="L458" s="272">
        <v>0</v>
      </c>
      <c r="M458" s="273"/>
      <c r="N458" s="274">
        <f>ROUND(L458*K458,2)</f>
        <v>0</v>
      </c>
      <c r="O458" s="274"/>
      <c r="P458" s="274"/>
      <c r="Q458" s="274"/>
      <c r="R458" s="39"/>
      <c r="T458" s="173" t="s">
        <v>22</v>
      </c>
      <c r="U458" s="46" t="s">
        <v>45</v>
      </c>
      <c r="V458" s="38"/>
      <c r="W458" s="174">
        <f>V458*K458</f>
        <v>0</v>
      </c>
      <c r="X458" s="174">
        <v>0</v>
      </c>
      <c r="Y458" s="174">
        <f>X458*K458</f>
        <v>0</v>
      </c>
      <c r="Z458" s="174">
        <v>0</v>
      </c>
      <c r="AA458" s="175">
        <f>Z458*K458</f>
        <v>0</v>
      </c>
      <c r="AR458" s="21" t="s">
        <v>251</v>
      </c>
      <c r="AT458" s="21" t="s">
        <v>162</v>
      </c>
      <c r="AU458" s="21" t="s">
        <v>116</v>
      </c>
      <c r="AY458" s="21" t="s">
        <v>161</v>
      </c>
      <c r="BE458" s="112">
        <f>IF(U458="základní",N458,0)</f>
        <v>0</v>
      </c>
      <c r="BF458" s="112">
        <f>IF(U458="snížená",N458,0)</f>
        <v>0</v>
      </c>
      <c r="BG458" s="112">
        <f>IF(U458="zákl. přenesená",N458,0)</f>
        <v>0</v>
      </c>
      <c r="BH458" s="112">
        <f>IF(U458="sníž. přenesená",N458,0)</f>
        <v>0</v>
      </c>
      <c r="BI458" s="112">
        <f>IF(U458="nulová",N458,0)</f>
        <v>0</v>
      </c>
      <c r="BJ458" s="21" t="s">
        <v>88</v>
      </c>
      <c r="BK458" s="112">
        <f>ROUND(L458*K458,2)</f>
        <v>0</v>
      </c>
      <c r="BL458" s="21" t="s">
        <v>251</v>
      </c>
      <c r="BM458" s="21" t="s">
        <v>887</v>
      </c>
    </row>
    <row r="459" spans="2:65" s="9" customFormat="1" ht="29.85" customHeight="1">
      <c r="B459" s="158"/>
      <c r="C459" s="159"/>
      <c r="D459" s="168" t="s">
        <v>385</v>
      </c>
      <c r="E459" s="168"/>
      <c r="F459" s="168"/>
      <c r="G459" s="168"/>
      <c r="H459" s="168"/>
      <c r="I459" s="168"/>
      <c r="J459" s="168"/>
      <c r="K459" s="168"/>
      <c r="L459" s="168"/>
      <c r="M459" s="168"/>
      <c r="N459" s="288">
        <f>BK459</f>
        <v>0</v>
      </c>
      <c r="O459" s="289"/>
      <c r="P459" s="289"/>
      <c r="Q459" s="289"/>
      <c r="R459" s="161"/>
      <c r="T459" s="162"/>
      <c r="U459" s="159"/>
      <c r="V459" s="159"/>
      <c r="W459" s="163">
        <f>SUM(W460:W483)</f>
        <v>0</v>
      </c>
      <c r="X459" s="159"/>
      <c r="Y459" s="163">
        <f>SUM(Y460:Y483)</f>
        <v>5.3800000000000002E-3</v>
      </c>
      <c r="Z459" s="159"/>
      <c r="AA459" s="164">
        <f>SUM(AA460:AA483)</f>
        <v>0</v>
      </c>
      <c r="AR459" s="165" t="s">
        <v>116</v>
      </c>
      <c r="AT459" s="166" t="s">
        <v>79</v>
      </c>
      <c r="AU459" s="166" t="s">
        <v>88</v>
      </c>
      <c r="AY459" s="165" t="s">
        <v>161</v>
      </c>
      <c r="BK459" s="167">
        <f>SUM(BK460:BK483)</f>
        <v>0</v>
      </c>
    </row>
    <row r="460" spans="2:65" s="1" customFormat="1" ht="22.9" customHeight="1">
      <c r="B460" s="37"/>
      <c r="C460" s="169" t="s">
        <v>888</v>
      </c>
      <c r="D460" s="169" t="s">
        <v>162</v>
      </c>
      <c r="E460" s="170" t="s">
        <v>889</v>
      </c>
      <c r="F460" s="271" t="s">
        <v>890</v>
      </c>
      <c r="G460" s="271"/>
      <c r="H460" s="271"/>
      <c r="I460" s="271"/>
      <c r="J460" s="171" t="s">
        <v>646</v>
      </c>
      <c r="K460" s="172">
        <v>8</v>
      </c>
      <c r="L460" s="272">
        <v>0</v>
      </c>
      <c r="M460" s="273"/>
      <c r="N460" s="274">
        <f>ROUND(L460*K460,2)</f>
        <v>0</v>
      </c>
      <c r="O460" s="274"/>
      <c r="P460" s="274"/>
      <c r="Q460" s="274"/>
      <c r="R460" s="39"/>
      <c r="T460" s="173" t="s">
        <v>22</v>
      </c>
      <c r="U460" s="46" t="s">
        <v>45</v>
      </c>
      <c r="V460" s="38"/>
      <c r="W460" s="174">
        <f>V460*K460</f>
        <v>0</v>
      </c>
      <c r="X460" s="174">
        <v>6.9999999999999994E-5</v>
      </c>
      <c r="Y460" s="174">
        <f>X460*K460</f>
        <v>5.5999999999999995E-4</v>
      </c>
      <c r="Z460" s="174">
        <v>0</v>
      </c>
      <c r="AA460" s="175">
        <f>Z460*K460</f>
        <v>0</v>
      </c>
      <c r="AR460" s="21" t="s">
        <v>251</v>
      </c>
      <c r="AT460" s="21" t="s">
        <v>162</v>
      </c>
      <c r="AU460" s="21" t="s">
        <v>116</v>
      </c>
      <c r="AY460" s="21" t="s">
        <v>161</v>
      </c>
      <c r="BE460" s="112">
        <f>IF(U460="základní",N460,0)</f>
        <v>0</v>
      </c>
      <c r="BF460" s="112">
        <f>IF(U460="snížená",N460,0)</f>
        <v>0</v>
      </c>
      <c r="BG460" s="112">
        <f>IF(U460="zákl. přenesená",N460,0)</f>
        <v>0</v>
      </c>
      <c r="BH460" s="112">
        <f>IF(U460="sníž. přenesená",N460,0)</f>
        <v>0</v>
      </c>
      <c r="BI460" s="112">
        <f>IF(U460="nulová",N460,0)</f>
        <v>0</v>
      </c>
      <c r="BJ460" s="21" t="s">
        <v>88</v>
      </c>
      <c r="BK460" s="112">
        <f>ROUND(L460*K460,2)</f>
        <v>0</v>
      </c>
      <c r="BL460" s="21" t="s">
        <v>251</v>
      </c>
      <c r="BM460" s="21" t="s">
        <v>891</v>
      </c>
    </row>
    <row r="461" spans="2:65" s="10" customFormat="1" ht="14.45" customHeight="1">
      <c r="B461" s="176"/>
      <c r="C461" s="177"/>
      <c r="D461" s="177"/>
      <c r="E461" s="178" t="s">
        <v>22</v>
      </c>
      <c r="F461" s="275" t="s">
        <v>892</v>
      </c>
      <c r="G461" s="276"/>
      <c r="H461" s="276"/>
      <c r="I461" s="276"/>
      <c r="J461" s="177"/>
      <c r="K461" s="179">
        <v>8</v>
      </c>
      <c r="L461" s="177"/>
      <c r="M461" s="177"/>
      <c r="N461" s="177"/>
      <c r="O461" s="177"/>
      <c r="P461" s="177"/>
      <c r="Q461" s="177"/>
      <c r="R461" s="180"/>
      <c r="T461" s="181"/>
      <c r="U461" s="177"/>
      <c r="V461" s="177"/>
      <c r="W461" s="177"/>
      <c r="X461" s="177"/>
      <c r="Y461" s="177"/>
      <c r="Z461" s="177"/>
      <c r="AA461" s="182"/>
      <c r="AT461" s="183" t="s">
        <v>173</v>
      </c>
      <c r="AU461" s="183" t="s">
        <v>116</v>
      </c>
      <c r="AV461" s="10" t="s">
        <v>116</v>
      </c>
      <c r="AW461" s="10" t="s">
        <v>38</v>
      </c>
      <c r="AX461" s="10" t="s">
        <v>80</v>
      </c>
      <c r="AY461" s="183" t="s">
        <v>161</v>
      </c>
    </row>
    <row r="462" spans="2:65" s="11" customFormat="1" ht="14.45" customHeight="1">
      <c r="B462" s="184"/>
      <c r="C462" s="185"/>
      <c r="D462" s="185"/>
      <c r="E462" s="186" t="s">
        <v>22</v>
      </c>
      <c r="F462" s="277" t="s">
        <v>174</v>
      </c>
      <c r="G462" s="278"/>
      <c r="H462" s="278"/>
      <c r="I462" s="278"/>
      <c r="J462" s="185"/>
      <c r="K462" s="187">
        <v>8</v>
      </c>
      <c r="L462" s="185"/>
      <c r="M462" s="185"/>
      <c r="N462" s="185"/>
      <c r="O462" s="185"/>
      <c r="P462" s="185"/>
      <c r="Q462" s="185"/>
      <c r="R462" s="188"/>
      <c r="T462" s="189"/>
      <c r="U462" s="185"/>
      <c r="V462" s="185"/>
      <c r="W462" s="185"/>
      <c r="X462" s="185"/>
      <c r="Y462" s="185"/>
      <c r="Z462" s="185"/>
      <c r="AA462" s="190"/>
      <c r="AT462" s="191" t="s">
        <v>173</v>
      </c>
      <c r="AU462" s="191" t="s">
        <v>116</v>
      </c>
      <c r="AV462" s="11" t="s">
        <v>166</v>
      </c>
      <c r="AW462" s="11" t="s">
        <v>38</v>
      </c>
      <c r="AX462" s="11" t="s">
        <v>88</v>
      </c>
      <c r="AY462" s="191" t="s">
        <v>161</v>
      </c>
    </row>
    <row r="463" spans="2:65" s="1" customFormat="1" ht="22.9" customHeight="1">
      <c r="B463" s="37"/>
      <c r="C463" s="169" t="s">
        <v>893</v>
      </c>
      <c r="D463" s="169" t="s">
        <v>162</v>
      </c>
      <c r="E463" s="170" t="s">
        <v>894</v>
      </c>
      <c r="F463" s="271" t="s">
        <v>895</v>
      </c>
      <c r="G463" s="271"/>
      <c r="H463" s="271"/>
      <c r="I463" s="271"/>
      <c r="J463" s="171" t="s">
        <v>646</v>
      </c>
      <c r="K463" s="172">
        <v>8</v>
      </c>
      <c r="L463" s="272">
        <v>0</v>
      </c>
      <c r="M463" s="273"/>
      <c r="N463" s="274">
        <f>ROUND(L463*K463,2)</f>
        <v>0</v>
      </c>
      <c r="O463" s="274"/>
      <c r="P463" s="274"/>
      <c r="Q463" s="274"/>
      <c r="R463" s="39"/>
      <c r="T463" s="173" t="s">
        <v>22</v>
      </c>
      <c r="U463" s="46" t="s">
        <v>45</v>
      </c>
      <c r="V463" s="38"/>
      <c r="W463" s="174">
        <f>V463*K463</f>
        <v>0</v>
      </c>
      <c r="X463" s="174">
        <v>8.0000000000000007E-5</v>
      </c>
      <c r="Y463" s="174">
        <f>X463*K463</f>
        <v>6.4000000000000005E-4</v>
      </c>
      <c r="Z463" s="174">
        <v>0</v>
      </c>
      <c r="AA463" s="175">
        <f>Z463*K463</f>
        <v>0</v>
      </c>
      <c r="AR463" s="21" t="s">
        <v>251</v>
      </c>
      <c r="AT463" s="21" t="s">
        <v>162</v>
      </c>
      <c r="AU463" s="21" t="s">
        <v>116</v>
      </c>
      <c r="AY463" s="21" t="s">
        <v>161</v>
      </c>
      <c r="BE463" s="112">
        <f>IF(U463="základní",N463,0)</f>
        <v>0</v>
      </c>
      <c r="BF463" s="112">
        <f>IF(U463="snížená",N463,0)</f>
        <v>0</v>
      </c>
      <c r="BG463" s="112">
        <f>IF(U463="zákl. přenesená",N463,0)</f>
        <v>0</v>
      </c>
      <c r="BH463" s="112">
        <f>IF(U463="sníž. přenesená",N463,0)</f>
        <v>0</v>
      </c>
      <c r="BI463" s="112">
        <f>IF(U463="nulová",N463,0)</f>
        <v>0</v>
      </c>
      <c r="BJ463" s="21" t="s">
        <v>88</v>
      </c>
      <c r="BK463" s="112">
        <f>ROUND(L463*K463,2)</f>
        <v>0</v>
      </c>
      <c r="BL463" s="21" t="s">
        <v>251</v>
      </c>
      <c r="BM463" s="21" t="s">
        <v>896</v>
      </c>
    </row>
    <row r="464" spans="2:65" s="10" customFormat="1" ht="14.45" customHeight="1">
      <c r="B464" s="176"/>
      <c r="C464" s="177"/>
      <c r="D464" s="177"/>
      <c r="E464" s="178" t="s">
        <v>22</v>
      </c>
      <c r="F464" s="275" t="s">
        <v>892</v>
      </c>
      <c r="G464" s="276"/>
      <c r="H464" s="276"/>
      <c r="I464" s="276"/>
      <c r="J464" s="177"/>
      <c r="K464" s="179">
        <v>8</v>
      </c>
      <c r="L464" s="177"/>
      <c r="M464" s="177"/>
      <c r="N464" s="177"/>
      <c r="O464" s="177"/>
      <c r="P464" s="177"/>
      <c r="Q464" s="177"/>
      <c r="R464" s="180"/>
      <c r="T464" s="181"/>
      <c r="U464" s="177"/>
      <c r="V464" s="177"/>
      <c r="W464" s="177"/>
      <c r="X464" s="177"/>
      <c r="Y464" s="177"/>
      <c r="Z464" s="177"/>
      <c r="AA464" s="182"/>
      <c r="AT464" s="183" t="s">
        <v>173</v>
      </c>
      <c r="AU464" s="183" t="s">
        <v>116</v>
      </c>
      <c r="AV464" s="10" t="s">
        <v>116</v>
      </c>
      <c r="AW464" s="10" t="s">
        <v>38</v>
      </c>
      <c r="AX464" s="10" t="s">
        <v>80</v>
      </c>
      <c r="AY464" s="183" t="s">
        <v>161</v>
      </c>
    </row>
    <row r="465" spans="2:65" s="11" customFormat="1" ht="14.45" customHeight="1">
      <c r="B465" s="184"/>
      <c r="C465" s="185"/>
      <c r="D465" s="185"/>
      <c r="E465" s="186" t="s">
        <v>22</v>
      </c>
      <c r="F465" s="277" t="s">
        <v>174</v>
      </c>
      <c r="G465" s="278"/>
      <c r="H465" s="278"/>
      <c r="I465" s="278"/>
      <c r="J465" s="185"/>
      <c r="K465" s="187">
        <v>8</v>
      </c>
      <c r="L465" s="185"/>
      <c r="M465" s="185"/>
      <c r="N465" s="185"/>
      <c r="O465" s="185"/>
      <c r="P465" s="185"/>
      <c r="Q465" s="185"/>
      <c r="R465" s="188"/>
      <c r="T465" s="189"/>
      <c r="U465" s="185"/>
      <c r="V465" s="185"/>
      <c r="W465" s="185"/>
      <c r="X465" s="185"/>
      <c r="Y465" s="185"/>
      <c r="Z465" s="185"/>
      <c r="AA465" s="190"/>
      <c r="AT465" s="191" t="s">
        <v>173</v>
      </c>
      <c r="AU465" s="191" t="s">
        <v>116</v>
      </c>
      <c r="AV465" s="11" t="s">
        <v>166</v>
      </c>
      <c r="AW465" s="11" t="s">
        <v>38</v>
      </c>
      <c r="AX465" s="11" t="s">
        <v>88</v>
      </c>
      <c r="AY465" s="191" t="s">
        <v>161</v>
      </c>
    </row>
    <row r="466" spans="2:65" s="1" customFormat="1" ht="14.45" customHeight="1">
      <c r="B466" s="37"/>
      <c r="C466" s="169" t="s">
        <v>897</v>
      </c>
      <c r="D466" s="169" t="s">
        <v>162</v>
      </c>
      <c r="E466" s="170" t="s">
        <v>898</v>
      </c>
      <c r="F466" s="271" t="s">
        <v>899</v>
      </c>
      <c r="G466" s="271"/>
      <c r="H466" s="271"/>
      <c r="I466" s="271"/>
      <c r="J466" s="171" t="s">
        <v>646</v>
      </c>
      <c r="K466" s="172">
        <v>11</v>
      </c>
      <c r="L466" s="272">
        <v>0</v>
      </c>
      <c r="M466" s="273"/>
      <c r="N466" s="274">
        <f>ROUND(L466*K466,2)</f>
        <v>0</v>
      </c>
      <c r="O466" s="274"/>
      <c r="P466" s="274"/>
      <c r="Q466" s="274"/>
      <c r="R466" s="39"/>
      <c r="T466" s="173" t="s">
        <v>22</v>
      </c>
      <c r="U466" s="46" t="s">
        <v>45</v>
      </c>
      <c r="V466" s="38"/>
      <c r="W466" s="174">
        <f>V466*K466</f>
        <v>0</v>
      </c>
      <c r="X466" s="174">
        <v>1.3999999999999999E-4</v>
      </c>
      <c r="Y466" s="174">
        <f>X466*K466</f>
        <v>1.5399999999999999E-3</v>
      </c>
      <c r="Z466" s="174">
        <v>0</v>
      </c>
      <c r="AA466" s="175">
        <f>Z466*K466</f>
        <v>0</v>
      </c>
      <c r="AR466" s="21" t="s">
        <v>251</v>
      </c>
      <c r="AT466" s="21" t="s">
        <v>162</v>
      </c>
      <c r="AU466" s="21" t="s">
        <v>116</v>
      </c>
      <c r="AY466" s="21" t="s">
        <v>161</v>
      </c>
      <c r="BE466" s="112">
        <f>IF(U466="základní",N466,0)</f>
        <v>0</v>
      </c>
      <c r="BF466" s="112">
        <f>IF(U466="snížená",N466,0)</f>
        <v>0</v>
      </c>
      <c r="BG466" s="112">
        <f>IF(U466="zákl. přenesená",N466,0)</f>
        <v>0</v>
      </c>
      <c r="BH466" s="112">
        <f>IF(U466="sníž. přenesená",N466,0)</f>
        <v>0</v>
      </c>
      <c r="BI466" s="112">
        <f>IF(U466="nulová",N466,0)</f>
        <v>0</v>
      </c>
      <c r="BJ466" s="21" t="s">
        <v>88</v>
      </c>
      <c r="BK466" s="112">
        <f>ROUND(L466*K466,2)</f>
        <v>0</v>
      </c>
      <c r="BL466" s="21" t="s">
        <v>251</v>
      </c>
      <c r="BM466" s="21" t="s">
        <v>900</v>
      </c>
    </row>
    <row r="467" spans="2:65" s="10" customFormat="1" ht="14.45" customHeight="1">
      <c r="B467" s="176"/>
      <c r="C467" s="177"/>
      <c r="D467" s="177"/>
      <c r="E467" s="178" t="s">
        <v>22</v>
      </c>
      <c r="F467" s="275" t="s">
        <v>547</v>
      </c>
      <c r="G467" s="276"/>
      <c r="H467" s="276"/>
      <c r="I467" s="276"/>
      <c r="J467" s="177"/>
      <c r="K467" s="179">
        <v>4</v>
      </c>
      <c r="L467" s="177"/>
      <c r="M467" s="177"/>
      <c r="N467" s="177"/>
      <c r="O467" s="177"/>
      <c r="P467" s="177"/>
      <c r="Q467" s="177"/>
      <c r="R467" s="180"/>
      <c r="T467" s="181"/>
      <c r="U467" s="177"/>
      <c r="V467" s="177"/>
      <c r="W467" s="177"/>
      <c r="X467" s="177"/>
      <c r="Y467" s="177"/>
      <c r="Z467" s="177"/>
      <c r="AA467" s="182"/>
      <c r="AT467" s="183" t="s">
        <v>173</v>
      </c>
      <c r="AU467" s="183" t="s">
        <v>116</v>
      </c>
      <c r="AV467" s="10" t="s">
        <v>116</v>
      </c>
      <c r="AW467" s="10" t="s">
        <v>38</v>
      </c>
      <c r="AX467" s="10" t="s">
        <v>80</v>
      </c>
      <c r="AY467" s="183" t="s">
        <v>161</v>
      </c>
    </row>
    <row r="468" spans="2:65" s="10" customFormat="1" ht="14.45" customHeight="1">
      <c r="B468" s="176"/>
      <c r="C468" s="177"/>
      <c r="D468" s="177"/>
      <c r="E468" s="178" t="s">
        <v>22</v>
      </c>
      <c r="F468" s="279" t="s">
        <v>548</v>
      </c>
      <c r="G468" s="280"/>
      <c r="H468" s="280"/>
      <c r="I468" s="280"/>
      <c r="J468" s="177"/>
      <c r="K468" s="179">
        <v>2</v>
      </c>
      <c r="L468" s="177"/>
      <c r="M468" s="177"/>
      <c r="N468" s="177"/>
      <c r="O468" s="177"/>
      <c r="P468" s="177"/>
      <c r="Q468" s="177"/>
      <c r="R468" s="180"/>
      <c r="T468" s="181"/>
      <c r="U468" s="177"/>
      <c r="V468" s="177"/>
      <c r="W468" s="177"/>
      <c r="X468" s="177"/>
      <c r="Y468" s="177"/>
      <c r="Z468" s="177"/>
      <c r="AA468" s="182"/>
      <c r="AT468" s="183" t="s">
        <v>173</v>
      </c>
      <c r="AU468" s="183" t="s">
        <v>116</v>
      </c>
      <c r="AV468" s="10" t="s">
        <v>116</v>
      </c>
      <c r="AW468" s="10" t="s">
        <v>38</v>
      </c>
      <c r="AX468" s="10" t="s">
        <v>80</v>
      </c>
      <c r="AY468" s="183" t="s">
        <v>161</v>
      </c>
    </row>
    <row r="469" spans="2:65" s="10" customFormat="1" ht="14.45" customHeight="1">
      <c r="B469" s="176"/>
      <c r="C469" s="177"/>
      <c r="D469" s="177"/>
      <c r="E469" s="178" t="s">
        <v>22</v>
      </c>
      <c r="F469" s="279" t="s">
        <v>549</v>
      </c>
      <c r="G469" s="280"/>
      <c r="H469" s="280"/>
      <c r="I469" s="280"/>
      <c r="J469" s="177"/>
      <c r="K469" s="179">
        <v>1</v>
      </c>
      <c r="L469" s="177"/>
      <c r="M469" s="177"/>
      <c r="N469" s="177"/>
      <c r="O469" s="177"/>
      <c r="P469" s="177"/>
      <c r="Q469" s="177"/>
      <c r="R469" s="180"/>
      <c r="T469" s="181"/>
      <c r="U469" s="177"/>
      <c r="V469" s="177"/>
      <c r="W469" s="177"/>
      <c r="X469" s="177"/>
      <c r="Y469" s="177"/>
      <c r="Z469" s="177"/>
      <c r="AA469" s="182"/>
      <c r="AT469" s="183" t="s">
        <v>173</v>
      </c>
      <c r="AU469" s="183" t="s">
        <v>116</v>
      </c>
      <c r="AV469" s="10" t="s">
        <v>116</v>
      </c>
      <c r="AW469" s="10" t="s">
        <v>38</v>
      </c>
      <c r="AX469" s="10" t="s">
        <v>80</v>
      </c>
      <c r="AY469" s="183" t="s">
        <v>161</v>
      </c>
    </row>
    <row r="470" spans="2:65" s="10" customFormat="1" ht="14.45" customHeight="1">
      <c r="B470" s="176"/>
      <c r="C470" s="177"/>
      <c r="D470" s="177"/>
      <c r="E470" s="178" t="s">
        <v>22</v>
      </c>
      <c r="F470" s="279" t="s">
        <v>550</v>
      </c>
      <c r="G470" s="280"/>
      <c r="H470" s="280"/>
      <c r="I470" s="280"/>
      <c r="J470" s="177"/>
      <c r="K470" s="179">
        <v>1</v>
      </c>
      <c r="L470" s="177"/>
      <c r="M470" s="177"/>
      <c r="N470" s="177"/>
      <c r="O470" s="177"/>
      <c r="P470" s="177"/>
      <c r="Q470" s="177"/>
      <c r="R470" s="180"/>
      <c r="T470" s="181"/>
      <c r="U470" s="177"/>
      <c r="V470" s="177"/>
      <c r="W470" s="177"/>
      <c r="X470" s="177"/>
      <c r="Y470" s="177"/>
      <c r="Z470" s="177"/>
      <c r="AA470" s="182"/>
      <c r="AT470" s="183" t="s">
        <v>173</v>
      </c>
      <c r="AU470" s="183" t="s">
        <v>116</v>
      </c>
      <c r="AV470" s="10" t="s">
        <v>116</v>
      </c>
      <c r="AW470" s="10" t="s">
        <v>38</v>
      </c>
      <c r="AX470" s="10" t="s">
        <v>80</v>
      </c>
      <c r="AY470" s="183" t="s">
        <v>161</v>
      </c>
    </row>
    <row r="471" spans="2:65" s="10" customFormat="1" ht="14.45" customHeight="1">
      <c r="B471" s="176"/>
      <c r="C471" s="177"/>
      <c r="D471" s="177"/>
      <c r="E471" s="178" t="s">
        <v>22</v>
      </c>
      <c r="F471" s="279" t="s">
        <v>551</v>
      </c>
      <c r="G471" s="280"/>
      <c r="H471" s="280"/>
      <c r="I471" s="280"/>
      <c r="J471" s="177"/>
      <c r="K471" s="179">
        <v>1</v>
      </c>
      <c r="L471" s="177"/>
      <c r="M471" s="177"/>
      <c r="N471" s="177"/>
      <c r="O471" s="177"/>
      <c r="P471" s="177"/>
      <c r="Q471" s="177"/>
      <c r="R471" s="180"/>
      <c r="T471" s="181"/>
      <c r="U471" s="177"/>
      <c r="V471" s="177"/>
      <c r="W471" s="177"/>
      <c r="X471" s="177"/>
      <c r="Y471" s="177"/>
      <c r="Z471" s="177"/>
      <c r="AA471" s="182"/>
      <c r="AT471" s="183" t="s">
        <v>173</v>
      </c>
      <c r="AU471" s="183" t="s">
        <v>116</v>
      </c>
      <c r="AV471" s="10" t="s">
        <v>116</v>
      </c>
      <c r="AW471" s="10" t="s">
        <v>38</v>
      </c>
      <c r="AX471" s="10" t="s">
        <v>80</v>
      </c>
      <c r="AY471" s="183" t="s">
        <v>161</v>
      </c>
    </row>
    <row r="472" spans="2:65" s="10" customFormat="1" ht="14.45" customHeight="1">
      <c r="B472" s="176"/>
      <c r="C472" s="177"/>
      <c r="D472" s="177"/>
      <c r="E472" s="178" t="s">
        <v>22</v>
      </c>
      <c r="F472" s="279" t="s">
        <v>552</v>
      </c>
      <c r="G472" s="280"/>
      <c r="H472" s="280"/>
      <c r="I472" s="280"/>
      <c r="J472" s="177"/>
      <c r="K472" s="179">
        <v>1</v>
      </c>
      <c r="L472" s="177"/>
      <c r="M472" s="177"/>
      <c r="N472" s="177"/>
      <c r="O472" s="177"/>
      <c r="P472" s="177"/>
      <c r="Q472" s="177"/>
      <c r="R472" s="180"/>
      <c r="T472" s="181"/>
      <c r="U472" s="177"/>
      <c r="V472" s="177"/>
      <c r="W472" s="177"/>
      <c r="X472" s="177"/>
      <c r="Y472" s="177"/>
      <c r="Z472" s="177"/>
      <c r="AA472" s="182"/>
      <c r="AT472" s="183" t="s">
        <v>173</v>
      </c>
      <c r="AU472" s="183" t="s">
        <v>116</v>
      </c>
      <c r="AV472" s="10" t="s">
        <v>116</v>
      </c>
      <c r="AW472" s="10" t="s">
        <v>38</v>
      </c>
      <c r="AX472" s="10" t="s">
        <v>80</v>
      </c>
      <c r="AY472" s="183" t="s">
        <v>161</v>
      </c>
    </row>
    <row r="473" spans="2:65" s="10" customFormat="1" ht="14.45" customHeight="1">
      <c r="B473" s="176"/>
      <c r="C473" s="177"/>
      <c r="D473" s="177"/>
      <c r="E473" s="178" t="s">
        <v>22</v>
      </c>
      <c r="F473" s="279" t="s">
        <v>553</v>
      </c>
      <c r="G473" s="280"/>
      <c r="H473" s="280"/>
      <c r="I473" s="280"/>
      <c r="J473" s="177"/>
      <c r="K473" s="179">
        <v>1</v>
      </c>
      <c r="L473" s="177"/>
      <c r="M473" s="177"/>
      <c r="N473" s="177"/>
      <c r="O473" s="177"/>
      <c r="P473" s="177"/>
      <c r="Q473" s="177"/>
      <c r="R473" s="180"/>
      <c r="T473" s="181"/>
      <c r="U473" s="177"/>
      <c r="V473" s="177"/>
      <c r="W473" s="177"/>
      <c r="X473" s="177"/>
      <c r="Y473" s="177"/>
      <c r="Z473" s="177"/>
      <c r="AA473" s="182"/>
      <c r="AT473" s="183" t="s">
        <v>173</v>
      </c>
      <c r="AU473" s="183" t="s">
        <v>116</v>
      </c>
      <c r="AV473" s="10" t="s">
        <v>116</v>
      </c>
      <c r="AW473" s="10" t="s">
        <v>38</v>
      </c>
      <c r="AX473" s="10" t="s">
        <v>80</v>
      </c>
      <c r="AY473" s="183" t="s">
        <v>161</v>
      </c>
    </row>
    <row r="474" spans="2:65" s="11" customFormat="1" ht="14.45" customHeight="1">
      <c r="B474" s="184"/>
      <c r="C474" s="185"/>
      <c r="D474" s="185"/>
      <c r="E474" s="186" t="s">
        <v>22</v>
      </c>
      <c r="F474" s="277" t="s">
        <v>174</v>
      </c>
      <c r="G474" s="278"/>
      <c r="H474" s="278"/>
      <c r="I474" s="278"/>
      <c r="J474" s="185"/>
      <c r="K474" s="187">
        <v>11</v>
      </c>
      <c r="L474" s="185"/>
      <c r="M474" s="185"/>
      <c r="N474" s="185"/>
      <c r="O474" s="185"/>
      <c r="P474" s="185"/>
      <c r="Q474" s="185"/>
      <c r="R474" s="188"/>
      <c r="T474" s="189"/>
      <c r="U474" s="185"/>
      <c r="V474" s="185"/>
      <c r="W474" s="185"/>
      <c r="X474" s="185"/>
      <c r="Y474" s="185"/>
      <c r="Z474" s="185"/>
      <c r="AA474" s="190"/>
      <c r="AT474" s="191" t="s">
        <v>173</v>
      </c>
      <c r="AU474" s="191" t="s">
        <v>116</v>
      </c>
      <c r="AV474" s="11" t="s">
        <v>166</v>
      </c>
      <c r="AW474" s="11" t="s">
        <v>38</v>
      </c>
      <c r="AX474" s="11" t="s">
        <v>88</v>
      </c>
      <c r="AY474" s="191" t="s">
        <v>161</v>
      </c>
    </row>
    <row r="475" spans="2:65" s="1" customFormat="1" ht="34.15" customHeight="1">
      <c r="B475" s="37"/>
      <c r="C475" s="169" t="s">
        <v>901</v>
      </c>
      <c r="D475" s="169" t="s">
        <v>162</v>
      </c>
      <c r="E475" s="170" t="s">
        <v>902</v>
      </c>
      <c r="F475" s="271" t="s">
        <v>903</v>
      </c>
      <c r="G475" s="271"/>
      <c r="H475" s="271"/>
      <c r="I475" s="271"/>
      <c r="J475" s="171" t="s">
        <v>646</v>
      </c>
      <c r="K475" s="172">
        <v>8</v>
      </c>
      <c r="L475" s="272">
        <v>0</v>
      </c>
      <c r="M475" s="273"/>
      <c r="N475" s="274">
        <f>ROUND(L475*K475,2)</f>
        <v>0</v>
      </c>
      <c r="O475" s="274"/>
      <c r="P475" s="274"/>
      <c r="Q475" s="274"/>
      <c r="R475" s="39"/>
      <c r="T475" s="173" t="s">
        <v>22</v>
      </c>
      <c r="U475" s="46" t="s">
        <v>45</v>
      </c>
      <c r="V475" s="38"/>
      <c r="W475" s="174">
        <f>V475*K475</f>
        <v>0</v>
      </c>
      <c r="X475" s="174">
        <v>1.6000000000000001E-4</v>
      </c>
      <c r="Y475" s="174">
        <f>X475*K475</f>
        <v>1.2800000000000001E-3</v>
      </c>
      <c r="Z475" s="174">
        <v>0</v>
      </c>
      <c r="AA475" s="175">
        <f>Z475*K475</f>
        <v>0</v>
      </c>
      <c r="AR475" s="21" t="s">
        <v>251</v>
      </c>
      <c r="AT475" s="21" t="s">
        <v>162</v>
      </c>
      <c r="AU475" s="21" t="s">
        <v>116</v>
      </c>
      <c r="AY475" s="21" t="s">
        <v>161</v>
      </c>
      <c r="BE475" s="112">
        <f>IF(U475="základní",N475,0)</f>
        <v>0</v>
      </c>
      <c r="BF475" s="112">
        <f>IF(U475="snížená",N475,0)</f>
        <v>0</v>
      </c>
      <c r="BG475" s="112">
        <f>IF(U475="zákl. přenesená",N475,0)</f>
        <v>0</v>
      </c>
      <c r="BH475" s="112">
        <f>IF(U475="sníž. přenesená",N475,0)</f>
        <v>0</v>
      </c>
      <c r="BI475" s="112">
        <f>IF(U475="nulová",N475,0)</f>
        <v>0</v>
      </c>
      <c r="BJ475" s="21" t="s">
        <v>88</v>
      </c>
      <c r="BK475" s="112">
        <f>ROUND(L475*K475,2)</f>
        <v>0</v>
      </c>
      <c r="BL475" s="21" t="s">
        <v>251</v>
      </c>
      <c r="BM475" s="21" t="s">
        <v>904</v>
      </c>
    </row>
    <row r="476" spans="2:65" s="10" customFormat="1" ht="14.45" customHeight="1">
      <c r="B476" s="176"/>
      <c r="C476" s="177"/>
      <c r="D476" s="177"/>
      <c r="E476" s="178" t="s">
        <v>22</v>
      </c>
      <c r="F476" s="275" t="s">
        <v>892</v>
      </c>
      <c r="G476" s="276"/>
      <c r="H476" s="276"/>
      <c r="I476" s="276"/>
      <c r="J476" s="177"/>
      <c r="K476" s="179">
        <v>8</v>
      </c>
      <c r="L476" s="177"/>
      <c r="M476" s="177"/>
      <c r="N476" s="177"/>
      <c r="O476" s="177"/>
      <c r="P476" s="177"/>
      <c r="Q476" s="177"/>
      <c r="R476" s="180"/>
      <c r="T476" s="181"/>
      <c r="U476" s="177"/>
      <c r="V476" s="177"/>
      <c r="W476" s="177"/>
      <c r="X476" s="177"/>
      <c r="Y476" s="177"/>
      <c r="Z476" s="177"/>
      <c r="AA476" s="182"/>
      <c r="AT476" s="183" t="s">
        <v>173</v>
      </c>
      <c r="AU476" s="183" t="s">
        <v>116</v>
      </c>
      <c r="AV476" s="10" t="s">
        <v>116</v>
      </c>
      <c r="AW476" s="10" t="s">
        <v>38</v>
      </c>
      <c r="AX476" s="10" t="s">
        <v>80</v>
      </c>
      <c r="AY476" s="183" t="s">
        <v>161</v>
      </c>
    </row>
    <row r="477" spans="2:65" s="11" customFormat="1" ht="14.45" customHeight="1">
      <c r="B477" s="184"/>
      <c r="C477" s="185"/>
      <c r="D477" s="185"/>
      <c r="E477" s="186" t="s">
        <v>22</v>
      </c>
      <c r="F477" s="277" t="s">
        <v>174</v>
      </c>
      <c r="G477" s="278"/>
      <c r="H477" s="278"/>
      <c r="I477" s="278"/>
      <c r="J477" s="185"/>
      <c r="K477" s="187">
        <v>8</v>
      </c>
      <c r="L477" s="185"/>
      <c r="M477" s="185"/>
      <c r="N477" s="185"/>
      <c r="O477" s="185"/>
      <c r="P477" s="185"/>
      <c r="Q477" s="185"/>
      <c r="R477" s="188"/>
      <c r="T477" s="189"/>
      <c r="U477" s="185"/>
      <c r="V477" s="185"/>
      <c r="W477" s="185"/>
      <c r="X477" s="185"/>
      <c r="Y477" s="185"/>
      <c r="Z477" s="185"/>
      <c r="AA477" s="190"/>
      <c r="AT477" s="191" t="s">
        <v>173</v>
      </c>
      <c r="AU477" s="191" t="s">
        <v>116</v>
      </c>
      <c r="AV477" s="11" t="s">
        <v>166</v>
      </c>
      <c r="AW477" s="11" t="s">
        <v>38</v>
      </c>
      <c r="AX477" s="11" t="s">
        <v>88</v>
      </c>
      <c r="AY477" s="191" t="s">
        <v>161</v>
      </c>
    </row>
    <row r="478" spans="2:65" s="1" customFormat="1" ht="22.9" customHeight="1">
      <c r="B478" s="37"/>
      <c r="C478" s="169" t="s">
        <v>905</v>
      </c>
      <c r="D478" s="169" t="s">
        <v>162</v>
      </c>
      <c r="E478" s="170" t="s">
        <v>906</v>
      </c>
      <c r="F478" s="271" t="s">
        <v>907</v>
      </c>
      <c r="G478" s="271"/>
      <c r="H478" s="271"/>
      <c r="I478" s="271"/>
      <c r="J478" s="171" t="s">
        <v>646</v>
      </c>
      <c r="K478" s="172">
        <v>8</v>
      </c>
      <c r="L478" s="272">
        <v>0</v>
      </c>
      <c r="M478" s="273"/>
      <c r="N478" s="274">
        <f>ROUND(L478*K478,2)</f>
        <v>0</v>
      </c>
      <c r="O478" s="274"/>
      <c r="P478" s="274"/>
      <c r="Q478" s="274"/>
      <c r="R478" s="39"/>
      <c r="T478" s="173" t="s">
        <v>22</v>
      </c>
      <c r="U478" s="46" t="s">
        <v>45</v>
      </c>
      <c r="V478" s="38"/>
      <c r="W478" s="174">
        <f>V478*K478</f>
        <v>0</v>
      </c>
      <c r="X478" s="174">
        <v>1.7000000000000001E-4</v>
      </c>
      <c r="Y478" s="174">
        <f>X478*K478</f>
        <v>1.3600000000000001E-3</v>
      </c>
      <c r="Z478" s="174">
        <v>0</v>
      </c>
      <c r="AA478" s="175">
        <f>Z478*K478</f>
        <v>0</v>
      </c>
      <c r="AR478" s="21" t="s">
        <v>251</v>
      </c>
      <c r="AT478" s="21" t="s">
        <v>162</v>
      </c>
      <c r="AU478" s="21" t="s">
        <v>116</v>
      </c>
      <c r="AY478" s="21" t="s">
        <v>161</v>
      </c>
      <c r="BE478" s="112">
        <f>IF(U478="základní",N478,0)</f>
        <v>0</v>
      </c>
      <c r="BF478" s="112">
        <f>IF(U478="snížená",N478,0)</f>
        <v>0</v>
      </c>
      <c r="BG478" s="112">
        <f>IF(U478="zákl. přenesená",N478,0)</f>
        <v>0</v>
      </c>
      <c r="BH478" s="112">
        <f>IF(U478="sníž. přenesená",N478,0)</f>
        <v>0</v>
      </c>
      <c r="BI478" s="112">
        <f>IF(U478="nulová",N478,0)</f>
        <v>0</v>
      </c>
      <c r="BJ478" s="21" t="s">
        <v>88</v>
      </c>
      <c r="BK478" s="112">
        <f>ROUND(L478*K478,2)</f>
        <v>0</v>
      </c>
      <c r="BL478" s="21" t="s">
        <v>251</v>
      </c>
      <c r="BM478" s="21" t="s">
        <v>908</v>
      </c>
    </row>
    <row r="479" spans="2:65" s="10" customFormat="1" ht="14.45" customHeight="1">
      <c r="B479" s="176"/>
      <c r="C479" s="177"/>
      <c r="D479" s="177"/>
      <c r="E479" s="178" t="s">
        <v>22</v>
      </c>
      <c r="F479" s="275" t="s">
        <v>892</v>
      </c>
      <c r="G479" s="276"/>
      <c r="H479" s="276"/>
      <c r="I479" s="276"/>
      <c r="J479" s="177"/>
      <c r="K479" s="179">
        <v>8</v>
      </c>
      <c r="L479" s="177"/>
      <c r="M479" s="177"/>
      <c r="N479" s="177"/>
      <c r="O479" s="177"/>
      <c r="P479" s="177"/>
      <c r="Q479" s="177"/>
      <c r="R479" s="180"/>
      <c r="T479" s="181"/>
      <c r="U479" s="177"/>
      <c r="V479" s="177"/>
      <c r="W479" s="177"/>
      <c r="X479" s="177"/>
      <c r="Y479" s="177"/>
      <c r="Z479" s="177"/>
      <c r="AA479" s="182"/>
      <c r="AT479" s="183" t="s">
        <v>173</v>
      </c>
      <c r="AU479" s="183" t="s">
        <v>116</v>
      </c>
      <c r="AV479" s="10" t="s">
        <v>116</v>
      </c>
      <c r="AW479" s="10" t="s">
        <v>38</v>
      </c>
      <c r="AX479" s="10" t="s">
        <v>80</v>
      </c>
      <c r="AY479" s="183" t="s">
        <v>161</v>
      </c>
    </row>
    <row r="480" spans="2:65" s="11" customFormat="1" ht="14.45" customHeight="1">
      <c r="B480" s="184"/>
      <c r="C480" s="185"/>
      <c r="D480" s="185"/>
      <c r="E480" s="186" t="s">
        <v>22</v>
      </c>
      <c r="F480" s="277" t="s">
        <v>174</v>
      </c>
      <c r="G480" s="278"/>
      <c r="H480" s="278"/>
      <c r="I480" s="278"/>
      <c r="J480" s="185"/>
      <c r="K480" s="187">
        <v>8</v>
      </c>
      <c r="L480" s="185"/>
      <c r="M480" s="185"/>
      <c r="N480" s="185"/>
      <c r="O480" s="185"/>
      <c r="P480" s="185"/>
      <c r="Q480" s="185"/>
      <c r="R480" s="188"/>
      <c r="T480" s="189"/>
      <c r="U480" s="185"/>
      <c r="V480" s="185"/>
      <c r="W480" s="185"/>
      <c r="X480" s="185"/>
      <c r="Y480" s="185"/>
      <c r="Z480" s="185"/>
      <c r="AA480" s="190"/>
      <c r="AT480" s="191" t="s">
        <v>173</v>
      </c>
      <c r="AU480" s="191" t="s">
        <v>116</v>
      </c>
      <c r="AV480" s="11" t="s">
        <v>166</v>
      </c>
      <c r="AW480" s="11" t="s">
        <v>38</v>
      </c>
      <c r="AX480" s="11" t="s">
        <v>88</v>
      </c>
      <c r="AY480" s="191" t="s">
        <v>161</v>
      </c>
    </row>
    <row r="481" spans="2:65" s="1" customFormat="1" ht="22.9" customHeight="1">
      <c r="B481" s="37"/>
      <c r="C481" s="169" t="s">
        <v>909</v>
      </c>
      <c r="D481" s="169" t="s">
        <v>162</v>
      </c>
      <c r="E481" s="170" t="s">
        <v>910</v>
      </c>
      <c r="F481" s="271" t="s">
        <v>911</v>
      </c>
      <c r="G481" s="271"/>
      <c r="H481" s="271"/>
      <c r="I481" s="271"/>
      <c r="J481" s="171" t="s">
        <v>170</v>
      </c>
      <c r="K481" s="172">
        <v>38.223999999999997</v>
      </c>
      <c r="L481" s="272">
        <v>0</v>
      </c>
      <c r="M481" s="273"/>
      <c r="N481" s="274">
        <f>ROUND(L481*K481,2)</f>
        <v>0</v>
      </c>
      <c r="O481" s="274"/>
      <c r="P481" s="274"/>
      <c r="Q481" s="274"/>
      <c r="R481" s="39"/>
      <c r="T481" s="173" t="s">
        <v>22</v>
      </c>
      <c r="U481" s="46" t="s">
        <v>45</v>
      </c>
      <c r="V481" s="38"/>
      <c r="W481" s="174">
        <f>V481*K481</f>
        <v>0</v>
      </c>
      <c r="X481" s="174">
        <v>0</v>
      </c>
      <c r="Y481" s="174">
        <f>X481*K481</f>
        <v>0</v>
      </c>
      <c r="Z481" s="174">
        <v>0</v>
      </c>
      <c r="AA481" s="175">
        <f>Z481*K481</f>
        <v>0</v>
      </c>
      <c r="AR481" s="21" t="s">
        <v>251</v>
      </c>
      <c r="AT481" s="21" t="s">
        <v>162</v>
      </c>
      <c r="AU481" s="21" t="s">
        <v>116</v>
      </c>
      <c r="AY481" s="21" t="s">
        <v>161</v>
      </c>
      <c r="BE481" s="112">
        <f>IF(U481="základní",N481,0)</f>
        <v>0</v>
      </c>
      <c r="BF481" s="112">
        <f>IF(U481="snížená",N481,0)</f>
        <v>0</v>
      </c>
      <c r="BG481" s="112">
        <f>IF(U481="zákl. přenesená",N481,0)</f>
        <v>0</v>
      </c>
      <c r="BH481" s="112">
        <f>IF(U481="sníž. přenesená",N481,0)</f>
        <v>0</v>
      </c>
      <c r="BI481" s="112">
        <f>IF(U481="nulová",N481,0)</f>
        <v>0</v>
      </c>
      <c r="BJ481" s="21" t="s">
        <v>88</v>
      </c>
      <c r="BK481" s="112">
        <f>ROUND(L481*K481,2)</f>
        <v>0</v>
      </c>
      <c r="BL481" s="21" t="s">
        <v>251</v>
      </c>
      <c r="BM481" s="21" t="s">
        <v>912</v>
      </c>
    </row>
    <row r="482" spans="2:65" s="10" customFormat="1" ht="14.45" customHeight="1">
      <c r="B482" s="176"/>
      <c r="C482" s="177"/>
      <c r="D482" s="177"/>
      <c r="E482" s="178" t="s">
        <v>22</v>
      </c>
      <c r="F482" s="275" t="s">
        <v>913</v>
      </c>
      <c r="G482" s="276"/>
      <c r="H482" s="276"/>
      <c r="I482" s="276"/>
      <c r="J482" s="177"/>
      <c r="K482" s="179">
        <v>38.223999999999997</v>
      </c>
      <c r="L482" s="177"/>
      <c r="M482" s="177"/>
      <c r="N482" s="177"/>
      <c r="O482" s="177"/>
      <c r="P482" s="177"/>
      <c r="Q482" s="177"/>
      <c r="R482" s="180"/>
      <c r="T482" s="181"/>
      <c r="U482" s="177"/>
      <c r="V482" s="177"/>
      <c r="W482" s="177"/>
      <c r="X482" s="177"/>
      <c r="Y482" s="177"/>
      <c r="Z482" s="177"/>
      <c r="AA482" s="182"/>
      <c r="AT482" s="183" t="s">
        <v>173</v>
      </c>
      <c r="AU482" s="183" t="s">
        <v>116</v>
      </c>
      <c r="AV482" s="10" t="s">
        <v>116</v>
      </c>
      <c r="AW482" s="10" t="s">
        <v>38</v>
      </c>
      <c r="AX482" s="10" t="s">
        <v>80</v>
      </c>
      <c r="AY482" s="183" t="s">
        <v>161</v>
      </c>
    </row>
    <row r="483" spans="2:65" s="11" customFormat="1" ht="14.45" customHeight="1">
      <c r="B483" s="184"/>
      <c r="C483" s="185"/>
      <c r="D483" s="185"/>
      <c r="E483" s="186" t="s">
        <v>22</v>
      </c>
      <c r="F483" s="277" t="s">
        <v>174</v>
      </c>
      <c r="G483" s="278"/>
      <c r="H483" s="278"/>
      <c r="I483" s="278"/>
      <c r="J483" s="185"/>
      <c r="K483" s="187">
        <v>38.223999999999997</v>
      </c>
      <c r="L483" s="185"/>
      <c r="M483" s="185"/>
      <c r="N483" s="185"/>
      <c r="O483" s="185"/>
      <c r="P483" s="185"/>
      <c r="Q483" s="185"/>
      <c r="R483" s="188"/>
      <c r="T483" s="189"/>
      <c r="U483" s="185"/>
      <c r="V483" s="185"/>
      <c r="W483" s="185"/>
      <c r="X483" s="185"/>
      <c r="Y483" s="185"/>
      <c r="Z483" s="185"/>
      <c r="AA483" s="190"/>
      <c r="AT483" s="191" t="s">
        <v>173</v>
      </c>
      <c r="AU483" s="191" t="s">
        <v>116</v>
      </c>
      <c r="AV483" s="11" t="s">
        <v>166</v>
      </c>
      <c r="AW483" s="11" t="s">
        <v>38</v>
      </c>
      <c r="AX483" s="11" t="s">
        <v>88</v>
      </c>
      <c r="AY483" s="191" t="s">
        <v>161</v>
      </c>
    </row>
    <row r="484" spans="2:65" s="9" customFormat="1" ht="29.85" customHeight="1">
      <c r="B484" s="158"/>
      <c r="C484" s="159"/>
      <c r="D484" s="168" t="s">
        <v>136</v>
      </c>
      <c r="E484" s="168"/>
      <c r="F484" s="168"/>
      <c r="G484" s="168"/>
      <c r="H484" s="168"/>
      <c r="I484" s="168"/>
      <c r="J484" s="168"/>
      <c r="K484" s="168"/>
      <c r="L484" s="168"/>
      <c r="M484" s="168"/>
      <c r="N484" s="284">
        <f>BK484</f>
        <v>0</v>
      </c>
      <c r="O484" s="285"/>
      <c r="P484" s="285"/>
      <c r="Q484" s="285"/>
      <c r="R484" s="161"/>
      <c r="T484" s="162"/>
      <c r="U484" s="159"/>
      <c r="V484" s="159"/>
      <c r="W484" s="163">
        <f>SUM(W485:W499)</f>
        <v>0</v>
      </c>
      <c r="X484" s="159"/>
      <c r="Y484" s="163">
        <f>SUM(Y485:Y499)</f>
        <v>9.8316939999999992E-2</v>
      </c>
      <c r="Z484" s="159"/>
      <c r="AA484" s="164">
        <f>SUM(AA485:AA499)</f>
        <v>0</v>
      </c>
      <c r="AR484" s="165" t="s">
        <v>116</v>
      </c>
      <c r="AT484" s="166" t="s">
        <v>79</v>
      </c>
      <c r="AU484" s="166" t="s">
        <v>88</v>
      </c>
      <c r="AY484" s="165" t="s">
        <v>161</v>
      </c>
      <c r="BK484" s="167">
        <f>SUM(BK485:BK499)</f>
        <v>0</v>
      </c>
    </row>
    <row r="485" spans="2:65" s="1" customFormat="1" ht="34.15" customHeight="1">
      <c r="B485" s="37"/>
      <c r="C485" s="169" t="s">
        <v>914</v>
      </c>
      <c r="D485" s="169" t="s">
        <v>162</v>
      </c>
      <c r="E485" s="170" t="s">
        <v>915</v>
      </c>
      <c r="F485" s="271" t="s">
        <v>916</v>
      </c>
      <c r="G485" s="271"/>
      <c r="H485" s="271"/>
      <c r="I485" s="271"/>
      <c r="J485" s="171" t="s">
        <v>201</v>
      </c>
      <c r="K485" s="172">
        <v>129.78</v>
      </c>
      <c r="L485" s="272">
        <v>0</v>
      </c>
      <c r="M485" s="273"/>
      <c r="N485" s="274">
        <f>ROUND(L485*K485,2)</f>
        <v>0</v>
      </c>
      <c r="O485" s="274"/>
      <c r="P485" s="274"/>
      <c r="Q485" s="274"/>
      <c r="R485" s="39"/>
      <c r="T485" s="173" t="s">
        <v>22</v>
      </c>
      <c r="U485" s="46" t="s">
        <v>45</v>
      </c>
      <c r="V485" s="38"/>
      <c r="W485" s="174">
        <f>V485*K485</f>
        <v>0</v>
      </c>
      <c r="X485" s="174">
        <v>1.0000000000000001E-5</v>
      </c>
      <c r="Y485" s="174">
        <f>X485*K485</f>
        <v>1.2978000000000002E-3</v>
      </c>
      <c r="Z485" s="174">
        <v>0</v>
      </c>
      <c r="AA485" s="175">
        <f>Z485*K485</f>
        <v>0</v>
      </c>
      <c r="AR485" s="21" t="s">
        <v>251</v>
      </c>
      <c r="AT485" s="21" t="s">
        <v>162</v>
      </c>
      <c r="AU485" s="21" t="s">
        <v>116</v>
      </c>
      <c r="AY485" s="21" t="s">
        <v>161</v>
      </c>
      <c r="BE485" s="112">
        <f>IF(U485="základní",N485,0)</f>
        <v>0</v>
      </c>
      <c r="BF485" s="112">
        <f>IF(U485="snížená",N485,0)</f>
        <v>0</v>
      </c>
      <c r="BG485" s="112">
        <f>IF(U485="zákl. přenesená",N485,0)</f>
        <v>0</v>
      </c>
      <c r="BH485" s="112">
        <f>IF(U485="sníž. přenesená",N485,0)</f>
        <v>0</v>
      </c>
      <c r="BI485" s="112">
        <f>IF(U485="nulová",N485,0)</f>
        <v>0</v>
      </c>
      <c r="BJ485" s="21" t="s">
        <v>88</v>
      </c>
      <c r="BK485" s="112">
        <f>ROUND(L485*K485,2)</f>
        <v>0</v>
      </c>
      <c r="BL485" s="21" t="s">
        <v>251</v>
      </c>
      <c r="BM485" s="21" t="s">
        <v>917</v>
      </c>
    </row>
    <row r="486" spans="2:65" s="10" customFormat="1" ht="14.45" customHeight="1">
      <c r="B486" s="176"/>
      <c r="C486" s="177"/>
      <c r="D486" s="177"/>
      <c r="E486" s="178" t="s">
        <v>22</v>
      </c>
      <c r="F486" s="275" t="s">
        <v>918</v>
      </c>
      <c r="G486" s="276"/>
      <c r="H486" s="276"/>
      <c r="I486" s="276"/>
      <c r="J486" s="177"/>
      <c r="K486" s="179">
        <v>129.78</v>
      </c>
      <c r="L486" s="177"/>
      <c r="M486" s="177"/>
      <c r="N486" s="177"/>
      <c r="O486" s="177"/>
      <c r="P486" s="177"/>
      <c r="Q486" s="177"/>
      <c r="R486" s="180"/>
      <c r="T486" s="181"/>
      <c r="U486" s="177"/>
      <c r="V486" s="177"/>
      <c r="W486" s="177"/>
      <c r="X486" s="177"/>
      <c r="Y486" s="177"/>
      <c r="Z486" s="177"/>
      <c r="AA486" s="182"/>
      <c r="AT486" s="183" t="s">
        <v>173</v>
      </c>
      <c r="AU486" s="183" t="s">
        <v>116</v>
      </c>
      <c r="AV486" s="10" t="s">
        <v>116</v>
      </c>
      <c r="AW486" s="10" t="s">
        <v>38</v>
      </c>
      <c r="AX486" s="10" t="s">
        <v>88</v>
      </c>
      <c r="AY486" s="183" t="s">
        <v>161</v>
      </c>
    </row>
    <row r="487" spans="2:65" s="1" customFormat="1" ht="34.15" customHeight="1">
      <c r="B487" s="37"/>
      <c r="C487" s="169" t="s">
        <v>919</v>
      </c>
      <c r="D487" s="169" t="s">
        <v>162</v>
      </c>
      <c r="E487" s="170" t="s">
        <v>920</v>
      </c>
      <c r="F487" s="271" t="s">
        <v>921</v>
      </c>
      <c r="G487" s="271"/>
      <c r="H487" s="271"/>
      <c r="I487" s="271"/>
      <c r="J487" s="171" t="s">
        <v>242</v>
      </c>
      <c r="K487" s="172">
        <v>10</v>
      </c>
      <c r="L487" s="272">
        <v>0</v>
      </c>
      <c r="M487" s="273"/>
      <c r="N487" s="274">
        <f>ROUND(L487*K487,2)</f>
        <v>0</v>
      </c>
      <c r="O487" s="274"/>
      <c r="P487" s="274"/>
      <c r="Q487" s="274"/>
      <c r="R487" s="39"/>
      <c r="T487" s="173" t="s">
        <v>22</v>
      </c>
      <c r="U487" s="46" t="s">
        <v>45</v>
      </c>
      <c r="V487" s="38"/>
      <c r="W487" s="174">
        <f>V487*K487</f>
        <v>0</v>
      </c>
      <c r="X487" s="174">
        <v>4.8000000000000001E-4</v>
      </c>
      <c r="Y487" s="174">
        <f>X487*K487</f>
        <v>4.8000000000000004E-3</v>
      </c>
      <c r="Z487" s="174">
        <v>0</v>
      </c>
      <c r="AA487" s="175">
        <f>Z487*K487</f>
        <v>0</v>
      </c>
      <c r="AR487" s="21" t="s">
        <v>251</v>
      </c>
      <c r="AT487" s="21" t="s">
        <v>162</v>
      </c>
      <c r="AU487" s="21" t="s">
        <v>116</v>
      </c>
      <c r="AY487" s="21" t="s">
        <v>161</v>
      </c>
      <c r="BE487" s="112">
        <f>IF(U487="základní",N487,0)</f>
        <v>0</v>
      </c>
      <c r="BF487" s="112">
        <f>IF(U487="snížená",N487,0)</f>
        <v>0</v>
      </c>
      <c r="BG487" s="112">
        <f>IF(U487="zákl. přenesená",N487,0)</f>
        <v>0</v>
      </c>
      <c r="BH487" s="112">
        <f>IF(U487="sníž. přenesená",N487,0)</f>
        <v>0</v>
      </c>
      <c r="BI487" s="112">
        <f>IF(U487="nulová",N487,0)</f>
        <v>0</v>
      </c>
      <c r="BJ487" s="21" t="s">
        <v>88</v>
      </c>
      <c r="BK487" s="112">
        <f>ROUND(L487*K487,2)</f>
        <v>0</v>
      </c>
      <c r="BL487" s="21" t="s">
        <v>251</v>
      </c>
      <c r="BM487" s="21" t="s">
        <v>922</v>
      </c>
    </row>
    <row r="488" spans="2:65" s="10" customFormat="1" ht="14.45" customHeight="1">
      <c r="B488" s="176"/>
      <c r="C488" s="177"/>
      <c r="D488" s="177"/>
      <c r="E488" s="178" t="s">
        <v>22</v>
      </c>
      <c r="F488" s="275" t="s">
        <v>923</v>
      </c>
      <c r="G488" s="276"/>
      <c r="H488" s="276"/>
      <c r="I488" s="276"/>
      <c r="J488" s="177"/>
      <c r="K488" s="179">
        <v>10</v>
      </c>
      <c r="L488" s="177"/>
      <c r="M488" s="177"/>
      <c r="N488" s="177"/>
      <c r="O488" s="177"/>
      <c r="P488" s="177"/>
      <c r="Q488" s="177"/>
      <c r="R488" s="180"/>
      <c r="T488" s="181"/>
      <c r="U488" s="177"/>
      <c r="V488" s="177"/>
      <c r="W488" s="177"/>
      <c r="X488" s="177"/>
      <c r="Y488" s="177"/>
      <c r="Z488" s="177"/>
      <c r="AA488" s="182"/>
      <c r="AT488" s="183" t="s">
        <v>173</v>
      </c>
      <c r="AU488" s="183" t="s">
        <v>116</v>
      </c>
      <c r="AV488" s="10" t="s">
        <v>116</v>
      </c>
      <c r="AW488" s="10" t="s">
        <v>38</v>
      </c>
      <c r="AX488" s="10" t="s">
        <v>80</v>
      </c>
      <c r="AY488" s="183" t="s">
        <v>161</v>
      </c>
    </row>
    <row r="489" spans="2:65" s="11" customFormat="1" ht="14.45" customHeight="1">
      <c r="B489" s="184"/>
      <c r="C489" s="185"/>
      <c r="D489" s="185"/>
      <c r="E489" s="186" t="s">
        <v>22</v>
      </c>
      <c r="F489" s="277" t="s">
        <v>174</v>
      </c>
      <c r="G489" s="278"/>
      <c r="H489" s="278"/>
      <c r="I489" s="278"/>
      <c r="J489" s="185"/>
      <c r="K489" s="187">
        <v>10</v>
      </c>
      <c r="L489" s="185"/>
      <c r="M489" s="185"/>
      <c r="N489" s="185"/>
      <c r="O489" s="185"/>
      <c r="P489" s="185"/>
      <c r="Q489" s="185"/>
      <c r="R489" s="188"/>
      <c r="T489" s="189"/>
      <c r="U489" s="185"/>
      <c r="V489" s="185"/>
      <c r="W489" s="185"/>
      <c r="X489" s="185"/>
      <c r="Y489" s="185"/>
      <c r="Z489" s="185"/>
      <c r="AA489" s="190"/>
      <c r="AT489" s="191" t="s">
        <v>173</v>
      </c>
      <c r="AU489" s="191" t="s">
        <v>116</v>
      </c>
      <c r="AV489" s="11" t="s">
        <v>166</v>
      </c>
      <c r="AW489" s="11" t="s">
        <v>38</v>
      </c>
      <c r="AX489" s="11" t="s">
        <v>88</v>
      </c>
      <c r="AY489" s="191" t="s">
        <v>161</v>
      </c>
    </row>
    <row r="490" spans="2:65" s="1" customFormat="1" ht="34.15" customHeight="1">
      <c r="B490" s="37"/>
      <c r="C490" s="169" t="s">
        <v>924</v>
      </c>
      <c r="D490" s="169" t="s">
        <v>162</v>
      </c>
      <c r="E490" s="170" t="s">
        <v>925</v>
      </c>
      <c r="F490" s="271" t="s">
        <v>926</v>
      </c>
      <c r="G490" s="271"/>
      <c r="H490" s="271"/>
      <c r="I490" s="271"/>
      <c r="J490" s="171" t="s">
        <v>170</v>
      </c>
      <c r="K490" s="172">
        <v>354.68900000000002</v>
      </c>
      <c r="L490" s="272">
        <v>0</v>
      </c>
      <c r="M490" s="273"/>
      <c r="N490" s="274">
        <f>ROUND(L490*K490,2)</f>
        <v>0</v>
      </c>
      <c r="O490" s="274"/>
      <c r="P490" s="274"/>
      <c r="Q490" s="274"/>
      <c r="R490" s="39"/>
      <c r="T490" s="173" t="s">
        <v>22</v>
      </c>
      <c r="U490" s="46" t="s">
        <v>45</v>
      </c>
      <c r="V490" s="38"/>
      <c r="W490" s="174">
        <f>V490*K490</f>
        <v>0</v>
      </c>
      <c r="X490" s="174">
        <v>2.5999999999999998E-4</v>
      </c>
      <c r="Y490" s="174">
        <f>X490*K490</f>
        <v>9.2219139999999991E-2</v>
      </c>
      <c r="Z490" s="174">
        <v>0</v>
      </c>
      <c r="AA490" s="175">
        <f>Z490*K490</f>
        <v>0</v>
      </c>
      <c r="AR490" s="21" t="s">
        <v>251</v>
      </c>
      <c r="AT490" s="21" t="s">
        <v>162</v>
      </c>
      <c r="AU490" s="21" t="s">
        <v>116</v>
      </c>
      <c r="AY490" s="21" t="s">
        <v>161</v>
      </c>
      <c r="BE490" s="112">
        <f>IF(U490="základní",N490,0)</f>
        <v>0</v>
      </c>
      <c r="BF490" s="112">
        <f>IF(U490="snížená",N490,0)</f>
        <v>0</v>
      </c>
      <c r="BG490" s="112">
        <f>IF(U490="zákl. přenesená",N490,0)</f>
        <v>0</v>
      </c>
      <c r="BH490" s="112">
        <f>IF(U490="sníž. přenesená",N490,0)</f>
        <v>0</v>
      </c>
      <c r="BI490" s="112">
        <f>IF(U490="nulová",N490,0)</f>
        <v>0</v>
      </c>
      <c r="BJ490" s="21" t="s">
        <v>88</v>
      </c>
      <c r="BK490" s="112">
        <f>ROUND(L490*K490,2)</f>
        <v>0</v>
      </c>
      <c r="BL490" s="21" t="s">
        <v>251</v>
      </c>
      <c r="BM490" s="21" t="s">
        <v>927</v>
      </c>
    </row>
    <row r="491" spans="2:65" s="10" customFormat="1" ht="14.45" customHeight="1">
      <c r="B491" s="176"/>
      <c r="C491" s="177"/>
      <c r="D491" s="177"/>
      <c r="E491" s="178" t="s">
        <v>22</v>
      </c>
      <c r="F491" s="275" t="s">
        <v>928</v>
      </c>
      <c r="G491" s="276"/>
      <c r="H491" s="276"/>
      <c r="I491" s="276"/>
      <c r="J491" s="177"/>
      <c r="K491" s="179">
        <v>29.97</v>
      </c>
      <c r="L491" s="177"/>
      <c r="M491" s="177"/>
      <c r="N491" s="177"/>
      <c r="O491" s="177"/>
      <c r="P491" s="177"/>
      <c r="Q491" s="177"/>
      <c r="R491" s="180"/>
      <c r="T491" s="181"/>
      <c r="U491" s="177"/>
      <c r="V491" s="177"/>
      <c r="W491" s="177"/>
      <c r="X491" s="177"/>
      <c r="Y491" s="177"/>
      <c r="Z491" s="177"/>
      <c r="AA491" s="182"/>
      <c r="AT491" s="183" t="s">
        <v>173</v>
      </c>
      <c r="AU491" s="183" t="s">
        <v>116</v>
      </c>
      <c r="AV491" s="10" t="s">
        <v>116</v>
      </c>
      <c r="AW491" s="10" t="s">
        <v>38</v>
      </c>
      <c r="AX491" s="10" t="s">
        <v>80</v>
      </c>
      <c r="AY491" s="183" t="s">
        <v>161</v>
      </c>
    </row>
    <row r="492" spans="2:65" s="10" customFormat="1" ht="14.45" customHeight="1">
      <c r="B492" s="176"/>
      <c r="C492" s="177"/>
      <c r="D492" s="177"/>
      <c r="E492" s="178" t="s">
        <v>22</v>
      </c>
      <c r="F492" s="279" t="s">
        <v>929</v>
      </c>
      <c r="G492" s="280"/>
      <c r="H492" s="280"/>
      <c r="I492" s="280"/>
      <c r="J492" s="177"/>
      <c r="K492" s="179">
        <v>14.619</v>
      </c>
      <c r="L492" s="177"/>
      <c r="M492" s="177"/>
      <c r="N492" s="177"/>
      <c r="O492" s="177"/>
      <c r="P492" s="177"/>
      <c r="Q492" s="177"/>
      <c r="R492" s="180"/>
      <c r="T492" s="181"/>
      <c r="U492" s="177"/>
      <c r="V492" s="177"/>
      <c r="W492" s="177"/>
      <c r="X492" s="177"/>
      <c r="Y492" s="177"/>
      <c r="Z492" s="177"/>
      <c r="AA492" s="182"/>
      <c r="AT492" s="183" t="s">
        <v>173</v>
      </c>
      <c r="AU492" s="183" t="s">
        <v>116</v>
      </c>
      <c r="AV492" s="10" t="s">
        <v>116</v>
      </c>
      <c r="AW492" s="10" t="s">
        <v>38</v>
      </c>
      <c r="AX492" s="10" t="s">
        <v>80</v>
      </c>
      <c r="AY492" s="183" t="s">
        <v>161</v>
      </c>
    </row>
    <row r="493" spans="2:65" s="10" customFormat="1" ht="14.45" customHeight="1">
      <c r="B493" s="176"/>
      <c r="C493" s="177"/>
      <c r="D493" s="177"/>
      <c r="E493" s="178" t="s">
        <v>22</v>
      </c>
      <c r="F493" s="279" t="s">
        <v>930</v>
      </c>
      <c r="G493" s="280"/>
      <c r="H493" s="280"/>
      <c r="I493" s="280"/>
      <c r="J493" s="177"/>
      <c r="K493" s="179">
        <v>13.952999999999999</v>
      </c>
      <c r="L493" s="177"/>
      <c r="M493" s="177"/>
      <c r="N493" s="177"/>
      <c r="O493" s="177"/>
      <c r="P493" s="177"/>
      <c r="Q493" s="177"/>
      <c r="R493" s="180"/>
      <c r="T493" s="181"/>
      <c r="U493" s="177"/>
      <c r="V493" s="177"/>
      <c r="W493" s="177"/>
      <c r="X493" s="177"/>
      <c r="Y493" s="177"/>
      <c r="Z493" s="177"/>
      <c r="AA493" s="182"/>
      <c r="AT493" s="183" t="s">
        <v>173</v>
      </c>
      <c r="AU493" s="183" t="s">
        <v>116</v>
      </c>
      <c r="AV493" s="10" t="s">
        <v>116</v>
      </c>
      <c r="AW493" s="10" t="s">
        <v>38</v>
      </c>
      <c r="AX493" s="10" t="s">
        <v>80</v>
      </c>
      <c r="AY493" s="183" t="s">
        <v>161</v>
      </c>
    </row>
    <row r="494" spans="2:65" s="10" customFormat="1" ht="22.9" customHeight="1">
      <c r="B494" s="176"/>
      <c r="C494" s="177"/>
      <c r="D494" s="177"/>
      <c r="E494" s="178" t="s">
        <v>22</v>
      </c>
      <c r="F494" s="279" t="s">
        <v>931</v>
      </c>
      <c r="G494" s="280"/>
      <c r="H494" s="280"/>
      <c r="I494" s="280"/>
      <c r="J494" s="177"/>
      <c r="K494" s="179">
        <v>33.887</v>
      </c>
      <c r="L494" s="177"/>
      <c r="M494" s="177"/>
      <c r="N494" s="177"/>
      <c r="O494" s="177"/>
      <c r="P494" s="177"/>
      <c r="Q494" s="177"/>
      <c r="R494" s="180"/>
      <c r="T494" s="181"/>
      <c r="U494" s="177"/>
      <c r="V494" s="177"/>
      <c r="W494" s="177"/>
      <c r="X494" s="177"/>
      <c r="Y494" s="177"/>
      <c r="Z494" s="177"/>
      <c r="AA494" s="182"/>
      <c r="AT494" s="183" t="s">
        <v>173</v>
      </c>
      <c r="AU494" s="183" t="s">
        <v>116</v>
      </c>
      <c r="AV494" s="10" t="s">
        <v>116</v>
      </c>
      <c r="AW494" s="10" t="s">
        <v>38</v>
      </c>
      <c r="AX494" s="10" t="s">
        <v>80</v>
      </c>
      <c r="AY494" s="183" t="s">
        <v>161</v>
      </c>
    </row>
    <row r="495" spans="2:65" s="10" customFormat="1" ht="14.45" customHeight="1">
      <c r="B495" s="176"/>
      <c r="C495" s="177"/>
      <c r="D495" s="177"/>
      <c r="E495" s="178" t="s">
        <v>22</v>
      </c>
      <c r="F495" s="279" t="s">
        <v>932</v>
      </c>
      <c r="G495" s="280"/>
      <c r="H495" s="280"/>
      <c r="I495" s="280"/>
      <c r="J495" s="177"/>
      <c r="K495" s="179">
        <v>48.436</v>
      </c>
      <c r="L495" s="177"/>
      <c r="M495" s="177"/>
      <c r="N495" s="177"/>
      <c r="O495" s="177"/>
      <c r="P495" s="177"/>
      <c r="Q495" s="177"/>
      <c r="R495" s="180"/>
      <c r="T495" s="181"/>
      <c r="U495" s="177"/>
      <c r="V495" s="177"/>
      <c r="W495" s="177"/>
      <c r="X495" s="177"/>
      <c r="Y495" s="177"/>
      <c r="Z495" s="177"/>
      <c r="AA495" s="182"/>
      <c r="AT495" s="183" t="s">
        <v>173</v>
      </c>
      <c r="AU495" s="183" t="s">
        <v>116</v>
      </c>
      <c r="AV495" s="10" t="s">
        <v>116</v>
      </c>
      <c r="AW495" s="10" t="s">
        <v>38</v>
      </c>
      <c r="AX495" s="10" t="s">
        <v>80</v>
      </c>
      <c r="AY495" s="183" t="s">
        <v>161</v>
      </c>
    </row>
    <row r="496" spans="2:65" s="10" customFormat="1" ht="14.45" customHeight="1">
      <c r="B496" s="176"/>
      <c r="C496" s="177"/>
      <c r="D496" s="177"/>
      <c r="E496" s="178" t="s">
        <v>22</v>
      </c>
      <c r="F496" s="279" t="s">
        <v>933</v>
      </c>
      <c r="G496" s="280"/>
      <c r="H496" s="280"/>
      <c r="I496" s="280"/>
      <c r="J496" s="177"/>
      <c r="K496" s="179">
        <v>76.894000000000005</v>
      </c>
      <c r="L496" s="177"/>
      <c r="M496" s="177"/>
      <c r="N496" s="177"/>
      <c r="O496" s="177"/>
      <c r="P496" s="177"/>
      <c r="Q496" s="177"/>
      <c r="R496" s="180"/>
      <c r="T496" s="181"/>
      <c r="U496" s="177"/>
      <c r="V496" s="177"/>
      <c r="W496" s="177"/>
      <c r="X496" s="177"/>
      <c r="Y496" s="177"/>
      <c r="Z496" s="177"/>
      <c r="AA496" s="182"/>
      <c r="AT496" s="183" t="s">
        <v>173</v>
      </c>
      <c r="AU496" s="183" t="s">
        <v>116</v>
      </c>
      <c r="AV496" s="10" t="s">
        <v>116</v>
      </c>
      <c r="AW496" s="10" t="s">
        <v>38</v>
      </c>
      <c r="AX496" s="10" t="s">
        <v>80</v>
      </c>
      <c r="AY496" s="183" t="s">
        <v>161</v>
      </c>
    </row>
    <row r="497" spans="2:65" s="10" customFormat="1" ht="14.45" customHeight="1">
      <c r="B497" s="176"/>
      <c r="C497" s="177"/>
      <c r="D497" s="177"/>
      <c r="E497" s="178" t="s">
        <v>22</v>
      </c>
      <c r="F497" s="279" t="s">
        <v>934</v>
      </c>
      <c r="G497" s="280"/>
      <c r="H497" s="280"/>
      <c r="I497" s="280"/>
      <c r="J497" s="177"/>
      <c r="K497" s="179">
        <v>83.58</v>
      </c>
      <c r="L497" s="177"/>
      <c r="M497" s="177"/>
      <c r="N497" s="177"/>
      <c r="O497" s="177"/>
      <c r="P497" s="177"/>
      <c r="Q497" s="177"/>
      <c r="R497" s="180"/>
      <c r="T497" s="181"/>
      <c r="U497" s="177"/>
      <c r="V497" s="177"/>
      <c r="W497" s="177"/>
      <c r="X497" s="177"/>
      <c r="Y497" s="177"/>
      <c r="Z497" s="177"/>
      <c r="AA497" s="182"/>
      <c r="AT497" s="183" t="s">
        <v>173</v>
      </c>
      <c r="AU497" s="183" t="s">
        <v>116</v>
      </c>
      <c r="AV497" s="10" t="s">
        <v>116</v>
      </c>
      <c r="AW497" s="10" t="s">
        <v>38</v>
      </c>
      <c r="AX497" s="10" t="s">
        <v>80</v>
      </c>
      <c r="AY497" s="183" t="s">
        <v>161</v>
      </c>
    </row>
    <row r="498" spans="2:65" s="10" customFormat="1" ht="14.45" customHeight="1">
      <c r="B498" s="176"/>
      <c r="C498" s="177"/>
      <c r="D498" s="177"/>
      <c r="E498" s="178" t="s">
        <v>22</v>
      </c>
      <c r="F498" s="279" t="s">
        <v>935</v>
      </c>
      <c r="G498" s="280"/>
      <c r="H498" s="280"/>
      <c r="I498" s="280"/>
      <c r="J498" s="177"/>
      <c r="K498" s="179">
        <v>53.35</v>
      </c>
      <c r="L498" s="177"/>
      <c r="M498" s="177"/>
      <c r="N498" s="177"/>
      <c r="O498" s="177"/>
      <c r="P498" s="177"/>
      <c r="Q498" s="177"/>
      <c r="R498" s="180"/>
      <c r="T498" s="181"/>
      <c r="U498" s="177"/>
      <c r="V498" s="177"/>
      <c r="W498" s="177"/>
      <c r="X498" s="177"/>
      <c r="Y498" s="177"/>
      <c r="Z498" s="177"/>
      <c r="AA498" s="182"/>
      <c r="AT498" s="183" t="s">
        <v>173</v>
      </c>
      <c r="AU498" s="183" t="s">
        <v>116</v>
      </c>
      <c r="AV498" s="10" t="s">
        <v>116</v>
      </c>
      <c r="AW498" s="10" t="s">
        <v>38</v>
      </c>
      <c r="AX498" s="10" t="s">
        <v>80</v>
      </c>
      <c r="AY498" s="183" t="s">
        <v>161</v>
      </c>
    </row>
    <row r="499" spans="2:65" s="11" customFormat="1" ht="14.45" customHeight="1">
      <c r="B499" s="184"/>
      <c r="C499" s="185"/>
      <c r="D499" s="185"/>
      <c r="E499" s="186" t="s">
        <v>22</v>
      </c>
      <c r="F499" s="277" t="s">
        <v>174</v>
      </c>
      <c r="G499" s="278"/>
      <c r="H499" s="278"/>
      <c r="I499" s="278"/>
      <c r="J499" s="185"/>
      <c r="K499" s="187">
        <v>354.68900000000002</v>
      </c>
      <c r="L499" s="185"/>
      <c r="M499" s="185"/>
      <c r="N499" s="185"/>
      <c r="O499" s="185"/>
      <c r="P499" s="185"/>
      <c r="Q499" s="185"/>
      <c r="R499" s="188"/>
      <c r="T499" s="189"/>
      <c r="U499" s="185"/>
      <c r="V499" s="185"/>
      <c r="W499" s="185"/>
      <c r="X499" s="185"/>
      <c r="Y499" s="185"/>
      <c r="Z499" s="185"/>
      <c r="AA499" s="190"/>
      <c r="AT499" s="191" t="s">
        <v>173</v>
      </c>
      <c r="AU499" s="191" t="s">
        <v>116</v>
      </c>
      <c r="AV499" s="11" t="s">
        <v>166</v>
      </c>
      <c r="AW499" s="11" t="s">
        <v>38</v>
      </c>
      <c r="AX499" s="11" t="s">
        <v>88</v>
      </c>
      <c r="AY499" s="191" t="s">
        <v>161</v>
      </c>
    </row>
    <row r="500" spans="2:65" s="9" customFormat="1" ht="37.35" customHeight="1">
      <c r="B500" s="158"/>
      <c r="C500" s="159"/>
      <c r="D500" s="160" t="s">
        <v>137</v>
      </c>
      <c r="E500" s="160"/>
      <c r="F500" s="160"/>
      <c r="G500" s="160"/>
      <c r="H500" s="160"/>
      <c r="I500" s="160"/>
      <c r="J500" s="160"/>
      <c r="K500" s="160"/>
      <c r="L500" s="160"/>
      <c r="M500" s="160"/>
      <c r="N500" s="290">
        <f>BK500</f>
        <v>0</v>
      </c>
      <c r="O500" s="291"/>
      <c r="P500" s="291"/>
      <c r="Q500" s="291"/>
      <c r="R500" s="161"/>
      <c r="T500" s="162"/>
      <c r="U500" s="159"/>
      <c r="V500" s="159"/>
      <c r="W500" s="163">
        <f>W501</f>
        <v>0</v>
      </c>
      <c r="X500" s="159"/>
      <c r="Y500" s="163">
        <f>Y501</f>
        <v>0</v>
      </c>
      <c r="Z500" s="159"/>
      <c r="AA500" s="164">
        <f>AA501</f>
        <v>0</v>
      </c>
      <c r="AR500" s="165" t="s">
        <v>166</v>
      </c>
      <c r="AT500" s="166" t="s">
        <v>79</v>
      </c>
      <c r="AU500" s="166" t="s">
        <v>80</v>
      </c>
      <c r="AY500" s="165" t="s">
        <v>161</v>
      </c>
      <c r="BK500" s="167">
        <f>BK501</f>
        <v>0</v>
      </c>
    </row>
    <row r="501" spans="2:65" s="1" customFormat="1" ht="22.9" customHeight="1">
      <c r="B501" s="37"/>
      <c r="C501" s="169" t="s">
        <v>936</v>
      </c>
      <c r="D501" s="169" t="s">
        <v>162</v>
      </c>
      <c r="E501" s="170" t="s">
        <v>937</v>
      </c>
      <c r="F501" s="271" t="s">
        <v>938</v>
      </c>
      <c r="G501" s="271"/>
      <c r="H501" s="271"/>
      <c r="I501" s="271"/>
      <c r="J501" s="171" t="s">
        <v>165</v>
      </c>
      <c r="K501" s="172">
        <v>50</v>
      </c>
      <c r="L501" s="272">
        <v>0</v>
      </c>
      <c r="M501" s="273"/>
      <c r="N501" s="274">
        <f>ROUND(L501*K501,2)</f>
        <v>0</v>
      </c>
      <c r="O501" s="274"/>
      <c r="P501" s="274"/>
      <c r="Q501" s="274"/>
      <c r="R501" s="39"/>
      <c r="T501" s="173" t="s">
        <v>22</v>
      </c>
      <c r="U501" s="46" t="s">
        <v>45</v>
      </c>
      <c r="V501" s="38"/>
      <c r="W501" s="174">
        <f>V501*K501</f>
        <v>0</v>
      </c>
      <c r="X501" s="174">
        <v>0</v>
      </c>
      <c r="Y501" s="174">
        <f>X501*K501</f>
        <v>0</v>
      </c>
      <c r="Z501" s="174">
        <v>0</v>
      </c>
      <c r="AA501" s="175">
        <f>Z501*K501</f>
        <v>0</v>
      </c>
      <c r="AR501" s="21" t="s">
        <v>365</v>
      </c>
      <c r="AT501" s="21" t="s">
        <v>162</v>
      </c>
      <c r="AU501" s="21" t="s">
        <v>88</v>
      </c>
      <c r="AY501" s="21" t="s">
        <v>161</v>
      </c>
      <c r="BE501" s="112">
        <f>IF(U501="základní",N501,0)</f>
        <v>0</v>
      </c>
      <c r="BF501" s="112">
        <f>IF(U501="snížená",N501,0)</f>
        <v>0</v>
      </c>
      <c r="BG501" s="112">
        <f>IF(U501="zákl. přenesená",N501,0)</f>
        <v>0</v>
      </c>
      <c r="BH501" s="112">
        <f>IF(U501="sníž. přenesená",N501,0)</f>
        <v>0</v>
      </c>
      <c r="BI501" s="112">
        <f>IF(U501="nulová",N501,0)</f>
        <v>0</v>
      </c>
      <c r="BJ501" s="21" t="s">
        <v>88</v>
      </c>
      <c r="BK501" s="112">
        <f>ROUND(L501*K501,2)</f>
        <v>0</v>
      </c>
      <c r="BL501" s="21" t="s">
        <v>365</v>
      </c>
      <c r="BM501" s="21" t="s">
        <v>939</v>
      </c>
    </row>
    <row r="502" spans="2:65" s="9" customFormat="1" ht="37.35" customHeight="1">
      <c r="B502" s="158"/>
      <c r="C502" s="159"/>
      <c r="D502" s="160" t="s">
        <v>386</v>
      </c>
      <c r="E502" s="160"/>
      <c r="F502" s="160"/>
      <c r="G502" s="160"/>
      <c r="H502" s="160"/>
      <c r="I502" s="160"/>
      <c r="J502" s="160"/>
      <c r="K502" s="160"/>
      <c r="L502" s="160"/>
      <c r="M502" s="160"/>
      <c r="N502" s="286">
        <f>BK502</f>
        <v>0</v>
      </c>
      <c r="O502" s="287"/>
      <c r="P502" s="287"/>
      <c r="Q502" s="287"/>
      <c r="R502" s="161"/>
      <c r="T502" s="162"/>
      <c r="U502" s="159"/>
      <c r="V502" s="159"/>
      <c r="W502" s="163">
        <f>W503+W505+W507+W511</f>
        <v>0</v>
      </c>
      <c r="X502" s="159"/>
      <c r="Y502" s="163">
        <f>Y503+Y505+Y507+Y511</f>
        <v>0</v>
      </c>
      <c r="Z502" s="159"/>
      <c r="AA502" s="164">
        <f>AA503+AA505+AA507+AA511</f>
        <v>0</v>
      </c>
      <c r="AR502" s="165" t="s">
        <v>187</v>
      </c>
      <c r="AT502" s="166" t="s">
        <v>79</v>
      </c>
      <c r="AU502" s="166" t="s">
        <v>80</v>
      </c>
      <c r="AY502" s="165" t="s">
        <v>161</v>
      </c>
      <c r="BK502" s="167">
        <f>BK503+BK505+BK507+BK511</f>
        <v>0</v>
      </c>
    </row>
    <row r="503" spans="2:65" s="9" customFormat="1" ht="19.899999999999999" customHeight="1">
      <c r="B503" s="158"/>
      <c r="C503" s="159"/>
      <c r="D503" s="168" t="s">
        <v>387</v>
      </c>
      <c r="E503" s="168"/>
      <c r="F503" s="168"/>
      <c r="G503" s="168"/>
      <c r="H503" s="168"/>
      <c r="I503" s="168"/>
      <c r="J503" s="168"/>
      <c r="K503" s="168"/>
      <c r="L503" s="168"/>
      <c r="M503" s="168"/>
      <c r="N503" s="284">
        <f>BK503</f>
        <v>0</v>
      </c>
      <c r="O503" s="285"/>
      <c r="P503" s="285"/>
      <c r="Q503" s="285"/>
      <c r="R503" s="161"/>
      <c r="T503" s="162"/>
      <c r="U503" s="159"/>
      <c r="V503" s="159"/>
      <c r="W503" s="163">
        <f>W504</f>
        <v>0</v>
      </c>
      <c r="X503" s="159"/>
      <c r="Y503" s="163">
        <f>Y504</f>
        <v>0</v>
      </c>
      <c r="Z503" s="159"/>
      <c r="AA503" s="164">
        <f>AA504</f>
        <v>0</v>
      </c>
      <c r="AR503" s="165" t="s">
        <v>187</v>
      </c>
      <c r="AT503" s="166" t="s">
        <v>79</v>
      </c>
      <c r="AU503" s="166" t="s">
        <v>88</v>
      </c>
      <c r="AY503" s="165" t="s">
        <v>161</v>
      </c>
      <c r="BK503" s="167">
        <f>BK504</f>
        <v>0</v>
      </c>
    </row>
    <row r="504" spans="2:65" s="1" customFormat="1" ht="22.9" customHeight="1">
      <c r="B504" s="37"/>
      <c r="C504" s="169" t="s">
        <v>940</v>
      </c>
      <c r="D504" s="169" t="s">
        <v>162</v>
      </c>
      <c r="E504" s="170" t="s">
        <v>941</v>
      </c>
      <c r="F504" s="271" t="s">
        <v>942</v>
      </c>
      <c r="G504" s="271"/>
      <c r="H504" s="271"/>
      <c r="I504" s="271"/>
      <c r="J504" s="171" t="s">
        <v>302</v>
      </c>
      <c r="K504" s="172">
        <v>1</v>
      </c>
      <c r="L504" s="272">
        <v>0</v>
      </c>
      <c r="M504" s="273"/>
      <c r="N504" s="274">
        <f>ROUND(L504*K504,2)</f>
        <v>0</v>
      </c>
      <c r="O504" s="274"/>
      <c r="P504" s="274"/>
      <c r="Q504" s="274"/>
      <c r="R504" s="39"/>
      <c r="T504" s="173" t="s">
        <v>22</v>
      </c>
      <c r="U504" s="46" t="s">
        <v>45</v>
      </c>
      <c r="V504" s="38"/>
      <c r="W504" s="174">
        <f>V504*K504</f>
        <v>0</v>
      </c>
      <c r="X504" s="174">
        <v>0</v>
      </c>
      <c r="Y504" s="174">
        <f>X504*K504</f>
        <v>0</v>
      </c>
      <c r="Z504" s="174">
        <v>0</v>
      </c>
      <c r="AA504" s="175">
        <f>Z504*K504</f>
        <v>0</v>
      </c>
      <c r="AR504" s="21" t="s">
        <v>943</v>
      </c>
      <c r="AT504" s="21" t="s">
        <v>162</v>
      </c>
      <c r="AU504" s="21" t="s">
        <v>116</v>
      </c>
      <c r="AY504" s="21" t="s">
        <v>161</v>
      </c>
      <c r="BE504" s="112">
        <f>IF(U504="základní",N504,0)</f>
        <v>0</v>
      </c>
      <c r="BF504" s="112">
        <f>IF(U504="snížená",N504,0)</f>
        <v>0</v>
      </c>
      <c r="BG504" s="112">
        <f>IF(U504="zákl. přenesená",N504,0)</f>
        <v>0</v>
      </c>
      <c r="BH504" s="112">
        <f>IF(U504="sníž. přenesená",N504,0)</f>
        <v>0</v>
      </c>
      <c r="BI504" s="112">
        <f>IF(U504="nulová",N504,0)</f>
        <v>0</v>
      </c>
      <c r="BJ504" s="21" t="s">
        <v>88</v>
      </c>
      <c r="BK504" s="112">
        <f>ROUND(L504*K504,2)</f>
        <v>0</v>
      </c>
      <c r="BL504" s="21" t="s">
        <v>943</v>
      </c>
      <c r="BM504" s="21" t="s">
        <v>944</v>
      </c>
    </row>
    <row r="505" spans="2:65" s="9" customFormat="1" ht="29.85" customHeight="1">
      <c r="B505" s="158"/>
      <c r="C505" s="159"/>
      <c r="D505" s="168" t="s">
        <v>388</v>
      </c>
      <c r="E505" s="168"/>
      <c r="F505" s="168"/>
      <c r="G505" s="168"/>
      <c r="H505" s="168"/>
      <c r="I505" s="168"/>
      <c r="J505" s="168"/>
      <c r="K505" s="168"/>
      <c r="L505" s="168"/>
      <c r="M505" s="168"/>
      <c r="N505" s="288">
        <f>BK505</f>
        <v>0</v>
      </c>
      <c r="O505" s="289"/>
      <c r="P505" s="289"/>
      <c r="Q505" s="289"/>
      <c r="R505" s="161"/>
      <c r="T505" s="162"/>
      <c r="U505" s="159"/>
      <c r="V505" s="159"/>
      <c r="W505" s="163">
        <f>W506</f>
        <v>0</v>
      </c>
      <c r="X505" s="159"/>
      <c r="Y505" s="163">
        <f>Y506</f>
        <v>0</v>
      </c>
      <c r="Z505" s="159"/>
      <c r="AA505" s="164">
        <f>AA506</f>
        <v>0</v>
      </c>
      <c r="AR505" s="165" t="s">
        <v>187</v>
      </c>
      <c r="AT505" s="166" t="s">
        <v>79</v>
      </c>
      <c r="AU505" s="166" t="s">
        <v>88</v>
      </c>
      <c r="AY505" s="165" t="s">
        <v>161</v>
      </c>
      <c r="BK505" s="167">
        <f>BK506</f>
        <v>0</v>
      </c>
    </row>
    <row r="506" spans="2:65" s="1" customFormat="1" ht="14.45" customHeight="1">
      <c r="B506" s="37"/>
      <c r="C506" s="169" t="s">
        <v>945</v>
      </c>
      <c r="D506" s="169" t="s">
        <v>162</v>
      </c>
      <c r="E506" s="170" t="s">
        <v>946</v>
      </c>
      <c r="F506" s="271" t="s">
        <v>947</v>
      </c>
      <c r="G506" s="271"/>
      <c r="H506" s="271"/>
      <c r="I506" s="271"/>
      <c r="J506" s="171" t="s">
        <v>302</v>
      </c>
      <c r="K506" s="172">
        <v>1</v>
      </c>
      <c r="L506" s="272">
        <v>0</v>
      </c>
      <c r="M506" s="273"/>
      <c r="N506" s="274">
        <f>ROUND(L506*K506,2)</f>
        <v>0</v>
      </c>
      <c r="O506" s="274"/>
      <c r="P506" s="274"/>
      <c r="Q506" s="274"/>
      <c r="R506" s="39"/>
      <c r="T506" s="173" t="s">
        <v>22</v>
      </c>
      <c r="U506" s="46" t="s">
        <v>45</v>
      </c>
      <c r="V506" s="38"/>
      <c r="W506" s="174">
        <f>V506*K506</f>
        <v>0</v>
      </c>
      <c r="X506" s="174">
        <v>0</v>
      </c>
      <c r="Y506" s="174">
        <f>X506*K506</f>
        <v>0</v>
      </c>
      <c r="Z506" s="174">
        <v>0</v>
      </c>
      <c r="AA506" s="175">
        <f>Z506*K506</f>
        <v>0</v>
      </c>
      <c r="AR506" s="21" t="s">
        <v>943</v>
      </c>
      <c r="AT506" s="21" t="s">
        <v>162</v>
      </c>
      <c r="AU506" s="21" t="s">
        <v>116</v>
      </c>
      <c r="AY506" s="21" t="s">
        <v>161</v>
      </c>
      <c r="BE506" s="112">
        <f>IF(U506="základní",N506,0)</f>
        <v>0</v>
      </c>
      <c r="BF506" s="112">
        <f>IF(U506="snížená",N506,0)</f>
        <v>0</v>
      </c>
      <c r="BG506" s="112">
        <f>IF(U506="zákl. přenesená",N506,0)</f>
        <v>0</v>
      </c>
      <c r="BH506" s="112">
        <f>IF(U506="sníž. přenesená",N506,0)</f>
        <v>0</v>
      </c>
      <c r="BI506" s="112">
        <f>IF(U506="nulová",N506,0)</f>
        <v>0</v>
      </c>
      <c r="BJ506" s="21" t="s">
        <v>88</v>
      </c>
      <c r="BK506" s="112">
        <f>ROUND(L506*K506,2)</f>
        <v>0</v>
      </c>
      <c r="BL506" s="21" t="s">
        <v>943</v>
      </c>
      <c r="BM506" s="21" t="s">
        <v>948</v>
      </c>
    </row>
    <row r="507" spans="2:65" s="9" customFormat="1" ht="29.85" customHeight="1">
      <c r="B507" s="158"/>
      <c r="C507" s="159"/>
      <c r="D507" s="168" t="s">
        <v>389</v>
      </c>
      <c r="E507" s="168"/>
      <c r="F507" s="168"/>
      <c r="G507" s="168"/>
      <c r="H507" s="168"/>
      <c r="I507" s="168"/>
      <c r="J507" s="168"/>
      <c r="K507" s="168"/>
      <c r="L507" s="168"/>
      <c r="M507" s="168"/>
      <c r="N507" s="288">
        <f>BK507</f>
        <v>0</v>
      </c>
      <c r="O507" s="289"/>
      <c r="P507" s="289"/>
      <c r="Q507" s="289"/>
      <c r="R507" s="161"/>
      <c r="T507" s="162"/>
      <c r="U507" s="159"/>
      <c r="V507" s="159"/>
      <c r="W507" s="163">
        <f>SUM(W508:W510)</f>
        <v>0</v>
      </c>
      <c r="X507" s="159"/>
      <c r="Y507" s="163">
        <f>SUM(Y508:Y510)</f>
        <v>0</v>
      </c>
      <c r="Z507" s="159"/>
      <c r="AA507" s="164">
        <f>SUM(AA508:AA510)</f>
        <v>0</v>
      </c>
      <c r="AR507" s="165" t="s">
        <v>187</v>
      </c>
      <c r="AT507" s="166" t="s">
        <v>79</v>
      </c>
      <c r="AU507" s="166" t="s">
        <v>88</v>
      </c>
      <c r="AY507" s="165" t="s">
        <v>161</v>
      </c>
      <c r="BK507" s="167">
        <f>SUM(BK508:BK510)</f>
        <v>0</v>
      </c>
    </row>
    <row r="508" spans="2:65" s="1" customFormat="1" ht="14.45" customHeight="1">
      <c r="B508" s="37"/>
      <c r="C508" s="169" t="s">
        <v>949</v>
      </c>
      <c r="D508" s="169" t="s">
        <v>162</v>
      </c>
      <c r="E508" s="170" t="s">
        <v>950</v>
      </c>
      <c r="F508" s="271" t="s">
        <v>139</v>
      </c>
      <c r="G508" s="271"/>
      <c r="H508" s="271"/>
      <c r="I508" s="271"/>
      <c r="J508" s="171" t="s">
        <v>302</v>
      </c>
      <c r="K508" s="172">
        <v>1</v>
      </c>
      <c r="L508" s="272">
        <v>0</v>
      </c>
      <c r="M508" s="273"/>
      <c r="N508" s="274">
        <f>ROUND(L508*K508,2)</f>
        <v>0</v>
      </c>
      <c r="O508" s="274"/>
      <c r="P508" s="274"/>
      <c r="Q508" s="274"/>
      <c r="R508" s="39"/>
      <c r="T508" s="173" t="s">
        <v>22</v>
      </c>
      <c r="U508" s="46" t="s">
        <v>45</v>
      </c>
      <c r="V508" s="38"/>
      <c r="W508" s="174">
        <f>V508*K508</f>
        <v>0</v>
      </c>
      <c r="X508" s="174">
        <v>0</v>
      </c>
      <c r="Y508" s="174">
        <f>X508*K508</f>
        <v>0</v>
      </c>
      <c r="Z508" s="174">
        <v>0</v>
      </c>
      <c r="AA508" s="175">
        <f>Z508*K508</f>
        <v>0</v>
      </c>
      <c r="AR508" s="21" t="s">
        <v>943</v>
      </c>
      <c r="AT508" s="21" t="s">
        <v>162</v>
      </c>
      <c r="AU508" s="21" t="s">
        <v>116</v>
      </c>
      <c r="AY508" s="21" t="s">
        <v>161</v>
      </c>
      <c r="BE508" s="112">
        <f>IF(U508="základní",N508,0)</f>
        <v>0</v>
      </c>
      <c r="BF508" s="112">
        <f>IF(U508="snížená",N508,0)</f>
        <v>0</v>
      </c>
      <c r="BG508" s="112">
        <f>IF(U508="zákl. přenesená",N508,0)</f>
        <v>0</v>
      </c>
      <c r="BH508" s="112">
        <f>IF(U508="sníž. přenesená",N508,0)</f>
        <v>0</v>
      </c>
      <c r="BI508" s="112">
        <f>IF(U508="nulová",N508,0)</f>
        <v>0</v>
      </c>
      <c r="BJ508" s="21" t="s">
        <v>88</v>
      </c>
      <c r="BK508" s="112">
        <f>ROUND(L508*K508,2)</f>
        <v>0</v>
      </c>
      <c r="BL508" s="21" t="s">
        <v>943</v>
      </c>
      <c r="BM508" s="21" t="s">
        <v>951</v>
      </c>
    </row>
    <row r="509" spans="2:65" s="1" customFormat="1" ht="22.9" customHeight="1">
      <c r="B509" s="37"/>
      <c r="C509" s="169" t="s">
        <v>952</v>
      </c>
      <c r="D509" s="169" t="s">
        <v>162</v>
      </c>
      <c r="E509" s="170" t="s">
        <v>953</v>
      </c>
      <c r="F509" s="271" t="s">
        <v>954</v>
      </c>
      <c r="G509" s="271"/>
      <c r="H509" s="271"/>
      <c r="I509" s="271"/>
      <c r="J509" s="171" t="s">
        <v>302</v>
      </c>
      <c r="K509" s="172">
        <v>1</v>
      </c>
      <c r="L509" s="272">
        <v>0</v>
      </c>
      <c r="M509" s="273"/>
      <c r="N509" s="274">
        <f>ROUND(L509*K509,2)</f>
        <v>0</v>
      </c>
      <c r="O509" s="274"/>
      <c r="P509" s="274"/>
      <c r="Q509" s="274"/>
      <c r="R509" s="39"/>
      <c r="T509" s="173" t="s">
        <v>22</v>
      </c>
      <c r="U509" s="46" t="s">
        <v>45</v>
      </c>
      <c r="V509" s="38"/>
      <c r="W509" s="174">
        <f>V509*K509</f>
        <v>0</v>
      </c>
      <c r="X509" s="174">
        <v>0</v>
      </c>
      <c r="Y509" s="174">
        <f>X509*K509</f>
        <v>0</v>
      </c>
      <c r="Z509" s="174">
        <v>0</v>
      </c>
      <c r="AA509" s="175">
        <f>Z509*K509</f>
        <v>0</v>
      </c>
      <c r="AR509" s="21" t="s">
        <v>943</v>
      </c>
      <c r="AT509" s="21" t="s">
        <v>162</v>
      </c>
      <c r="AU509" s="21" t="s">
        <v>116</v>
      </c>
      <c r="AY509" s="21" t="s">
        <v>161</v>
      </c>
      <c r="BE509" s="112">
        <f>IF(U509="základní",N509,0)</f>
        <v>0</v>
      </c>
      <c r="BF509" s="112">
        <f>IF(U509="snížená",N509,0)</f>
        <v>0</v>
      </c>
      <c r="BG509" s="112">
        <f>IF(U509="zákl. přenesená",N509,0)</f>
        <v>0</v>
      </c>
      <c r="BH509" s="112">
        <f>IF(U509="sníž. přenesená",N509,0)</f>
        <v>0</v>
      </c>
      <c r="BI509" s="112">
        <f>IF(U509="nulová",N509,0)</f>
        <v>0</v>
      </c>
      <c r="BJ509" s="21" t="s">
        <v>88</v>
      </c>
      <c r="BK509" s="112">
        <f>ROUND(L509*K509,2)</f>
        <v>0</v>
      </c>
      <c r="BL509" s="21" t="s">
        <v>943</v>
      </c>
      <c r="BM509" s="21" t="s">
        <v>955</v>
      </c>
    </row>
    <row r="510" spans="2:65" s="1" customFormat="1" ht="22.9" customHeight="1">
      <c r="B510" s="37"/>
      <c r="C510" s="169" t="s">
        <v>956</v>
      </c>
      <c r="D510" s="169" t="s">
        <v>162</v>
      </c>
      <c r="E510" s="170" t="s">
        <v>957</v>
      </c>
      <c r="F510" s="271" t="s">
        <v>958</v>
      </c>
      <c r="G510" s="271"/>
      <c r="H510" s="271"/>
      <c r="I510" s="271"/>
      <c r="J510" s="171" t="s">
        <v>302</v>
      </c>
      <c r="K510" s="172">
        <v>1</v>
      </c>
      <c r="L510" s="272">
        <v>0</v>
      </c>
      <c r="M510" s="273"/>
      <c r="N510" s="274">
        <f>ROUND(L510*K510,2)</f>
        <v>0</v>
      </c>
      <c r="O510" s="274"/>
      <c r="P510" s="274"/>
      <c r="Q510" s="274"/>
      <c r="R510" s="39"/>
      <c r="T510" s="173" t="s">
        <v>22</v>
      </c>
      <c r="U510" s="46" t="s">
        <v>45</v>
      </c>
      <c r="V510" s="38"/>
      <c r="W510" s="174">
        <f>V510*K510</f>
        <v>0</v>
      </c>
      <c r="X510" s="174">
        <v>0</v>
      </c>
      <c r="Y510" s="174">
        <f>X510*K510</f>
        <v>0</v>
      </c>
      <c r="Z510" s="174">
        <v>0</v>
      </c>
      <c r="AA510" s="175">
        <f>Z510*K510</f>
        <v>0</v>
      </c>
      <c r="AR510" s="21" t="s">
        <v>943</v>
      </c>
      <c r="AT510" s="21" t="s">
        <v>162</v>
      </c>
      <c r="AU510" s="21" t="s">
        <v>116</v>
      </c>
      <c r="AY510" s="21" t="s">
        <v>161</v>
      </c>
      <c r="BE510" s="112">
        <f>IF(U510="základní",N510,0)</f>
        <v>0</v>
      </c>
      <c r="BF510" s="112">
        <f>IF(U510="snížená",N510,0)</f>
        <v>0</v>
      </c>
      <c r="BG510" s="112">
        <f>IF(U510="zákl. přenesená",N510,0)</f>
        <v>0</v>
      </c>
      <c r="BH510" s="112">
        <f>IF(U510="sníž. přenesená",N510,0)</f>
        <v>0</v>
      </c>
      <c r="BI510" s="112">
        <f>IF(U510="nulová",N510,0)</f>
        <v>0</v>
      </c>
      <c r="BJ510" s="21" t="s">
        <v>88</v>
      </c>
      <c r="BK510" s="112">
        <f>ROUND(L510*K510,2)</f>
        <v>0</v>
      </c>
      <c r="BL510" s="21" t="s">
        <v>943</v>
      </c>
      <c r="BM510" s="21" t="s">
        <v>959</v>
      </c>
    </row>
    <row r="511" spans="2:65" s="9" customFormat="1" ht="29.85" customHeight="1">
      <c r="B511" s="158"/>
      <c r="C511" s="159"/>
      <c r="D511" s="168" t="s">
        <v>390</v>
      </c>
      <c r="E511" s="168"/>
      <c r="F511" s="168"/>
      <c r="G511" s="168"/>
      <c r="H511" s="168"/>
      <c r="I511" s="168"/>
      <c r="J511" s="168"/>
      <c r="K511" s="168"/>
      <c r="L511" s="168"/>
      <c r="M511" s="168"/>
      <c r="N511" s="288">
        <f>BK511</f>
        <v>0</v>
      </c>
      <c r="O511" s="289"/>
      <c r="P511" s="289"/>
      <c r="Q511" s="289"/>
      <c r="R511" s="161"/>
      <c r="T511" s="162"/>
      <c r="U511" s="159"/>
      <c r="V511" s="159"/>
      <c r="W511" s="163">
        <f>W512</f>
        <v>0</v>
      </c>
      <c r="X511" s="159"/>
      <c r="Y511" s="163">
        <f>Y512</f>
        <v>0</v>
      </c>
      <c r="Z511" s="159"/>
      <c r="AA511" s="164">
        <f>AA512</f>
        <v>0</v>
      </c>
      <c r="AR511" s="165" t="s">
        <v>187</v>
      </c>
      <c r="AT511" s="166" t="s">
        <v>79</v>
      </c>
      <c r="AU511" s="166" t="s">
        <v>88</v>
      </c>
      <c r="AY511" s="165" t="s">
        <v>161</v>
      </c>
      <c r="BK511" s="167">
        <f>BK512</f>
        <v>0</v>
      </c>
    </row>
    <row r="512" spans="2:65" s="1" customFormat="1" ht="14.45" customHeight="1">
      <c r="B512" s="37"/>
      <c r="C512" s="169" t="s">
        <v>960</v>
      </c>
      <c r="D512" s="169" t="s">
        <v>162</v>
      </c>
      <c r="E512" s="170" t="s">
        <v>961</v>
      </c>
      <c r="F512" s="271" t="s">
        <v>962</v>
      </c>
      <c r="G512" s="271"/>
      <c r="H512" s="271"/>
      <c r="I512" s="271"/>
      <c r="J512" s="171" t="s">
        <v>302</v>
      </c>
      <c r="K512" s="172">
        <v>1</v>
      </c>
      <c r="L512" s="272">
        <v>0</v>
      </c>
      <c r="M512" s="273"/>
      <c r="N512" s="274">
        <f>ROUND(L512*K512,2)</f>
        <v>0</v>
      </c>
      <c r="O512" s="274"/>
      <c r="P512" s="274"/>
      <c r="Q512" s="274"/>
      <c r="R512" s="39"/>
      <c r="T512" s="173" t="s">
        <v>22</v>
      </c>
      <c r="U512" s="46" t="s">
        <v>45</v>
      </c>
      <c r="V512" s="38"/>
      <c r="W512" s="174">
        <f>V512*K512</f>
        <v>0</v>
      </c>
      <c r="X512" s="174">
        <v>0</v>
      </c>
      <c r="Y512" s="174">
        <f>X512*K512</f>
        <v>0</v>
      </c>
      <c r="Z512" s="174">
        <v>0</v>
      </c>
      <c r="AA512" s="175">
        <f>Z512*K512</f>
        <v>0</v>
      </c>
      <c r="AR512" s="21" t="s">
        <v>943</v>
      </c>
      <c r="AT512" s="21" t="s">
        <v>162</v>
      </c>
      <c r="AU512" s="21" t="s">
        <v>116</v>
      </c>
      <c r="AY512" s="21" t="s">
        <v>161</v>
      </c>
      <c r="BE512" s="112">
        <f>IF(U512="základní",N512,0)</f>
        <v>0</v>
      </c>
      <c r="BF512" s="112">
        <f>IF(U512="snížená",N512,0)</f>
        <v>0</v>
      </c>
      <c r="BG512" s="112">
        <f>IF(U512="zákl. přenesená",N512,0)</f>
        <v>0</v>
      </c>
      <c r="BH512" s="112">
        <f>IF(U512="sníž. přenesená",N512,0)</f>
        <v>0</v>
      </c>
      <c r="BI512" s="112">
        <f>IF(U512="nulová",N512,0)</f>
        <v>0</v>
      </c>
      <c r="BJ512" s="21" t="s">
        <v>88</v>
      </c>
      <c r="BK512" s="112">
        <f>ROUND(L512*K512,2)</f>
        <v>0</v>
      </c>
      <c r="BL512" s="21" t="s">
        <v>943</v>
      </c>
      <c r="BM512" s="21" t="s">
        <v>963</v>
      </c>
    </row>
    <row r="513" spans="2:63" s="1" customFormat="1" ht="49.9" customHeight="1">
      <c r="B513" s="37"/>
      <c r="C513" s="38"/>
      <c r="D513" s="160" t="s">
        <v>367</v>
      </c>
      <c r="E513" s="38"/>
      <c r="F513" s="38"/>
      <c r="G513" s="38"/>
      <c r="H513" s="38"/>
      <c r="I513" s="38"/>
      <c r="J513" s="38"/>
      <c r="K513" s="38"/>
      <c r="L513" s="38"/>
      <c r="M513" s="38"/>
      <c r="N513" s="286">
        <f>BK513</f>
        <v>0</v>
      </c>
      <c r="O513" s="287"/>
      <c r="P513" s="287"/>
      <c r="Q513" s="287"/>
      <c r="R513" s="39"/>
      <c r="T513" s="149"/>
      <c r="U513" s="58"/>
      <c r="V513" s="58"/>
      <c r="W513" s="58"/>
      <c r="X513" s="58"/>
      <c r="Y513" s="58"/>
      <c r="Z513" s="58"/>
      <c r="AA513" s="60"/>
      <c r="AT513" s="21" t="s">
        <v>79</v>
      </c>
      <c r="AU513" s="21" t="s">
        <v>80</v>
      </c>
      <c r="AY513" s="21" t="s">
        <v>368</v>
      </c>
      <c r="BK513" s="112">
        <v>0</v>
      </c>
    </row>
    <row r="514" spans="2:63" s="1" customFormat="1" ht="6.95" customHeight="1">
      <c r="B514" s="61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3"/>
    </row>
  </sheetData>
  <sheetProtection algorithmName="SHA-512" hashValue="gwzK25zh+dPIOUy6PQFyM9lJENjJv0I18X7nthhfyIwwr4EJXGMzVYp3fNT37qGJWMm07uOpDRFixH7vBDyVeA==" saltValue="eT1Gl0Jwf0K2jqtyAeMCvJuL3f25EVH40CIhyDY9K7DO6Bcq4xHiLCKAAfVCeS8wJhRklPcsg6O248yBbKxhgw==" spinCount="10" sheet="1" objects="1" scenarios="1" formatColumns="0" formatRows="0"/>
  <mergeCells count="725">
    <mergeCell ref="N500:Q500"/>
    <mergeCell ref="N502:Q502"/>
    <mergeCell ref="N503:Q503"/>
    <mergeCell ref="N505:Q505"/>
    <mergeCell ref="N507:Q507"/>
    <mergeCell ref="N511:Q511"/>
    <mergeCell ref="N513:Q513"/>
    <mergeCell ref="H1:K1"/>
    <mergeCell ref="S2:AC2"/>
    <mergeCell ref="N326:Q326"/>
    <mergeCell ref="N328:Q328"/>
    <mergeCell ref="N332:Q332"/>
    <mergeCell ref="N348:Q348"/>
    <mergeCell ref="N355:Q355"/>
    <mergeCell ref="N394:Q394"/>
    <mergeCell ref="N400:Q400"/>
    <mergeCell ref="N414:Q414"/>
    <mergeCell ref="N415:Q415"/>
    <mergeCell ref="N172:Q172"/>
    <mergeCell ref="N205:Q205"/>
    <mergeCell ref="N218:Q218"/>
    <mergeCell ref="N301:Q301"/>
    <mergeCell ref="N304:Q304"/>
    <mergeCell ref="N305:Q305"/>
    <mergeCell ref="N307:Q307"/>
    <mergeCell ref="N313:Q313"/>
    <mergeCell ref="N324:Q324"/>
    <mergeCell ref="F509:I509"/>
    <mergeCell ref="L509:M509"/>
    <mergeCell ref="N509:Q509"/>
    <mergeCell ref="F510:I510"/>
    <mergeCell ref="L510:M510"/>
    <mergeCell ref="N510:Q510"/>
    <mergeCell ref="F512:I512"/>
    <mergeCell ref="L512:M512"/>
    <mergeCell ref="N512:Q512"/>
    <mergeCell ref="L501:M501"/>
    <mergeCell ref="N501:Q501"/>
    <mergeCell ref="F504:I504"/>
    <mergeCell ref="L504:M504"/>
    <mergeCell ref="N504:Q504"/>
    <mergeCell ref="F506:I506"/>
    <mergeCell ref="L506:M506"/>
    <mergeCell ref="N506:Q506"/>
    <mergeCell ref="F508:I508"/>
    <mergeCell ref="L508:M508"/>
    <mergeCell ref="N508:Q508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1:I501"/>
    <mergeCell ref="F487:I487"/>
    <mergeCell ref="L487:M487"/>
    <mergeCell ref="N487:Q487"/>
    <mergeCell ref="F488:I488"/>
    <mergeCell ref="F489:I489"/>
    <mergeCell ref="F490:I490"/>
    <mergeCell ref="L490:M490"/>
    <mergeCell ref="N490:Q490"/>
    <mergeCell ref="F491:I491"/>
    <mergeCell ref="F481:I481"/>
    <mergeCell ref="L481:M481"/>
    <mergeCell ref="N481:Q481"/>
    <mergeCell ref="F482:I482"/>
    <mergeCell ref="F483:I483"/>
    <mergeCell ref="F485:I485"/>
    <mergeCell ref="L485:M485"/>
    <mergeCell ref="N485:Q485"/>
    <mergeCell ref="F486:I486"/>
    <mergeCell ref="N484:Q484"/>
    <mergeCell ref="L475:M475"/>
    <mergeCell ref="N475:Q475"/>
    <mergeCell ref="F476:I476"/>
    <mergeCell ref="F477:I477"/>
    <mergeCell ref="F478:I478"/>
    <mergeCell ref="L478:M478"/>
    <mergeCell ref="N478:Q478"/>
    <mergeCell ref="F479:I479"/>
    <mergeCell ref="F480:I480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55:I455"/>
    <mergeCell ref="F456:I456"/>
    <mergeCell ref="F457:I457"/>
    <mergeCell ref="L457:M457"/>
    <mergeCell ref="N457:Q457"/>
    <mergeCell ref="F458:I458"/>
    <mergeCell ref="L458:M458"/>
    <mergeCell ref="N458:Q458"/>
    <mergeCell ref="F460:I460"/>
    <mergeCell ref="L460:M460"/>
    <mergeCell ref="N460:Q460"/>
    <mergeCell ref="N459:Q459"/>
    <mergeCell ref="F448:I448"/>
    <mergeCell ref="F449:I449"/>
    <mergeCell ref="F450:I450"/>
    <mergeCell ref="F451:I451"/>
    <mergeCell ref="F452:I452"/>
    <mergeCell ref="F453:I453"/>
    <mergeCell ref="L453:M453"/>
    <mergeCell ref="N453:Q453"/>
    <mergeCell ref="F454:I454"/>
    <mergeCell ref="F442:I442"/>
    <mergeCell ref="F443:I443"/>
    <mergeCell ref="L443:M443"/>
    <mergeCell ref="N443:Q443"/>
    <mergeCell ref="F444:I444"/>
    <mergeCell ref="F445:I445"/>
    <mergeCell ref="F446:I446"/>
    <mergeCell ref="F447:I447"/>
    <mergeCell ref="L447:M447"/>
    <mergeCell ref="N447:Q447"/>
    <mergeCell ref="F435:I435"/>
    <mergeCell ref="F436:I436"/>
    <mergeCell ref="F437:I437"/>
    <mergeCell ref="F438:I438"/>
    <mergeCell ref="F439:I439"/>
    <mergeCell ref="F440:I440"/>
    <mergeCell ref="L440:M440"/>
    <mergeCell ref="N440:Q440"/>
    <mergeCell ref="F441:I441"/>
    <mergeCell ref="F428:I428"/>
    <mergeCell ref="F429:I429"/>
    <mergeCell ref="F430:I430"/>
    <mergeCell ref="F431:I431"/>
    <mergeCell ref="F432:I432"/>
    <mergeCell ref="F433:I433"/>
    <mergeCell ref="L433:M433"/>
    <mergeCell ref="N433:Q433"/>
    <mergeCell ref="F434:I434"/>
    <mergeCell ref="L434:M434"/>
    <mergeCell ref="N434:Q434"/>
    <mergeCell ref="F422:I422"/>
    <mergeCell ref="F423:I423"/>
    <mergeCell ref="F424:I424"/>
    <mergeCell ref="L424:M424"/>
    <mergeCell ref="N424:Q424"/>
    <mergeCell ref="F425:I425"/>
    <mergeCell ref="L425:M425"/>
    <mergeCell ref="N425:Q425"/>
    <mergeCell ref="F427:I427"/>
    <mergeCell ref="L427:M427"/>
    <mergeCell ref="N427:Q427"/>
    <mergeCell ref="N426:Q426"/>
    <mergeCell ref="F417:I417"/>
    <mergeCell ref="L417:M417"/>
    <mergeCell ref="N417:Q417"/>
    <mergeCell ref="F418:I418"/>
    <mergeCell ref="F419:I419"/>
    <mergeCell ref="F420:I420"/>
    <mergeCell ref="L420:M420"/>
    <mergeCell ref="N420:Q420"/>
    <mergeCell ref="F421:I421"/>
    <mergeCell ref="F410:I410"/>
    <mergeCell ref="F411:I411"/>
    <mergeCell ref="F412:I412"/>
    <mergeCell ref="L412:M412"/>
    <mergeCell ref="N412:Q412"/>
    <mergeCell ref="F413:I413"/>
    <mergeCell ref="L413:M413"/>
    <mergeCell ref="N413:Q413"/>
    <mergeCell ref="F416:I416"/>
    <mergeCell ref="L416:M416"/>
    <mergeCell ref="N416:Q416"/>
    <mergeCell ref="F405:I405"/>
    <mergeCell ref="L405:M405"/>
    <mergeCell ref="N405:Q405"/>
    <mergeCell ref="F406:I406"/>
    <mergeCell ref="F407:I407"/>
    <mergeCell ref="F408:I408"/>
    <mergeCell ref="L408:M408"/>
    <mergeCell ref="N408:Q408"/>
    <mergeCell ref="F409:I409"/>
    <mergeCell ref="F399:I399"/>
    <mergeCell ref="L399:M399"/>
    <mergeCell ref="N399:Q399"/>
    <mergeCell ref="F401:I401"/>
    <mergeCell ref="L401:M401"/>
    <mergeCell ref="N401:Q401"/>
    <mergeCell ref="F402:I402"/>
    <mergeCell ref="F403:I403"/>
    <mergeCell ref="F404:I404"/>
    <mergeCell ref="L404:M404"/>
    <mergeCell ref="N404:Q404"/>
    <mergeCell ref="F396:I396"/>
    <mergeCell ref="L396:M396"/>
    <mergeCell ref="N396:Q396"/>
    <mergeCell ref="F397:I397"/>
    <mergeCell ref="L397:M397"/>
    <mergeCell ref="N397:Q397"/>
    <mergeCell ref="F398:I398"/>
    <mergeCell ref="L398:M398"/>
    <mergeCell ref="N398:Q398"/>
    <mergeCell ref="F391:I391"/>
    <mergeCell ref="F392:I392"/>
    <mergeCell ref="L392:M392"/>
    <mergeCell ref="N392:Q392"/>
    <mergeCell ref="F393:I393"/>
    <mergeCell ref="L393:M393"/>
    <mergeCell ref="N393:Q393"/>
    <mergeCell ref="F395:I395"/>
    <mergeCell ref="L395:M395"/>
    <mergeCell ref="N395:Q395"/>
    <mergeCell ref="F384:I384"/>
    <mergeCell ref="F385:I385"/>
    <mergeCell ref="F386:I386"/>
    <mergeCell ref="F387:I387"/>
    <mergeCell ref="F388:I388"/>
    <mergeCell ref="F389:I389"/>
    <mergeCell ref="L389:M389"/>
    <mergeCell ref="N389:Q389"/>
    <mergeCell ref="F390:I390"/>
    <mergeCell ref="F378:I378"/>
    <mergeCell ref="F379:I379"/>
    <mergeCell ref="L379:M379"/>
    <mergeCell ref="N379:Q379"/>
    <mergeCell ref="F380:I380"/>
    <mergeCell ref="F381:I381"/>
    <mergeCell ref="F382:I382"/>
    <mergeCell ref="F383:I383"/>
    <mergeCell ref="L383:M383"/>
    <mergeCell ref="N383:Q383"/>
    <mergeCell ref="F373:I373"/>
    <mergeCell ref="F374:I374"/>
    <mergeCell ref="F375:I375"/>
    <mergeCell ref="L375:M375"/>
    <mergeCell ref="N375:Q375"/>
    <mergeCell ref="F376:I376"/>
    <mergeCell ref="L376:M376"/>
    <mergeCell ref="N376:Q376"/>
    <mergeCell ref="F377:I377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63:I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58:I358"/>
    <mergeCell ref="L358:M358"/>
    <mergeCell ref="N358:Q358"/>
    <mergeCell ref="F359:I359"/>
    <mergeCell ref="F360:I360"/>
    <mergeCell ref="F361:I361"/>
    <mergeCell ref="L361:M361"/>
    <mergeCell ref="N361:Q361"/>
    <mergeCell ref="F362:I362"/>
    <mergeCell ref="F354:I354"/>
    <mergeCell ref="L354:M354"/>
    <mergeCell ref="N354:Q354"/>
    <mergeCell ref="F356:I356"/>
    <mergeCell ref="L356:M356"/>
    <mergeCell ref="N356:Q356"/>
    <mergeCell ref="F357:I357"/>
    <mergeCell ref="L357:M357"/>
    <mergeCell ref="N357:Q357"/>
    <mergeCell ref="F349:I349"/>
    <mergeCell ref="L349:M349"/>
    <mergeCell ref="N349:Q349"/>
    <mergeCell ref="F350:I350"/>
    <mergeCell ref="F351:I351"/>
    <mergeCell ref="F352:I352"/>
    <mergeCell ref="L352:M352"/>
    <mergeCell ref="N352:Q352"/>
    <mergeCell ref="F353:I353"/>
    <mergeCell ref="L353:M353"/>
    <mergeCell ref="N353:Q353"/>
    <mergeCell ref="F343:I343"/>
    <mergeCell ref="F344:I344"/>
    <mergeCell ref="F345:I345"/>
    <mergeCell ref="F346:I346"/>
    <mergeCell ref="L346:M346"/>
    <mergeCell ref="N346:Q346"/>
    <mergeCell ref="F347:I347"/>
    <mergeCell ref="L347:M347"/>
    <mergeCell ref="N347:Q347"/>
    <mergeCell ref="F337:I337"/>
    <mergeCell ref="F338:I338"/>
    <mergeCell ref="F339:I339"/>
    <mergeCell ref="L339:M339"/>
    <mergeCell ref="N339:Q339"/>
    <mergeCell ref="F340:I340"/>
    <mergeCell ref="F341:I341"/>
    <mergeCell ref="F342:I342"/>
    <mergeCell ref="L342:M342"/>
    <mergeCell ref="N342:Q342"/>
    <mergeCell ref="F331:I331"/>
    <mergeCell ref="L331:M331"/>
    <mergeCell ref="N331:Q331"/>
    <mergeCell ref="F333:I333"/>
    <mergeCell ref="L333:M333"/>
    <mergeCell ref="N333:Q333"/>
    <mergeCell ref="F334:I334"/>
    <mergeCell ref="F335:I335"/>
    <mergeCell ref="F336:I336"/>
    <mergeCell ref="L336:M336"/>
    <mergeCell ref="N336:Q336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20:I320"/>
    <mergeCell ref="F321:I321"/>
    <mergeCell ref="F322:I322"/>
    <mergeCell ref="L322:M322"/>
    <mergeCell ref="N322:Q322"/>
    <mergeCell ref="F323:I323"/>
    <mergeCell ref="L323:M323"/>
    <mergeCell ref="N323:Q323"/>
    <mergeCell ref="F325:I325"/>
    <mergeCell ref="L325:M325"/>
    <mergeCell ref="N325:Q325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19:I319"/>
    <mergeCell ref="F309:I309"/>
    <mergeCell ref="L309:M309"/>
    <mergeCell ref="N309:Q309"/>
    <mergeCell ref="F310:I310"/>
    <mergeCell ref="F311:I311"/>
    <mergeCell ref="F312:I312"/>
    <mergeCell ref="F314:I314"/>
    <mergeCell ref="L314:M314"/>
    <mergeCell ref="N314:Q314"/>
    <mergeCell ref="F303:I303"/>
    <mergeCell ref="L303:M303"/>
    <mergeCell ref="N303:Q303"/>
    <mergeCell ref="F306:I306"/>
    <mergeCell ref="L306:M306"/>
    <mergeCell ref="N306:Q306"/>
    <mergeCell ref="F308:I308"/>
    <mergeCell ref="L308:M308"/>
    <mergeCell ref="N308:Q308"/>
    <mergeCell ref="F296:I296"/>
    <mergeCell ref="F297:I297"/>
    <mergeCell ref="F298:I298"/>
    <mergeCell ref="L298:M298"/>
    <mergeCell ref="N298:Q298"/>
    <mergeCell ref="F299:I299"/>
    <mergeCell ref="F300:I300"/>
    <mergeCell ref="F302:I302"/>
    <mergeCell ref="L302:M302"/>
    <mergeCell ref="N302:Q302"/>
    <mergeCell ref="F291:I291"/>
    <mergeCell ref="F292:I292"/>
    <mergeCell ref="L292:M292"/>
    <mergeCell ref="N292:Q292"/>
    <mergeCell ref="F293:I293"/>
    <mergeCell ref="F294:I294"/>
    <mergeCell ref="F295:I295"/>
    <mergeCell ref="L295:M295"/>
    <mergeCell ref="N295:Q29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L280:M280"/>
    <mergeCell ref="N280:Q280"/>
    <mergeCell ref="F281:I281"/>
    <mergeCell ref="F282:I282"/>
    <mergeCell ref="F283:I283"/>
    <mergeCell ref="L283:M283"/>
    <mergeCell ref="N283:Q283"/>
    <mergeCell ref="F284:I284"/>
    <mergeCell ref="F285:I285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L271:M271"/>
    <mergeCell ref="N271:Q271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47:I247"/>
    <mergeCell ref="F248:I248"/>
    <mergeCell ref="F249:I249"/>
    <mergeCell ref="L249:M249"/>
    <mergeCell ref="N249:Q249"/>
    <mergeCell ref="F250:I250"/>
    <mergeCell ref="F251:I251"/>
    <mergeCell ref="F252:I252"/>
    <mergeCell ref="F253:I253"/>
    <mergeCell ref="L253:M253"/>
    <mergeCell ref="N253:Q253"/>
    <mergeCell ref="F242:I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35:I235"/>
    <mergeCell ref="F236:I236"/>
    <mergeCell ref="L236:M236"/>
    <mergeCell ref="N236:Q236"/>
    <mergeCell ref="F237:I237"/>
    <mergeCell ref="F238:I238"/>
    <mergeCell ref="F239:I239"/>
    <mergeCell ref="F240:I240"/>
    <mergeCell ref="F241:I241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15:I215"/>
    <mergeCell ref="L215:M215"/>
    <mergeCell ref="N215:Q215"/>
    <mergeCell ref="F216:I216"/>
    <mergeCell ref="F217:I217"/>
    <mergeCell ref="F219:I219"/>
    <mergeCell ref="L219:M219"/>
    <mergeCell ref="N219:Q219"/>
    <mergeCell ref="F220:I220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4:I204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8:I198"/>
    <mergeCell ref="F187:I187"/>
    <mergeCell ref="F188:I188"/>
    <mergeCell ref="L188:M188"/>
    <mergeCell ref="N188:Q188"/>
    <mergeCell ref="F189:I189"/>
    <mergeCell ref="F190:I190"/>
    <mergeCell ref="F191:I191"/>
    <mergeCell ref="L191:M191"/>
    <mergeCell ref="N191:Q191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L179:M179"/>
    <mergeCell ref="N179:Q179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L171:M171"/>
    <mergeCell ref="N171:Q171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N153:Q153"/>
    <mergeCell ref="M139:P139"/>
    <mergeCell ref="M141:Q141"/>
    <mergeCell ref="M142:Q142"/>
    <mergeCell ref="F144:I144"/>
    <mergeCell ref="L144:M144"/>
    <mergeCell ref="N144:Q144"/>
    <mergeCell ref="F148:I148"/>
    <mergeCell ref="L148:M148"/>
    <mergeCell ref="N148:Q148"/>
    <mergeCell ref="N145:Q145"/>
    <mergeCell ref="N146:Q146"/>
    <mergeCell ref="N147:Q147"/>
    <mergeCell ref="D124:H124"/>
    <mergeCell ref="N124:Q124"/>
    <mergeCell ref="D125:H125"/>
    <mergeCell ref="N125:Q125"/>
    <mergeCell ref="N126:Q126"/>
    <mergeCell ref="L128:Q128"/>
    <mergeCell ref="C134:Q134"/>
    <mergeCell ref="F136:P136"/>
    <mergeCell ref="F137:P137"/>
    <mergeCell ref="N116:Q116"/>
    <mergeCell ref="N117:Q117"/>
    <mergeCell ref="N118:Q118"/>
    <mergeCell ref="N120:Q120"/>
    <mergeCell ref="D121:H121"/>
    <mergeCell ref="N121:Q121"/>
    <mergeCell ref="D122:H122"/>
    <mergeCell ref="N122:Q122"/>
    <mergeCell ref="D123:H123"/>
    <mergeCell ref="N123:Q123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4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111</v>
      </c>
      <c r="G1" s="16"/>
      <c r="H1" s="292" t="s">
        <v>112</v>
      </c>
      <c r="I1" s="292"/>
      <c r="J1" s="292"/>
      <c r="K1" s="292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21" t="s">
        <v>95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116</v>
      </c>
    </row>
    <row r="4" spans="1:66" ht="36.950000000000003" customHeight="1">
      <c r="B4" s="25"/>
      <c r="C4" s="206" t="s">
        <v>117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51" t="str">
        <f>'Rekapitulace stavby'!K6</f>
        <v>Hřbitov Střekov - oprava stropu, chladícího boxu a WC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8"/>
      <c r="R6" s="26"/>
    </row>
    <row r="7" spans="1:66" s="1" customFormat="1" ht="32.85" customHeight="1">
      <c r="B7" s="37"/>
      <c r="C7" s="38"/>
      <c r="D7" s="31" t="s">
        <v>118</v>
      </c>
      <c r="E7" s="38"/>
      <c r="F7" s="212" t="s">
        <v>964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1:66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4" t="str">
        <f>'Rekapitulace stavby'!AN8</f>
        <v>11. 10. 2018</v>
      </c>
      <c r="P9" s="255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0" t="str">
        <f>IF('Rekapitulace stavby'!AN10="","",'Rekapitulace stavby'!AN10)</f>
        <v/>
      </c>
      <c r="P11" s="210"/>
      <c r="Q11" s="38"/>
      <c r="R11" s="39"/>
    </row>
    <row r="12" spans="1:66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0" t="str">
        <f>IF('Rekapitulace stavby'!AN11="","",'Rekapitulace stavby'!AN11)</f>
        <v/>
      </c>
      <c r="P12" s="210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6" t="str">
        <f>IF('Rekapitulace stavby'!AN13="","",'Rekapitulace stavby'!AN13)</f>
        <v>Vyplň údaj</v>
      </c>
      <c r="P14" s="210"/>
      <c r="Q14" s="38"/>
      <c r="R14" s="39"/>
    </row>
    <row r="15" spans="1:66" s="1" customFormat="1" ht="18" customHeight="1">
      <c r="B15" s="37"/>
      <c r="C15" s="38"/>
      <c r="D15" s="38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2" t="s">
        <v>31</v>
      </c>
      <c r="N15" s="38"/>
      <c r="O15" s="256" t="str">
        <f>IF('Rekapitulace stavby'!AN14="","",'Rekapitulace stavby'!AN14)</f>
        <v>Vyplň údaj</v>
      </c>
      <c r="P15" s="210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0" t="s">
        <v>35</v>
      </c>
      <c r="P17" s="210"/>
      <c r="Q17" s="38"/>
      <c r="R17" s="39"/>
    </row>
    <row r="18" spans="2:18" s="1" customFormat="1" ht="18" customHeight="1">
      <c r="B18" s="37"/>
      <c r="C18" s="38"/>
      <c r="D18" s="38"/>
      <c r="E18" s="30" t="s">
        <v>36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0" t="s">
        <v>37</v>
      </c>
      <c r="P18" s="210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0" t="str">
        <f>IF('Rekapitulace stavby'!AN19="","",'Rekapitulace stavby'!AN19)</f>
        <v/>
      </c>
      <c r="P20" s="210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0" t="str">
        <f>IF('Rekapitulace stavby'!AN20="","",'Rekapitulace stavby'!AN20)</f>
        <v/>
      </c>
      <c r="P21" s="210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5" t="s">
        <v>22</v>
      </c>
      <c r="F24" s="215"/>
      <c r="G24" s="215"/>
      <c r="H24" s="215"/>
      <c r="I24" s="215"/>
      <c r="J24" s="215"/>
      <c r="K24" s="215"/>
      <c r="L24" s="215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120</v>
      </c>
      <c r="E27" s="38"/>
      <c r="F27" s="38"/>
      <c r="G27" s="38"/>
      <c r="H27" s="38"/>
      <c r="I27" s="38"/>
      <c r="J27" s="38"/>
      <c r="K27" s="38"/>
      <c r="L27" s="38"/>
      <c r="M27" s="216">
        <f>N88</f>
        <v>0</v>
      </c>
      <c r="N27" s="216"/>
      <c r="O27" s="216"/>
      <c r="P27" s="216"/>
      <c r="Q27" s="38"/>
      <c r="R27" s="39"/>
    </row>
    <row r="28" spans="2:18" s="1" customFormat="1" ht="14.45" customHeight="1">
      <c r="B28" s="37"/>
      <c r="C28" s="38"/>
      <c r="D28" s="36" t="s">
        <v>105</v>
      </c>
      <c r="E28" s="38"/>
      <c r="F28" s="38"/>
      <c r="G28" s="38"/>
      <c r="H28" s="38"/>
      <c r="I28" s="38"/>
      <c r="J28" s="38"/>
      <c r="K28" s="38"/>
      <c r="L28" s="38"/>
      <c r="M28" s="216">
        <f>N94</f>
        <v>0</v>
      </c>
      <c r="N28" s="216"/>
      <c r="O28" s="216"/>
      <c r="P28" s="216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43</v>
      </c>
      <c r="E30" s="38"/>
      <c r="F30" s="38"/>
      <c r="G30" s="38"/>
      <c r="H30" s="38"/>
      <c r="I30" s="38"/>
      <c r="J30" s="38"/>
      <c r="K30" s="38"/>
      <c r="L30" s="38"/>
      <c r="M30" s="258">
        <f>ROUND(M27+M28,2)</f>
        <v>0</v>
      </c>
      <c r="N30" s="253"/>
      <c r="O30" s="253"/>
      <c r="P30" s="253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44</v>
      </c>
      <c r="E32" s="44" t="s">
        <v>45</v>
      </c>
      <c r="F32" s="45">
        <v>0.21</v>
      </c>
      <c r="G32" s="124" t="s">
        <v>46</v>
      </c>
      <c r="H32" s="259">
        <f>(SUM(BE94:BE101)+SUM(BE119:BE198))</f>
        <v>0</v>
      </c>
      <c r="I32" s="253"/>
      <c r="J32" s="253"/>
      <c r="K32" s="38"/>
      <c r="L32" s="38"/>
      <c r="M32" s="259">
        <f>ROUND((SUM(BE94:BE101)+SUM(BE119:BE198)), 2)*F32</f>
        <v>0</v>
      </c>
      <c r="N32" s="253"/>
      <c r="O32" s="253"/>
      <c r="P32" s="253"/>
      <c r="Q32" s="38"/>
      <c r="R32" s="39"/>
    </row>
    <row r="33" spans="2:18" s="1" customFormat="1" ht="14.45" customHeight="1">
      <c r="B33" s="37"/>
      <c r="C33" s="38"/>
      <c r="D33" s="38"/>
      <c r="E33" s="44" t="s">
        <v>47</v>
      </c>
      <c r="F33" s="45">
        <v>0.15</v>
      </c>
      <c r="G33" s="124" t="s">
        <v>46</v>
      </c>
      <c r="H33" s="259">
        <f>(SUM(BF94:BF101)+SUM(BF119:BF198))</f>
        <v>0</v>
      </c>
      <c r="I33" s="253"/>
      <c r="J33" s="253"/>
      <c r="K33" s="38"/>
      <c r="L33" s="38"/>
      <c r="M33" s="259">
        <f>ROUND((SUM(BF94:BF101)+SUM(BF119:BF198)), 2)*F33</f>
        <v>0</v>
      </c>
      <c r="N33" s="253"/>
      <c r="O33" s="253"/>
      <c r="P33" s="253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48</v>
      </c>
      <c r="F34" s="45">
        <v>0.21</v>
      </c>
      <c r="G34" s="124" t="s">
        <v>46</v>
      </c>
      <c r="H34" s="259">
        <f>(SUM(BG94:BG101)+SUM(BG119:BG198))</f>
        <v>0</v>
      </c>
      <c r="I34" s="253"/>
      <c r="J34" s="253"/>
      <c r="K34" s="38"/>
      <c r="L34" s="38"/>
      <c r="M34" s="259">
        <v>0</v>
      </c>
      <c r="N34" s="253"/>
      <c r="O34" s="253"/>
      <c r="P34" s="253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49</v>
      </c>
      <c r="F35" s="45">
        <v>0.15</v>
      </c>
      <c r="G35" s="124" t="s">
        <v>46</v>
      </c>
      <c r="H35" s="259">
        <f>(SUM(BH94:BH101)+SUM(BH119:BH198))</f>
        <v>0</v>
      </c>
      <c r="I35" s="253"/>
      <c r="J35" s="253"/>
      <c r="K35" s="38"/>
      <c r="L35" s="38"/>
      <c r="M35" s="259">
        <v>0</v>
      </c>
      <c r="N35" s="253"/>
      <c r="O35" s="253"/>
      <c r="P35" s="253"/>
      <c r="Q35" s="38"/>
      <c r="R35" s="39"/>
    </row>
    <row r="36" spans="2:18" s="1" customFormat="1" ht="14.45" hidden="1" customHeight="1">
      <c r="B36" s="37"/>
      <c r="C36" s="38"/>
      <c r="D36" s="38"/>
      <c r="E36" s="44" t="s">
        <v>50</v>
      </c>
      <c r="F36" s="45">
        <v>0</v>
      </c>
      <c r="G36" s="124" t="s">
        <v>46</v>
      </c>
      <c r="H36" s="259">
        <f>(SUM(BI94:BI101)+SUM(BI119:BI198))</f>
        <v>0</v>
      </c>
      <c r="I36" s="253"/>
      <c r="J36" s="253"/>
      <c r="K36" s="38"/>
      <c r="L36" s="38"/>
      <c r="M36" s="259">
        <v>0</v>
      </c>
      <c r="N36" s="253"/>
      <c r="O36" s="253"/>
      <c r="P36" s="253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51</v>
      </c>
      <c r="E38" s="81"/>
      <c r="F38" s="81"/>
      <c r="G38" s="126" t="s">
        <v>52</v>
      </c>
      <c r="H38" s="127" t="s">
        <v>53</v>
      </c>
      <c r="I38" s="81"/>
      <c r="J38" s="81"/>
      <c r="K38" s="81"/>
      <c r="L38" s="260">
        <f>SUM(M30:M36)</f>
        <v>0</v>
      </c>
      <c r="M38" s="260"/>
      <c r="N38" s="260"/>
      <c r="O38" s="260"/>
      <c r="P38" s="261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06" t="s">
        <v>121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1" t="str">
        <f>F6</f>
        <v>Hřbitov Střekov - oprava stropu, chladícího boxu a WC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118</v>
      </c>
      <c r="D79" s="38"/>
      <c r="E79" s="38"/>
      <c r="F79" s="226" t="str">
        <f>F7</f>
        <v>003 - Elektrointalace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65" s="1" customFormat="1" ht="18" customHeight="1">
      <c r="B81" s="37"/>
      <c r="C81" s="32" t="s">
        <v>24</v>
      </c>
      <c r="D81" s="38"/>
      <c r="E81" s="38"/>
      <c r="F81" s="30" t="str">
        <f>F9</f>
        <v>Pohřebiště Střekov</v>
      </c>
      <c r="G81" s="38"/>
      <c r="H81" s="38"/>
      <c r="I81" s="38"/>
      <c r="J81" s="38"/>
      <c r="K81" s="32" t="s">
        <v>26</v>
      </c>
      <c r="L81" s="38"/>
      <c r="M81" s="255" t="str">
        <f>IF(O9="","",O9)</f>
        <v>11. 10. 2018</v>
      </c>
      <c r="N81" s="255"/>
      <c r="O81" s="255"/>
      <c r="P81" s="255"/>
      <c r="Q81" s="38"/>
      <c r="R81" s="39"/>
      <c r="T81" s="131"/>
      <c r="U81" s="131"/>
    </row>
    <row r="82" spans="2:65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65" s="1" customFormat="1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34</v>
      </c>
      <c r="L83" s="38"/>
      <c r="M83" s="210" t="str">
        <f>E18</f>
        <v>Varia s.r.o.</v>
      </c>
      <c r="N83" s="210"/>
      <c r="O83" s="210"/>
      <c r="P83" s="210"/>
      <c r="Q83" s="210"/>
      <c r="R83" s="39"/>
      <c r="T83" s="131"/>
      <c r="U83" s="131"/>
    </row>
    <row r="84" spans="2:65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39</v>
      </c>
      <c r="L84" s="38"/>
      <c r="M84" s="210" t="str">
        <f>E21</f>
        <v xml:space="preserve"> </v>
      </c>
      <c r="N84" s="210"/>
      <c r="O84" s="210"/>
      <c r="P84" s="210"/>
      <c r="Q84" s="210"/>
      <c r="R84" s="39"/>
      <c r="T84" s="131"/>
      <c r="U84" s="131"/>
    </row>
    <row r="85" spans="2:65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65" s="1" customFormat="1" ht="29.25" customHeight="1">
      <c r="B86" s="37"/>
      <c r="C86" s="262" t="s">
        <v>122</v>
      </c>
      <c r="D86" s="263"/>
      <c r="E86" s="263"/>
      <c r="F86" s="263"/>
      <c r="G86" s="263"/>
      <c r="H86" s="120"/>
      <c r="I86" s="120"/>
      <c r="J86" s="120"/>
      <c r="K86" s="120"/>
      <c r="L86" s="120"/>
      <c r="M86" s="120"/>
      <c r="N86" s="262" t="s">
        <v>123</v>
      </c>
      <c r="O86" s="263"/>
      <c r="P86" s="263"/>
      <c r="Q86" s="263"/>
      <c r="R86" s="39"/>
      <c r="T86" s="131"/>
      <c r="U86" s="131"/>
    </row>
    <row r="87" spans="2:65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65" s="1" customFormat="1" ht="29.25" customHeight="1">
      <c r="B88" s="37"/>
      <c r="C88" s="132" t="s">
        <v>124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7">
        <f>N119</f>
        <v>0</v>
      </c>
      <c r="O88" s="264"/>
      <c r="P88" s="264"/>
      <c r="Q88" s="264"/>
      <c r="R88" s="39"/>
      <c r="T88" s="131"/>
      <c r="U88" s="131"/>
      <c r="AU88" s="21" t="s">
        <v>125</v>
      </c>
    </row>
    <row r="89" spans="2:65" s="6" customFormat="1" ht="24.95" customHeight="1">
      <c r="B89" s="133"/>
      <c r="C89" s="134"/>
      <c r="D89" s="135" t="s">
        <v>965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5">
        <f>N120</f>
        <v>0</v>
      </c>
      <c r="O89" s="266"/>
      <c r="P89" s="266"/>
      <c r="Q89" s="266"/>
      <c r="R89" s="136"/>
      <c r="T89" s="137"/>
      <c r="U89" s="137"/>
    </row>
    <row r="90" spans="2:65" s="6" customFormat="1" ht="24.95" customHeight="1">
      <c r="B90" s="133"/>
      <c r="C90" s="134"/>
      <c r="D90" s="135" t="s">
        <v>966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65">
        <f>N128</f>
        <v>0</v>
      </c>
      <c r="O90" s="266"/>
      <c r="P90" s="266"/>
      <c r="Q90" s="266"/>
      <c r="R90" s="136"/>
      <c r="T90" s="137"/>
      <c r="U90" s="137"/>
    </row>
    <row r="91" spans="2:65" s="6" customFormat="1" ht="24.95" customHeight="1">
      <c r="B91" s="133"/>
      <c r="C91" s="134"/>
      <c r="D91" s="135" t="s">
        <v>967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65">
        <f>N155</f>
        <v>0</v>
      </c>
      <c r="O91" s="266"/>
      <c r="P91" s="266"/>
      <c r="Q91" s="266"/>
      <c r="R91" s="136"/>
      <c r="T91" s="137"/>
      <c r="U91" s="137"/>
    </row>
    <row r="92" spans="2:65" s="6" customFormat="1" ht="24.95" customHeight="1">
      <c r="B92" s="133"/>
      <c r="C92" s="134"/>
      <c r="D92" s="135" t="s">
        <v>968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65">
        <f>N183</f>
        <v>0</v>
      </c>
      <c r="O92" s="266"/>
      <c r="P92" s="266"/>
      <c r="Q92" s="266"/>
      <c r="R92" s="136"/>
      <c r="T92" s="137"/>
      <c r="U92" s="137"/>
    </row>
    <row r="93" spans="2:65" s="1" customFormat="1" ht="21.75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  <c r="T93" s="131"/>
      <c r="U93" s="131"/>
    </row>
    <row r="94" spans="2:65" s="1" customFormat="1" ht="29.25" customHeight="1">
      <c r="B94" s="37"/>
      <c r="C94" s="132" t="s">
        <v>138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264">
        <f>ROUND(N95+N96+N97+N98+N99+N100,2)</f>
        <v>0</v>
      </c>
      <c r="O94" s="268"/>
      <c r="P94" s="268"/>
      <c r="Q94" s="268"/>
      <c r="R94" s="39"/>
      <c r="T94" s="142"/>
      <c r="U94" s="143" t="s">
        <v>44</v>
      </c>
    </row>
    <row r="95" spans="2:65" s="1" customFormat="1" ht="18" customHeight="1">
      <c r="B95" s="37"/>
      <c r="C95" s="38"/>
      <c r="D95" s="244" t="s">
        <v>139</v>
      </c>
      <c r="E95" s="245"/>
      <c r="F95" s="245"/>
      <c r="G95" s="245"/>
      <c r="H95" s="245"/>
      <c r="I95" s="38"/>
      <c r="J95" s="38"/>
      <c r="K95" s="38"/>
      <c r="L95" s="38"/>
      <c r="M95" s="38"/>
      <c r="N95" s="242">
        <f>ROUND(N88*T95,2)</f>
        <v>0</v>
      </c>
      <c r="O95" s="243"/>
      <c r="P95" s="243"/>
      <c r="Q95" s="243"/>
      <c r="R95" s="39"/>
      <c r="S95" s="144"/>
      <c r="T95" s="145"/>
      <c r="U95" s="146" t="s">
        <v>45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140</v>
      </c>
      <c r="AZ95" s="144"/>
      <c r="BA95" s="144"/>
      <c r="BB95" s="144"/>
      <c r="BC95" s="144"/>
      <c r="BD95" s="144"/>
      <c r="BE95" s="148">
        <f t="shared" ref="BE95:BE100" si="0">IF(U95="základní",N95,0)</f>
        <v>0</v>
      </c>
      <c r="BF95" s="148">
        <f t="shared" ref="BF95:BF100" si="1">IF(U95="snížená",N95,0)</f>
        <v>0</v>
      </c>
      <c r="BG95" s="148">
        <f t="shared" ref="BG95:BG100" si="2">IF(U95="zákl. přenesená",N95,0)</f>
        <v>0</v>
      </c>
      <c r="BH95" s="148">
        <f t="shared" ref="BH95:BH100" si="3">IF(U95="sníž. přenesená",N95,0)</f>
        <v>0</v>
      </c>
      <c r="BI95" s="148">
        <f t="shared" ref="BI95:BI100" si="4">IF(U95="nulová",N95,0)</f>
        <v>0</v>
      </c>
      <c r="BJ95" s="147" t="s">
        <v>88</v>
      </c>
      <c r="BK95" s="144"/>
      <c r="BL95" s="144"/>
      <c r="BM95" s="144"/>
    </row>
    <row r="96" spans="2:65" s="1" customFormat="1" ht="18" customHeight="1">
      <c r="B96" s="37"/>
      <c r="C96" s="38"/>
      <c r="D96" s="244" t="s">
        <v>141</v>
      </c>
      <c r="E96" s="245"/>
      <c r="F96" s="245"/>
      <c r="G96" s="245"/>
      <c r="H96" s="245"/>
      <c r="I96" s="38"/>
      <c r="J96" s="38"/>
      <c r="K96" s="38"/>
      <c r="L96" s="38"/>
      <c r="M96" s="38"/>
      <c r="N96" s="242">
        <f>ROUND(N88*T96,2)</f>
        <v>0</v>
      </c>
      <c r="O96" s="243"/>
      <c r="P96" s="243"/>
      <c r="Q96" s="243"/>
      <c r="R96" s="39"/>
      <c r="S96" s="144"/>
      <c r="T96" s="145"/>
      <c r="U96" s="146" t="s">
        <v>45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140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88</v>
      </c>
      <c r="BK96" s="144"/>
      <c r="BL96" s="144"/>
      <c r="BM96" s="144"/>
    </row>
    <row r="97" spans="2:65" s="1" customFormat="1" ht="18" customHeight="1">
      <c r="B97" s="37"/>
      <c r="C97" s="38"/>
      <c r="D97" s="244" t="s">
        <v>142</v>
      </c>
      <c r="E97" s="245"/>
      <c r="F97" s="245"/>
      <c r="G97" s="245"/>
      <c r="H97" s="245"/>
      <c r="I97" s="38"/>
      <c r="J97" s="38"/>
      <c r="K97" s="38"/>
      <c r="L97" s="38"/>
      <c r="M97" s="38"/>
      <c r="N97" s="242">
        <f>ROUND(N88*T97,2)</f>
        <v>0</v>
      </c>
      <c r="O97" s="243"/>
      <c r="P97" s="243"/>
      <c r="Q97" s="243"/>
      <c r="R97" s="39"/>
      <c r="S97" s="144"/>
      <c r="T97" s="145"/>
      <c r="U97" s="146" t="s">
        <v>45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140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88</v>
      </c>
      <c r="BK97" s="144"/>
      <c r="BL97" s="144"/>
      <c r="BM97" s="144"/>
    </row>
    <row r="98" spans="2:65" s="1" customFormat="1" ht="18" customHeight="1">
      <c r="B98" s="37"/>
      <c r="C98" s="38"/>
      <c r="D98" s="244" t="s">
        <v>143</v>
      </c>
      <c r="E98" s="245"/>
      <c r="F98" s="245"/>
      <c r="G98" s="245"/>
      <c r="H98" s="245"/>
      <c r="I98" s="38"/>
      <c r="J98" s="38"/>
      <c r="K98" s="38"/>
      <c r="L98" s="38"/>
      <c r="M98" s="38"/>
      <c r="N98" s="242">
        <f>ROUND(N88*T98,2)</f>
        <v>0</v>
      </c>
      <c r="O98" s="243"/>
      <c r="P98" s="243"/>
      <c r="Q98" s="243"/>
      <c r="R98" s="39"/>
      <c r="S98" s="144"/>
      <c r="T98" s="145"/>
      <c r="U98" s="146" t="s">
        <v>45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140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88</v>
      </c>
      <c r="BK98" s="144"/>
      <c r="BL98" s="144"/>
      <c r="BM98" s="144"/>
    </row>
    <row r="99" spans="2:65" s="1" customFormat="1" ht="18" customHeight="1">
      <c r="B99" s="37"/>
      <c r="C99" s="38"/>
      <c r="D99" s="244" t="s">
        <v>144</v>
      </c>
      <c r="E99" s="245"/>
      <c r="F99" s="245"/>
      <c r="G99" s="245"/>
      <c r="H99" s="245"/>
      <c r="I99" s="38"/>
      <c r="J99" s="38"/>
      <c r="K99" s="38"/>
      <c r="L99" s="38"/>
      <c r="M99" s="38"/>
      <c r="N99" s="242">
        <f>ROUND(N88*T99,2)</f>
        <v>0</v>
      </c>
      <c r="O99" s="243"/>
      <c r="P99" s="243"/>
      <c r="Q99" s="243"/>
      <c r="R99" s="39"/>
      <c r="S99" s="144"/>
      <c r="T99" s="145"/>
      <c r="U99" s="146" t="s">
        <v>45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140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88</v>
      </c>
      <c r="BK99" s="144"/>
      <c r="BL99" s="144"/>
      <c r="BM99" s="144"/>
    </row>
    <row r="100" spans="2:65" s="1" customFormat="1" ht="18" customHeight="1">
      <c r="B100" s="37"/>
      <c r="C100" s="38"/>
      <c r="D100" s="108" t="s">
        <v>145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242">
        <f>ROUND(N88*T100,2)</f>
        <v>0</v>
      </c>
      <c r="O100" s="243"/>
      <c r="P100" s="243"/>
      <c r="Q100" s="243"/>
      <c r="R100" s="39"/>
      <c r="S100" s="144"/>
      <c r="T100" s="149"/>
      <c r="U100" s="150" t="s">
        <v>45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146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88</v>
      </c>
      <c r="BK100" s="144"/>
      <c r="BL100" s="144"/>
      <c r="BM100" s="144"/>
    </row>
    <row r="101" spans="2:65" s="1" customFormat="1" ht="13.5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  <c r="T101" s="131"/>
      <c r="U101" s="131"/>
    </row>
    <row r="102" spans="2:65" s="1" customFormat="1" ht="29.25" customHeight="1">
      <c r="B102" s="37"/>
      <c r="C102" s="119" t="s">
        <v>110</v>
      </c>
      <c r="D102" s="120"/>
      <c r="E102" s="120"/>
      <c r="F102" s="120"/>
      <c r="G102" s="120"/>
      <c r="H102" s="120"/>
      <c r="I102" s="120"/>
      <c r="J102" s="120"/>
      <c r="K102" s="120"/>
      <c r="L102" s="248">
        <f>ROUND(SUM(N88+N94),2)</f>
        <v>0</v>
      </c>
      <c r="M102" s="248"/>
      <c r="N102" s="248"/>
      <c r="O102" s="248"/>
      <c r="P102" s="248"/>
      <c r="Q102" s="248"/>
      <c r="R102" s="39"/>
      <c r="T102" s="131"/>
      <c r="U102" s="131"/>
    </row>
    <row r="103" spans="2:65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  <c r="T103" s="131"/>
      <c r="U103" s="131"/>
    </row>
    <row r="107" spans="2:65" s="1" customFormat="1" ht="6.95" customHeight="1"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6"/>
    </row>
    <row r="108" spans="2:65" s="1" customFormat="1" ht="36.950000000000003" customHeight="1">
      <c r="B108" s="37"/>
      <c r="C108" s="206" t="s">
        <v>147</v>
      </c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39"/>
    </row>
    <row r="109" spans="2:65" s="1" customFormat="1" ht="6.9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2:65" s="1" customFormat="1" ht="30" customHeight="1">
      <c r="B110" s="37"/>
      <c r="C110" s="32" t="s">
        <v>19</v>
      </c>
      <c r="D110" s="38"/>
      <c r="E110" s="38"/>
      <c r="F110" s="251" t="str">
        <f>F6</f>
        <v>Hřbitov Střekov - oprava stropu, chladícího boxu a WC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38"/>
      <c r="R110" s="39"/>
    </row>
    <row r="111" spans="2:65" s="1" customFormat="1" ht="36.950000000000003" customHeight="1">
      <c r="B111" s="37"/>
      <c r="C111" s="71" t="s">
        <v>118</v>
      </c>
      <c r="D111" s="38"/>
      <c r="E111" s="38"/>
      <c r="F111" s="226" t="str">
        <f>F7</f>
        <v>003 - Elektrointalace</v>
      </c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38"/>
      <c r="R111" s="39"/>
    </row>
    <row r="112" spans="2:65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65" s="1" customFormat="1" ht="18" customHeight="1">
      <c r="B113" s="37"/>
      <c r="C113" s="32" t="s">
        <v>24</v>
      </c>
      <c r="D113" s="38"/>
      <c r="E113" s="38"/>
      <c r="F113" s="30" t="str">
        <f>F9</f>
        <v>Pohřebiště Střekov</v>
      </c>
      <c r="G113" s="38"/>
      <c r="H113" s="38"/>
      <c r="I113" s="38"/>
      <c r="J113" s="38"/>
      <c r="K113" s="32" t="s">
        <v>26</v>
      </c>
      <c r="L113" s="38"/>
      <c r="M113" s="255" t="str">
        <f>IF(O9="","",O9)</f>
        <v>11. 10. 2018</v>
      </c>
      <c r="N113" s="255"/>
      <c r="O113" s="255"/>
      <c r="P113" s="255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>
      <c r="B115" s="37"/>
      <c r="C115" s="32" t="s">
        <v>28</v>
      </c>
      <c r="D115" s="38"/>
      <c r="E115" s="38"/>
      <c r="F115" s="30" t="str">
        <f>E12</f>
        <v xml:space="preserve"> </v>
      </c>
      <c r="G115" s="38"/>
      <c r="H115" s="38"/>
      <c r="I115" s="38"/>
      <c r="J115" s="38"/>
      <c r="K115" s="32" t="s">
        <v>34</v>
      </c>
      <c r="L115" s="38"/>
      <c r="M115" s="210" t="str">
        <f>E18</f>
        <v>Varia s.r.o.</v>
      </c>
      <c r="N115" s="210"/>
      <c r="O115" s="210"/>
      <c r="P115" s="210"/>
      <c r="Q115" s="210"/>
      <c r="R115" s="39"/>
    </row>
    <row r="116" spans="2:65" s="1" customFormat="1" ht="14.45" customHeight="1">
      <c r="B116" s="37"/>
      <c r="C116" s="32" t="s">
        <v>32</v>
      </c>
      <c r="D116" s="38"/>
      <c r="E116" s="38"/>
      <c r="F116" s="30" t="str">
        <f>IF(E15="","",E15)</f>
        <v>Vyplň údaj</v>
      </c>
      <c r="G116" s="38"/>
      <c r="H116" s="38"/>
      <c r="I116" s="38"/>
      <c r="J116" s="38"/>
      <c r="K116" s="32" t="s">
        <v>39</v>
      </c>
      <c r="L116" s="38"/>
      <c r="M116" s="210" t="str">
        <f>E21</f>
        <v xml:space="preserve"> </v>
      </c>
      <c r="N116" s="210"/>
      <c r="O116" s="210"/>
      <c r="P116" s="210"/>
      <c r="Q116" s="210"/>
      <c r="R116" s="39"/>
    </row>
    <row r="117" spans="2:65" s="1" customFormat="1" ht="10.3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8" customFormat="1" ht="29.25" customHeight="1">
      <c r="B118" s="151"/>
      <c r="C118" s="152" t="s">
        <v>148</v>
      </c>
      <c r="D118" s="153" t="s">
        <v>149</v>
      </c>
      <c r="E118" s="153" t="s">
        <v>62</v>
      </c>
      <c r="F118" s="269" t="s">
        <v>150</v>
      </c>
      <c r="G118" s="269"/>
      <c r="H118" s="269"/>
      <c r="I118" s="269"/>
      <c r="J118" s="153" t="s">
        <v>151</v>
      </c>
      <c r="K118" s="153" t="s">
        <v>152</v>
      </c>
      <c r="L118" s="269" t="s">
        <v>153</v>
      </c>
      <c r="M118" s="269"/>
      <c r="N118" s="269" t="s">
        <v>123</v>
      </c>
      <c r="O118" s="269"/>
      <c r="P118" s="269"/>
      <c r="Q118" s="270"/>
      <c r="R118" s="154"/>
      <c r="T118" s="82" t="s">
        <v>154</v>
      </c>
      <c r="U118" s="83" t="s">
        <v>44</v>
      </c>
      <c r="V118" s="83" t="s">
        <v>155</v>
      </c>
      <c r="W118" s="83" t="s">
        <v>156</v>
      </c>
      <c r="X118" s="83" t="s">
        <v>157</v>
      </c>
      <c r="Y118" s="83" t="s">
        <v>158</v>
      </c>
      <c r="Z118" s="83" t="s">
        <v>159</v>
      </c>
      <c r="AA118" s="84" t="s">
        <v>160</v>
      </c>
    </row>
    <row r="119" spans="2:65" s="1" customFormat="1" ht="29.25" customHeight="1">
      <c r="B119" s="37"/>
      <c r="C119" s="86" t="s">
        <v>120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281">
        <f>BK119</f>
        <v>0</v>
      </c>
      <c r="O119" s="282"/>
      <c r="P119" s="282"/>
      <c r="Q119" s="282"/>
      <c r="R119" s="39"/>
      <c r="T119" s="85"/>
      <c r="U119" s="53"/>
      <c r="V119" s="53"/>
      <c r="W119" s="155">
        <f>W120+W128+W155+W183+W199</f>
        <v>0</v>
      </c>
      <c r="X119" s="53"/>
      <c r="Y119" s="155">
        <f>Y120+Y128+Y155+Y183+Y199</f>
        <v>0</v>
      </c>
      <c r="Z119" s="53"/>
      <c r="AA119" s="156">
        <f>AA120+AA128+AA155+AA183+AA199</f>
        <v>0</v>
      </c>
      <c r="AT119" s="21" t="s">
        <v>79</v>
      </c>
      <c r="AU119" s="21" t="s">
        <v>125</v>
      </c>
      <c r="BK119" s="157">
        <f>BK120+BK128+BK155+BK183+BK199</f>
        <v>0</v>
      </c>
    </row>
    <row r="120" spans="2:65" s="9" customFormat="1" ht="37.35" customHeight="1">
      <c r="B120" s="158"/>
      <c r="C120" s="159"/>
      <c r="D120" s="160" t="s">
        <v>965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90">
        <f>BK120</f>
        <v>0</v>
      </c>
      <c r="O120" s="291"/>
      <c r="P120" s="291"/>
      <c r="Q120" s="291"/>
      <c r="R120" s="161"/>
      <c r="T120" s="162"/>
      <c r="U120" s="159"/>
      <c r="V120" s="159"/>
      <c r="W120" s="163">
        <f>SUM(W121:W127)</f>
        <v>0</v>
      </c>
      <c r="X120" s="159"/>
      <c r="Y120" s="163">
        <f>SUM(Y121:Y127)</f>
        <v>0</v>
      </c>
      <c r="Z120" s="159"/>
      <c r="AA120" s="164">
        <f>SUM(AA121:AA127)</f>
        <v>0</v>
      </c>
      <c r="AR120" s="165" t="s">
        <v>88</v>
      </c>
      <c r="AT120" s="166" t="s">
        <v>79</v>
      </c>
      <c r="AU120" s="166" t="s">
        <v>80</v>
      </c>
      <c r="AY120" s="165" t="s">
        <v>161</v>
      </c>
      <c r="BK120" s="167">
        <f>SUM(BK121:BK127)</f>
        <v>0</v>
      </c>
    </row>
    <row r="121" spans="2:65" s="1" customFormat="1" ht="22.9" customHeight="1">
      <c r="B121" s="37"/>
      <c r="C121" s="169" t="s">
        <v>88</v>
      </c>
      <c r="D121" s="169" t="s">
        <v>162</v>
      </c>
      <c r="E121" s="170" t="s">
        <v>969</v>
      </c>
      <c r="F121" s="271" t="s">
        <v>970</v>
      </c>
      <c r="G121" s="271"/>
      <c r="H121" s="271"/>
      <c r="I121" s="271"/>
      <c r="J121" s="171" t="s">
        <v>646</v>
      </c>
      <c r="K121" s="172">
        <v>4</v>
      </c>
      <c r="L121" s="272">
        <v>0</v>
      </c>
      <c r="M121" s="273"/>
      <c r="N121" s="274">
        <f t="shared" ref="N121:N127" si="5">ROUND(L121*K121,2)</f>
        <v>0</v>
      </c>
      <c r="O121" s="274"/>
      <c r="P121" s="274"/>
      <c r="Q121" s="274"/>
      <c r="R121" s="39"/>
      <c r="T121" s="173" t="s">
        <v>22</v>
      </c>
      <c r="U121" s="46" t="s">
        <v>45</v>
      </c>
      <c r="V121" s="38"/>
      <c r="W121" s="174">
        <f t="shared" ref="W121:W127" si="6">V121*K121</f>
        <v>0</v>
      </c>
      <c r="X121" s="174">
        <v>0</v>
      </c>
      <c r="Y121" s="174">
        <f t="shared" ref="Y121:Y127" si="7">X121*K121</f>
        <v>0</v>
      </c>
      <c r="Z121" s="174">
        <v>0</v>
      </c>
      <c r="AA121" s="175">
        <f t="shared" ref="AA121:AA127" si="8">Z121*K121</f>
        <v>0</v>
      </c>
      <c r="AR121" s="21" t="s">
        <v>166</v>
      </c>
      <c r="AT121" s="21" t="s">
        <v>162</v>
      </c>
      <c r="AU121" s="21" t="s">
        <v>88</v>
      </c>
      <c r="AY121" s="21" t="s">
        <v>161</v>
      </c>
      <c r="BE121" s="112">
        <f t="shared" ref="BE121:BE127" si="9">IF(U121="základní",N121,0)</f>
        <v>0</v>
      </c>
      <c r="BF121" s="112">
        <f t="shared" ref="BF121:BF127" si="10">IF(U121="snížená",N121,0)</f>
        <v>0</v>
      </c>
      <c r="BG121" s="112">
        <f t="shared" ref="BG121:BG127" si="11">IF(U121="zákl. přenesená",N121,0)</f>
        <v>0</v>
      </c>
      <c r="BH121" s="112">
        <f t="shared" ref="BH121:BH127" si="12">IF(U121="sníž. přenesená",N121,0)</f>
        <v>0</v>
      </c>
      <c r="BI121" s="112">
        <f t="shared" ref="BI121:BI127" si="13">IF(U121="nulová",N121,0)</f>
        <v>0</v>
      </c>
      <c r="BJ121" s="21" t="s">
        <v>88</v>
      </c>
      <c r="BK121" s="112">
        <f t="shared" ref="BK121:BK127" si="14">ROUND(L121*K121,2)</f>
        <v>0</v>
      </c>
      <c r="BL121" s="21" t="s">
        <v>166</v>
      </c>
      <c r="BM121" s="21" t="s">
        <v>971</v>
      </c>
    </row>
    <row r="122" spans="2:65" s="1" customFormat="1" ht="22.9" customHeight="1">
      <c r="B122" s="37"/>
      <c r="C122" s="169" t="s">
        <v>116</v>
      </c>
      <c r="D122" s="169" t="s">
        <v>162</v>
      </c>
      <c r="E122" s="170" t="s">
        <v>972</v>
      </c>
      <c r="F122" s="271" t="s">
        <v>973</v>
      </c>
      <c r="G122" s="271"/>
      <c r="H122" s="271"/>
      <c r="I122" s="271"/>
      <c r="J122" s="171" t="s">
        <v>646</v>
      </c>
      <c r="K122" s="172">
        <v>5</v>
      </c>
      <c r="L122" s="272">
        <v>0</v>
      </c>
      <c r="M122" s="273"/>
      <c r="N122" s="274">
        <f t="shared" si="5"/>
        <v>0</v>
      </c>
      <c r="O122" s="274"/>
      <c r="P122" s="274"/>
      <c r="Q122" s="274"/>
      <c r="R122" s="39"/>
      <c r="T122" s="173" t="s">
        <v>22</v>
      </c>
      <c r="U122" s="46" t="s">
        <v>45</v>
      </c>
      <c r="V122" s="38"/>
      <c r="W122" s="174">
        <f t="shared" si="6"/>
        <v>0</v>
      </c>
      <c r="X122" s="174">
        <v>0</v>
      </c>
      <c r="Y122" s="174">
        <f t="shared" si="7"/>
        <v>0</v>
      </c>
      <c r="Z122" s="174">
        <v>0</v>
      </c>
      <c r="AA122" s="175">
        <f t="shared" si="8"/>
        <v>0</v>
      </c>
      <c r="AR122" s="21" t="s">
        <v>166</v>
      </c>
      <c r="AT122" s="21" t="s">
        <v>162</v>
      </c>
      <c r="AU122" s="21" t="s">
        <v>88</v>
      </c>
      <c r="AY122" s="21" t="s">
        <v>161</v>
      </c>
      <c r="BE122" s="112">
        <f t="shared" si="9"/>
        <v>0</v>
      </c>
      <c r="BF122" s="112">
        <f t="shared" si="10"/>
        <v>0</v>
      </c>
      <c r="BG122" s="112">
        <f t="shared" si="11"/>
        <v>0</v>
      </c>
      <c r="BH122" s="112">
        <f t="shared" si="12"/>
        <v>0</v>
      </c>
      <c r="BI122" s="112">
        <f t="shared" si="13"/>
        <v>0</v>
      </c>
      <c r="BJ122" s="21" t="s">
        <v>88</v>
      </c>
      <c r="BK122" s="112">
        <f t="shared" si="14"/>
        <v>0</v>
      </c>
      <c r="BL122" s="21" t="s">
        <v>166</v>
      </c>
      <c r="BM122" s="21" t="s">
        <v>974</v>
      </c>
    </row>
    <row r="123" spans="2:65" s="1" customFormat="1" ht="22.9" customHeight="1">
      <c r="B123" s="37"/>
      <c r="C123" s="169" t="s">
        <v>175</v>
      </c>
      <c r="D123" s="169" t="s">
        <v>162</v>
      </c>
      <c r="E123" s="170" t="s">
        <v>975</v>
      </c>
      <c r="F123" s="271" t="s">
        <v>976</v>
      </c>
      <c r="G123" s="271"/>
      <c r="H123" s="271"/>
      <c r="I123" s="271"/>
      <c r="J123" s="171" t="s">
        <v>646</v>
      </c>
      <c r="K123" s="172">
        <v>6</v>
      </c>
      <c r="L123" s="272">
        <v>0</v>
      </c>
      <c r="M123" s="273"/>
      <c r="N123" s="274">
        <f t="shared" si="5"/>
        <v>0</v>
      </c>
      <c r="O123" s="274"/>
      <c r="P123" s="274"/>
      <c r="Q123" s="274"/>
      <c r="R123" s="39"/>
      <c r="T123" s="173" t="s">
        <v>22</v>
      </c>
      <c r="U123" s="46" t="s">
        <v>45</v>
      </c>
      <c r="V123" s="38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21" t="s">
        <v>166</v>
      </c>
      <c r="AT123" s="21" t="s">
        <v>162</v>
      </c>
      <c r="AU123" s="21" t="s">
        <v>88</v>
      </c>
      <c r="AY123" s="21" t="s">
        <v>161</v>
      </c>
      <c r="BE123" s="112">
        <f t="shared" si="9"/>
        <v>0</v>
      </c>
      <c r="BF123" s="112">
        <f t="shared" si="10"/>
        <v>0</v>
      </c>
      <c r="BG123" s="112">
        <f t="shared" si="11"/>
        <v>0</v>
      </c>
      <c r="BH123" s="112">
        <f t="shared" si="12"/>
        <v>0</v>
      </c>
      <c r="BI123" s="112">
        <f t="shared" si="13"/>
        <v>0</v>
      </c>
      <c r="BJ123" s="21" t="s">
        <v>88</v>
      </c>
      <c r="BK123" s="112">
        <f t="shared" si="14"/>
        <v>0</v>
      </c>
      <c r="BL123" s="21" t="s">
        <v>166</v>
      </c>
      <c r="BM123" s="21" t="s">
        <v>977</v>
      </c>
    </row>
    <row r="124" spans="2:65" s="1" customFormat="1" ht="14.45" customHeight="1">
      <c r="B124" s="37"/>
      <c r="C124" s="169" t="s">
        <v>166</v>
      </c>
      <c r="D124" s="169" t="s">
        <v>162</v>
      </c>
      <c r="E124" s="170" t="s">
        <v>978</v>
      </c>
      <c r="F124" s="271" t="s">
        <v>979</v>
      </c>
      <c r="G124" s="271"/>
      <c r="H124" s="271"/>
      <c r="I124" s="271"/>
      <c r="J124" s="171" t="s">
        <v>646</v>
      </c>
      <c r="K124" s="172">
        <v>1</v>
      </c>
      <c r="L124" s="272">
        <v>0</v>
      </c>
      <c r="M124" s="273"/>
      <c r="N124" s="274">
        <f t="shared" si="5"/>
        <v>0</v>
      </c>
      <c r="O124" s="274"/>
      <c r="P124" s="274"/>
      <c r="Q124" s="274"/>
      <c r="R124" s="39"/>
      <c r="T124" s="173" t="s">
        <v>22</v>
      </c>
      <c r="U124" s="46" t="s">
        <v>45</v>
      </c>
      <c r="V124" s="38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21" t="s">
        <v>166</v>
      </c>
      <c r="AT124" s="21" t="s">
        <v>162</v>
      </c>
      <c r="AU124" s="21" t="s">
        <v>88</v>
      </c>
      <c r="AY124" s="21" t="s">
        <v>161</v>
      </c>
      <c r="BE124" s="112">
        <f t="shared" si="9"/>
        <v>0</v>
      </c>
      <c r="BF124" s="112">
        <f t="shared" si="10"/>
        <v>0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21" t="s">
        <v>88</v>
      </c>
      <c r="BK124" s="112">
        <f t="shared" si="14"/>
        <v>0</v>
      </c>
      <c r="BL124" s="21" t="s">
        <v>166</v>
      </c>
      <c r="BM124" s="21" t="s">
        <v>980</v>
      </c>
    </row>
    <row r="125" spans="2:65" s="1" customFormat="1" ht="22.9" customHeight="1">
      <c r="B125" s="37"/>
      <c r="C125" s="169" t="s">
        <v>187</v>
      </c>
      <c r="D125" s="169" t="s">
        <v>162</v>
      </c>
      <c r="E125" s="170" t="s">
        <v>981</v>
      </c>
      <c r="F125" s="271" t="s">
        <v>982</v>
      </c>
      <c r="G125" s="271"/>
      <c r="H125" s="271"/>
      <c r="I125" s="271"/>
      <c r="J125" s="171" t="s">
        <v>646</v>
      </c>
      <c r="K125" s="172">
        <v>4</v>
      </c>
      <c r="L125" s="272">
        <v>0</v>
      </c>
      <c r="M125" s="273"/>
      <c r="N125" s="274">
        <f t="shared" si="5"/>
        <v>0</v>
      </c>
      <c r="O125" s="274"/>
      <c r="P125" s="274"/>
      <c r="Q125" s="274"/>
      <c r="R125" s="39"/>
      <c r="T125" s="173" t="s">
        <v>22</v>
      </c>
      <c r="U125" s="46" t="s">
        <v>45</v>
      </c>
      <c r="V125" s="38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21" t="s">
        <v>166</v>
      </c>
      <c r="AT125" s="21" t="s">
        <v>162</v>
      </c>
      <c r="AU125" s="21" t="s">
        <v>88</v>
      </c>
      <c r="AY125" s="21" t="s">
        <v>161</v>
      </c>
      <c r="BE125" s="112">
        <f t="shared" si="9"/>
        <v>0</v>
      </c>
      <c r="BF125" s="112">
        <f t="shared" si="10"/>
        <v>0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21" t="s">
        <v>88</v>
      </c>
      <c r="BK125" s="112">
        <f t="shared" si="14"/>
        <v>0</v>
      </c>
      <c r="BL125" s="21" t="s">
        <v>166</v>
      </c>
      <c r="BM125" s="21" t="s">
        <v>983</v>
      </c>
    </row>
    <row r="126" spans="2:65" s="1" customFormat="1" ht="14.45" customHeight="1">
      <c r="B126" s="37"/>
      <c r="C126" s="169" t="s">
        <v>193</v>
      </c>
      <c r="D126" s="169" t="s">
        <v>162</v>
      </c>
      <c r="E126" s="170" t="s">
        <v>984</v>
      </c>
      <c r="F126" s="271" t="s">
        <v>985</v>
      </c>
      <c r="G126" s="271"/>
      <c r="H126" s="271"/>
      <c r="I126" s="271"/>
      <c r="J126" s="171" t="s">
        <v>986</v>
      </c>
      <c r="K126" s="203">
        <v>0</v>
      </c>
      <c r="L126" s="272">
        <v>0</v>
      </c>
      <c r="M126" s="273"/>
      <c r="N126" s="274">
        <f t="shared" si="5"/>
        <v>0</v>
      </c>
      <c r="O126" s="274"/>
      <c r="P126" s="274"/>
      <c r="Q126" s="274"/>
      <c r="R126" s="39"/>
      <c r="T126" s="173" t="s">
        <v>22</v>
      </c>
      <c r="U126" s="46" t="s">
        <v>45</v>
      </c>
      <c r="V126" s="38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1" t="s">
        <v>166</v>
      </c>
      <c r="AT126" s="21" t="s">
        <v>162</v>
      </c>
      <c r="AU126" s="21" t="s">
        <v>88</v>
      </c>
      <c r="AY126" s="21" t="s">
        <v>161</v>
      </c>
      <c r="BE126" s="112">
        <f t="shared" si="9"/>
        <v>0</v>
      </c>
      <c r="BF126" s="112">
        <f t="shared" si="10"/>
        <v>0</v>
      </c>
      <c r="BG126" s="112">
        <f t="shared" si="11"/>
        <v>0</v>
      </c>
      <c r="BH126" s="112">
        <f t="shared" si="12"/>
        <v>0</v>
      </c>
      <c r="BI126" s="112">
        <f t="shared" si="13"/>
        <v>0</v>
      </c>
      <c r="BJ126" s="21" t="s">
        <v>88</v>
      </c>
      <c r="BK126" s="112">
        <f t="shared" si="14"/>
        <v>0</v>
      </c>
      <c r="BL126" s="21" t="s">
        <v>166</v>
      </c>
      <c r="BM126" s="21" t="s">
        <v>987</v>
      </c>
    </row>
    <row r="127" spans="2:65" s="1" customFormat="1" ht="14.45" customHeight="1">
      <c r="B127" s="37"/>
      <c r="C127" s="169" t="s">
        <v>198</v>
      </c>
      <c r="D127" s="169" t="s">
        <v>162</v>
      </c>
      <c r="E127" s="170" t="s">
        <v>988</v>
      </c>
      <c r="F127" s="271" t="s">
        <v>989</v>
      </c>
      <c r="G127" s="271"/>
      <c r="H127" s="271"/>
      <c r="I127" s="271"/>
      <c r="J127" s="171" t="s">
        <v>986</v>
      </c>
      <c r="K127" s="203">
        <v>0</v>
      </c>
      <c r="L127" s="272">
        <v>0</v>
      </c>
      <c r="M127" s="273"/>
      <c r="N127" s="274">
        <f t="shared" si="5"/>
        <v>0</v>
      </c>
      <c r="O127" s="274"/>
      <c r="P127" s="274"/>
      <c r="Q127" s="274"/>
      <c r="R127" s="39"/>
      <c r="T127" s="173" t="s">
        <v>22</v>
      </c>
      <c r="U127" s="46" t="s">
        <v>45</v>
      </c>
      <c r="V127" s="38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21" t="s">
        <v>166</v>
      </c>
      <c r="AT127" s="21" t="s">
        <v>162</v>
      </c>
      <c r="AU127" s="21" t="s">
        <v>88</v>
      </c>
      <c r="AY127" s="21" t="s">
        <v>161</v>
      </c>
      <c r="BE127" s="112">
        <f t="shared" si="9"/>
        <v>0</v>
      </c>
      <c r="BF127" s="112">
        <f t="shared" si="10"/>
        <v>0</v>
      </c>
      <c r="BG127" s="112">
        <f t="shared" si="11"/>
        <v>0</v>
      </c>
      <c r="BH127" s="112">
        <f t="shared" si="12"/>
        <v>0</v>
      </c>
      <c r="BI127" s="112">
        <f t="shared" si="13"/>
        <v>0</v>
      </c>
      <c r="BJ127" s="21" t="s">
        <v>88</v>
      </c>
      <c r="BK127" s="112">
        <f t="shared" si="14"/>
        <v>0</v>
      </c>
      <c r="BL127" s="21" t="s">
        <v>166</v>
      </c>
      <c r="BM127" s="21" t="s">
        <v>990</v>
      </c>
    </row>
    <row r="128" spans="2:65" s="9" customFormat="1" ht="37.35" customHeight="1">
      <c r="B128" s="158"/>
      <c r="C128" s="159"/>
      <c r="D128" s="160" t="s">
        <v>966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301">
        <f>BK128</f>
        <v>0</v>
      </c>
      <c r="O128" s="302"/>
      <c r="P128" s="302"/>
      <c r="Q128" s="302"/>
      <c r="R128" s="161"/>
      <c r="T128" s="162"/>
      <c r="U128" s="159"/>
      <c r="V128" s="159"/>
      <c r="W128" s="163">
        <f>SUM(W129:W154)</f>
        <v>0</v>
      </c>
      <c r="X128" s="159"/>
      <c r="Y128" s="163">
        <f>SUM(Y129:Y154)</f>
        <v>0</v>
      </c>
      <c r="Z128" s="159"/>
      <c r="AA128" s="164">
        <f>SUM(AA129:AA154)</f>
        <v>0</v>
      </c>
      <c r="AR128" s="165" t="s">
        <v>88</v>
      </c>
      <c r="AT128" s="166" t="s">
        <v>79</v>
      </c>
      <c r="AU128" s="166" t="s">
        <v>80</v>
      </c>
      <c r="AY128" s="165" t="s">
        <v>161</v>
      </c>
      <c r="BK128" s="167">
        <f>SUM(BK129:BK154)</f>
        <v>0</v>
      </c>
    </row>
    <row r="129" spans="2:65" s="1" customFormat="1" ht="22.9" customHeight="1">
      <c r="B129" s="37"/>
      <c r="C129" s="169" t="s">
        <v>204</v>
      </c>
      <c r="D129" s="169" t="s">
        <v>162</v>
      </c>
      <c r="E129" s="170" t="s">
        <v>991</v>
      </c>
      <c r="F129" s="271" t="s">
        <v>992</v>
      </c>
      <c r="G129" s="271"/>
      <c r="H129" s="271"/>
      <c r="I129" s="271"/>
      <c r="J129" s="171" t="s">
        <v>646</v>
      </c>
      <c r="K129" s="172">
        <v>5</v>
      </c>
      <c r="L129" s="272">
        <v>0</v>
      </c>
      <c r="M129" s="273"/>
      <c r="N129" s="274">
        <f t="shared" ref="N129:N154" si="15">ROUND(L129*K129,2)</f>
        <v>0</v>
      </c>
      <c r="O129" s="274"/>
      <c r="P129" s="274"/>
      <c r="Q129" s="274"/>
      <c r="R129" s="39"/>
      <c r="T129" s="173" t="s">
        <v>22</v>
      </c>
      <c r="U129" s="46" t="s">
        <v>45</v>
      </c>
      <c r="V129" s="38"/>
      <c r="W129" s="174">
        <f t="shared" ref="W129:W154" si="16">V129*K129</f>
        <v>0</v>
      </c>
      <c r="X129" s="174">
        <v>0</v>
      </c>
      <c r="Y129" s="174">
        <f t="shared" ref="Y129:Y154" si="17">X129*K129</f>
        <v>0</v>
      </c>
      <c r="Z129" s="174">
        <v>0</v>
      </c>
      <c r="AA129" s="175">
        <f t="shared" ref="AA129:AA154" si="18">Z129*K129</f>
        <v>0</v>
      </c>
      <c r="AR129" s="21" t="s">
        <v>166</v>
      </c>
      <c r="AT129" s="21" t="s">
        <v>162</v>
      </c>
      <c r="AU129" s="21" t="s">
        <v>88</v>
      </c>
      <c r="AY129" s="21" t="s">
        <v>161</v>
      </c>
      <c r="BE129" s="112">
        <f t="shared" ref="BE129:BE154" si="19">IF(U129="základní",N129,0)</f>
        <v>0</v>
      </c>
      <c r="BF129" s="112">
        <f t="shared" ref="BF129:BF154" si="20">IF(U129="snížená",N129,0)</f>
        <v>0</v>
      </c>
      <c r="BG129" s="112">
        <f t="shared" ref="BG129:BG154" si="21">IF(U129="zákl. přenesená",N129,0)</f>
        <v>0</v>
      </c>
      <c r="BH129" s="112">
        <f t="shared" ref="BH129:BH154" si="22">IF(U129="sníž. přenesená",N129,0)</f>
        <v>0</v>
      </c>
      <c r="BI129" s="112">
        <f t="shared" ref="BI129:BI154" si="23">IF(U129="nulová",N129,0)</f>
        <v>0</v>
      </c>
      <c r="BJ129" s="21" t="s">
        <v>88</v>
      </c>
      <c r="BK129" s="112">
        <f t="shared" ref="BK129:BK154" si="24">ROUND(L129*K129,2)</f>
        <v>0</v>
      </c>
      <c r="BL129" s="21" t="s">
        <v>166</v>
      </c>
      <c r="BM129" s="21" t="s">
        <v>993</v>
      </c>
    </row>
    <row r="130" spans="2:65" s="1" customFormat="1" ht="22.9" customHeight="1">
      <c r="B130" s="37"/>
      <c r="C130" s="169" t="s">
        <v>210</v>
      </c>
      <c r="D130" s="169" t="s">
        <v>162</v>
      </c>
      <c r="E130" s="170" t="s">
        <v>994</v>
      </c>
      <c r="F130" s="271" t="s">
        <v>995</v>
      </c>
      <c r="G130" s="271"/>
      <c r="H130" s="271"/>
      <c r="I130" s="271"/>
      <c r="J130" s="171" t="s">
        <v>646</v>
      </c>
      <c r="K130" s="172">
        <v>4</v>
      </c>
      <c r="L130" s="272">
        <v>0</v>
      </c>
      <c r="M130" s="273"/>
      <c r="N130" s="274">
        <f t="shared" si="15"/>
        <v>0</v>
      </c>
      <c r="O130" s="274"/>
      <c r="P130" s="274"/>
      <c r="Q130" s="274"/>
      <c r="R130" s="39"/>
      <c r="T130" s="173" t="s">
        <v>22</v>
      </c>
      <c r="U130" s="46" t="s">
        <v>45</v>
      </c>
      <c r="V130" s="38"/>
      <c r="W130" s="174">
        <f t="shared" si="16"/>
        <v>0</v>
      </c>
      <c r="X130" s="174">
        <v>0</v>
      </c>
      <c r="Y130" s="174">
        <f t="shared" si="17"/>
        <v>0</v>
      </c>
      <c r="Z130" s="174">
        <v>0</v>
      </c>
      <c r="AA130" s="175">
        <f t="shared" si="18"/>
        <v>0</v>
      </c>
      <c r="AR130" s="21" t="s">
        <v>166</v>
      </c>
      <c r="AT130" s="21" t="s">
        <v>162</v>
      </c>
      <c r="AU130" s="21" t="s">
        <v>88</v>
      </c>
      <c r="AY130" s="21" t="s">
        <v>161</v>
      </c>
      <c r="BE130" s="112">
        <f t="shared" si="19"/>
        <v>0</v>
      </c>
      <c r="BF130" s="112">
        <f t="shared" si="20"/>
        <v>0</v>
      </c>
      <c r="BG130" s="112">
        <f t="shared" si="21"/>
        <v>0</v>
      </c>
      <c r="BH130" s="112">
        <f t="shared" si="22"/>
        <v>0</v>
      </c>
      <c r="BI130" s="112">
        <f t="shared" si="23"/>
        <v>0</v>
      </c>
      <c r="BJ130" s="21" t="s">
        <v>88</v>
      </c>
      <c r="BK130" s="112">
        <f t="shared" si="24"/>
        <v>0</v>
      </c>
      <c r="BL130" s="21" t="s">
        <v>166</v>
      </c>
      <c r="BM130" s="21" t="s">
        <v>996</v>
      </c>
    </row>
    <row r="131" spans="2:65" s="1" customFormat="1" ht="14.45" customHeight="1">
      <c r="B131" s="37"/>
      <c r="C131" s="169" t="s">
        <v>218</v>
      </c>
      <c r="D131" s="169" t="s">
        <v>162</v>
      </c>
      <c r="E131" s="170" t="s">
        <v>997</v>
      </c>
      <c r="F131" s="271" t="s">
        <v>998</v>
      </c>
      <c r="G131" s="271"/>
      <c r="H131" s="271"/>
      <c r="I131" s="271"/>
      <c r="J131" s="171" t="s">
        <v>646</v>
      </c>
      <c r="K131" s="172">
        <v>8</v>
      </c>
      <c r="L131" s="272">
        <v>0</v>
      </c>
      <c r="M131" s="273"/>
      <c r="N131" s="274">
        <f t="shared" si="15"/>
        <v>0</v>
      </c>
      <c r="O131" s="274"/>
      <c r="P131" s="274"/>
      <c r="Q131" s="274"/>
      <c r="R131" s="39"/>
      <c r="T131" s="173" t="s">
        <v>22</v>
      </c>
      <c r="U131" s="46" t="s">
        <v>45</v>
      </c>
      <c r="V131" s="38"/>
      <c r="W131" s="174">
        <f t="shared" si="16"/>
        <v>0</v>
      </c>
      <c r="X131" s="174">
        <v>0</v>
      </c>
      <c r="Y131" s="174">
        <f t="shared" si="17"/>
        <v>0</v>
      </c>
      <c r="Z131" s="174">
        <v>0</v>
      </c>
      <c r="AA131" s="175">
        <f t="shared" si="18"/>
        <v>0</v>
      </c>
      <c r="AR131" s="21" t="s">
        <v>166</v>
      </c>
      <c r="AT131" s="21" t="s">
        <v>162</v>
      </c>
      <c r="AU131" s="21" t="s">
        <v>88</v>
      </c>
      <c r="AY131" s="21" t="s">
        <v>161</v>
      </c>
      <c r="BE131" s="112">
        <f t="shared" si="19"/>
        <v>0</v>
      </c>
      <c r="BF131" s="112">
        <f t="shared" si="20"/>
        <v>0</v>
      </c>
      <c r="BG131" s="112">
        <f t="shared" si="21"/>
        <v>0</v>
      </c>
      <c r="BH131" s="112">
        <f t="shared" si="22"/>
        <v>0</v>
      </c>
      <c r="BI131" s="112">
        <f t="shared" si="23"/>
        <v>0</v>
      </c>
      <c r="BJ131" s="21" t="s">
        <v>88</v>
      </c>
      <c r="BK131" s="112">
        <f t="shared" si="24"/>
        <v>0</v>
      </c>
      <c r="BL131" s="21" t="s">
        <v>166</v>
      </c>
      <c r="BM131" s="21" t="s">
        <v>999</v>
      </c>
    </row>
    <row r="132" spans="2:65" s="1" customFormat="1" ht="22.9" customHeight="1">
      <c r="B132" s="37"/>
      <c r="C132" s="169" t="s">
        <v>223</v>
      </c>
      <c r="D132" s="169" t="s">
        <v>162</v>
      </c>
      <c r="E132" s="170" t="s">
        <v>1000</v>
      </c>
      <c r="F132" s="271" t="s">
        <v>1001</v>
      </c>
      <c r="G132" s="271"/>
      <c r="H132" s="271"/>
      <c r="I132" s="271"/>
      <c r="J132" s="171" t="s">
        <v>646</v>
      </c>
      <c r="K132" s="172">
        <v>12</v>
      </c>
      <c r="L132" s="272">
        <v>0</v>
      </c>
      <c r="M132" s="273"/>
      <c r="N132" s="274">
        <f t="shared" si="15"/>
        <v>0</v>
      </c>
      <c r="O132" s="274"/>
      <c r="P132" s="274"/>
      <c r="Q132" s="274"/>
      <c r="R132" s="39"/>
      <c r="T132" s="173" t="s">
        <v>22</v>
      </c>
      <c r="U132" s="46" t="s">
        <v>45</v>
      </c>
      <c r="V132" s="38"/>
      <c r="W132" s="174">
        <f t="shared" si="16"/>
        <v>0</v>
      </c>
      <c r="X132" s="174">
        <v>0</v>
      </c>
      <c r="Y132" s="174">
        <f t="shared" si="17"/>
        <v>0</v>
      </c>
      <c r="Z132" s="174">
        <v>0</v>
      </c>
      <c r="AA132" s="175">
        <f t="shared" si="18"/>
        <v>0</v>
      </c>
      <c r="AR132" s="21" t="s">
        <v>166</v>
      </c>
      <c r="AT132" s="21" t="s">
        <v>162</v>
      </c>
      <c r="AU132" s="21" t="s">
        <v>88</v>
      </c>
      <c r="AY132" s="21" t="s">
        <v>161</v>
      </c>
      <c r="BE132" s="112">
        <f t="shared" si="19"/>
        <v>0</v>
      </c>
      <c r="BF132" s="112">
        <f t="shared" si="20"/>
        <v>0</v>
      </c>
      <c r="BG132" s="112">
        <f t="shared" si="21"/>
        <v>0</v>
      </c>
      <c r="BH132" s="112">
        <f t="shared" si="22"/>
        <v>0</v>
      </c>
      <c r="BI132" s="112">
        <f t="shared" si="23"/>
        <v>0</v>
      </c>
      <c r="BJ132" s="21" t="s">
        <v>88</v>
      </c>
      <c r="BK132" s="112">
        <f t="shared" si="24"/>
        <v>0</v>
      </c>
      <c r="BL132" s="21" t="s">
        <v>166</v>
      </c>
      <c r="BM132" s="21" t="s">
        <v>1002</v>
      </c>
    </row>
    <row r="133" spans="2:65" s="1" customFormat="1" ht="14.45" customHeight="1">
      <c r="B133" s="37"/>
      <c r="C133" s="169" t="s">
        <v>228</v>
      </c>
      <c r="D133" s="169" t="s">
        <v>162</v>
      </c>
      <c r="E133" s="170" t="s">
        <v>1003</v>
      </c>
      <c r="F133" s="271" t="s">
        <v>1004</v>
      </c>
      <c r="G133" s="271"/>
      <c r="H133" s="271"/>
      <c r="I133" s="271"/>
      <c r="J133" s="171" t="s">
        <v>646</v>
      </c>
      <c r="K133" s="172">
        <v>5</v>
      </c>
      <c r="L133" s="272">
        <v>0</v>
      </c>
      <c r="M133" s="273"/>
      <c r="N133" s="274">
        <f t="shared" si="15"/>
        <v>0</v>
      </c>
      <c r="O133" s="274"/>
      <c r="P133" s="274"/>
      <c r="Q133" s="274"/>
      <c r="R133" s="39"/>
      <c r="T133" s="173" t="s">
        <v>22</v>
      </c>
      <c r="U133" s="46" t="s">
        <v>45</v>
      </c>
      <c r="V133" s="38"/>
      <c r="W133" s="174">
        <f t="shared" si="16"/>
        <v>0</v>
      </c>
      <c r="X133" s="174">
        <v>0</v>
      </c>
      <c r="Y133" s="174">
        <f t="shared" si="17"/>
        <v>0</v>
      </c>
      <c r="Z133" s="174">
        <v>0</v>
      </c>
      <c r="AA133" s="175">
        <f t="shared" si="18"/>
        <v>0</v>
      </c>
      <c r="AR133" s="21" t="s">
        <v>166</v>
      </c>
      <c r="AT133" s="21" t="s">
        <v>162</v>
      </c>
      <c r="AU133" s="21" t="s">
        <v>88</v>
      </c>
      <c r="AY133" s="21" t="s">
        <v>161</v>
      </c>
      <c r="BE133" s="112">
        <f t="shared" si="19"/>
        <v>0</v>
      </c>
      <c r="BF133" s="112">
        <f t="shared" si="20"/>
        <v>0</v>
      </c>
      <c r="BG133" s="112">
        <f t="shared" si="21"/>
        <v>0</v>
      </c>
      <c r="BH133" s="112">
        <f t="shared" si="22"/>
        <v>0</v>
      </c>
      <c r="BI133" s="112">
        <f t="shared" si="23"/>
        <v>0</v>
      </c>
      <c r="BJ133" s="21" t="s">
        <v>88</v>
      </c>
      <c r="BK133" s="112">
        <f t="shared" si="24"/>
        <v>0</v>
      </c>
      <c r="BL133" s="21" t="s">
        <v>166</v>
      </c>
      <c r="BM133" s="21" t="s">
        <v>1005</v>
      </c>
    </row>
    <row r="134" spans="2:65" s="1" customFormat="1" ht="14.45" customHeight="1">
      <c r="B134" s="37"/>
      <c r="C134" s="169" t="s">
        <v>233</v>
      </c>
      <c r="D134" s="169" t="s">
        <v>162</v>
      </c>
      <c r="E134" s="170" t="s">
        <v>1006</v>
      </c>
      <c r="F134" s="271" t="s">
        <v>1007</v>
      </c>
      <c r="G134" s="271"/>
      <c r="H134" s="271"/>
      <c r="I134" s="271"/>
      <c r="J134" s="171" t="s">
        <v>646</v>
      </c>
      <c r="K134" s="172">
        <v>1</v>
      </c>
      <c r="L134" s="272">
        <v>0</v>
      </c>
      <c r="M134" s="273"/>
      <c r="N134" s="274">
        <f t="shared" si="15"/>
        <v>0</v>
      </c>
      <c r="O134" s="274"/>
      <c r="P134" s="274"/>
      <c r="Q134" s="274"/>
      <c r="R134" s="39"/>
      <c r="T134" s="173" t="s">
        <v>22</v>
      </c>
      <c r="U134" s="46" t="s">
        <v>45</v>
      </c>
      <c r="V134" s="38"/>
      <c r="W134" s="174">
        <f t="shared" si="16"/>
        <v>0</v>
      </c>
      <c r="X134" s="174">
        <v>0</v>
      </c>
      <c r="Y134" s="174">
        <f t="shared" si="17"/>
        <v>0</v>
      </c>
      <c r="Z134" s="174">
        <v>0</v>
      </c>
      <c r="AA134" s="175">
        <f t="shared" si="18"/>
        <v>0</v>
      </c>
      <c r="AR134" s="21" t="s">
        <v>166</v>
      </c>
      <c r="AT134" s="21" t="s">
        <v>162</v>
      </c>
      <c r="AU134" s="21" t="s">
        <v>88</v>
      </c>
      <c r="AY134" s="21" t="s">
        <v>161</v>
      </c>
      <c r="BE134" s="112">
        <f t="shared" si="19"/>
        <v>0</v>
      </c>
      <c r="BF134" s="112">
        <f t="shared" si="20"/>
        <v>0</v>
      </c>
      <c r="BG134" s="112">
        <f t="shared" si="21"/>
        <v>0</v>
      </c>
      <c r="BH134" s="112">
        <f t="shared" si="22"/>
        <v>0</v>
      </c>
      <c r="BI134" s="112">
        <f t="shared" si="23"/>
        <v>0</v>
      </c>
      <c r="BJ134" s="21" t="s">
        <v>88</v>
      </c>
      <c r="BK134" s="112">
        <f t="shared" si="24"/>
        <v>0</v>
      </c>
      <c r="BL134" s="21" t="s">
        <v>166</v>
      </c>
      <c r="BM134" s="21" t="s">
        <v>1008</v>
      </c>
    </row>
    <row r="135" spans="2:65" s="1" customFormat="1" ht="22.9" customHeight="1">
      <c r="B135" s="37"/>
      <c r="C135" s="169" t="s">
        <v>239</v>
      </c>
      <c r="D135" s="169" t="s">
        <v>162</v>
      </c>
      <c r="E135" s="170" t="s">
        <v>1009</v>
      </c>
      <c r="F135" s="271" t="s">
        <v>1010</v>
      </c>
      <c r="G135" s="271"/>
      <c r="H135" s="271"/>
      <c r="I135" s="271"/>
      <c r="J135" s="171" t="s">
        <v>201</v>
      </c>
      <c r="K135" s="172">
        <v>12</v>
      </c>
      <c r="L135" s="272">
        <v>0</v>
      </c>
      <c r="M135" s="273"/>
      <c r="N135" s="274">
        <f t="shared" si="15"/>
        <v>0</v>
      </c>
      <c r="O135" s="274"/>
      <c r="P135" s="274"/>
      <c r="Q135" s="274"/>
      <c r="R135" s="39"/>
      <c r="T135" s="173" t="s">
        <v>22</v>
      </c>
      <c r="U135" s="46" t="s">
        <v>45</v>
      </c>
      <c r="V135" s="38"/>
      <c r="W135" s="174">
        <f t="shared" si="16"/>
        <v>0</v>
      </c>
      <c r="X135" s="174">
        <v>0</v>
      </c>
      <c r="Y135" s="174">
        <f t="shared" si="17"/>
        <v>0</v>
      </c>
      <c r="Z135" s="174">
        <v>0</v>
      </c>
      <c r="AA135" s="175">
        <f t="shared" si="18"/>
        <v>0</v>
      </c>
      <c r="AR135" s="21" t="s">
        <v>166</v>
      </c>
      <c r="AT135" s="21" t="s">
        <v>162</v>
      </c>
      <c r="AU135" s="21" t="s">
        <v>88</v>
      </c>
      <c r="AY135" s="21" t="s">
        <v>161</v>
      </c>
      <c r="BE135" s="112">
        <f t="shared" si="19"/>
        <v>0</v>
      </c>
      <c r="BF135" s="112">
        <f t="shared" si="20"/>
        <v>0</v>
      </c>
      <c r="BG135" s="112">
        <f t="shared" si="21"/>
        <v>0</v>
      </c>
      <c r="BH135" s="112">
        <f t="shared" si="22"/>
        <v>0</v>
      </c>
      <c r="BI135" s="112">
        <f t="shared" si="23"/>
        <v>0</v>
      </c>
      <c r="BJ135" s="21" t="s">
        <v>88</v>
      </c>
      <c r="BK135" s="112">
        <f t="shared" si="24"/>
        <v>0</v>
      </c>
      <c r="BL135" s="21" t="s">
        <v>166</v>
      </c>
      <c r="BM135" s="21" t="s">
        <v>1011</v>
      </c>
    </row>
    <row r="136" spans="2:65" s="1" customFormat="1" ht="22.9" customHeight="1">
      <c r="B136" s="37"/>
      <c r="C136" s="169" t="s">
        <v>11</v>
      </c>
      <c r="D136" s="169" t="s">
        <v>162</v>
      </c>
      <c r="E136" s="170" t="s">
        <v>1012</v>
      </c>
      <c r="F136" s="271" t="s">
        <v>1013</v>
      </c>
      <c r="G136" s="271"/>
      <c r="H136" s="271"/>
      <c r="I136" s="271"/>
      <c r="J136" s="171" t="s">
        <v>646</v>
      </c>
      <c r="K136" s="172">
        <v>1</v>
      </c>
      <c r="L136" s="272">
        <v>0</v>
      </c>
      <c r="M136" s="273"/>
      <c r="N136" s="274">
        <f t="shared" si="15"/>
        <v>0</v>
      </c>
      <c r="O136" s="274"/>
      <c r="P136" s="274"/>
      <c r="Q136" s="274"/>
      <c r="R136" s="39"/>
      <c r="T136" s="173" t="s">
        <v>22</v>
      </c>
      <c r="U136" s="46" t="s">
        <v>45</v>
      </c>
      <c r="V136" s="38"/>
      <c r="W136" s="174">
        <f t="shared" si="16"/>
        <v>0</v>
      </c>
      <c r="X136" s="174">
        <v>0</v>
      </c>
      <c r="Y136" s="174">
        <f t="shared" si="17"/>
        <v>0</v>
      </c>
      <c r="Z136" s="174">
        <v>0</v>
      </c>
      <c r="AA136" s="175">
        <f t="shared" si="18"/>
        <v>0</v>
      </c>
      <c r="AR136" s="21" t="s">
        <v>166</v>
      </c>
      <c r="AT136" s="21" t="s">
        <v>162</v>
      </c>
      <c r="AU136" s="21" t="s">
        <v>88</v>
      </c>
      <c r="AY136" s="21" t="s">
        <v>161</v>
      </c>
      <c r="BE136" s="112">
        <f t="shared" si="19"/>
        <v>0</v>
      </c>
      <c r="BF136" s="112">
        <f t="shared" si="20"/>
        <v>0</v>
      </c>
      <c r="BG136" s="112">
        <f t="shared" si="21"/>
        <v>0</v>
      </c>
      <c r="BH136" s="112">
        <f t="shared" si="22"/>
        <v>0</v>
      </c>
      <c r="BI136" s="112">
        <f t="shared" si="23"/>
        <v>0</v>
      </c>
      <c r="BJ136" s="21" t="s">
        <v>88</v>
      </c>
      <c r="BK136" s="112">
        <f t="shared" si="24"/>
        <v>0</v>
      </c>
      <c r="BL136" s="21" t="s">
        <v>166</v>
      </c>
      <c r="BM136" s="21" t="s">
        <v>1014</v>
      </c>
    </row>
    <row r="137" spans="2:65" s="1" customFormat="1" ht="22.9" customHeight="1">
      <c r="B137" s="37"/>
      <c r="C137" s="169" t="s">
        <v>251</v>
      </c>
      <c r="D137" s="169" t="s">
        <v>162</v>
      </c>
      <c r="E137" s="170" t="s">
        <v>1015</v>
      </c>
      <c r="F137" s="271" t="s">
        <v>1016</v>
      </c>
      <c r="G137" s="271"/>
      <c r="H137" s="271"/>
      <c r="I137" s="271"/>
      <c r="J137" s="171" t="s">
        <v>646</v>
      </c>
      <c r="K137" s="172">
        <v>50</v>
      </c>
      <c r="L137" s="272">
        <v>0</v>
      </c>
      <c r="M137" s="273"/>
      <c r="N137" s="274">
        <f t="shared" si="15"/>
        <v>0</v>
      </c>
      <c r="O137" s="274"/>
      <c r="P137" s="274"/>
      <c r="Q137" s="274"/>
      <c r="R137" s="39"/>
      <c r="T137" s="173" t="s">
        <v>22</v>
      </c>
      <c r="U137" s="46" t="s">
        <v>45</v>
      </c>
      <c r="V137" s="38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21" t="s">
        <v>166</v>
      </c>
      <c r="AT137" s="21" t="s">
        <v>162</v>
      </c>
      <c r="AU137" s="21" t="s">
        <v>88</v>
      </c>
      <c r="AY137" s="21" t="s">
        <v>161</v>
      </c>
      <c r="BE137" s="112">
        <f t="shared" si="19"/>
        <v>0</v>
      </c>
      <c r="BF137" s="112">
        <f t="shared" si="20"/>
        <v>0</v>
      </c>
      <c r="BG137" s="112">
        <f t="shared" si="21"/>
        <v>0</v>
      </c>
      <c r="BH137" s="112">
        <f t="shared" si="22"/>
        <v>0</v>
      </c>
      <c r="BI137" s="112">
        <f t="shared" si="23"/>
        <v>0</v>
      </c>
      <c r="BJ137" s="21" t="s">
        <v>88</v>
      </c>
      <c r="BK137" s="112">
        <f t="shared" si="24"/>
        <v>0</v>
      </c>
      <c r="BL137" s="21" t="s">
        <v>166</v>
      </c>
      <c r="BM137" s="21" t="s">
        <v>1017</v>
      </c>
    </row>
    <row r="138" spans="2:65" s="1" customFormat="1" ht="22.9" customHeight="1">
      <c r="B138" s="37"/>
      <c r="C138" s="169" t="s">
        <v>255</v>
      </c>
      <c r="D138" s="169" t="s">
        <v>162</v>
      </c>
      <c r="E138" s="170" t="s">
        <v>1018</v>
      </c>
      <c r="F138" s="271" t="s">
        <v>1019</v>
      </c>
      <c r="G138" s="271"/>
      <c r="H138" s="271"/>
      <c r="I138" s="271"/>
      <c r="J138" s="171" t="s">
        <v>646</v>
      </c>
      <c r="K138" s="172">
        <v>10</v>
      </c>
      <c r="L138" s="272">
        <v>0</v>
      </c>
      <c r="M138" s="273"/>
      <c r="N138" s="274">
        <f t="shared" si="15"/>
        <v>0</v>
      </c>
      <c r="O138" s="274"/>
      <c r="P138" s="274"/>
      <c r="Q138" s="274"/>
      <c r="R138" s="39"/>
      <c r="T138" s="173" t="s">
        <v>22</v>
      </c>
      <c r="U138" s="46" t="s">
        <v>45</v>
      </c>
      <c r="V138" s="38"/>
      <c r="W138" s="174">
        <f t="shared" si="16"/>
        <v>0</v>
      </c>
      <c r="X138" s="174">
        <v>0</v>
      </c>
      <c r="Y138" s="174">
        <f t="shared" si="17"/>
        <v>0</v>
      </c>
      <c r="Z138" s="174">
        <v>0</v>
      </c>
      <c r="AA138" s="175">
        <f t="shared" si="18"/>
        <v>0</v>
      </c>
      <c r="AR138" s="21" t="s">
        <v>166</v>
      </c>
      <c r="AT138" s="21" t="s">
        <v>162</v>
      </c>
      <c r="AU138" s="21" t="s">
        <v>88</v>
      </c>
      <c r="AY138" s="21" t="s">
        <v>161</v>
      </c>
      <c r="BE138" s="112">
        <f t="shared" si="19"/>
        <v>0</v>
      </c>
      <c r="BF138" s="112">
        <f t="shared" si="20"/>
        <v>0</v>
      </c>
      <c r="BG138" s="112">
        <f t="shared" si="21"/>
        <v>0</v>
      </c>
      <c r="BH138" s="112">
        <f t="shared" si="22"/>
        <v>0</v>
      </c>
      <c r="BI138" s="112">
        <f t="shared" si="23"/>
        <v>0</v>
      </c>
      <c r="BJ138" s="21" t="s">
        <v>88</v>
      </c>
      <c r="BK138" s="112">
        <f t="shared" si="24"/>
        <v>0</v>
      </c>
      <c r="BL138" s="21" t="s">
        <v>166</v>
      </c>
      <c r="BM138" s="21" t="s">
        <v>1020</v>
      </c>
    </row>
    <row r="139" spans="2:65" s="1" customFormat="1" ht="22.9" customHeight="1">
      <c r="B139" s="37"/>
      <c r="C139" s="169" t="s">
        <v>259</v>
      </c>
      <c r="D139" s="169" t="s">
        <v>162</v>
      </c>
      <c r="E139" s="170" t="s">
        <v>1021</v>
      </c>
      <c r="F139" s="271" t="s">
        <v>1022</v>
      </c>
      <c r="G139" s="271"/>
      <c r="H139" s="271"/>
      <c r="I139" s="271"/>
      <c r="J139" s="171" t="s">
        <v>646</v>
      </c>
      <c r="K139" s="172">
        <v>50</v>
      </c>
      <c r="L139" s="272">
        <v>0</v>
      </c>
      <c r="M139" s="273"/>
      <c r="N139" s="274">
        <f t="shared" si="15"/>
        <v>0</v>
      </c>
      <c r="O139" s="274"/>
      <c r="P139" s="274"/>
      <c r="Q139" s="274"/>
      <c r="R139" s="39"/>
      <c r="T139" s="173" t="s">
        <v>22</v>
      </c>
      <c r="U139" s="46" t="s">
        <v>45</v>
      </c>
      <c r="V139" s="38"/>
      <c r="W139" s="174">
        <f t="shared" si="16"/>
        <v>0</v>
      </c>
      <c r="X139" s="174">
        <v>0</v>
      </c>
      <c r="Y139" s="174">
        <f t="shared" si="17"/>
        <v>0</v>
      </c>
      <c r="Z139" s="174">
        <v>0</v>
      </c>
      <c r="AA139" s="175">
        <f t="shared" si="18"/>
        <v>0</v>
      </c>
      <c r="AR139" s="21" t="s">
        <v>166</v>
      </c>
      <c r="AT139" s="21" t="s">
        <v>162</v>
      </c>
      <c r="AU139" s="21" t="s">
        <v>88</v>
      </c>
      <c r="AY139" s="21" t="s">
        <v>161</v>
      </c>
      <c r="BE139" s="112">
        <f t="shared" si="19"/>
        <v>0</v>
      </c>
      <c r="BF139" s="112">
        <f t="shared" si="20"/>
        <v>0</v>
      </c>
      <c r="BG139" s="112">
        <f t="shared" si="21"/>
        <v>0</v>
      </c>
      <c r="BH139" s="112">
        <f t="shared" si="22"/>
        <v>0</v>
      </c>
      <c r="BI139" s="112">
        <f t="shared" si="23"/>
        <v>0</v>
      </c>
      <c r="BJ139" s="21" t="s">
        <v>88</v>
      </c>
      <c r="BK139" s="112">
        <f t="shared" si="24"/>
        <v>0</v>
      </c>
      <c r="BL139" s="21" t="s">
        <v>166</v>
      </c>
      <c r="BM139" s="21" t="s">
        <v>1023</v>
      </c>
    </row>
    <row r="140" spans="2:65" s="1" customFormat="1" ht="14.45" customHeight="1">
      <c r="B140" s="37"/>
      <c r="C140" s="169" t="s">
        <v>263</v>
      </c>
      <c r="D140" s="169" t="s">
        <v>162</v>
      </c>
      <c r="E140" s="170" t="s">
        <v>1024</v>
      </c>
      <c r="F140" s="271" t="s">
        <v>1025</v>
      </c>
      <c r="G140" s="271"/>
      <c r="H140" s="271"/>
      <c r="I140" s="271"/>
      <c r="J140" s="171" t="s">
        <v>201</v>
      </c>
      <c r="K140" s="172">
        <v>260</v>
      </c>
      <c r="L140" s="272">
        <v>0</v>
      </c>
      <c r="M140" s="273"/>
      <c r="N140" s="274">
        <f t="shared" si="15"/>
        <v>0</v>
      </c>
      <c r="O140" s="274"/>
      <c r="P140" s="274"/>
      <c r="Q140" s="274"/>
      <c r="R140" s="39"/>
      <c r="T140" s="173" t="s">
        <v>22</v>
      </c>
      <c r="U140" s="46" t="s">
        <v>45</v>
      </c>
      <c r="V140" s="38"/>
      <c r="W140" s="174">
        <f t="shared" si="16"/>
        <v>0</v>
      </c>
      <c r="X140" s="174">
        <v>0</v>
      </c>
      <c r="Y140" s="174">
        <f t="shared" si="17"/>
        <v>0</v>
      </c>
      <c r="Z140" s="174">
        <v>0</v>
      </c>
      <c r="AA140" s="175">
        <f t="shared" si="18"/>
        <v>0</v>
      </c>
      <c r="AR140" s="21" t="s">
        <v>166</v>
      </c>
      <c r="AT140" s="21" t="s">
        <v>162</v>
      </c>
      <c r="AU140" s="21" t="s">
        <v>88</v>
      </c>
      <c r="AY140" s="21" t="s">
        <v>161</v>
      </c>
      <c r="BE140" s="112">
        <f t="shared" si="19"/>
        <v>0</v>
      </c>
      <c r="BF140" s="112">
        <f t="shared" si="20"/>
        <v>0</v>
      </c>
      <c r="BG140" s="112">
        <f t="shared" si="21"/>
        <v>0</v>
      </c>
      <c r="BH140" s="112">
        <f t="shared" si="22"/>
        <v>0</v>
      </c>
      <c r="BI140" s="112">
        <f t="shared" si="23"/>
        <v>0</v>
      </c>
      <c r="BJ140" s="21" t="s">
        <v>88</v>
      </c>
      <c r="BK140" s="112">
        <f t="shared" si="24"/>
        <v>0</v>
      </c>
      <c r="BL140" s="21" t="s">
        <v>166</v>
      </c>
      <c r="BM140" s="21" t="s">
        <v>1026</v>
      </c>
    </row>
    <row r="141" spans="2:65" s="1" customFormat="1" ht="14.45" customHeight="1">
      <c r="B141" s="37"/>
      <c r="C141" s="169" t="s">
        <v>267</v>
      </c>
      <c r="D141" s="169" t="s">
        <v>162</v>
      </c>
      <c r="E141" s="170" t="s">
        <v>1027</v>
      </c>
      <c r="F141" s="271" t="s">
        <v>1028</v>
      </c>
      <c r="G141" s="271"/>
      <c r="H141" s="271"/>
      <c r="I141" s="271"/>
      <c r="J141" s="171" t="s">
        <v>201</v>
      </c>
      <c r="K141" s="172">
        <v>15</v>
      </c>
      <c r="L141" s="272">
        <v>0</v>
      </c>
      <c r="M141" s="273"/>
      <c r="N141" s="274">
        <f t="shared" si="15"/>
        <v>0</v>
      </c>
      <c r="O141" s="274"/>
      <c r="P141" s="274"/>
      <c r="Q141" s="274"/>
      <c r="R141" s="39"/>
      <c r="T141" s="173" t="s">
        <v>22</v>
      </c>
      <c r="U141" s="46" t="s">
        <v>45</v>
      </c>
      <c r="V141" s="38"/>
      <c r="W141" s="174">
        <f t="shared" si="16"/>
        <v>0</v>
      </c>
      <c r="X141" s="174">
        <v>0</v>
      </c>
      <c r="Y141" s="174">
        <f t="shared" si="17"/>
        <v>0</v>
      </c>
      <c r="Z141" s="174">
        <v>0</v>
      </c>
      <c r="AA141" s="175">
        <f t="shared" si="18"/>
        <v>0</v>
      </c>
      <c r="AR141" s="21" t="s">
        <v>166</v>
      </c>
      <c r="AT141" s="21" t="s">
        <v>162</v>
      </c>
      <c r="AU141" s="21" t="s">
        <v>88</v>
      </c>
      <c r="AY141" s="21" t="s">
        <v>161</v>
      </c>
      <c r="BE141" s="112">
        <f t="shared" si="19"/>
        <v>0</v>
      </c>
      <c r="BF141" s="112">
        <f t="shared" si="20"/>
        <v>0</v>
      </c>
      <c r="BG141" s="112">
        <f t="shared" si="21"/>
        <v>0</v>
      </c>
      <c r="BH141" s="112">
        <f t="shared" si="22"/>
        <v>0</v>
      </c>
      <c r="BI141" s="112">
        <f t="shared" si="23"/>
        <v>0</v>
      </c>
      <c r="BJ141" s="21" t="s">
        <v>88</v>
      </c>
      <c r="BK141" s="112">
        <f t="shared" si="24"/>
        <v>0</v>
      </c>
      <c r="BL141" s="21" t="s">
        <v>166</v>
      </c>
      <c r="BM141" s="21" t="s">
        <v>1029</v>
      </c>
    </row>
    <row r="142" spans="2:65" s="1" customFormat="1" ht="14.45" customHeight="1">
      <c r="B142" s="37"/>
      <c r="C142" s="169" t="s">
        <v>10</v>
      </c>
      <c r="D142" s="169" t="s">
        <v>162</v>
      </c>
      <c r="E142" s="170" t="s">
        <v>1030</v>
      </c>
      <c r="F142" s="271" t="s">
        <v>1031</v>
      </c>
      <c r="G142" s="271"/>
      <c r="H142" s="271"/>
      <c r="I142" s="271"/>
      <c r="J142" s="171" t="s">
        <v>201</v>
      </c>
      <c r="K142" s="172">
        <v>340</v>
      </c>
      <c r="L142" s="272">
        <v>0</v>
      </c>
      <c r="M142" s="273"/>
      <c r="N142" s="274">
        <f t="shared" si="15"/>
        <v>0</v>
      </c>
      <c r="O142" s="274"/>
      <c r="P142" s="274"/>
      <c r="Q142" s="274"/>
      <c r="R142" s="39"/>
      <c r="T142" s="173" t="s">
        <v>22</v>
      </c>
      <c r="U142" s="46" t="s">
        <v>45</v>
      </c>
      <c r="V142" s="38"/>
      <c r="W142" s="174">
        <f t="shared" si="16"/>
        <v>0</v>
      </c>
      <c r="X142" s="174">
        <v>0</v>
      </c>
      <c r="Y142" s="174">
        <f t="shared" si="17"/>
        <v>0</v>
      </c>
      <c r="Z142" s="174">
        <v>0</v>
      </c>
      <c r="AA142" s="175">
        <f t="shared" si="18"/>
        <v>0</v>
      </c>
      <c r="AR142" s="21" t="s">
        <v>166</v>
      </c>
      <c r="AT142" s="21" t="s">
        <v>162</v>
      </c>
      <c r="AU142" s="21" t="s">
        <v>88</v>
      </c>
      <c r="AY142" s="21" t="s">
        <v>161</v>
      </c>
      <c r="BE142" s="112">
        <f t="shared" si="19"/>
        <v>0</v>
      </c>
      <c r="BF142" s="112">
        <f t="shared" si="20"/>
        <v>0</v>
      </c>
      <c r="BG142" s="112">
        <f t="shared" si="21"/>
        <v>0</v>
      </c>
      <c r="BH142" s="112">
        <f t="shared" si="22"/>
        <v>0</v>
      </c>
      <c r="BI142" s="112">
        <f t="shared" si="23"/>
        <v>0</v>
      </c>
      <c r="BJ142" s="21" t="s">
        <v>88</v>
      </c>
      <c r="BK142" s="112">
        <f t="shared" si="24"/>
        <v>0</v>
      </c>
      <c r="BL142" s="21" t="s">
        <v>166</v>
      </c>
      <c r="BM142" s="21" t="s">
        <v>1032</v>
      </c>
    </row>
    <row r="143" spans="2:65" s="1" customFormat="1" ht="14.45" customHeight="1">
      <c r="B143" s="37"/>
      <c r="C143" s="169" t="s">
        <v>274</v>
      </c>
      <c r="D143" s="169" t="s">
        <v>162</v>
      </c>
      <c r="E143" s="170" t="s">
        <v>1033</v>
      </c>
      <c r="F143" s="271" t="s">
        <v>1034</v>
      </c>
      <c r="G143" s="271"/>
      <c r="H143" s="271"/>
      <c r="I143" s="271"/>
      <c r="J143" s="171" t="s">
        <v>201</v>
      </c>
      <c r="K143" s="172">
        <v>120</v>
      </c>
      <c r="L143" s="272">
        <v>0</v>
      </c>
      <c r="M143" s="273"/>
      <c r="N143" s="274">
        <f t="shared" si="15"/>
        <v>0</v>
      </c>
      <c r="O143" s="274"/>
      <c r="P143" s="274"/>
      <c r="Q143" s="274"/>
      <c r="R143" s="39"/>
      <c r="T143" s="173" t="s">
        <v>22</v>
      </c>
      <c r="U143" s="46" t="s">
        <v>45</v>
      </c>
      <c r="V143" s="38"/>
      <c r="W143" s="174">
        <f t="shared" si="16"/>
        <v>0</v>
      </c>
      <c r="X143" s="174">
        <v>0</v>
      </c>
      <c r="Y143" s="174">
        <f t="shared" si="17"/>
        <v>0</v>
      </c>
      <c r="Z143" s="174">
        <v>0</v>
      </c>
      <c r="AA143" s="175">
        <f t="shared" si="18"/>
        <v>0</v>
      </c>
      <c r="AR143" s="21" t="s">
        <v>166</v>
      </c>
      <c r="AT143" s="21" t="s">
        <v>162</v>
      </c>
      <c r="AU143" s="21" t="s">
        <v>88</v>
      </c>
      <c r="AY143" s="21" t="s">
        <v>161</v>
      </c>
      <c r="BE143" s="112">
        <f t="shared" si="19"/>
        <v>0</v>
      </c>
      <c r="BF143" s="112">
        <f t="shared" si="20"/>
        <v>0</v>
      </c>
      <c r="BG143" s="112">
        <f t="shared" si="21"/>
        <v>0</v>
      </c>
      <c r="BH143" s="112">
        <f t="shared" si="22"/>
        <v>0</v>
      </c>
      <c r="BI143" s="112">
        <f t="shared" si="23"/>
        <v>0</v>
      </c>
      <c r="BJ143" s="21" t="s">
        <v>88</v>
      </c>
      <c r="BK143" s="112">
        <f t="shared" si="24"/>
        <v>0</v>
      </c>
      <c r="BL143" s="21" t="s">
        <v>166</v>
      </c>
      <c r="BM143" s="21" t="s">
        <v>1035</v>
      </c>
    </row>
    <row r="144" spans="2:65" s="1" customFormat="1" ht="14.45" customHeight="1">
      <c r="B144" s="37"/>
      <c r="C144" s="169" t="s">
        <v>278</v>
      </c>
      <c r="D144" s="169" t="s">
        <v>162</v>
      </c>
      <c r="E144" s="170" t="s">
        <v>1036</v>
      </c>
      <c r="F144" s="271" t="s">
        <v>1037</v>
      </c>
      <c r="G144" s="271"/>
      <c r="H144" s="271"/>
      <c r="I144" s="271"/>
      <c r="J144" s="171" t="s">
        <v>201</v>
      </c>
      <c r="K144" s="172">
        <v>435</v>
      </c>
      <c r="L144" s="272">
        <v>0</v>
      </c>
      <c r="M144" s="273"/>
      <c r="N144" s="274">
        <f t="shared" si="15"/>
        <v>0</v>
      </c>
      <c r="O144" s="274"/>
      <c r="P144" s="274"/>
      <c r="Q144" s="274"/>
      <c r="R144" s="39"/>
      <c r="T144" s="173" t="s">
        <v>22</v>
      </c>
      <c r="U144" s="46" t="s">
        <v>45</v>
      </c>
      <c r="V144" s="38"/>
      <c r="W144" s="174">
        <f t="shared" si="16"/>
        <v>0</v>
      </c>
      <c r="X144" s="174">
        <v>0</v>
      </c>
      <c r="Y144" s="174">
        <f t="shared" si="17"/>
        <v>0</v>
      </c>
      <c r="Z144" s="174">
        <v>0</v>
      </c>
      <c r="AA144" s="175">
        <f t="shared" si="18"/>
        <v>0</v>
      </c>
      <c r="AR144" s="21" t="s">
        <v>166</v>
      </c>
      <c r="AT144" s="21" t="s">
        <v>162</v>
      </c>
      <c r="AU144" s="21" t="s">
        <v>88</v>
      </c>
      <c r="AY144" s="21" t="s">
        <v>161</v>
      </c>
      <c r="BE144" s="112">
        <f t="shared" si="19"/>
        <v>0</v>
      </c>
      <c r="BF144" s="112">
        <f t="shared" si="20"/>
        <v>0</v>
      </c>
      <c r="BG144" s="112">
        <f t="shared" si="21"/>
        <v>0</v>
      </c>
      <c r="BH144" s="112">
        <f t="shared" si="22"/>
        <v>0</v>
      </c>
      <c r="BI144" s="112">
        <f t="shared" si="23"/>
        <v>0</v>
      </c>
      <c r="BJ144" s="21" t="s">
        <v>88</v>
      </c>
      <c r="BK144" s="112">
        <f t="shared" si="24"/>
        <v>0</v>
      </c>
      <c r="BL144" s="21" t="s">
        <v>166</v>
      </c>
      <c r="BM144" s="21" t="s">
        <v>1038</v>
      </c>
    </row>
    <row r="145" spans="2:65" s="1" customFormat="1" ht="14.45" customHeight="1">
      <c r="B145" s="37"/>
      <c r="C145" s="169" t="s">
        <v>282</v>
      </c>
      <c r="D145" s="169" t="s">
        <v>162</v>
      </c>
      <c r="E145" s="170" t="s">
        <v>1039</v>
      </c>
      <c r="F145" s="271" t="s">
        <v>1040</v>
      </c>
      <c r="G145" s="271"/>
      <c r="H145" s="271"/>
      <c r="I145" s="271"/>
      <c r="J145" s="171" t="s">
        <v>201</v>
      </c>
      <c r="K145" s="172">
        <v>25</v>
      </c>
      <c r="L145" s="272">
        <v>0</v>
      </c>
      <c r="M145" s="273"/>
      <c r="N145" s="274">
        <f t="shared" si="15"/>
        <v>0</v>
      </c>
      <c r="O145" s="274"/>
      <c r="P145" s="274"/>
      <c r="Q145" s="274"/>
      <c r="R145" s="39"/>
      <c r="T145" s="173" t="s">
        <v>22</v>
      </c>
      <c r="U145" s="46" t="s">
        <v>45</v>
      </c>
      <c r="V145" s="38"/>
      <c r="W145" s="174">
        <f t="shared" si="16"/>
        <v>0</v>
      </c>
      <c r="X145" s="174">
        <v>0</v>
      </c>
      <c r="Y145" s="174">
        <f t="shared" si="17"/>
        <v>0</v>
      </c>
      <c r="Z145" s="174">
        <v>0</v>
      </c>
      <c r="AA145" s="175">
        <f t="shared" si="18"/>
        <v>0</v>
      </c>
      <c r="AR145" s="21" t="s">
        <v>166</v>
      </c>
      <c r="AT145" s="21" t="s">
        <v>162</v>
      </c>
      <c r="AU145" s="21" t="s">
        <v>88</v>
      </c>
      <c r="AY145" s="21" t="s">
        <v>161</v>
      </c>
      <c r="BE145" s="112">
        <f t="shared" si="19"/>
        <v>0</v>
      </c>
      <c r="BF145" s="112">
        <f t="shared" si="20"/>
        <v>0</v>
      </c>
      <c r="BG145" s="112">
        <f t="shared" si="21"/>
        <v>0</v>
      </c>
      <c r="BH145" s="112">
        <f t="shared" si="22"/>
        <v>0</v>
      </c>
      <c r="BI145" s="112">
        <f t="shared" si="23"/>
        <v>0</v>
      </c>
      <c r="BJ145" s="21" t="s">
        <v>88</v>
      </c>
      <c r="BK145" s="112">
        <f t="shared" si="24"/>
        <v>0</v>
      </c>
      <c r="BL145" s="21" t="s">
        <v>166</v>
      </c>
      <c r="BM145" s="21" t="s">
        <v>1041</v>
      </c>
    </row>
    <row r="146" spans="2:65" s="1" customFormat="1" ht="14.45" customHeight="1">
      <c r="B146" s="37"/>
      <c r="C146" s="169" t="s">
        <v>287</v>
      </c>
      <c r="D146" s="169" t="s">
        <v>162</v>
      </c>
      <c r="E146" s="170" t="s">
        <v>1042</v>
      </c>
      <c r="F146" s="271" t="s">
        <v>1043</v>
      </c>
      <c r="G146" s="271"/>
      <c r="H146" s="271"/>
      <c r="I146" s="271"/>
      <c r="J146" s="171" t="s">
        <v>646</v>
      </c>
      <c r="K146" s="172">
        <v>2</v>
      </c>
      <c r="L146" s="272">
        <v>0</v>
      </c>
      <c r="M146" s="273"/>
      <c r="N146" s="274">
        <f t="shared" si="15"/>
        <v>0</v>
      </c>
      <c r="O146" s="274"/>
      <c r="P146" s="274"/>
      <c r="Q146" s="274"/>
      <c r="R146" s="39"/>
      <c r="T146" s="173" t="s">
        <v>22</v>
      </c>
      <c r="U146" s="46" t="s">
        <v>45</v>
      </c>
      <c r="V146" s="38"/>
      <c r="W146" s="174">
        <f t="shared" si="16"/>
        <v>0</v>
      </c>
      <c r="X146" s="174">
        <v>0</v>
      </c>
      <c r="Y146" s="174">
        <f t="shared" si="17"/>
        <v>0</v>
      </c>
      <c r="Z146" s="174">
        <v>0</v>
      </c>
      <c r="AA146" s="175">
        <f t="shared" si="18"/>
        <v>0</v>
      </c>
      <c r="AR146" s="21" t="s">
        <v>166</v>
      </c>
      <c r="AT146" s="21" t="s">
        <v>162</v>
      </c>
      <c r="AU146" s="21" t="s">
        <v>88</v>
      </c>
      <c r="AY146" s="21" t="s">
        <v>161</v>
      </c>
      <c r="BE146" s="112">
        <f t="shared" si="19"/>
        <v>0</v>
      </c>
      <c r="BF146" s="112">
        <f t="shared" si="20"/>
        <v>0</v>
      </c>
      <c r="BG146" s="112">
        <f t="shared" si="21"/>
        <v>0</v>
      </c>
      <c r="BH146" s="112">
        <f t="shared" si="22"/>
        <v>0</v>
      </c>
      <c r="BI146" s="112">
        <f t="shared" si="23"/>
        <v>0</v>
      </c>
      <c r="BJ146" s="21" t="s">
        <v>88</v>
      </c>
      <c r="BK146" s="112">
        <f t="shared" si="24"/>
        <v>0</v>
      </c>
      <c r="BL146" s="21" t="s">
        <v>166</v>
      </c>
      <c r="BM146" s="21" t="s">
        <v>1044</v>
      </c>
    </row>
    <row r="147" spans="2:65" s="1" customFormat="1" ht="14.45" customHeight="1">
      <c r="B147" s="37"/>
      <c r="C147" s="169" t="s">
        <v>293</v>
      </c>
      <c r="D147" s="169" t="s">
        <v>162</v>
      </c>
      <c r="E147" s="170" t="s">
        <v>1045</v>
      </c>
      <c r="F147" s="271" t="s">
        <v>1046</v>
      </c>
      <c r="G147" s="271"/>
      <c r="H147" s="271"/>
      <c r="I147" s="271"/>
      <c r="J147" s="171" t="s">
        <v>646</v>
      </c>
      <c r="K147" s="172">
        <v>2</v>
      </c>
      <c r="L147" s="272">
        <v>0</v>
      </c>
      <c r="M147" s="273"/>
      <c r="N147" s="274">
        <f t="shared" si="15"/>
        <v>0</v>
      </c>
      <c r="O147" s="274"/>
      <c r="P147" s="274"/>
      <c r="Q147" s="274"/>
      <c r="R147" s="39"/>
      <c r="T147" s="173" t="s">
        <v>22</v>
      </c>
      <c r="U147" s="46" t="s">
        <v>45</v>
      </c>
      <c r="V147" s="38"/>
      <c r="W147" s="174">
        <f t="shared" si="16"/>
        <v>0</v>
      </c>
      <c r="X147" s="174">
        <v>0</v>
      </c>
      <c r="Y147" s="174">
        <f t="shared" si="17"/>
        <v>0</v>
      </c>
      <c r="Z147" s="174">
        <v>0</v>
      </c>
      <c r="AA147" s="175">
        <f t="shared" si="18"/>
        <v>0</v>
      </c>
      <c r="AR147" s="21" t="s">
        <v>166</v>
      </c>
      <c r="AT147" s="21" t="s">
        <v>162</v>
      </c>
      <c r="AU147" s="21" t="s">
        <v>88</v>
      </c>
      <c r="AY147" s="21" t="s">
        <v>161</v>
      </c>
      <c r="BE147" s="112">
        <f t="shared" si="19"/>
        <v>0</v>
      </c>
      <c r="BF147" s="112">
        <f t="shared" si="20"/>
        <v>0</v>
      </c>
      <c r="BG147" s="112">
        <f t="shared" si="21"/>
        <v>0</v>
      </c>
      <c r="BH147" s="112">
        <f t="shared" si="22"/>
        <v>0</v>
      </c>
      <c r="BI147" s="112">
        <f t="shared" si="23"/>
        <v>0</v>
      </c>
      <c r="BJ147" s="21" t="s">
        <v>88</v>
      </c>
      <c r="BK147" s="112">
        <f t="shared" si="24"/>
        <v>0</v>
      </c>
      <c r="BL147" s="21" t="s">
        <v>166</v>
      </c>
      <c r="BM147" s="21" t="s">
        <v>1047</v>
      </c>
    </row>
    <row r="148" spans="2:65" s="1" customFormat="1" ht="22.9" customHeight="1">
      <c r="B148" s="37"/>
      <c r="C148" s="169" t="s">
        <v>299</v>
      </c>
      <c r="D148" s="169" t="s">
        <v>162</v>
      </c>
      <c r="E148" s="170" t="s">
        <v>1048</v>
      </c>
      <c r="F148" s="271" t="s">
        <v>1049</v>
      </c>
      <c r="G148" s="271"/>
      <c r="H148" s="271"/>
      <c r="I148" s="271"/>
      <c r="J148" s="171" t="s">
        <v>646</v>
      </c>
      <c r="K148" s="172">
        <v>2</v>
      </c>
      <c r="L148" s="272">
        <v>0</v>
      </c>
      <c r="M148" s="273"/>
      <c r="N148" s="274">
        <f t="shared" si="15"/>
        <v>0</v>
      </c>
      <c r="O148" s="274"/>
      <c r="P148" s="274"/>
      <c r="Q148" s="274"/>
      <c r="R148" s="39"/>
      <c r="T148" s="173" t="s">
        <v>22</v>
      </c>
      <c r="U148" s="46" t="s">
        <v>45</v>
      </c>
      <c r="V148" s="38"/>
      <c r="W148" s="174">
        <f t="shared" si="16"/>
        <v>0</v>
      </c>
      <c r="X148" s="174">
        <v>0</v>
      </c>
      <c r="Y148" s="174">
        <f t="shared" si="17"/>
        <v>0</v>
      </c>
      <c r="Z148" s="174">
        <v>0</v>
      </c>
      <c r="AA148" s="175">
        <f t="shared" si="18"/>
        <v>0</v>
      </c>
      <c r="AR148" s="21" t="s">
        <v>166</v>
      </c>
      <c r="AT148" s="21" t="s">
        <v>162</v>
      </c>
      <c r="AU148" s="21" t="s">
        <v>88</v>
      </c>
      <c r="AY148" s="21" t="s">
        <v>161</v>
      </c>
      <c r="BE148" s="112">
        <f t="shared" si="19"/>
        <v>0</v>
      </c>
      <c r="BF148" s="112">
        <f t="shared" si="20"/>
        <v>0</v>
      </c>
      <c r="BG148" s="112">
        <f t="shared" si="21"/>
        <v>0</v>
      </c>
      <c r="BH148" s="112">
        <f t="shared" si="22"/>
        <v>0</v>
      </c>
      <c r="BI148" s="112">
        <f t="shared" si="23"/>
        <v>0</v>
      </c>
      <c r="BJ148" s="21" t="s">
        <v>88</v>
      </c>
      <c r="BK148" s="112">
        <f t="shared" si="24"/>
        <v>0</v>
      </c>
      <c r="BL148" s="21" t="s">
        <v>166</v>
      </c>
      <c r="BM148" s="21" t="s">
        <v>1050</v>
      </c>
    </row>
    <row r="149" spans="2:65" s="1" customFormat="1" ht="22.9" customHeight="1">
      <c r="B149" s="37"/>
      <c r="C149" s="169" t="s">
        <v>304</v>
      </c>
      <c r="D149" s="169" t="s">
        <v>162</v>
      </c>
      <c r="E149" s="170" t="s">
        <v>1051</v>
      </c>
      <c r="F149" s="271" t="s">
        <v>1052</v>
      </c>
      <c r="G149" s="271"/>
      <c r="H149" s="271"/>
      <c r="I149" s="271"/>
      <c r="J149" s="171" t="s">
        <v>646</v>
      </c>
      <c r="K149" s="172">
        <v>6</v>
      </c>
      <c r="L149" s="272">
        <v>0</v>
      </c>
      <c r="M149" s="273"/>
      <c r="N149" s="274">
        <f t="shared" si="15"/>
        <v>0</v>
      </c>
      <c r="O149" s="274"/>
      <c r="P149" s="274"/>
      <c r="Q149" s="274"/>
      <c r="R149" s="39"/>
      <c r="T149" s="173" t="s">
        <v>22</v>
      </c>
      <c r="U149" s="46" t="s">
        <v>45</v>
      </c>
      <c r="V149" s="38"/>
      <c r="W149" s="174">
        <f t="shared" si="16"/>
        <v>0</v>
      </c>
      <c r="X149" s="174">
        <v>0</v>
      </c>
      <c r="Y149" s="174">
        <f t="shared" si="17"/>
        <v>0</v>
      </c>
      <c r="Z149" s="174">
        <v>0</v>
      </c>
      <c r="AA149" s="175">
        <f t="shared" si="18"/>
        <v>0</v>
      </c>
      <c r="AR149" s="21" t="s">
        <v>166</v>
      </c>
      <c r="AT149" s="21" t="s">
        <v>162</v>
      </c>
      <c r="AU149" s="21" t="s">
        <v>88</v>
      </c>
      <c r="AY149" s="21" t="s">
        <v>161</v>
      </c>
      <c r="BE149" s="112">
        <f t="shared" si="19"/>
        <v>0</v>
      </c>
      <c r="BF149" s="112">
        <f t="shared" si="20"/>
        <v>0</v>
      </c>
      <c r="BG149" s="112">
        <f t="shared" si="21"/>
        <v>0</v>
      </c>
      <c r="BH149" s="112">
        <f t="shared" si="22"/>
        <v>0</v>
      </c>
      <c r="BI149" s="112">
        <f t="shared" si="23"/>
        <v>0</v>
      </c>
      <c r="BJ149" s="21" t="s">
        <v>88</v>
      </c>
      <c r="BK149" s="112">
        <f t="shared" si="24"/>
        <v>0</v>
      </c>
      <c r="BL149" s="21" t="s">
        <v>166</v>
      </c>
      <c r="BM149" s="21" t="s">
        <v>1053</v>
      </c>
    </row>
    <row r="150" spans="2:65" s="1" customFormat="1" ht="22.9" customHeight="1">
      <c r="B150" s="37"/>
      <c r="C150" s="169" t="s">
        <v>308</v>
      </c>
      <c r="D150" s="169" t="s">
        <v>162</v>
      </c>
      <c r="E150" s="170" t="s">
        <v>1054</v>
      </c>
      <c r="F150" s="271" t="s">
        <v>1055</v>
      </c>
      <c r="G150" s="271"/>
      <c r="H150" s="271"/>
      <c r="I150" s="271"/>
      <c r="J150" s="171" t="s">
        <v>315</v>
      </c>
      <c r="K150" s="172">
        <v>1</v>
      </c>
      <c r="L150" s="272">
        <v>0</v>
      </c>
      <c r="M150" s="273"/>
      <c r="N150" s="274">
        <f t="shared" si="15"/>
        <v>0</v>
      </c>
      <c r="O150" s="274"/>
      <c r="P150" s="274"/>
      <c r="Q150" s="274"/>
      <c r="R150" s="39"/>
      <c r="T150" s="173" t="s">
        <v>22</v>
      </c>
      <c r="U150" s="46" t="s">
        <v>45</v>
      </c>
      <c r="V150" s="38"/>
      <c r="W150" s="174">
        <f t="shared" si="16"/>
        <v>0</v>
      </c>
      <c r="X150" s="174">
        <v>0</v>
      </c>
      <c r="Y150" s="174">
        <f t="shared" si="17"/>
        <v>0</v>
      </c>
      <c r="Z150" s="174">
        <v>0</v>
      </c>
      <c r="AA150" s="175">
        <f t="shared" si="18"/>
        <v>0</v>
      </c>
      <c r="AR150" s="21" t="s">
        <v>166</v>
      </c>
      <c r="AT150" s="21" t="s">
        <v>162</v>
      </c>
      <c r="AU150" s="21" t="s">
        <v>88</v>
      </c>
      <c r="AY150" s="21" t="s">
        <v>161</v>
      </c>
      <c r="BE150" s="112">
        <f t="shared" si="19"/>
        <v>0</v>
      </c>
      <c r="BF150" s="112">
        <f t="shared" si="20"/>
        <v>0</v>
      </c>
      <c r="BG150" s="112">
        <f t="shared" si="21"/>
        <v>0</v>
      </c>
      <c r="BH150" s="112">
        <f t="shared" si="22"/>
        <v>0</v>
      </c>
      <c r="BI150" s="112">
        <f t="shared" si="23"/>
        <v>0</v>
      </c>
      <c r="BJ150" s="21" t="s">
        <v>88</v>
      </c>
      <c r="BK150" s="112">
        <f t="shared" si="24"/>
        <v>0</v>
      </c>
      <c r="BL150" s="21" t="s">
        <v>166</v>
      </c>
      <c r="BM150" s="21" t="s">
        <v>1056</v>
      </c>
    </row>
    <row r="151" spans="2:65" s="1" customFormat="1" ht="14.45" customHeight="1">
      <c r="B151" s="37"/>
      <c r="C151" s="169" t="s">
        <v>312</v>
      </c>
      <c r="D151" s="169" t="s">
        <v>162</v>
      </c>
      <c r="E151" s="170" t="s">
        <v>1057</v>
      </c>
      <c r="F151" s="271" t="s">
        <v>1058</v>
      </c>
      <c r="G151" s="271"/>
      <c r="H151" s="271"/>
      <c r="I151" s="271"/>
      <c r="J151" s="171" t="s">
        <v>315</v>
      </c>
      <c r="K151" s="172">
        <v>2</v>
      </c>
      <c r="L151" s="272">
        <v>0</v>
      </c>
      <c r="M151" s="273"/>
      <c r="N151" s="274">
        <f t="shared" si="15"/>
        <v>0</v>
      </c>
      <c r="O151" s="274"/>
      <c r="P151" s="274"/>
      <c r="Q151" s="274"/>
      <c r="R151" s="39"/>
      <c r="T151" s="173" t="s">
        <v>22</v>
      </c>
      <c r="U151" s="46" t="s">
        <v>45</v>
      </c>
      <c r="V151" s="38"/>
      <c r="W151" s="174">
        <f t="shared" si="16"/>
        <v>0</v>
      </c>
      <c r="X151" s="174">
        <v>0</v>
      </c>
      <c r="Y151" s="174">
        <f t="shared" si="17"/>
        <v>0</v>
      </c>
      <c r="Z151" s="174">
        <v>0</v>
      </c>
      <c r="AA151" s="175">
        <f t="shared" si="18"/>
        <v>0</v>
      </c>
      <c r="AR151" s="21" t="s">
        <v>166</v>
      </c>
      <c r="AT151" s="21" t="s">
        <v>162</v>
      </c>
      <c r="AU151" s="21" t="s">
        <v>88</v>
      </c>
      <c r="AY151" s="21" t="s">
        <v>161</v>
      </c>
      <c r="BE151" s="112">
        <f t="shared" si="19"/>
        <v>0</v>
      </c>
      <c r="BF151" s="112">
        <f t="shared" si="20"/>
        <v>0</v>
      </c>
      <c r="BG151" s="112">
        <f t="shared" si="21"/>
        <v>0</v>
      </c>
      <c r="BH151" s="112">
        <f t="shared" si="22"/>
        <v>0</v>
      </c>
      <c r="BI151" s="112">
        <f t="shared" si="23"/>
        <v>0</v>
      </c>
      <c r="BJ151" s="21" t="s">
        <v>88</v>
      </c>
      <c r="BK151" s="112">
        <f t="shared" si="24"/>
        <v>0</v>
      </c>
      <c r="BL151" s="21" t="s">
        <v>166</v>
      </c>
      <c r="BM151" s="21" t="s">
        <v>1059</v>
      </c>
    </row>
    <row r="152" spans="2:65" s="1" customFormat="1" ht="14.45" customHeight="1">
      <c r="B152" s="37"/>
      <c r="C152" s="169" t="s">
        <v>317</v>
      </c>
      <c r="D152" s="169" t="s">
        <v>162</v>
      </c>
      <c r="E152" s="170" t="s">
        <v>1060</v>
      </c>
      <c r="F152" s="271" t="s">
        <v>1061</v>
      </c>
      <c r="G152" s="271"/>
      <c r="H152" s="271"/>
      <c r="I152" s="271"/>
      <c r="J152" s="171" t="s">
        <v>646</v>
      </c>
      <c r="K152" s="172">
        <v>4</v>
      </c>
      <c r="L152" s="272">
        <v>0</v>
      </c>
      <c r="M152" s="273"/>
      <c r="N152" s="274">
        <f t="shared" si="15"/>
        <v>0</v>
      </c>
      <c r="O152" s="274"/>
      <c r="P152" s="274"/>
      <c r="Q152" s="274"/>
      <c r="R152" s="39"/>
      <c r="T152" s="173" t="s">
        <v>22</v>
      </c>
      <c r="U152" s="46" t="s">
        <v>45</v>
      </c>
      <c r="V152" s="38"/>
      <c r="W152" s="174">
        <f t="shared" si="16"/>
        <v>0</v>
      </c>
      <c r="X152" s="174">
        <v>0</v>
      </c>
      <c r="Y152" s="174">
        <f t="shared" si="17"/>
        <v>0</v>
      </c>
      <c r="Z152" s="174">
        <v>0</v>
      </c>
      <c r="AA152" s="175">
        <f t="shared" si="18"/>
        <v>0</v>
      </c>
      <c r="AR152" s="21" t="s">
        <v>166</v>
      </c>
      <c r="AT152" s="21" t="s">
        <v>162</v>
      </c>
      <c r="AU152" s="21" t="s">
        <v>88</v>
      </c>
      <c r="AY152" s="21" t="s">
        <v>161</v>
      </c>
      <c r="BE152" s="112">
        <f t="shared" si="19"/>
        <v>0</v>
      </c>
      <c r="BF152" s="112">
        <f t="shared" si="20"/>
        <v>0</v>
      </c>
      <c r="BG152" s="112">
        <f t="shared" si="21"/>
        <v>0</v>
      </c>
      <c r="BH152" s="112">
        <f t="shared" si="22"/>
        <v>0</v>
      </c>
      <c r="BI152" s="112">
        <f t="shared" si="23"/>
        <v>0</v>
      </c>
      <c r="BJ152" s="21" t="s">
        <v>88</v>
      </c>
      <c r="BK152" s="112">
        <f t="shared" si="24"/>
        <v>0</v>
      </c>
      <c r="BL152" s="21" t="s">
        <v>166</v>
      </c>
      <c r="BM152" s="21" t="s">
        <v>1062</v>
      </c>
    </row>
    <row r="153" spans="2:65" s="1" customFormat="1" ht="14.45" customHeight="1">
      <c r="B153" s="37"/>
      <c r="C153" s="169" t="s">
        <v>325</v>
      </c>
      <c r="D153" s="169" t="s">
        <v>162</v>
      </c>
      <c r="E153" s="170" t="s">
        <v>1063</v>
      </c>
      <c r="F153" s="271" t="s">
        <v>1064</v>
      </c>
      <c r="G153" s="271"/>
      <c r="H153" s="271"/>
      <c r="I153" s="271"/>
      <c r="J153" s="171" t="s">
        <v>986</v>
      </c>
      <c r="K153" s="203">
        <v>0</v>
      </c>
      <c r="L153" s="272">
        <v>0</v>
      </c>
      <c r="M153" s="273"/>
      <c r="N153" s="274">
        <f t="shared" si="15"/>
        <v>0</v>
      </c>
      <c r="O153" s="274"/>
      <c r="P153" s="274"/>
      <c r="Q153" s="274"/>
      <c r="R153" s="39"/>
      <c r="T153" s="173" t="s">
        <v>22</v>
      </c>
      <c r="U153" s="46" t="s">
        <v>45</v>
      </c>
      <c r="V153" s="38"/>
      <c r="W153" s="174">
        <f t="shared" si="16"/>
        <v>0</v>
      </c>
      <c r="X153" s="174">
        <v>0</v>
      </c>
      <c r="Y153" s="174">
        <f t="shared" si="17"/>
        <v>0</v>
      </c>
      <c r="Z153" s="174">
        <v>0</v>
      </c>
      <c r="AA153" s="175">
        <f t="shared" si="18"/>
        <v>0</v>
      </c>
      <c r="AR153" s="21" t="s">
        <v>166</v>
      </c>
      <c r="AT153" s="21" t="s">
        <v>162</v>
      </c>
      <c r="AU153" s="21" t="s">
        <v>88</v>
      </c>
      <c r="AY153" s="21" t="s">
        <v>161</v>
      </c>
      <c r="BE153" s="112">
        <f t="shared" si="19"/>
        <v>0</v>
      </c>
      <c r="BF153" s="112">
        <f t="shared" si="20"/>
        <v>0</v>
      </c>
      <c r="BG153" s="112">
        <f t="shared" si="21"/>
        <v>0</v>
      </c>
      <c r="BH153" s="112">
        <f t="shared" si="22"/>
        <v>0</v>
      </c>
      <c r="BI153" s="112">
        <f t="shared" si="23"/>
        <v>0</v>
      </c>
      <c r="BJ153" s="21" t="s">
        <v>88</v>
      </c>
      <c r="BK153" s="112">
        <f t="shared" si="24"/>
        <v>0</v>
      </c>
      <c r="BL153" s="21" t="s">
        <v>166</v>
      </c>
      <c r="BM153" s="21" t="s">
        <v>1065</v>
      </c>
    </row>
    <row r="154" spans="2:65" s="1" customFormat="1" ht="14.45" customHeight="1">
      <c r="B154" s="37"/>
      <c r="C154" s="169" t="s">
        <v>331</v>
      </c>
      <c r="D154" s="169" t="s">
        <v>162</v>
      </c>
      <c r="E154" s="170" t="s">
        <v>1066</v>
      </c>
      <c r="F154" s="271" t="s">
        <v>1067</v>
      </c>
      <c r="G154" s="271"/>
      <c r="H154" s="271"/>
      <c r="I154" s="271"/>
      <c r="J154" s="171" t="s">
        <v>986</v>
      </c>
      <c r="K154" s="203">
        <v>0</v>
      </c>
      <c r="L154" s="272">
        <v>0</v>
      </c>
      <c r="M154" s="273"/>
      <c r="N154" s="274">
        <f t="shared" si="15"/>
        <v>0</v>
      </c>
      <c r="O154" s="274"/>
      <c r="P154" s="274"/>
      <c r="Q154" s="274"/>
      <c r="R154" s="39"/>
      <c r="T154" s="173" t="s">
        <v>22</v>
      </c>
      <c r="U154" s="46" t="s">
        <v>45</v>
      </c>
      <c r="V154" s="38"/>
      <c r="W154" s="174">
        <f t="shared" si="16"/>
        <v>0</v>
      </c>
      <c r="X154" s="174">
        <v>0</v>
      </c>
      <c r="Y154" s="174">
        <f t="shared" si="17"/>
        <v>0</v>
      </c>
      <c r="Z154" s="174">
        <v>0</v>
      </c>
      <c r="AA154" s="175">
        <f t="shared" si="18"/>
        <v>0</v>
      </c>
      <c r="AR154" s="21" t="s">
        <v>166</v>
      </c>
      <c r="AT154" s="21" t="s">
        <v>162</v>
      </c>
      <c r="AU154" s="21" t="s">
        <v>88</v>
      </c>
      <c r="AY154" s="21" t="s">
        <v>161</v>
      </c>
      <c r="BE154" s="112">
        <f t="shared" si="19"/>
        <v>0</v>
      </c>
      <c r="BF154" s="112">
        <f t="shared" si="20"/>
        <v>0</v>
      </c>
      <c r="BG154" s="112">
        <f t="shared" si="21"/>
        <v>0</v>
      </c>
      <c r="BH154" s="112">
        <f t="shared" si="22"/>
        <v>0</v>
      </c>
      <c r="BI154" s="112">
        <f t="shared" si="23"/>
        <v>0</v>
      </c>
      <c r="BJ154" s="21" t="s">
        <v>88</v>
      </c>
      <c r="BK154" s="112">
        <f t="shared" si="24"/>
        <v>0</v>
      </c>
      <c r="BL154" s="21" t="s">
        <v>166</v>
      </c>
      <c r="BM154" s="21" t="s">
        <v>1068</v>
      </c>
    </row>
    <row r="155" spans="2:65" s="9" customFormat="1" ht="37.35" customHeight="1">
      <c r="B155" s="158"/>
      <c r="C155" s="159"/>
      <c r="D155" s="160" t="s">
        <v>967</v>
      </c>
      <c r="E155" s="160"/>
      <c r="F155" s="160"/>
      <c r="G155" s="160"/>
      <c r="H155" s="160"/>
      <c r="I155" s="160"/>
      <c r="J155" s="160"/>
      <c r="K155" s="160"/>
      <c r="L155" s="160"/>
      <c r="M155" s="160"/>
      <c r="N155" s="301">
        <f>BK155</f>
        <v>0</v>
      </c>
      <c r="O155" s="302"/>
      <c r="P155" s="302"/>
      <c r="Q155" s="302"/>
      <c r="R155" s="161"/>
      <c r="T155" s="162"/>
      <c r="U155" s="159"/>
      <c r="V155" s="159"/>
      <c r="W155" s="163">
        <f>SUM(W156:W182)</f>
        <v>0</v>
      </c>
      <c r="X155" s="159"/>
      <c r="Y155" s="163">
        <f>SUM(Y156:Y182)</f>
        <v>0</v>
      </c>
      <c r="Z155" s="159"/>
      <c r="AA155" s="164">
        <f>SUM(AA156:AA182)</f>
        <v>0</v>
      </c>
      <c r="AR155" s="165" t="s">
        <v>88</v>
      </c>
      <c r="AT155" s="166" t="s">
        <v>79</v>
      </c>
      <c r="AU155" s="166" t="s">
        <v>80</v>
      </c>
      <c r="AY155" s="165" t="s">
        <v>161</v>
      </c>
      <c r="BK155" s="167">
        <f>SUM(BK156:BK182)</f>
        <v>0</v>
      </c>
    </row>
    <row r="156" spans="2:65" s="1" customFormat="1" ht="22.9" customHeight="1">
      <c r="B156" s="37"/>
      <c r="C156" s="169" t="s">
        <v>340</v>
      </c>
      <c r="D156" s="169" t="s">
        <v>162</v>
      </c>
      <c r="E156" s="170" t="s">
        <v>1069</v>
      </c>
      <c r="F156" s="271" t="s">
        <v>1070</v>
      </c>
      <c r="G156" s="271"/>
      <c r="H156" s="271"/>
      <c r="I156" s="271"/>
      <c r="J156" s="171" t="s">
        <v>646</v>
      </c>
      <c r="K156" s="172">
        <v>4</v>
      </c>
      <c r="L156" s="272">
        <v>0</v>
      </c>
      <c r="M156" s="273"/>
      <c r="N156" s="274">
        <f t="shared" ref="N156:N182" si="25">ROUND(L156*K156,2)</f>
        <v>0</v>
      </c>
      <c r="O156" s="274"/>
      <c r="P156" s="274"/>
      <c r="Q156" s="274"/>
      <c r="R156" s="39"/>
      <c r="T156" s="173" t="s">
        <v>22</v>
      </c>
      <c r="U156" s="46" t="s">
        <v>45</v>
      </c>
      <c r="V156" s="38"/>
      <c r="W156" s="174">
        <f t="shared" ref="W156:W182" si="26">V156*K156</f>
        <v>0</v>
      </c>
      <c r="X156" s="174">
        <v>0</v>
      </c>
      <c r="Y156" s="174">
        <f t="shared" ref="Y156:Y182" si="27">X156*K156</f>
        <v>0</v>
      </c>
      <c r="Z156" s="174">
        <v>0</v>
      </c>
      <c r="AA156" s="175">
        <f t="shared" ref="AA156:AA182" si="28">Z156*K156</f>
        <v>0</v>
      </c>
      <c r="AR156" s="21" t="s">
        <v>166</v>
      </c>
      <c r="AT156" s="21" t="s">
        <v>162</v>
      </c>
      <c r="AU156" s="21" t="s">
        <v>88</v>
      </c>
      <c r="AY156" s="21" t="s">
        <v>161</v>
      </c>
      <c r="BE156" s="112">
        <f t="shared" ref="BE156:BE182" si="29">IF(U156="základní",N156,0)</f>
        <v>0</v>
      </c>
      <c r="BF156" s="112">
        <f t="shared" ref="BF156:BF182" si="30">IF(U156="snížená",N156,0)</f>
        <v>0</v>
      </c>
      <c r="BG156" s="112">
        <f t="shared" ref="BG156:BG182" si="31">IF(U156="zákl. přenesená",N156,0)</f>
        <v>0</v>
      </c>
      <c r="BH156" s="112">
        <f t="shared" ref="BH156:BH182" si="32">IF(U156="sníž. přenesená",N156,0)</f>
        <v>0</v>
      </c>
      <c r="BI156" s="112">
        <f t="shared" ref="BI156:BI182" si="33">IF(U156="nulová",N156,0)</f>
        <v>0</v>
      </c>
      <c r="BJ156" s="21" t="s">
        <v>88</v>
      </c>
      <c r="BK156" s="112">
        <f t="shared" ref="BK156:BK182" si="34">ROUND(L156*K156,2)</f>
        <v>0</v>
      </c>
      <c r="BL156" s="21" t="s">
        <v>166</v>
      </c>
      <c r="BM156" s="21" t="s">
        <v>1071</v>
      </c>
    </row>
    <row r="157" spans="2:65" s="1" customFormat="1" ht="22.9" customHeight="1">
      <c r="B157" s="37"/>
      <c r="C157" s="169" t="s">
        <v>349</v>
      </c>
      <c r="D157" s="169" t="s">
        <v>162</v>
      </c>
      <c r="E157" s="170" t="s">
        <v>1069</v>
      </c>
      <c r="F157" s="271" t="s">
        <v>1070</v>
      </c>
      <c r="G157" s="271"/>
      <c r="H157" s="271"/>
      <c r="I157" s="271"/>
      <c r="J157" s="171" t="s">
        <v>646</v>
      </c>
      <c r="K157" s="172">
        <v>5</v>
      </c>
      <c r="L157" s="272">
        <v>0</v>
      </c>
      <c r="M157" s="273"/>
      <c r="N157" s="274">
        <f t="shared" si="25"/>
        <v>0</v>
      </c>
      <c r="O157" s="274"/>
      <c r="P157" s="274"/>
      <c r="Q157" s="274"/>
      <c r="R157" s="39"/>
      <c r="T157" s="173" t="s">
        <v>22</v>
      </c>
      <c r="U157" s="46" t="s">
        <v>45</v>
      </c>
      <c r="V157" s="38"/>
      <c r="W157" s="174">
        <f t="shared" si="26"/>
        <v>0</v>
      </c>
      <c r="X157" s="174">
        <v>0</v>
      </c>
      <c r="Y157" s="174">
        <f t="shared" si="27"/>
        <v>0</v>
      </c>
      <c r="Z157" s="174">
        <v>0</v>
      </c>
      <c r="AA157" s="175">
        <f t="shared" si="28"/>
        <v>0</v>
      </c>
      <c r="AR157" s="21" t="s">
        <v>166</v>
      </c>
      <c r="AT157" s="21" t="s">
        <v>162</v>
      </c>
      <c r="AU157" s="21" t="s">
        <v>88</v>
      </c>
      <c r="AY157" s="21" t="s">
        <v>161</v>
      </c>
      <c r="BE157" s="112">
        <f t="shared" si="29"/>
        <v>0</v>
      </c>
      <c r="BF157" s="112">
        <f t="shared" si="30"/>
        <v>0</v>
      </c>
      <c r="BG157" s="112">
        <f t="shared" si="31"/>
        <v>0</v>
      </c>
      <c r="BH157" s="112">
        <f t="shared" si="32"/>
        <v>0</v>
      </c>
      <c r="BI157" s="112">
        <f t="shared" si="33"/>
        <v>0</v>
      </c>
      <c r="BJ157" s="21" t="s">
        <v>88</v>
      </c>
      <c r="BK157" s="112">
        <f t="shared" si="34"/>
        <v>0</v>
      </c>
      <c r="BL157" s="21" t="s">
        <v>166</v>
      </c>
      <c r="BM157" s="21" t="s">
        <v>1072</v>
      </c>
    </row>
    <row r="158" spans="2:65" s="1" customFormat="1" ht="22.9" customHeight="1">
      <c r="B158" s="37"/>
      <c r="C158" s="169" t="s">
        <v>358</v>
      </c>
      <c r="D158" s="169" t="s">
        <v>162</v>
      </c>
      <c r="E158" s="170" t="s">
        <v>1073</v>
      </c>
      <c r="F158" s="271" t="s">
        <v>1074</v>
      </c>
      <c r="G158" s="271"/>
      <c r="H158" s="271"/>
      <c r="I158" s="271"/>
      <c r="J158" s="171" t="s">
        <v>646</v>
      </c>
      <c r="K158" s="172">
        <v>6</v>
      </c>
      <c r="L158" s="272">
        <v>0</v>
      </c>
      <c r="M158" s="273"/>
      <c r="N158" s="274">
        <f t="shared" si="25"/>
        <v>0</v>
      </c>
      <c r="O158" s="274"/>
      <c r="P158" s="274"/>
      <c r="Q158" s="274"/>
      <c r="R158" s="39"/>
      <c r="T158" s="173" t="s">
        <v>22</v>
      </c>
      <c r="U158" s="46" t="s">
        <v>45</v>
      </c>
      <c r="V158" s="38"/>
      <c r="W158" s="174">
        <f t="shared" si="26"/>
        <v>0</v>
      </c>
      <c r="X158" s="174">
        <v>0</v>
      </c>
      <c r="Y158" s="174">
        <f t="shared" si="27"/>
        <v>0</v>
      </c>
      <c r="Z158" s="174">
        <v>0</v>
      </c>
      <c r="AA158" s="175">
        <f t="shared" si="28"/>
        <v>0</v>
      </c>
      <c r="AR158" s="21" t="s">
        <v>166</v>
      </c>
      <c r="AT158" s="21" t="s">
        <v>162</v>
      </c>
      <c r="AU158" s="21" t="s">
        <v>88</v>
      </c>
      <c r="AY158" s="21" t="s">
        <v>161</v>
      </c>
      <c r="BE158" s="112">
        <f t="shared" si="29"/>
        <v>0</v>
      </c>
      <c r="BF158" s="112">
        <f t="shared" si="30"/>
        <v>0</v>
      </c>
      <c r="BG158" s="112">
        <f t="shared" si="31"/>
        <v>0</v>
      </c>
      <c r="BH158" s="112">
        <f t="shared" si="32"/>
        <v>0</v>
      </c>
      <c r="BI158" s="112">
        <f t="shared" si="33"/>
        <v>0</v>
      </c>
      <c r="BJ158" s="21" t="s">
        <v>88</v>
      </c>
      <c r="BK158" s="112">
        <f t="shared" si="34"/>
        <v>0</v>
      </c>
      <c r="BL158" s="21" t="s">
        <v>166</v>
      </c>
      <c r="BM158" s="21" t="s">
        <v>1075</v>
      </c>
    </row>
    <row r="159" spans="2:65" s="1" customFormat="1" ht="22.9" customHeight="1">
      <c r="B159" s="37"/>
      <c r="C159" s="169" t="s">
        <v>362</v>
      </c>
      <c r="D159" s="169" t="s">
        <v>162</v>
      </c>
      <c r="E159" s="170" t="s">
        <v>1076</v>
      </c>
      <c r="F159" s="271" t="s">
        <v>1077</v>
      </c>
      <c r="G159" s="271"/>
      <c r="H159" s="271"/>
      <c r="I159" s="271"/>
      <c r="J159" s="171" t="s">
        <v>646</v>
      </c>
      <c r="K159" s="172">
        <v>5</v>
      </c>
      <c r="L159" s="272">
        <v>0</v>
      </c>
      <c r="M159" s="273"/>
      <c r="N159" s="274">
        <f t="shared" si="25"/>
        <v>0</v>
      </c>
      <c r="O159" s="274"/>
      <c r="P159" s="274"/>
      <c r="Q159" s="274"/>
      <c r="R159" s="39"/>
      <c r="T159" s="173" t="s">
        <v>22</v>
      </c>
      <c r="U159" s="46" t="s">
        <v>45</v>
      </c>
      <c r="V159" s="38"/>
      <c r="W159" s="174">
        <f t="shared" si="26"/>
        <v>0</v>
      </c>
      <c r="X159" s="174">
        <v>0</v>
      </c>
      <c r="Y159" s="174">
        <f t="shared" si="27"/>
        <v>0</v>
      </c>
      <c r="Z159" s="174">
        <v>0</v>
      </c>
      <c r="AA159" s="175">
        <f t="shared" si="28"/>
        <v>0</v>
      </c>
      <c r="AR159" s="21" t="s">
        <v>166</v>
      </c>
      <c r="AT159" s="21" t="s">
        <v>162</v>
      </c>
      <c r="AU159" s="21" t="s">
        <v>88</v>
      </c>
      <c r="AY159" s="21" t="s">
        <v>161</v>
      </c>
      <c r="BE159" s="112">
        <f t="shared" si="29"/>
        <v>0</v>
      </c>
      <c r="BF159" s="112">
        <f t="shared" si="30"/>
        <v>0</v>
      </c>
      <c r="BG159" s="112">
        <f t="shared" si="31"/>
        <v>0</v>
      </c>
      <c r="BH159" s="112">
        <f t="shared" si="32"/>
        <v>0</v>
      </c>
      <c r="BI159" s="112">
        <f t="shared" si="33"/>
        <v>0</v>
      </c>
      <c r="BJ159" s="21" t="s">
        <v>88</v>
      </c>
      <c r="BK159" s="112">
        <f t="shared" si="34"/>
        <v>0</v>
      </c>
      <c r="BL159" s="21" t="s">
        <v>166</v>
      </c>
      <c r="BM159" s="21" t="s">
        <v>1078</v>
      </c>
    </row>
    <row r="160" spans="2:65" s="1" customFormat="1" ht="14.45" customHeight="1">
      <c r="B160" s="37"/>
      <c r="C160" s="169" t="s">
        <v>539</v>
      </c>
      <c r="D160" s="169" t="s">
        <v>162</v>
      </c>
      <c r="E160" s="170" t="s">
        <v>1079</v>
      </c>
      <c r="F160" s="271" t="s">
        <v>1080</v>
      </c>
      <c r="G160" s="271"/>
      <c r="H160" s="271"/>
      <c r="I160" s="271"/>
      <c r="J160" s="171" t="s">
        <v>646</v>
      </c>
      <c r="K160" s="172">
        <v>8</v>
      </c>
      <c r="L160" s="272">
        <v>0</v>
      </c>
      <c r="M160" s="273"/>
      <c r="N160" s="274">
        <f t="shared" si="25"/>
        <v>0</v>
      </c>
      <c r="O160" s="274"/>
      <c r="P160" s="274"/>
      <c r="Q160" s="274"/>
      <c r="R160" s="39"/>
      <c r="T160" s="173" t="s">
        <v>22</v>
      </c>
      <c r="U160" s="46" t="s">
        <v>45</v>
      </c>
      <c r="V160" s="38"/>
      <c r="W160" s="174">
        <f t="shared" si="26"/>
        <v>0</v>
      </c>
      <c r="X160" s="174">
        <v>0</v>
      </c>
      <c r="Y160" s="174">
        <f t="shared" si="27"/>
        <v>0</v>
      </c>
      <c r="Z160" s="174">
        <v>0</v>
      </c>
      <c r="AA160" s="175">
        <f t="shared" si="28"/>
        <v>0</v>
      </c>
      <c r="AR160" s="21" t="s">
        <v>166</v>
      </c>
      <c r="AT160" s="21" t="s">
        <v>162</v>
      </c>
      <c r="AU160" s="21" t="s">
        <v>88</v>
      </c>
      <c r="AY160" s="21" t="s">
        <v>161</v>
      </c>
      <c r="BE160" s="112">
        <f t="shared" si="29"/>
        <v>0</v>
      </c>
      <c r="BF160" s="112">
        <f t="shared" si="30"/>
        <v>0</v>
      </c>
      <c r="BG160" s="112">
        <f t="shared" si="31"/>
        <v>0</v>
      </c>
      <c r="BH160" s="112">
        <f t="shared" si="32"/>
        <v>0</v>
      </c>
      <c r="BI160" s="112">
        <f t="shared" si="33"/>
        <v>0</v>
      </c>
      <c r="BJ160" s="21" t="s">
        <v>88</v>
      </c>
      <c r="BK160" s="112">
        <f t="shared" si="34"/>
        <v>0</v>
      </c>
      <c r="BL160" s="21" t="s">
        <v>166</v>
      </c>
      <c r="BM160" s="21" t="s">
        <v>1081</v>
      </c>
    </row>
    <row r="161" spans="2:65" s="1" customFormat="1" ht="22.9" customHeight="1">
      <c r="B161" s="37"/>
      <c r="C161" s="169" t="s">
        <v>543</v>
      </c>
      <c r="D161" s="169" t="s">
        <v>162</v>
      </c>
      <c r="E161" s="170" t="s">
        <v>1082</v>
      </c>
      <c r="F161" s="271" t="s">
        <v>1083</v>
      </c>
      <c r="G161" s="271"/>
      <c r="H161" s="271"/>
      <c r="I161" s="271"/>
      <c r="J161" s="171" t="s">
        <v>646</v>
      </c>
      <c r="K161" s="172">
        <v>12</v>
      </c>
      <c r="L161" s="272">
        <v>0</v>
      </c>
      <c r="M161" s="273"/>
      <c r="N161" s="274">
        <f t="shared" si="25"/>
        <v>0</v>
      </c>
      <c r="O161" s="274"/>
      <c r="P161" s="274"/>
      <c r="Q161" s="274"/>
      <c r="R161" s="39"/>
      <c r="T161" s="173" t="s">
        <v>22</v>
      </c>
      <c r="U161" s="46" t="s">
        <v>45</v>
      </c>
      <c r="V161" s="38"/>
      <c r="W161" s="174">
        <f t="shared" si="26"/>
        <v>0</v>
      </c>
      <c r="X161" s="174">
        <v>0</v>
      </c>
      <c r="Y161" s="174">
        <f t="shared" si="27"/>
        <v>0</v>
      </c>
      <c r="Z161" s="174">
        <v>0</v>
      </c>
      <c r="AA161" s="175">
        <f t="shared" si="28"/>
        <v>0</v>
      </c>
      <c r="AR161" s="21" t="s">
        <v>166</v>
      </c>
      <c r="AT161" s="21" t="s">
        <v>162</v>
      </c>
      <c r="AU161" s="21" t="s">
        <v>88</v>
      </c>
      <c r="AY161" s="21" t="s">
        <v>161</v>
      </c>
      <c r="BE161" s="112">
        <f t="shared" si="29"/>
        <v>0</v>
      </c>
      <c r="BF161" s="112">
        <f t="shared" si="30"/>
        <v>0</v>
      </c>
      <c r="BG161" s="112">
        <f t="shared" si="31"/>
        <v>0</v>
      </c>
      <c r="BH161" s="112">
        <f t="shared" si="32"/>
        <v>0</v>
      </c>
      <c r="BI161" s="112">
        <f t="shared" si="33"/>
        <v>0</v>
      </c>
      <c r="BJ161" s="21" t="s">
        <v>88</v>
      </c>
      <c r="BK161" s="112">
        <f t="shared" si="34"/>
        <v>0</v>
      </c>
      <c r="BL161" s="21" t="s">
        <v>166</v>
      </c>
      <c r="BM161" s="21" t="s">
        <v>1084</v>
      </c>
    </row>
    <row r="162" spans="2:65" s="1" customFormat="1" ht="22.9" customHeight="1">
      <c r="B162" s="37"/>
      <c r="C162" s="169" t="s">
        <v>554</v>
      </c>
      <c r="D162" s="169" t="s">
        <v>162</v>
      </c>
      <c r="E162" s="170" t="s">
        <v>1085</v>
      </c>
      <c r="F162" s="271" t="s">
        <v>1086</v>
      </c>
      <c r="G162" s="271"/>
      <c r="H162" s="271"/>
      <c r="I162" s="271"/>
      <c r="J162" s="171" t="s">
        <v>646</v>
      </c>
      <c r="K162" s="172">
        <v>5</v>
      </c>
      <c r="L162" s="272">
        <v>0</v>
      </c>
      <c r="M162" s="273"/>
      <c r="N162" s="274">
        <f t="shared" si="25"/>
        <v>0</v>
      </c>
      <c r="O162" s="274"/>
      <c r="P162" s="274"/>
      <c r="Q162" s="274"/>
      <c r="R162" s="39"/>
      <c r="T162" s="173" t="s">
        <v>22</v>
      </c>
      <c r="U162" s="46" t="s">
        <v>45</v>
      </c>
      <c r="V162" s="38"/>
      <c r="W162" s="174">
        <f t="shared" si="26"/>
        <v>0</v>
      </c>
      <c r="X162" s="174">
        <v>0</v>
      </c>
      <c r="Y162" s="174">
        <f t="shared" si="27"/>
        <v>0</v>
      </c>
      <c r="Z162" s="174">
        <v>0</v>
      </c>
      <c r="AA162" s="175">
        <f t="shared" si="28"/>
        <v>0</v>
      </c>
      <c r="AR162" s="21" t="s">
        <v>166</v>
      </c>
      <c r="AT162" s="21" t="s">
        <v>162</v>
      </c>
      <c r="AU162" s="21" t="s">
        <v>88</v>
      </c>
      <c r="AY162" s="21" t="s">
        <v>161</v>
      </c>
      <c r="BE162" s="112">
        <f t="shared" si="29"/>
        <v>0</v>
      </c>
      <c r="BF162" s="112">
        <f t="shared" si="30"/>
        <v>0</v>
      </c>
      <c r="BG162" s="112">
        <f t="shared" si="31"/>
        <v>0</v>
      </c>
      <c r="BH162" s="112">
        <f t="shared" si="32"/>
        <v>0</v>
      </c>
      <c r="BI162" s="112">
        <f t="shared" si="33"/>
        <v>0</v>
      </c>
      <c r="BJ162" s="21" t="s">
        <v>88</v>
      </c>
      <c r="BK162" s="112">
        <f t="shared" si="34"/>
        <v>0</v>
      </c>
      <c r="BL162" s="21" t="s">
        <v>166</v>
      </c>
      <c r="BM162" s="21" t="s">
        <v>1087</v>
      </c>
    </row>
    <row r="163" spans="2:65" s="1" customFormat="1" ht="22.9" customHeight="1">
      <c r="B163" s="37"/>
      <c r="C163" s="169" t="s">
        <v>558</v>
      </c>
      <c r="D163" s="169" t="s">
        <v>162</v>
      </c>
      <c r="E163" s="170" t="s">
        <v>1088</v>
      </c>
      <c r="F163" s="271" t="s">
        <v>1089</v>
      </c>
      <c r="G163" s="271"/>
      <c r="H163" s="271"/>
      <c r="I163" s="271"/>
      <c r="J163" s="171" t="s">
        <v>646</v>
      </c>
      <c r="K163" s="172">
        <v>1</v>
      </c>
      <c r="L163" s="272">
        <v>0</v>
      </c>
      <c r="M163" s="273"/>
      <c r="N163" s="274">
        <f t="shared" si="25"/>
        <v>0</v>
      </c>
      <c r="O163" s="274"/>
      <c r="P163" s="274"/>
      <c r="Q163" s="274"/>
      <c r="R163" s="39"/>
      <c r="T163" s="173" t="s">
        <v>22</v>
      </c>
      <c r="U163" s="46" t="s">
        <v>45</v>
      </c>
      <c r="V163" s="38"/>
      <c r="W163" s="174">
        <f t="shared" si="26"/>
        <v>0</v>
      </c>
      <c r="X163" s="174">
        <v>0</v>
      </c>
      <c r="Y163" s="174">
        <f t="shared" si="27"/>
        <v>0</v>
      </c>
      <c r="Z163" s="174">
        <v>0</v>
      </c>
      <c r="AA163" s="175">
        <f t="shared" si="28"/>
        <v>0</v>
      </c>
      <c r="AR163" s="21" t="s">
        <v>166</v>
      </c>
      <c r="AT163" s="21" t="s">
        <v>162</v>
      </c>
      <c r="AU163" s="21" t="s">
        <v>88</v>
      </c>
      <c r="AY163" s="21" t="s">
        <v>161</v>
      </c>
      <c r="BE163" s="112">
        <f t="shared" si="29"/>
        <v>0</v>
      </c>
      <c r="BF163" s="112">
        <f t="shared" si="30"/>
        <v>0</v>
      </c>
      <c r="BG163" s="112">
        <f t="shared" si="31"/>
        <v>0</v>
      </c>
      <c r="BH163" s="112">
        <f t="shared" si="32"/>
        <v>0</v>
      </c>
      <c r="BI163" s="112">
        <f t="shared" si="33"/>
        <v>0</v>
      </c>
      <c r="BJ163" s="21" t="s">
        <v>88</v>
      </c>
      <c r="BK163" s="112">
        <f t="shared" si="34"/>
        <v>0</v>
      </c>
      <c r="BL163" s="21" t="s">
        <v>166</v>
      </c>
      <c r="BM163" s="21" t="s">
        <v>1090</v>
      </c>
    </row>
    <row r="164" spans="2:65" s="1" customFormat="1" ht="14.45" customHeight="1">
      <c r="B164" s="37"/>
      <c r="C164" s="169" t="s">
        <v>562</v>
      </c>
      <c r="D164" s="169" t="s">
        <v>162</v>
      </c>
      <c r="E164" s="170" t="s">
        <v>1091</v>
      </c>
      <c r="F164" s="271" t="s">
        <v>1092</v>
      </c>
      <c r="G164" s="271"/>
      <c r="H164" s="271"/>
      <c r="I164" s="271"/>
      <c r="J164" s="171" t="s">
        <v>201</v>
      </c>
      <c r="K164" s="172">
        <v>12</v>
      </c>
      <c r="L164" s="272">
        <v>0</v>
      </c>
      <c r="M164" s="273"/>
      <c r="N164" s="274">
        <f t="shared" si="25"/>
        <v>0</v>
      </c>
      <c r="O164" s="274"/>
      <c r="P164" s="274"/>
      <c r="Q164" s="274"/>
      <c r="R164" s="39"/>
      <c r="T164" s="173" t="s">
        <v>22</v>
      </c>
      <c r="U164" s="46" t="s">
        <v>45</v>
      </c>
      <c r="V164" s="38"/>
      <c r="W164" s="174">
        <f t="shared" si="26"/>
        <v>0</v>
      </c>
      <c r="X164" s="174">
        <v>0</v>
      </c>
      <c r="Y164" s="174">
        <f t="shared" si="27"/>
        <v>0</v>
      </c>
      <c r="Z164" s="174">
        <v>0</v>
      </c>
      <c r="AA164" s="175">
        <f t="shared" si="28"/>
        <v>0</v>
      </c>
      <c r="AR164" s="21" t="s">
        <v>166</v>
      </c>
      <c r="AT164" s="21" t="s">
        <v>162</v>
      </c>
      <c r="AU164" s="21" t="s">
        <v>88</v>
      </c>
      <c r="AY164" s="21" t="s">
        <v>161</v>
      </c>
      <c r="BE164" s="112">
        <f t="shared" si="29"/>
        <v>0</v>
      </c>
      <c r="BF164" s="112">
        <f t="shared" si="30"/>
        <v>0</v>
      </c>
      <c r="BG164" s="112">
        <f t="shared" si="31"/>
        <v>0</v>
      </c>
      <c r="BH164" s="112">
        <f t="shared" si="32"/>
        <v>0</v>
      </c>
      <c r="BI164" s="112">
        <f t="shared" si="33"/>
        <v>0</v>
      </c>
      <c r="BJ164" s="21" t="s">
        <v>88</v>
      </c>
      <c r="BK164" s="112">
        <f t="shared" si="34"/>
        <v>0</v>
      </c>
      <c r="BL164" s="21" t="s">
        <v>166</v>
      </c>
      <c r="BM164" s="21" t="s">
        <v>1093</v>
      </c>
    </row>
    <row r="165" spans="2:65" s="1" customFormat="1" ht="22.9" customHeight="1">
      <c r="B165" s="37"/>
      <c r="C165" s="169" t="s">
        <v>566</v>
      </c>
      <c r="D165" s="169" t="s">
        <v>162</v>
      </c>
      <c r="E165" s="170" t="s">
        <v>1094</v>
      </c>
      <c r="F165" s="271" t="s">
        <v>1095</v>
      </c>
      <c r="G165" s="271"/>
      <c r="H165" s="271"/>
      <c r="I165" s="271"/>
      <c r="J165" s="171" t="s">
        <v>646</v>
      </c>
      <c r="K165" s="172">
        <v>1</v>
      </c>
      <c r="L165" s="272">
        <v>0</v>
      </c>
      <c r="M165" s="273"/>
      <c r="N165" s="274">
        <f t="shared" si="25"/>
        <v>0</v>
      </c>
      <c r="O165" s="274"/>
      <c r="P165" s="274"/>
      <c r="Q165" s="274"/>
      <c r="R165" s="39"/>
      <c r="T165" s="173" t="s">
        <v>22</v>
      </c>
      <c r="U165" s="46" t="s">
        <v>45</v>
      </c>
      <c r="V165" s="38"/>
      <c r="W165" s="174">
        <f t="shared" si="26"/>
        <v>0</v>
      </c>
      <c r="X165" s="174">
        <v>0</v>
      </c>
      <c r="Y165" s="174">
        <f t="shared" si="27"/>
        <v>0</v>
      </c>
      <c r="Z165" s="174">
        <v>0</v>
      </c>
      <c r="AA165" s="175">
        <f t="shared" si="28"/>
        <v>0</v>
      </c>
      <c r="AR165" s="21" t="s">
        <v>166</v>
      </c>
      <c r="AT165" s="21" t="s">
        <v>162</v>
      </c>
      <c r="AU165" s="21" t="s">
        <v>88</v>
      </c>
      <c r="AY165" s="21" t="s">
        <v>161</v>
      </c>
      <c r="BE165" s="112">
        <f t="shared" si="29"/>
        <v>0</v>
      </c>
      <c r="BF165" s="112">
        <f t="shared" si="30"/>
        <v>0</v>
      </c>
      <c r="BG165" s="112">
        <f t="shared" si="31"/>
        <v>0</v>
      </c>
      <c r="BH165" s="112">
        <f t="shared" si="32"/>
        <v>0</v>
      </c>
      <c r="BI165" s="112">
        <f t="shared" si="33"/>
        <v>0</v>
      </c>
      <c r="BJ165" s="21" t="s">
        <v>88</v>
      </c>
      <c r="BK165" s="112">
        <f t="shared" si="34"/>
        <v>0</v>
      </c>
      <c r="BL165" s="21" t="s">
        <v>166</v>
      </c>
      <c r="BM165" s="21" t="s">
        <v>1096</v>
      </c>
    </row>
    <row r="166" spans="2:65" s="1" customFormat="1" ht="22.9" customHeight="1">
      <c r="B166" s="37"/>
      <c r="C166" s="169" t="s">
        <v>570</v>
      </c>
      <c r="D166" s="169" t="s">
        <v>162</v>
      </c>
      <c r="E166" s="170" t="s">
        <v>1097</v>
      </c>
      <c r="F166" s="271" t="s">
        <v>1098</v>
      </c>
      <c r="G166" s="271"/>
      <c r="H166" s="271"/>
      <c r="I166" s="271"/>
      <c r="J166" s="171" t="s">
        <v>201</v>
      </c>
      <c r="K166" s="172">
        <v>260</v>
      </c>
      <c r="L166" s="272">
        <v>0</v>
      </c>
      <c r="M166" s="273"/>
      <c r="N166" s="274">
        <f t="shared" si="25"/>
        <v>0</v>
      </c>
      <c r="O166" s="274"/>
      <c r="P166" s="274"/>
      <c r="Q166" s="274"/>
      <c r="R166" s="39"/>
      <c r="T166" s="173" t="s">
        <v>22</v>
      </c>
      <c r="U166" s="46" t="s">
        <v>45</v>
      </c>
      <c r="V166" s="38"/>
      <c r="W166" s="174">
        <f t="shared" si="26"/>
        <v>0</v>
      </c>
      <c r="X166" s="174">
        <v>0</v>
      </c>
      <c r="Y166" s="174">
        <f t="shared" si="27"/>
        <v>0</v>
      </c>
      <c r="Z166" s="174">
        <v>0</v>
      </c>
      <c r="AA166" s="175">
        <f t="shared" si="28"/>
        <v>0</v>
      </c>
      <c r="AR166" s="21" t="s">
        <v>166</v>
      </c>
      <c r="AT166" s="21" t="s">
        <v>162</v>
      </c>
      <c r="AU166" s="21" t="s">
        <v>88</v>
      </c>
      <c r="AY166" s="21" t="s">
        <v>161</v>
      </c>
      <c r="BE166" s="112">
        <f t="shared" si="29"/>
        <v>0</v>
      </c>
      <c r="BF166" s="112">
        <f t="shared" si="30"/>
        <v>0</v>
      </c>
      <c r="BG166" s="112">
        <f t="shared" si="31"/>
        <v>0</v>
      </c>
      <c r="BH166" s="112">
        <f t="shared" si="32"/>
        <v>0</v>
      </c>
      <c r="BI166" s="112">
        <f t="shared" si="33"/>
        <v>0</v>
      </c>
      <c r="BJ166" s="21" t="s">
        <v>88</v>
      </c>
      <c r="BK166" s="112">
        <f t="shared" si="34"/>
        <v>0</v>
      </c>
      <c r="BL166" s="21" t="s">
        <v>166</v>
      </c>
      <c r="BM166" s="21" t="s">
        <v>1099</v>
      </c>
    </row>
    <row r="167" spans="2:65" s="1" customFormat="1" ht="22.9" customHeight="1">
      <c r="B167" s="37"/>
      <c r="C167" s="169" t="s">
        <v>574</v>
      </c>
      <c r="D167" s="169" t="s">
        <v>162</v>
      </c>
      <c r="E167" s="170" t="s">
        <v>1097</v>
      </c>
      <c r="F167" s="271" t="s">
        <v>1098</v>
      </c>
      <c r="G167" s="271"/>
      <c r="H167" s="271"/>
      <c r="I167" s="271"/>
      <c r="J167" s="171" t="s">
        <v>201</v>
      </c>
      <c r="K167" s="172">
        <v>15</v>
      </c>
      <c r="L167" s="272">
        <v>0</v>
      </c>
      <c r="M167" s="273"/>
      <c r="N167" s="274">
        <f t="shared" si="25"/>
        <v>0</v>
      </c>
      <c r="O167" s="274"/>
      <c r="P167" s="274"/>
      <c r="Q167" s="274"/>
      <c r="R167" s="39"/>
      <c r="T167" s="173" t="s">
        <v>22</v>
      </c>
      <c r="U167" s="46" t="s">
        <v>45</v>
      </c>
      <c r="V167" s="38"/>
      <c r="W167" s="174">
        <f t="shared" si="26"/>
        <v>0</v>
      </c>
      <c r="X167" s="174">
        <v>0</v>
      </c>
      <c r="Y167" s="174">
        <f t="shared" si="27"/>
        <v>0</v>
      </c>
      <c r="Z167" s="174">
        <v>0</v>
      </c>
      <c r="AA167" s="175">
        <f t="shared" si="28"/>
        <v>0</v>
      </c>
      <c r="AR167" s="21" t="s">
        <v>166</v>
      </c>
      <c r="AT167" s="21" t="s">
        <v>162</v>
      </c>
      <c r="AU167" s="21" t="s">
        <v>88</v>
      </c>
      <c r="AY167" s="21" t="s">
        <v>161</v>
      </c>
      <c r="BE167" s="112">
        <f t="shared" si="29"/>
        <v>0</v>
      </c>
      <c r="BF167" s="112">
        <f t="shared" si="30"/>
        <v>0</v>
      </c>
      <c r="BG167" s="112">
        <f t="shared" si="31"/>
        <v>0</v>
      </c>
      <c r="BH167" s="112">
        <f t="shared" si="32"/>
        <v>0</v>
      </c>
      <c r="BI167" s="112">
        <f t="shared" si="33"/>
        <v>0</v>
      </c>
      <c r="BJ167" s="21" t="s">
        <v>88</v>
      </c>
      <c r="BK167" s="112">
        <f t="shared" si="34"/>
        <v>0</v>
      </c>
      <c r="BL167" s="21" t="s">
        <v>166</v>
      </c>
      <c r="BM167" s="21" t="s">
        <v>1100</v>
      </c>
    </row>
    <row r="168" spans="2:65" s="1" customFormat="1" ht="22.9" customHeight="1">
      <c r="B168" s="37"/>
      <c r="C168" s="169" t="s">
        <v>578</v>
      </c>
      <c r="D168" s="169" t="s">
        <v>162</v>
      </c>
      <c r="E168" s="170" t="s">
        <v>1101</v>
      </c>
      <c r="F168" s="271" t="s">
        <v>1102</v>
      </c>
      <c r="G168" s="271"/>
      <c r="H168" s="271"/>
      <c r="I168" s="271"/>
      <c r="J168" s="171" t="s">
        <v>201</v>
      </c>
      <c r="K168" s="172">
        <v>340</v>
      </c>
      <c r="L168" s="272">
        <v>0</v>
      </c>
      <c r="M168" s="273"/>
      <c r="N168" s="274">
        <f t="shared" si="25"/>
        <v>0</v>
      </c>
      <c r="O168" s="274"/>
      <c r="P168" s="274"/>
      <c r="Q168" s="274"/>
      <c r="R168" s="39"/>
      <c r="T168" s="173" t="s">
        <v>22</v>
      </c>
      <c r="U168" s="46" t="s">
        <v>45</v>
      </c>
      <c r="V168" s="38"/>
      <c r="W168" s="174">
        <f t="shared" si="26"/>
        <v>0</v>
      </c>
      <c r="X168" s="174">
        <v>0</v>
      </c>
      <c r="Y168" s="174">
        <f t="shared" si="27"/>
        <v>0</v>
      </c>
      <c r="Z168" s="174">
        <v>0</v>
      </c>
      <c r="AA168" s="175">
        <f t="shared" si="28"/>
        <v>0</v>
      </c>
      <c r="AR168" s="21" t="s">
        <v>166</v>
      </c>
      <c r="AT168" s="21" t="s">
        <v>162</v>
      </c>
      <c r="AU168" s="21" t="s">
        <v>88</v>
      </c>
      <c r="AY168" s="21" t="s">
        <v>161</v>
      </c>
      <c r="BE168" s="112">
        <f t="shared" si="29"/>
        <v>0</v>
      </c>
      <c r="BF168" s="112">
        <f t="shared" si="30"/>
        <v>0</v>
      </c>
      <c r="BG168" s="112">
        <f t="shared" si="31"/>
        <v>0</v>
      </c>
      <c r="BH168" s="112">
        <f t="shared" si="32"/>
        <v>0</v>
      </c>
      <c r="BI168" s="112">
        <f t="shared" si="33"/>
        <v>0</v>
      </c>
      <c r="BJ168" s="21" t="s">
        <v>88</v>
      </c>
      <c r="BK168" s="112">
        <f t="shared" si="34"/>
        <v>0</v>
      </c>
      <c r="BL168" s="21" t="s">
        <v>166</v>
      </c>
      <c r="BM168" s="21" t="s">
        <v>1103</v>
      </c>
    </row>
    <row r="169" spans="2:65" s="1" customFormat="1" ht="22.9" customHeight="1">
      <c r="B169" s="37"/>
      <c r="C169" s="169" t="s">
        <v>582</v>
      </c>
      <c r="D169" s="169" t="s">
        <v>162</v>
      </c>
      <c r="E169" s="170" t="s">
        <v>1101</v>
      </c>
      <c r="F169" s="271" t="s">
        <v>1102</v>
      </c>
      <c r="G169" s="271"/>
      <c r="H169" s="271"/>
      <c r="I169" s="271"/>
      <c r="J169" s="171" t="s">
        <v>201</v>
      </c>
      <c r="K169" s="172">
        <v>120</v>
      </c>
      <c r="L169" s="272">
        <v>0</v>
      </c>
      <c r="M169" s="273"/>
      <c r="N169" s="274">
        <f t="shared" si="25"/>
        <v>0</v>
      </c>
      <c r="O169" s="274"/>
      <c r="P169" s="274"/>
      <c r="Q169" s="274"/>
      <c r="R169" s="39"/>
      <c r="T169" s="173" t="s">
        <v>22</v>
      </c>
      <c r="U169" s="46" t="s">
        <v>45</v>
      </c>
      <c r="V169" s="38"/>
      <c r="W169" s="174">
        <f t="shared" si="26"/>
        <v>0</v>
      </c>
      <c r="X169" s="174">
        <v>0</v>
      </c>
      <c r="Y169" s="174">
        <f t="shared" si="27"/>
        <v>0</v>
      </c>
      <c r="Z169" s="174">
        <v>0</v>
      </c>
      <c r="AA169" s="175">
        <f t="shared" si="28"/>
        <v>0</v>
      </c>
      <c r="AR169" s="21" t="s">
        <v>166</v>
      </c>
      <c r="AT169" s="21" t="s">
        <v>162</v>
      </c>
      <c r="AU169" s="21" t="s">
        <v>88</v>
      </c>
      <c r="AY169" s="21" t="s">
        <v>161</v>
      </c>
      <c r="BE169" s="112">
        <f t="shared" si="29"/>
        <v>0</v>
      </c>
      <c r="BF169" s="112">
        <f t="shared" si="30"/>
        <v>0</v>
      </c>
      <c r="BG169" s="112">
        <f t="shared" si="31"/>
        <v>0</v>
      </c>
      <c r="BH169" s="112">
        <f t="shared" si="32"/>
        <v>0</v>
      </c>
      <c r="BI169" s="112">
        <f t="shared" si="33"/>
        <v>0</v>
      </c>
      <c r="BJ169" s="21" t="s">
        <v>88</v>
      </c>
      <c r="BK169" s="112">
        <f t="shared" si="34"/>
        <v>0</v>
      </c>
      <c r="BL169" s="21" t="s">
        <v>166</v>
      </c>
      <c r="BM169" s="21" t="s">
        <v>1104</v>
      </c>
    </row>
    <row r="170" spans="2:65" s="1" customFormat="1" ht="22.9" customHeight="1">
      <c r="B170" s="37"/>
      <c r="C170" s="169" t="s">
        <v>586</v>
      </c>
      <c r="D170" s="169" t="s">
        <v>162</v>
      </c>
      <c r="E170" s="170" t="s">
        <v>1101</v>
      </c>
      <c r="F170" s="271" t="s">
        <v>1102</v>
      </c>
      <c r="G170" s="271"/>
      <c r="H170" s="271"/>
      <c r="I170" s="271"/>
      <c r="J170" s="171" t="s">
        <v>201</v>
      </c>
      <c r="K170" s="172">
        <v>435</v>
      </c>
      <c r="L170" s="272">
        <v>0</v>
      </c>
      <c r="M170" s="273"/>
      <c r="N170" s="274">
        <f t="shared" si="25"/>
        <v>0</v>
      </c>
      <c r="O170" s="274"/>
      <c r="P170" s="274"/>
      <c r="Q170" s="274"/>
      <c r="R170" s="39"/>
      <c r="T170" s="173" t="s">
        <v>22</v>
      </c>
      <c r="U170" s="46" t="s">
        <v>45</v>
      </c>
      <c r="V170" s="38"/>
      <c r="W170" s="174">
        <f t="shared" si="26"/>
        <v>0</v>
      </c>
      <c r="X170" s="174">
        <v>0</v>
      </c>
      <c r="Y170" s="174">
        <f t="shared" si="27"/>
        <v>0</v>
      </c>
      <c r="Z170" s="174">
        <v>0</v>
      </c>
      <c r="AA170" s="175">
        <f t="shared" si="28"/>
        <v>0</v>
      </c>
      <c r="AR170" s="21" t="s">
        <v>166</v>
      </c>
      <c r="AT170" s="21" t="s">
        <v>162</v>
      </c>
      <c r="AU170" s="21" t="s">
        <v>88</v>
      </c>
      <c r="AY170" s="21" t="s">
        <v>161</v>
      </c>
      <c r="BE170" s="112">
        <f t="shared" si="29"/>
        <v>0</v>
      </c>
      <c r="BF170" s="112">
        <f t="shared" si="30"/>
        <v>0</v>
      </c>
      <c r="BG170" s="112">
        <f t="shared" si="31"/>
        <v>0</v>
      </c>
      <c r="BH170" s="112">
        <f t="shared" si="32"/>
        <v>0</v>
      </c>
      <c r="BI170" s="112">
        <f t="shared" si="33"/>
        <v>0</v>
      </c>
      <c r="BJ170" s="21" t="s">
        <v>88</v>
      </c>
      <c r="BK170" s="112">
        <f t="shared" si="34"/>
        <v>0</v>
      </c>
      <c r="BL170" s="21" t="s">
        <v>166</v>
      </c>
      <c r="BM170" s="21" t="s">
        <v>1105</v>
      </c>
    </row>
    <row r="171" spans="2:65" s="1" customFormat="1" ht="22.9" customHeight="1">
      <c r="B171" s="37"/>
      <c r="C171" s="169" t="s">
        <v>590</v>
      </c>
      <c r="D171" s="169" t="s">
        <v>162</v>
      </c>
      <c r="E171" s="170" t="s">
        <v>1106</v>
      </c>
      <c r="F171" s="271" t="s">
        <v>1107</v>
      </c>
      <c r="G171" s="271"/>
      <c r="H171" s="271"/>
      <c r="I171" s="271"/>
      <c r="J171" s="171" t="s">
        <v>646</v>
      </c>
      <c r="K171" s="172">
        <v>50</v>
      </c>
      <c r="L171" s="272">
        <v>0</v>
      </c>
      <c r="M171" s="273"/>
      <c r="N171" s="274">
        <f t="shared" si="25"/>
        <v>0</v>
      </c>
      <c r="O171" s="274"/>
      <c r="P171" s="274"/>
      <c r="Q171" s="274"/>
      <c r="R171" s="39"/>
      <c r="T171" s="173" t="s">
        <v>22</v>
      </c>
      <c r="U171" s="46" t="s">
        <v>45</v>
      </c>
      <c r="V171" s="38"/>
      <c r="W171" s="174">
        <f t="shared" si="26"/>
        <v>0</v>
      </c>
      <c r="X171" s="174">
        <v>0</v>
      </c>
      <c r="Y171" s="174">
        <f t="shared" si="27"/>
        <v>0</v>
      </c>
      <c r="Z171" s="174">
        <v>0</v>
      </c>
      <c r="AA171" s="175">
        <f t="shared" si="28"/>
        <v>0</v>
      </c>
      <c r="AR171" s="21" t="s">
        <v>166</v>
      </c>
      <c r="AT171" s="21" t="s">
        <v>162</v>
      </c>
      <c r="AU171" s="21" t="s">
        <v>88</v>
      </c>
      <c r="AY171" s="21" t="s">
        <v>161</v>
      </c>
      <c r="BE171" s="112">
        <f t="shared" si="29"/>
        <v>0</v>
      </c>
      <c r="BF171" s="112">
        <f t="shared" si="30"/>
        <v>0</v>
      </c>
      <c r="BG171" s="112">
        <f t="shared" si="31"/>
        <v>0</v>
      </c>
      <c r="BH171" s="112">
        <f t="shared" si="32"/>
        <v>0</v>
      </c>
      <c r="BI171" s="112">
        <f t="shared" si="33"/>
        <v>0</v>
      </c>
      <c r="BJ171" s="21" t="s">
        <v>88</v>
      </c>
      <c r="BK171" s="112">
        <f t="shared" si="34"/>
        <v>0</v>
      </c>
      <c r="BL171" s="21" t="s">
        <v>166</v>
      </c>
      <c r="BM171" s="21" t="s">
        <v>1108</v>
      </c>
    </row>
    <row r="172" spans="2:65" s="1" customFormat="1" ht="22.9" customHeight="1">
      <c r="B172" s="37"/>
      <c r="C172" s="169" t="s">
        <v>594</v>
      </c>
      <c r="D172" s="169" t="s">
        <v>162</v>
      </c>
      <c r="E172" s="170" t="s">
        <v>1109</v>
      </c>
      <c r="F172" s="271" t="s">
        <v>1110</v>
      </c>
      <c r="G172" s="271"/>
      <c r="H172" s="271"/>
      <c r="I172" s="271"/>
      <c r="J172" s="171" t="s">
        <v>646</v>
      </c>
      <c r="K172" s="172">
        <v>50</v>
      </c>
      <c r="L172" s="272">
        <v>0</v>
      </c>
      <c r="M172" s="273"/>
      <c r="N172" s="274">
        <f t="shared" si="25"/>
        <v>0</v>
      </c>
      <c r="O172" s="274"/>
      <c r="P172" s="274"/>
      <c r="Q172" s="274"/>
      <c r="R172" s="39"/>
      <c r="T172" s="173" t="s">
        <v>22</v>
      </c>
      <c r="U172" s="46" t="s">
        <v>45</v>
      </c>
      <c r="V172" s="38"/>
      <c r="W172" s="174">
        <f t="shared" si="26"/>
        <v>0</v>
      </c>
      <c r="X172" s="174">
        <v>0</v>
      </c>
      <c r="Y172" s="174">
        <f t="shared" si="27"/>
        <v>0</v>
      </c>
      <c r="Z172" s="174">
        <v>0</v>
      </c>
      <c r="AA172" s="175">
        <f t="shared" si="28"/>
        <v>0</v>
      </c>
      <c r="AR172" s="21" t="s">
        <v>166</v>
      </c>
      <c r="AT172" s="21" t="s">
        <v>162</v>
      </c>
      <c r="AU172" s="21" t="s">
        <v>88</v>
      </c>
      <c r="AY172" s="21" t="s">
        <v>161</v>
      </c>
      <c r="BE172" s="112">
        <f t="shared" si="29"/>
        <v>0</v>
      </c>
      <c r="BF172" s="112">
        <f t="shared" si="30"/>
        <v>0</v>
      </c>
      <c r="BG172" s="112">
        <f t="shared" si="31"/>
        <v>0</v>
      </c>
      <c r="BH172" s="112">
        <f t="shared" si="32"/>
        <v>0</v>
      </c>
      <c r="BI172" s="112">
        <f t="shared" si="33"/>
        <v>0</v>
      </c>
      <c r="BJ172" s="21" t="s">
        <v>88</v>
      </c>
      <c r="BK172" s="112">
        <f t="shared" si="34"/>
        <v>0</v>
      </c>
      <c r="BL172" s="21" t="s">
        <v>166</v>
      </c>
      <c r="BM172" s="21" t="s">
        <v>1111</v>
      </c>
    </row>
    <row r="173" spans="2:65" s="1" customFormat="1" ht="22.9" customHeight="1">
      <c r="B173" s="37"/>
      <c r="C173" s="169" t="s">
        <v>598</v>
      </c>
      <c r="D173" s="169" t="s">
        <v>162</v>
      </c>
      <c r="E173" s="170" t="s">
        <v>1112</v>
      </c>
      <c r="F173" s="271" t="s">
        <v>1113</v>
      </c>
      <c r="G173" s="271"/>
      <c r="H173" s="271"/>
      <c r="I173" s="271"/>
      <c r="J173" s="171" t="s">
        <v>646</v>
      </c>
      <c r="K173" s="172">
        <v>1</v>
      </c>
      <c r="L173" s="272">
        <v>0</v>
      </c>
      <c r="M173" s="273"/>
      <c r="N173" s="274">
        <f t="shared" si="25"/>
        <v>0</v>
      </c>
      <c r="O173" s="274"/>
      <c r="P173" s="274"/>
      <c r="Q173" s="274"/>
      <c r="R173" s="39"/>
      <c r="T173" s="173" t="s">
        <v>22</v>
      </c>
      <c r="U173" s="46" t="s">
        <v>45</v>
      </c>
      <c r="V173" s="38"/>
      <c r="W173" s="174">
        <f t="shared" si="26"/>
        <v>0</v>
      </c>
      <c r="X173" s="174">
        <v>0</v>
      </c>
      <c r="Y173" s="174">
        <f t="shared" si="27"/>
        <v>0</v>
      </c>
      <c r="Z173" s="174">
        <v>0</v>
      </c>
      <c r="AA173" s="175">
        <f t="shared" si="28"/>
        <v>0</v>
      </c>
      <c r="AR173" s="21" t="s">
        <v>166</v>
      </c>
      <c r="AT173" s="21" t="s">
        <v>162</v>
      </c>
      <c r="AU173" s="21" t="s">
        <v>88</v>
      </c>
      <c r="AY173" s="21" t="s">
        <v>161</v>
      </c>
      <c r="BE173" s="112">
        <f t="shared" si="29"/>
        <v>0</v>
      </c>
      <c r="BF173" s="112">
        <f t="shared" si="30"/>
        <v>0</v>
      </c>
      <c r="BG173" s="112">
        <f t="shared" si="31"/>
        <v>0</v>
      </c>
      <c r="BH173" s="112">
        <f t="shared" si="32"/>
        <v>0</v>
      </c>
      <c r="BI173" s="112">
        <f t="shared" si="33"/>
        <v>0</v>
      </c>
      <c r="BJ173" s="21" t="s">
        <v>88</v>
      </c>
      <c r="BK173" s="112">
        <f t="shared" si="34"/>
        <v>0</v>
      </c>
      <c r="BL173" s="21" t="s">
        <v>166</v>
      </c>
      <c r="BM173" s="21" t="s">
        <v>1114</v>
      </c>
    </row>
    <row r="174" spans="2:65" s="1" customFormat="1" ht="22.9" customHeight="1">
      <c r="B174" s="37"/>
      <c r="C174" s="169" t="s">
        <v>604</v>
      </c>
      <c r="D174" s="169" t="s">
        <v>162</v>
      </c>
      <c r="E174" s="170" t="s">
        <v>1115</v>
      </c>
      <c r="F174" s="271" t="s">
        <v>1116</v>
      </c>
      <c r="G174" s="271"/>
      <c r="H174" s="271"/>
      <c r="I174" s="271"/>
      <c r="J174" s="171" t="s">
        <v>201</v>
      </c>
      <c r="K174" s="172">
        <v>25</v>
      </c>
      <c r="L174" s="272">
        <v>0</v>
      </c>
      <c r="M174" s="273"/>
      <c r="N174" s="274">
        <f t="shared" si="25"/>
        <v>0</v>
      </c>
      <c r="O174" s="274"/>
      <c r="P174" s="274"/>
      <c r="Q174" s="274"/>
      <c r="R174" s="39"/>
      <c r="T174" s="173" t="s">
        <v>22</v>
      </c>
      <c r="U174" s="46" t="s">
        <v>45</v>
      </c>
      <c r="V174" s="38"/>
      <c r="W174" s="174">
        <f t="shared" si="26"/>
        <v>0</v>
      </c>
      <c r="X174" s="174">
        <v>0</v>
      </c>
      <c r="Y174" s="174">
        <f t="shared" si="27"/>
        <v>0</v>
      </c>
      <c r="Z174" s="174">
        <v>0</v>
      </c>
      <c r="AA174" s="175">
        <f t="shared" si="28"/>
        <v>0</v>
      </c>
      <c r="AR174" s="21" t="s">
        <v>166</v>
      </c>
      <c r="AT174" s="21" t="s">
        <v>162</v>
      </c>
      <c r="AU174" s="21" t="s">
        <v>88</v>
      </c>
      <c r="AY174" s="21" t="s">
        <v>161</v>
      </c>
      <c r="BE174" s="112">
        <f t="shared" si="29"/>
        <v>0</v>
      </c>
      <c r="BF174" s="112">
        <f t="shared" si="30"/>
        <v>0</v>
      </c>
      <c r="BG174" s="112">
        <f t="shared" si="31"/>
        <v>0</v>
      </c>
      <c r="BH174" s="112">
        <f t="shared" si="32"/>
        <v>0</v>
      </c>
      <c r="BI174" s="112">
        <f t="shared" si="33"/>
        <v>0</v>
      </c>
      <c r="BJ174" s="21" t="s">
        <v>88</v>
      </c>
      <c r="BK174" s="112">
        <f t="shared" si="34"/>
        <v>0</v>
      </c>
      <c r="BL174" s="21" t="s">
        <v>166</v>
      </c>
      <c r="BM174" s="21" t="s">
        <v>1117</v>
      </c>
    </row>
    <row r="175" spans="2:65" s="1" customFormat="1" ht="14.45" customHeight="1">
      <c r="B175" s="37"/>
      <c r="C175" s="169" t="s">
        <v>609</v>
      </c>
      <c r="D175" s="169" t="s">
        <v>162</v>
      </c>
      <c r="E175" s="170" t="s">
        <v>1118</v>
      </c>
      <c r="F175" s="271" t="s">
        <v>1119</v>
      </c>
      <c r="G175" s="271"/>
      <c r="H175" s="271"/>
      <c r="I175" s="271"/>
      <c r="J175" s="171" t="s">
        <v>646</v>
      </c>
      <c r="K175" s="172">
        <v>2</v>
      </c>
      <c r="L175" s="272">
        <v>0</v>
      </c>
      <c r="M175" s="273"/>
      <c r="N175" s="274">
        <f t="shared" si="25"/>
        <v>0</v>
      </c>
      <c r="O175" s="274"/>
      <c r="P175" s="274"/>
      <c r="Q175" s="274"/>
      <c r="R175" s="39"/>
      <c r="T175" s="173" t="s">
        <v>22</v>
      </c>
      <c r="U175" s="46" t="s">
        <v>45</v>
      </c>
      <c r="V175" s="38"/>
      <c r="W175" s="174">
        <f t="shared" si="26"/>
        <v>0</v>
      </c>
      <c r="X175" s="174">
        <v>0</v>
      </c>
      <c r="Y175" s="174">
        <f t="shared" si="27"/>
        <v>0</v>
      </c>
      <c r="Z175" s="174">
        <v>0</v>
      </c>
      <c r="AA175" s="175">
        <f t="shared" si="28"/>
        <v>0</v>
      </c>
      <c r="AR175" s="21" t="s">
        <v>166</v>
      </c>
      <c r="AT175" s="21" t="s">
        <v>162</v>
      </c>
      <c r="AU175" s="21" t="s">
        <v>88</v>
      </c>
      <c r="AY175" s="21" t="s">
        <v>161</v>
      </c>
      <c r="BE175" s="112">
        <f t="shared" si="29"/>
        <v>0</v>
      </c>
      <c r="BF175" s="112">
        <f t="shared" si="30"/>
        <v>0</v>
      </c>
      <c r="BG175" s="112">
        <f t="shared" si="31"/>
        <v>0</v>
      </c>
      <c r="BH175" s="112">
        <f t="shared" si="32"/>
        <v>0</v>
      </c>
      <c r="BI175" s="112">
        <f t="shared" si="33"/>
        <v>0</v>
      </c>
      <c r="BJ175" s="21" t="s">
        <v>88</v>
      </c>
      <c r="BK175" s="112">
        <f t="shared" si="34"/>
        <v>0</v>
      </c>
      <c r="BL175" s="21" t="s">
        <v>166</v>
      </c>
      <c r="BM175" s="21" t="s">
        <v>1120</v>
      </c>
    </row>
    <row r="176" spans="2:65" s="1" customFormat="1" ht="14.45" customHeight="1">
      <c r="B176" s="37"/>
      <c r="C176" s="169" t="s">
        <v>613</v>
      </c>
      <c r="D176" s="169" t="s">
        <v>162</v>
      </c>
      <c r="E176" s="170" t="s">
        <v>1118</v>
      </c>
      <c r="F176" s="271" t="s">
        <v>1119</v>
      </c>
      <c r="G176" s="271"/>
      <c r="H176" s="271"/>
      <c r="I176" s="271"/>
      <c r="J176" s="171" t="s">
        <v>646</v>
      </c>
      <c r="K176" s="172">
        <v>2</v>
      </c>
      <c r="L176" s="272">
        <v>0</v>
      </c>
      <c r="M176" s="273"/>
      <c r="N176" s="274">
        <f t="shared" si="25"/>
        <v>0</v>
      </c>
      <c r="O176" s="274"/>
      <c r="P176" s="274"/>
      <c r="Q176" s="274"/>
      <c r="R176" s="39"/>
      <c r="T176" s="173" t="s">
        <v>22</v>
      </c>
      <c r="U176" s="46" t="s">
        <v>45</v>
      </c>
      <c r="V176" s="38"/>
      <c r="W176" s="174">
        <f t="shared" si="26"/>
        <v>0</v>
      </c>
      <c r="X176" s="174">
        <v>0</v>
      </c>
      <c r="Y176" s="174">
        <f t="shared" si="27"/>
        <v>0</v>
      </c>
      <c r="Z176" s="174">
        <v>0</v>
      </c>
      <c r="AA176" s="175">
        <f t="shared" si="28"/>
        <v>0</v>
      </c>
      <c r="AR176" s="21" t="s">
        <v>166</v>
      </c>
      <c r="AT176" s="21" t="s">
        <v>162</v>
      </c>
      <c r="AU176" s="21" t="s">
        <v>88</v>
      </c>
      <c r="AY176" s="21" t="s">
        <v>161</v>
      </c>
      <c r="BE176" s="112">
        <f t="shared" si="29"/>
        <v>0</v>
      </c>
      <c r="BF176" s="112">
        <f t="shared" si="30"/>
        <v>0</v>
      </c>
      <c r="BG176" s="112">
        <f t="shared" si="31"/>
        <v>0</v>
      </c>
      <c r="BH176" s="112">
        <f t="shared" si="32"/>
        <v>0</v>
      </c>
      <c r="BI176" s="112">
        <f t="shared" si="33"/>
        <v>0</v>
      </c>
      <c r="BJ176" s="21" t="s">
        <v>88</v>
      </c>
      <c r="BK176" s="112">
        <f t="shared" si="34"/>
        <v>0</v>
      </c>
      <c r="BL176" s="21" t="s">
        <v>166</v>
      </c>
      <c r="BM176" s="21" t="s">
        <v>1121</v>
      </c>
    </row>
    <row r="177" spans="2:65" s="1" customFormat="1" ht="22.9" customHeight="1">
      <c r="B177" s="37"/>
      <c r="C177" s="169" t="s">
        <v>619</v>
      </c>
      <c r="D177" s="169" t="s">
        <v>162</v>
      </c>
      <c r="E177" s="170" t="s">
        <v>1122</v>
      </c>
      <c r="F177" s="271" t="s">
        <v>1123</v>
      </c>
      <c r="G177" s="271"/>
      <c r="H177" s="271"/>
      <c r="I177" s="271"/>
      <c r="J177" s="171" t="s">
        <v>646</v>
      </c>
      <c r="K177" s="172">
        <v>2</v>
      </c>
      <c r="L177" s="272">
        <v>0</v>
      </c>
      <c r="M177" s="273"/>
      <c r="N177" s="274">
        <f t="shared" si="25"/>
        <v>0</v>
      </c>
      <c r="O177" s="274"/>
      <c r="P177" s="274"/>
      <c r="Q177" s="274"/>
      <c r="R177" s="39"/>
      <c r="T177" s="173" t="s">
        <v>22</v>
      </c>
      <c r="U177" s="46" t="s">
        <v>45</v>
      </c>
      <c r="V177" s="38"/>
      <c r="W177" s="174">
        <f t="shared" si="26"/>
        <v>0</v>
      </c>
      <c r="X177" s="174">
        <v>0</v>
      </c>
      <c r="Y177" s="174">
        <f t="shared" si="27"/>
        <v>0</v>
      </c>
      <c r="Z177" s="174">
        <v>0</v>
      </c>
      <c r="AA177" s="175">
        <f t="shared" si="28"/>
        <v>0</v>
      </c>
      <c r="AR177" s="21" t="s">
        <v>166</v>
      </c>
      <c r="AT177" s="21" t="s">
        <v>162</v>
      </c>
      <c r="AU177" s="21" t="s">
        <v>88</v>
      </c>
      <c r="AY177" s="21" t="s">
        <v>161</v>
      </c>
      <c r="BE177" s="112">
        <f t="shared" si="29"/>
        <v>0</v>
      </c>
      <c r="BF177" s="112">
        <f t="shared" si="30"/>
        <v>0</v>
      </c>
      <c r="BG177" s="112">
        <f t="shared" si="31"/>
        <v>0</v>
      </c>
      <c r="BH177" s="112">
        <f t="shared" si="32"/>
        <v>0</v>
      </c>
      <c r="BI177" s="112">
        <f t="shared" si="33"/>
        <v>0</v>
      </c>
      <c r="BJ177" s="21" t="s">
        <v>88</v>
      </c>
      <c r="BK177" s="112">
        <f t="shared" si="34"/>
        <v>0</v>
      </c>
      <c r="BL177" s="21" t="s">
        <v>166</v>
      </c>
      <c r="BM177" s="21" t="s">
        <v>1124</v>
      </c>
    </row>
    <row r="178" spans="2:65" s="1" customFormat="1" ht="22.9" customHeight="1">
      <c r="B178" s="37"/>
      <c r="C178" s="169" t="s">
        <v>623</v>
      </c>
      <c r="D178" s="169" t="s">
        <v>162</v>
      </c>
      <c r="E178" s="170" t="s">
        <v>1122</v>
      </c>
      <c r="F178" s="271" t="s">
        <v>1123</v>
      </c>
      <c r="G178" s="271"/>
      <c r="H178" s="271"/>
      <c r="I178" s="271"/>
      <c r="J178" s="171" t="s">
        <v>646</v>
      </c>
      <c r="K178" s="172">
        <v>5</v>
      </c>
      <c r="L178" s="272">
        <v>0</v>
      </c>
      <c r="M178" s="273"/>
      <c r="N178" s="274">
        <f t="shared" si="25"/>
        <v>0</v>
      </c>
      <c r="O178" s="274"/>
      <c r="P178" s="274"/>
      <c r="Q178" s="274"/>
      <c r="R178" s="39"/>
      <c r="T178" s="173" t="s">
        <v>22</v>
      </c>
      <c r="U178" s="46" t="s">
        <v>45</v>
      </c>
      <c r="V178" s="38"/>
      <c r="W178" s="174">
        <f t="shared" si="26"/>
        <v>0</v>
      </c>
      <c r="X178" s="174">
        <v>0</v>
      </c>
      <c r="Y178" s="174">
        <f t="shared" si="27"/>
        <v>0</v>
      </c>
      <c r="Z178" s="174">
        <v>0</v>
      </c>
      <c r="AA178" s="175">
        <f t="shared" si="28"/>
        <v>0</v>
      </c>
      <c r="AR178" s="21" t="s">
        <v>166</v>
      </c>
      <c r="AT178" s="21" t="s">
        <v>162</v>
      </c>
      <c r="AU178" s="21" t="s">
        <v>88</v>
      </c>
      <c r="AY178" s="21" t="s">
        <v>161</v>
      </c>
      <c r="BE178" s="112">
        <f t="shared" si="29"/>
        <v>0</v>
      </c>
      <c r="BF178" s="112">
        <f t="shared" si="30"/>
        <v>0</v>
      </c>
      <c r="BG178" s="112">
        <f t="shared" si="31"/>
        <v>0</v>
      </c>
      <c r="BH178" s="112">
        <f t="shared" si="32"/>
        <v>0</v>
      </c>
      <c r="BI178" s="112">
        <f t="shared" si="33"/>
        <v>0</v>
      </c>
      <c r="BJ178" s="21" t="s">
        <v>88</v>
      </c>
      <c r="BK178" s="112">
        <f t="shared" si="34"/>
        <v>0</v>
      </c>
      <c r="BL178" s="21" t="s">
        <v>166</v>
      </c>
      <c r="BM178" s="21" t="s">
        <v>1125</v>
      </c>
    </row>
    <row r="179" spans="2:65" s="1" customFormat="1" ht="14.45" customHeight="1">
      <c r="B179" s="37"/>
      <c r="C179" s="169" t="s">
        <v>627</v>
      </c>
      <c r="D179" s="169" t="s">
        <v>162</v>
      </c>
      <c r="E179" s="170" t="s">
        <v>1126</v>
      </c>
      <c r="F179" s="271" t="s">
        <v>1127</v>
      </c>
      <c r="G179" s="271"/>
      <c r="H179" s="271"/>
      <c r="I179" s="271"/>
      <c r="J179" s="171" t="s">
        <v>646</v>
      </c>
      <c r="K179" s="172">
        <v>1</v>
      </c>
      <c r="L179" s="272">
        <v>0</v>
      </c>
      <c r="M179" s="273"/>
      <c r="N179" s="274">
        <f t="shared" si="25"/>
        <v>0</v>
      </c>
      <c r="O179" s="274"/>
      <c r="P179" s="274"/>
      <c r="Q179" s="274"/>
      <c r="R179" s="39"/>
      <c r="T179" s="173" t="s">
        <v>22</v>
      </c>
      <c r="U179" s="46" t="s">
        <v>45</v>
      </c>
      <c r="V179" s="38"/>
      <c r="W179" s="174">
        <f t="shared" si="26"/>
        <v>0</v>
      </c>
      <c r="X179" s="174">
        <v>0</v>
      </c>
      <c r="Y179" s="174">
        <f t="shared" si="27"/>
        <v>0</v>
      </c>
      <c r="Z179" s="174">
        <v>0</v>
      </c>
      <c r="AA179" s="175">
        <f t="shared" si="28"/>
        <v>0</v>
      </c>
      <c r="AR179" s="21" t="s">
        <v>166</v>
      </c>
      <c r="AT179" s="21" t="s">
        <v>162</v>
      </c>
      <c r="AU179" s="21" t="s">
        <v>88</v>
      </c>
      <c r="AY179" s="21" t="s">
        <v>161</v>
      </c>
      <c r="BE179" s="112">
        <f t="shared" si="29"/>
        <v>0</v>
      </c>
      <c r="BF179" s="112">
        <f t="shared" si="30"/>
        <v>0</v>
      </c>
      <c r="BG179" s="112">
        <f t="shared" si="31"/>
        <v>0</v>
      </c>
      <c r="BH179" s="112">
        <f t="shared" si="32"/>
        <v>0</v>
      </c>
      <c r="BI179" s="112">
        <f t="shared" si="33"/>
        <v>0</v>
      </c>
      <c r="BJ179" s="21" t="s">
        <v>88</v>
      </c>
      <c r="BK179" s="112">
        <f t="shared" si="34"/>
        <v>0</v>
      </c>
      <c r="BL179" s="21" t="s">
        <v>166</v>
      </c>
      <c r="BM179" s="21" t="s">
        <v>1128</v>
      </c>
    </row>
    <row r="180" spans="2:65" s="1" customFormat="1" ht="22.9" customHeight="1">
      <c r="B180" s="37"/>
      <c r="C180" s="169" t="s">
        <v>631</v>
      </c>
      <c r="D180" s="169" t="s">
        <v>162</v>
      </c>
      <c r="E180" s="170" t="s">
        <v>1073</v>
      </c>
      <c r="F180" s="271" t="s">
        <v>1074</v>
      </c>
      <c r="G180" s="271"/>
      <c r="H180" s="271"/>
      <c r="I180" s="271"/>
      <c r="J180" s="171" t="s">
        <v>646</v>
      </c>
      <c r="K180" s="172">
        <v>4</v>
      </c>
      <c r="L180" s="272">
        <v>0</v>
      </c>
      <c r="M180" s="273"/>
      <c r="N180" s="274">
        <f t="shared" si="25"/>
        <v>0</v>
      </c>
      <c r="O180" s="274"/>
      <c r="P180" s="274"/>
      <c r="Q180" s="274"/>
      <c r="R180" s="39"/>
      <c r="T180" s="173" t="s">
        <v>22</v>
      </c>
      <c r="U180" s="46" t="s">
        <v>45</v>
      </c>
      <c r="V180" s="38"/>
      <c r="W180" s="174">
        <f t="shared" si="26"/>
        <v>0</v>
      </c>
      <c r="X180" s="174">
        <v>0</v>
      </c>
      <c r="Y180" s="174">
        <f t="shared" si="27"/>
        <v>0</v>
      </c>
      <c r="Z180" s="174">
        <v>0</v>
      </c>
      <c r="AA180" s="175">
        <f t="shared" si="28"/>
        <v>0</v>
      </c>
      <c r="AR180" s="21" t="s">
        <v>166</v>
      </c>
      <c r="AT180" s="21" t="s">
        <v>162</v>
      </c>
      <c r="AU180" s="21" t="s">
        <v>88</v>
      </c>
      <c r="AY180" s="21" t="s">
        <v>161</v>
      </c>
      <c r="BE180" s="112">
        <f t="shared" si="29"/>
        <v>0</v>
      </c>
      <c r="BF180" s="112">
        <f t="shared" si="30"/>
        <v>0</v>
      </c>
      <c r="BG180" s="112">
        <f t="shared" si="31"/>
        <v>0</v>
      </c>
      <c r="BH180" s="112">
        <f t="shared" si="32"/>
        <v>0</v>
      </c>
      <c r="BI180" s="112">
        <f t="shared" si="33"/>
        <v>0</v>
      </c>
      <c r="BJ180" s="21" t="s">
        <v>88</v>
      </c>
      <c r="BK180" s="112">
        <f t="shared" si="34"/>
        <v>0</v>
      </c>
      <c r="BL180" s="21" t="s">
        <v>166</v>
      </c>
      <c r="BM180" s="21" t="s">
        <v>1129</v>
      </c>
    </row>
    <row r="181" spans="2:65" s="1" customFormat="1" ht="14.45" customHeight="1">
      <c r="B181" s="37"/>
      <c r="C181" s="169" t="s">
        <v>635</v>
      </c>
      <c r="D181" s="169" t="s">
        <v>162</v>
      </c>
      <c r="E181" s="170" t="s">
        <v>1130</v>
      </c>
      <c r="F181" s="271" t="s">
        <v>1131</v>
      </c>
      <c r="G181" s="271"/>
      <c r="H181" s="271"/>
      <c r="I181" s="271"/>
      <c r="J181" s="171" t="s">
        <v>646</v>
      </c>
      <c r="K181" s="172">
        <v>6</v>
      </c>
      <c r="L181" s="272">
        <v>0</v>
      </c>
      <c r="M181" s="273"/>
      <c r="N181" s="274">
        <f t="shared" si="25"/>
        <v>0</v>
      </c>
      <c r="O181" s="274"/>
      <c r="P181" s="274"/>
      <c r="Q181" s="274"/>
      <c r="R181" s="39"/>
      <c r="T181" s="173" t="s">
        <v>22</v>
      </c>
      <c r="U181" s="46" t="s">
        <v>45</v>
      </c>
      <c r="V181" s="38"/>
      <c r="W181" s="174">
        <f t="shared" si="26"/>
        <v>0</v>
      </c>
      <c r="X181" s="174">
        <v>0</v>
      </c>
      <c r="Y181" s="174">
        <f t="shared" si="27"/>
        <v>0</v>
      </c>
      <c r="Z181" s="174">
        <v>0</v>
      </c>
      <c r="AA181" s="175">
        <f t="shared" si="28"/>
        <v>0</v>
      </c>
      <c r="AR181" s="21" t="s">
        <v>166</v>
      </c>
      <c r="AT181" s="21" t="s">
        <v>162</v>
      </c>
      <c r="AU181" s="21" t="s">
        <v>88</v>
      </c>
      <c r="AY181" s="21" t="s">
        <v>161</v>
      </c>
      <c r="BE181" s="112">
        <f t="shared" si="29"/>
        <v>0</v>
      </c>
      <c r="BF181" s="112">
        <f t="shared" si="30"/>
        <v>0</v>
      </c>
      <c r="BG181" s="112">
        <f t="shared" si="31"/>
        <v>0</v>
      </c>
      <c r="BH181" s="112">
        <f t="shared" si="32"/>
        <v>0</v>
      </c>
      <c r="BI181" s="112">
        <f t="shared" si="33"/>
        <v>0</v>
      </c>
      <c r="BJ181" s="21" t="s">
        <v>88</v>
      </c>
      <c r="BK181" s="112">
        <f t="shared" si="34"/>
        <v>0</v>
      </c>
      <c r="BL181" s="21" t="s">
        <v>166</v>
      </c>
      <c r="BM181" s="21" t="s">
        <v>1132</v>
      </c>
    </row>
    <row r="182" spans="2:65" s="1" customFormat="1" ht="14.45" customHeight="1">
      <c r="B182" s="37"/>
      <c r="C182" s="169" t="s">
        <v>639</v>
      </c>
      <c r="D182" s="169" t="s">
        <v>162</v>
      </c>
      <c r="E182" s="170" t="s">
        <v>1133</v>
      </c>
      <c r="F182" s="271" t="s">
        <v>1134</v>
      </c>
      <c r="G182" s="271"/>
      <c r="H182" s="271"/>
      <c r="I182" s="271"/>
      <c r="J182" s="171" t="s">
        <v>986</v>
      </c>
      <c r="K182" s="203">
        <v>0</v>
      </c>
      <c r="L182" s="272">
        <v>0</v>
      </c>
      <c r="M182" s="273"/>
      <c r="N182" s="274">
        <f t="shared" si="25"/>
        <v>0</v>
      </c>
      <c r="O182" s="274"/>
      <c r="P182" s="274"/>
      <c r="Q182" s="274"/>
      <c r="R182" s="39"/>
      <c r="T182" s="173" t="s">
        <v>22</v>
      </c>
      <c r="U182" s="46" t="s">
        <v>45</v>
      </c>
      <c r="V182" s="38"/>
      <c r="W182" s="174">
        <f t="shared" si="26"/>
        <v>0</v>
      </c>
      <c r="X182" s="174">
        <v>0</v>
      </c>
      <c r="Y182" s="174">
        <f t="shared" si="27"/>
        <v>0</v>
      </c>
      <c r="Z182" s="174">
        <v>0</v>
      </c>
      <c r="AA182" s="175">
        <f t="shared" si="28"/>
        <v>0</v>
      </c>
      <c r="AR182" s="21" t="s">
        <v>166</v>
      </c>
      <c r="AT182" s="21" t="s">
        <v>162</v>
      </c>
      <c r="AU182" s="21" t="s">
        <v>88</v>
      </c>
      <c r="AY182" s="21" t="s">
        <v>161</v>
      </c>
      <c r="BE182" s="112">
        <f t="shared" si="29"/>
        <v>0</v>
      </c>
      <c r="BF182" s="112">
        <f t="shared" si="30"/>
        <v>0</v>
      </c>
      <c r="BG182" s="112">
        <f t="shared" si="31"/>
        <v>0</v>
      </c>
      <c r="BH182" s="112">
        <f t="shared" si="32"/>
        <v>0</v>
      </c>
      <c r="BI182" s="112">
        <f t="shared" si="33"/>
        <v>0</v>
      </c>
      <c r="BJ182" s="21" t="s">
        <v>88</v>
      </c>
      <c r="BK182" s="112">
        <f t="shared" si="34"/>
        <v>0</v>
      </c>
      <c r="BL182" s="21" t="s">
        <v>166</v>
      </c>
      <c r="BM182" s="21" t="s">
        <v>1135</v>
      </c>
    </row>
    <row r="183" spans="2:65" s="9" customFormat="1" ht="37.35" customHeight="1">
      <c r="B183" s="158"/>
      <c r="C183" s="159"/>
      <c r="D183" s="160" t="s">
        <v>968</v>
      </c>
      <c r="E183" s="160"/>
      <c r="F183" s="160"/>
      <c r="G183" s="160"/>
      <c r="H183" s="160"/>
      <c r="I183" s="160"/>
      <c r="J183" s="160"/>
      <c r="K183" s="160"/>
      <c r="L183" s="160"/>
      <c r="M183" s="160"/>
      <c r="N183" s="301">
        <f>BK183</f>
        <v>0</v>
      </c>
      <c r="O183" s="302"/>
      <c r="P183" s="302"/>
      <c r="Q183" s="302"/>
      <c r="R183" s="161"/>
      <c r="T183" s="162"/>
      <c r="U183" s="159"/>
      <c r="V183" s="159"/>
      <c r="W183" s="163">
        <f>SUM(W184:W198)</f>
        <v>0</v>
      </c>
      <c r="X183" s="159"/>
      <c r="Y183" s="163">
        <f>SUM(Y184:Y198)</f>
        <v>0</v>
      </c>
      <c r="Z183" s="159"/>
      <c r="AA183" s="164">
        <f>SUM(AA184:AA198)</f>
        <v>0</v>
      </c>
      <c r="AR183" s="165" t="s">
        <v>88</v>
      </c>
      <c r="AT183" s="166" t="s">
        <v>79</v>
      </c>
      <c r="AU183" s="166" t="s">
        <v>80</v>
      </c>
      <c r="AY183" s="165" t="s">
        <v>161</v>
      </c>
      <c r="BK183" s="167">
        <f>SUM(BK184:BK198)</f>
        <v>0</v>
      </c>
    </row>
    <row r="184" spans="2:65" s="1" customFormat="1" ht="14.45" customHeight="1">
      <c r="B184" s="37"/>
      <c r="C184" s="169" t="s">
        <v>643</v>
      </c>
      <c r="D184" s="169" t="s">
        <v>162</v>
      </c>
      <c r="E184" s="170" t="s">
        <v>1136</v>
      </c>
      <c r="F184" s="271" t="s">
        <v>1137</v>
      </c>
      <c r="G184" s="271"/>
      <c r="H184" s="271"/>
      <c r="I184" s="271"/>
      <c r="J184" s="171" t="s">
        <v>646</v>
      </c>
      <c r="K184" s="172">
        <v>4</v>
      </c>
      <c r="L184" s="272">
        <v>0</v>
      </c>
      <c r="M184" s="273"/>
      <c r="N184" s="274">
        <f t="shared" ref="N184:N198" si="35">ROUND(L184*K184,2)</f>
        <v>0</v>
      </c>
      <c r="O184" s="274"/>
      <c r="P184" s="274"/>
      <c r="Q184" s="274"/>
      <c r="R184" s="39"/>
      <c r="T184" s="173" t="s">
        <v>22</v>
      </c>
      <c r="U184" s="46" t="s">
        <v>45</v>
      </c>
      <c r="V184" s="38"/>
      <c r="W184" s="174">
        <f t="shared" ref="W184:W198" si="36">V184*K184</f>
        <v>0</v>
      </c>
      <c r="X184" s="174">
        <v>0</v>
      </c>
      <c r="Y184" s="174">
        <f t="shared" ref="Y184:Y198" si="37">X184*K184</f>
        <v>0</v>
      </c>
      <c r="Z184" s="174">
        <v>0</v>
      </c>
      <c r="AA184" s="175">
        <f t="shared" ref="AA184:AA198" si="38">Z184*K184</f>
        <v>0</v>
      </c>
      <c r="AR184" s="21" t="s">
        <v>166</v>
      </c>
      <c r="AT184" s="21" t="s">
        <v>162</v>
      </c>
      <c r="AU184" s="21" t="s">
        <v>88</v>
      </c>
      <c r="AY184" s="21" t="s">
        <v>161</v>
      </c>
      <c r="BE184" s="112">
        <f t="shared" ref="BE184:BE198" si="39">IF(U184="základní",N184,0)</f>
        <v>0</v>
      </c>
      <c r="BF184" s="112">
        <f t="shared" ref="BF184:BF198" si="40">IF(U184="snížená",N184,0)</f>
        <v>0</v>
      </c>
      <c r="BG184" s="112">
        <f t="shared" ref="BG184:BG198" si="41">IF(U184="zákl. přenesená",N184,0)</f>
        <v>0</v>
      </c>
      <c r="BH184" s="112">
        <f t="shared" ref="BH184:BH198" si="42">IF(U184="sníž. přenesená",N184,0)</f>
        <v>0</v>
      </c>
      <c r="BI184" s="112">
        <f t="shared" ref="BI184:BI198" si="43">IF(U184="nulová",N184,0)</f>
        <v>0</v>
      </c>
      <c r="BJ184" s="21" t="s">
        <v>88</v>
      </c>
      <c r="BK184" s="112">
        <f t="shared" ref="BK184:BK198" si="44">ROUND(L184*K184,2)</f>
        <v>0</v>
      </c>
      <c r="BL184" s="21" t="s">
        <v>166</v>
      </c>
      <c r="BM184" s="21" t="s">
        <v>1138</v>
      </c>
    </row>
    <row r="185" spans="2:65" s="1" customFormat="1" ht="14.45" customHeight="1">
      <c r="B185" s="37"/>
      <c r="C185" s="169" t="s">
        <v>648</v>
      </c>
      <c r="D185" s="169" t="s">
        <v>162</v>
      </c>
      <c r="E185" s="170" t="s">
        <v>1136</v>
      </c>
      <c r="F185" s="271" t="s">
        <v>1137</v>
      </c>
      <c r="G185" s="271"/>
      <c r="H185" s="271"/>
      <c r="I185" s="271"/>
      <c r="J185" s="171" t="s">
        <v>646</v>
      </c>
      <c r="K185" s="172">
        <v>5</v>
      </c>
      <c r="L185" s="272">
        <v>0</v>
      </c>
      <c r="M185" s="273"/>
      <c r="N185" s="274">
        <f t="shared" si="35"/>
        <v>0</v>
      </c>
      <c r="O185" s="274"/>
      <c r="P185" s="274"/>
      <c r="Q185" s="274"/>
      <c r="R185" s="39"/>
      <c r="T185" s="173" t="s">
        <v>22</v>
      </c>
      <c r="U185" s="46" t="s">
        <v>45</v>
      </c>
      <c r="V185" s="38"/>
      <c r="W185" s="174">
        <f t="shared" si="36"/>
        <v>0</v>
      </c>
      <c r="X185" s="174">
        <v>0</v>
      </c>
      <c r="Y185" s="174">
        <f t="shared" si="37"/>
        <v>0</v>
      </c>
      <c r="Z185" s="174">
        <v>0</v>
      </c>
      <c r="AA185" s="175">
        <f t="shared" si="38"/>
        <v>0</v>
      </c>
      <c r="AR185" s="21" t="s">
        <v>166</v>
      </c>
      <c r="AT185" s="21" t="s">
        <v>162</v>
      </c>
      <c r="AU185" s="21" t="s">
        <v>88</v>
      </c>
      <c r="AY185" s="21" t="s">
        <v>161</v>
      </c>
      <c r="BE185" s="112">
        <f t="shared" si="39"/>
        <v>0</v>
      </c>
      <c r="BF185" s="112">
        <f t="shared" si="40"/>
        <v>0</v>
      </c>
      <c r="BG185" s="112">
        <f t="shared" si="41"/>
        <v>0</v>
      </c>
      <c r="BH185" s="112">
        <f t="shared" si="42"/>
        <v>0</v>
      </c>
      <c r="BI185" s="112">
        <f t="shared" si="43"/>
        <v>0</v>
      </c>
      <c r="BJ185" s="21" t="s">
        <v>88</v>
      </c>
      <c r="BK185" s="112">
        <f t="shared" si="44"/>
        <v>0</v>
      </c>
      <c r="BL185" s="21" t="s">
        <v>166</v>
      </c>
      <c r="BM185" s="21" t="s">
        <v>1139</v>
      </c>
    </row>
    <row r="186" spans="2:65" s="1" customFormat="1" ht="14.45" customHeight="1">
      <c r="B186" s="37"/>
      <c r="C186" s="169" t="s">
        <v>653</v>
      </c>
      <c r="D186" s="169" t="s">
        <v>162</v>
      </c>
      <c r="E186" s="170" t="s">
        <v>1136</v>
      </c>
      <c r="F186" s="271" t="s">
        <v>1137</v>
      </c>
      <c r="G186" s="271"/>
      <c r="H186" s="271"/>
      <c r="I186" s="271"/>
      <c r="J186" s="171" t="s">
        <v>646</v>
      </c>
      <c r="K186" s="172">
        <v>9</v>
      </c>
      <c r="L186" s="272">
        <v>0</v>
      </c>
      <c r="M186" s="273"/>
      <c r="N186" s="274">
        <f t="shared" si="35"/>
        <v>0</v>
      </c>
      <c r="O186" s="274"/>
      <c r="P186" s="274"/>
      <c r="Q186" s="274"/>
      <c r="R186" s="39"/>
      <c r="T186" s="173" t="s">
        <v>22</v>
      </c>
      <c r="U186" s="46" t="s">
        <v>45</v>
      </c>
      <c r="V186" s="38"/>
      <c r="W186" s="174">
        <f t="shared" si="36"/>
        <v>0</v>
      </c>
      <c r="X186" s="174">
        <v>0</v>
      </c>
      <c r="Y186" s="174">
        <f t="shared" si="37"/>
        <v>0</v>
      </c>
      <c r="Z186" s="174">
        <v>0</v>
      </c>
      <c r="AA186" s="175">
        <f t="shared" si="38"/>
        <v>0</v>
      </c>
      <c r="AR186" s="21" t="s">
        <v>166</v>
      </c>
      <c r="AT186" s="21" t="s">
        <v>162</v>
      </c>
      <c r="AU186" s="21" t="s">
        <v>88</v>
      </c>
      <c r="AY186" s="21" t="s">
        <v>161</v>
      </c>
      <c r="BE186" s="112">
        <f t="shared" si="39"/>
        <v>0</v>
      </c>
      <c r="BF186" s="112">
        <f t="shared" si="40"/>
        <v>0</v>
      </c>
      <c r="BG186" s="112">
        <f t="shared" si="41"/>
        <v>0</v>
      </c>
      <c r="BH186" s="112">
        <f t="shared" si="42"/>
        <v>0</v>
      </c>
      <c r="BI186" s="112">
        <f t="shared" si="43"/>
        <v>0</v>
      </c>
      <c r="BJ186" s="21" t="s">
        <v>88</v>
      </c>
      <c r="BK186" s="112">
        <f t="shared" si="44"/>
        <v>0</v>
      </c>
      <c r="BL186" s="21" t="s">
        <v>166</v>
      </c>
      <c r="BM186" s="21" t="s">
        <v>1140</v>
      </c>
    </row>
    <row r="187" spans="2:65" s="1" customFormat="1" ht="22.9" customHeight="1">
      <c r="B187" s="37"/>
      <c r="C187" s="169" t="s">
        <v>658</v>
      </c>
      <c r="D187" s="169" t="s">
        <v>162</v>
      </c>
      <c r="E187" s="170" t="s">
        <v>1141</v>
      </c>
      <c r="F187" s="271" t="s">
        <v>1142</v>
      </c>
      <c r="G187" s="271"/>
      <c r="H187" s="271"/>
      <c r="I187" s="271"/>
      <c r="J187" s="171" t="s">
        <v>201</v>
      </c>
      <c r="K187" s="172">
        <v>60</v>
      </c>
      <c r="L187" s="272">
        <v>0</v>
      </c>
      <c r="M187" s="273"/>
      <c r="N187" s="274">
        <f t="shared" si="35"/>
        <v>0</v>
      </c>
      <c r="O187" s="274"/>
      <c r="P187" s="274"/>
      <c r="Q187" s="274"/>
      <c r="R187" s="39"/>
      <c r="T187" s="173" t="s">
        <v>22</v>
      </c>
      <c r="U187" s="46" t="s">
        <v>45</v>
      </c>
      <c r="V187" s="38"/>
      <c r="W187" s="174">
        <f t="shared" si="36"/>
        <v>0</v>
      </c>
      <c r="X187" s="174">
        <v>0</v>
      </c>
      <c r="Y187" s="174">
        <f t="shared" si="37"/>
        <v>0</v>
      </c>
      <c r="Z187" s="174">
        <v>0</v>
      </c>
      <c r="AA187" s="175">
        <f t="shared" si="38"/>
        <v>0</v>
      </c>
      <c r="AR187" s="21" t="s">
        <v>166</v>
      </c>
      <c r="AT187" s="21" t="s">
        <v>162</v>
      </c>
      <c r="AU187" s="21" t="s">
        <v>88</v>
      </c>
      <c r="AY187" s="21" t="s">
        <v>161</v>
      </c>
      <c r="BE187" s="112">
        <f t="shared" si="39"/>
        <v>0</v>
      </c>
      <c r="BF187" s="112">
        <f t="shared" si="40"/>
        <v>0</v>
      </c>
      <c r="BG187" s="112">
        <f t="shared" si="41"/>
        <v>0</v>
      </c>
      <c r="BH187" s="112">
        <f t="shared" si="42"/>
        <v>0</v>
      </c>
      <c r="BI187" s="112">
        <f t="shared" si="43"/>
        <v>0</v>
      </c>
      <c r="BJ187" s="21" t="s">
        <v>88</v>
      </c>
      <c r="BK187" s="112">
        <f t="shared" si="44"/>
        <v>0</v>
      </c>
      <c r="BL187" s="21" t="s">
        <v>166</v>
      </c>
      <c r="BM187" s="21" t="s">
        <v>1143</v>
      </c>
    </row>
    <row r="188" spans="2:65" s="1" customFormat="1" ht="22.9" customHeight="1">
      <c r="B188" s="37"/>
      <c r="C188" s="169" t="s">
        <v>663</v>
      </c>
      <c r="D188" s="169" t="s">
        <v>162</v>
      </c>
      <c r="E188" s="170" t="s">
        <v>1144</v>
      </c>
      <c r="F188" s="271" t="s">
        <v>1145</v>
      </c>
      <c r="G188" s="271"/>
      <c r="H188" s="271"/>
      <c r="I188" s="271"/>
      <c r="J188" s="171" t="s">
        <v>201</v>
      </c>
      <c r="K188" s="172">
        <v>60</v>
      </c>
      <c r="L188" s="272">
        <v>0</v>
      </c>
      <c r="M188" s="273"/>
      <c r="N188" s="274">
        <f t="shared" si="35"/>
        <v>0</v>
      </c>
      <c r="O188" s="274"/>
      <c r="P188" s="274"/>
      <c r="Q188" s="274"/>
      <c r="R188" s="39"/>
      <c r="T188" s="173" t="s">
        <v>22</v>
      </c>
      <c r="U188" s="46" t="s">
        <v>45</v>
      </c>
      <c r="V188" s="38"/>
      <c r="W188" s="174">
        <f t="shared" si="36"/>
        <v>0</v>
      </c>
      <c r="X188" s="174">
        <v>0</v>
      </c>
      <c r="Y188" s="174">
        <f t="shared" si="37"/>
        <v>0</v>
      </c>
      <c r="Z188" s="174">
        <v>0</v>
      </c>
      <c r="AA188" s="175">
        <f t="shared" si="38"/>
        <v>0</v>
      </c>
      <c r="AR188" s="21" t="s">
        <v>166</v>
      </c>
      <c r="AT188" s="21" t="s">
        <v>162</v>
      </c>
      <c r="AU188" s="21" t="s">
        <v>88</v>
      </c>
      <c r="AY188" s="21" t="s">
        <v>161</v>
      </c>
      <c r="BE188" s="112">
        <f t="shared" si="39"/>
        <v>0</v>
      </c>
      <c r="BF188" s="112">
        <f t="shared" si="40"/>
        <v>0</v>
      </c>
      <c r="BG188" s="112">
        <f t="shared" si="41"/>
        <v>0</v>
      </c>
      <c r="BH188" s="112">
        <f t="shared" si="42"/>
        <v>0</v>
      </c>
      <c r="BI188" s="112">
        <f t="shared" si="43"/>
        <v>0</v>
      </c>
      <c r="BJ188" s="21" t="s">
        <v>88</v>
      </c>
      <c r="BK188" s="112">
        <f t="shared" si="44"/>
        <v>0</v>
      </c>
      <c r="BL188" s="21" t="s">
        <v>166</v>
      </c>
      <c r="BM188" s="21" t="s">
        <v>1146</v>
      </c>
    </row>
    <row r="189" spans="2:65" s="1" customFormat="1" ht="22.9" customHeight="1">
      <c r="B189" s="37"/>
      <c r="C189" s="169" t="s">
        <v>669</v>
      </c>
      <c r="D189" s="169" t="s">
        <v>162</v>
      </c>
      <c r="E189" s="170" t="s">
        <v>1147</v>
      </c>
      <c r="F189" s="271" t="s">
        <v>1148</v>
      </c>
      <c r="G189" s="271"/>
      <c r="H189" s="271"/>
      <c r="I189" s="271"/>
      <c r="J189" s="171" t="s">
        <v>646</v>
      </c>
      <c r="K189" s="172">
        <v>8</v>
      </c>
      <c r="L189" s="272">
        <v>0</v>
      </c>
      <c r="M189" s="273"/>
      <c r="N189" s="274">
        <f t="shared" si="35"/>
        <v>0</v>
      </c>
      <c r="O189" s="274"/>
      <c r="P189" s="274"/>
      <c r="Q189" s="274"/>
      <c r="R189" s="39"/>
      <c r="T189" s="173" t="s">
        <v>22</v>
      </c>
      <c r="U189" s="46" t="s">
        <v>45</v>
      </c>
      <c r="V189" s="38"/>
      <c r="W189" s="174">
        <f t="shared" si="36"/>
        <v>0</v>
      </c>
      <c r="X189" s="174">
        <v>0</v>
      </c>
      <c r="Y189" s="174">
        <f t="shared" si="37"/>
        <v>0</v>
      </c>
      <c r="Z189" s="174">
        <v>0</v>
      </c>
      <c r="AA189" s="175">
        <f t="shared" si="38"/>
        <v>0</v>
      </c>
      <c r="AR189" s="21" t="s">
        <v>166</v>
      </c>
      <c r="AT189" s="21" t="s">
        <v>162</v>
      </c>
      <c r="AU189" s="21" t="s">
        <v>88</v>
      </c>
      <c r="AY189" s="21" t="s">
        <v>161</v>
      </c>
      <c r="BE189" s="112">
        <f t="shared" si="39"/>
        <v>0</v>
      </c>
      <c r="BF189" s="112">
        <f t="shared" si="40"/>
        <v>0</v>
      </c>
      <c r="BG189" s="112">
        <f t="shared" si="41"/>
        <v>0</v>
      </c>
      <c r="BH189" s="112">
        <f t="shared" si="42"/>
        <v>0</v>
      </c>
      <c r="BI189" s="112">
        <f t="shared" si="43"/>
        <v>0</v>
      </c>
      <c r="BJ189" s="21" t="s">
        <v>88</v>
      </c>
      <c r="BK189" s="112">
        <f t="shared" si="44"/>
        <v>0</v>
      </c>
      <c r="BL189" s="21" t="s">
        <v>166</v>
      </c>
      <c r="BM189" s="21" t="s">
        <v>1149</v>
      </c>
    </row>
    <row r="190" spans="2:65" s="1" customFormat="1" ht="22.9" customHeight="1">
      <c r="B190" s="37"/>
      <c r="C190" s="169" t="s">
        <v>673</v>
      </c>
      <c r="D190" s="169" t="s">
        <v>162</v>
      </c>
      <c r="E190" s="170" t="s">
        <v>1150</v>
      </c>
      <c r="F190" s="271" t="s">
        <v>1151</v>
      </c>
      <c r="G190" s="271"/>
      <c r="H190" s="271"/>
      <c r="I190" s="271"/>
      <c r="J190" s="171" t="s">
        <v>646</v>
      </c>
      <c r="K190" s="172">
        <v>1</v>
      </c>
      <c r="L190" s="272">
        <v>0</v>
      </c>
      <c r="M190" s="273"/>
      <c r="N190" s="274">
        <f t="shared" si="35"/>
        <v>0</v>
      </c>
      <c r="O190" s="274"/>
      <c r="P190" s="274"/>
      <c r="Q190" s="274"/>
      <c r="R190" s="39"/>
      <c r="T190" s="173" t="s">
        <v>22</v>
      </c>
      <c r="U190" s="46" t="s">
        <v>45</v>
      </c>
      <c r="V190" s="38"/>
      <c r="W190" s="174">
        <f t="shared" si="36"/>
        <v>0</v>
      </c>
      <c r="X190" s="174">
        <v>0</v>
      </c>
      <c r="Y190" s="174">
        <f t="shared" si="37"/>
        <v>0</v>
      </c>
      <c r="Z190" s="174">
        <v>0</v>
      </c>
      <c r="AA190" s="175">
        <f t="shared" si="38"/>
        <v>0</v>
      </c>
      <c r="AR190" s="21" t="s">
        <v>166</v>
      </c>
      <c r="AT190" s="21" t="s">
        <v>162</v>
      </c>
      <c r="AU190" s="21" t="s">
        <v>88</v>
      </c>
      <c r="AY190" s="21" t="s">
        <v>161</v>
      </c>
      <c r="BE190" s="112">
        <f t="shared" si="39"/>
        <v>0</v>
      </c>
      <c r="BF190" s="112">
        <f t="shared" si="40"/>
        <v>0</v>
      </c>
      <c r="BG190" s="112">
        <f t="shared" si="41"/>
        <v>0</v>
      </c>
      <c r="BH190" s="112">
        <f t="shared" si="42"/>
        <v>0</v>
      </c>
      <c r="BI190" s="112">
        <f t="shared" si="43"/>
        <v>0</v>
      </c>
      <c r="BJ190" s="21" t="s">
        <v>88</v>
      </c>
      <c r="BK190" s="112">
        <f t="shared" si="44"/>
        <v>0</v>
      </c>
      <c r="BL190" s="21" t="s">
        <v>166</v>
      </c>
      <c r="BM190" s="21" t="s">
        <v>1152</v>
      </c>
    </row>
    <row r="191" spans="2:65" s="1" customFormat="1" ht="14.45" customHeight="1">
      <c r="B191" s="37"/>
      <c r="C191" s="169" t="s">
        <v>677</v>
      </c>
      <c r="D191" s="169" t="s">
        <v>162</v>
      </c>
      <c r="E191" s="170" t="s">
        <v>1136</v>
      </c>
      <c r="F191" s="271" t="s">
        <v>1137</v>
      </c>
      <c r="G191" s="271"/>
      <c r="H191" s="271"/>
      <c r="I191" s="271"/>
      <c r="J191" s="171" t="s">
        <v>646</v>
      </c>
      <c r="K191" s="172">
        <v>4</v>
      </c>
      <c r="L191" s="272">
        <v>0</v>
      </c>
      <c r="M191" s="273"/>
      <c r="N191" s="274">
        <f t="shared" si="35"/>
        <v>0</v>
      </c>
      <c r="O191" s="274"/>
      <c r="P191" s="274"/>
      <c r="Q191" s="274"/>
      <c r="R191" s="39"/>
      <c r="T191" s="173" t="s">
        <v>22</v>
      </c>
      <c r="U191" s="46" t="s">
        <v>45</v>
      </c>
      <c r="V191" s="38"/>
      <c r="W191" s="174">
        <f t="shared" si="36"/>
        <v>0</v>
      </c>
      <c r="X191" s="174">
        <v>0</v>
      </c>
      <c r="Y191" s="174">
        <f t="shared" si="37"/>
        <v>0</v>
      </c>
      <c r="Z191" s="174">
        <v>0</v>
      </c>
      <c r="AA191" s="175">
        <f t="shared" si="38"/>
        <v>0</v>
      </c>
      <c r="AR191" s="21" t="s">
        <v>166</v>
      </c>
      <c r="AT191" s="21" t="s">
        <v>162</v>
      </c>
      <c r="AU191" s="21" t="s">
        <v>88</v>
      </c>
      <c r="AY191" s="21" t="s">
        <v>161</v>
      </c>
      <c r="BE191" s="112">
        <f t="shared" si="39"/>
        <v>0</v>
      </c>
      <c r="BF191" s="112">
        <f t="shared" si="40"/>
        <v>0</v>
      </c>
      <c r="BG191" s="112">
        <f t="shared" si="41"/>
        <v>0</v>
      </c>
      <c r="BH191" s="112">
        <f t="shared" si="42"/>
        <v>0</v>
      </c>
      <c r="BI191" s="112">
        <f t="shared" si="43"/>
        <v>0</v>
      </c>
      <c r="BJ191" s="21" t="s">
        <v>88</v>
      </c>
      <c r="BK191" s="112">
        <f t="shared" si="44"/>
        <v>0</v>
      </c>
      <c r="BL191" s="21" t="s">
        <v>166</v>
      </c>
      <c r="BM191" s="21" t="s">
        <v>1153</v>
      </c>
    </row>
    <row r="192" spans="2:65" s="1" customFormat="1" ht="14.45" customHeight="1">
      <c r="B192" s="37"/>
      <c r="C192" s="169" t="s">
        <v>682</v>
      </c>
      <c r="D192" s="169" t="s">
        <v>162</v>
      </c>
      <c r="E192" s="170" t="s">
        <v>1154</v>
      </c>
      <c r="F192" s="271" t="s">
        <v>139</v>
      </c>
      <c r="G192" s="271"/>
      <c r="H192" s="271"/>
      <c r="I192" s="271"/>
      <c r="J192" s="171" t="s">
        <v>986</v>
      </c>
      <c r="K192" s="203">
        <v>0</v>
      </c>
      <c r="L192" s="272">
        <v>0</v>
      </c>
      <c r="M192" s="273"/>
      <c r="N192" s="274">
        <f t="shared" si="35"/>
        <v>0</v>
      </c>
      <c r="O192" s="274"/>
      <c r="P192" s="274"/>
      <c r="Q192" s="274"/>
      <c r="R192" s="39"/>
      <c r="T192" s="173" t="s">
        <v>22</v>
      </c>
      <c r="U192" s="46" t="s">
        <v>45</v>
      </c>
      <c r="V192" s="38"/>
      <c r="W192" s="174">
        <f t="shared" si="36"/>
        <v>0</v>
      </c>
      <c r="X192" s="174">
        <v>0</v>
      </c>
      <c r="Y192" s="174">
        <f t="shared" si="37"/>
        <v>0</v>
      </c>
      <c r="Z192" s="174">
        <v>0</v>
      </c>
      <c r="AA192" s="175">
        <f t="shared" si="38"/>
        <v>0</v>
      </c>
      <c r="AR192" s="21" t="s">
        <v>166</v>
      </c>
      <c r="AT192" s="21" t="s">
        <v>162</v>
      </c>
      <c r="AU192" s="21" t="s">
        <v>88</v>
      </c>
      <c r="AY192" s="21" t="s">
        <v>161</v>
      </c>
      <c r="BE192" s="112">
        <f t="shared" si="39"/>
        <v>0</v>
      </c>
      <c r="BF192" s="112">
        <f t="shared" si="40"/>
        <v>0</v>
      </c>
      <c r="BG192" s="112">
        <f t="shared" si="41"/>
        <v>0</v>
      </c>
      <c r="BH192" s="112">
        <f t="shared" si="42"/>
        <v>0</v>
      </c>
      <c r="BI192" s="112">
        <f t="shared" si="43"/>
        <v>0</v>
      </c>
      <c r="BJ192" s="21" t="s">
        <v>88</v>
      </c>
      <c r="BK192" s="112">
        <f t="shared" si="44"/>
        <v>0</v>
      </c>
      <c r="BL192" s="21" t="s">
        <v>166</v>
      </c>
      <c r="BM192" s="21" t="s">
        <v>1155</v>
      </c>
    </row>
    <row r="193" spans="2:65" s="1" customFormat="1" ht="14.45" customHeight="1">
      <c r="B193" s="37"/>
      <c r="C193" s="169" t="s">
        <v>686</v>
      </c>
      <c r="D193" s="169" t="s">
        <v>162</v>
      </c>
      <c r="E193" s="170" t="s">
        <v>1156</v>
      </c>
      <c r="F193" s="271" t="s">
        <v>143</v>
      </c>
      <c r="G193" s="271"/>
      <c r="H193" s="271"/>
      <c r="I193" s="271"/>
      <c r="J193" s="171" t="s">
        <v>986</v>
      </c>
      <c r="K193" s="203">
        <v>0</v>
      </c>
      <c r="L193" s="272">
        <v>0</v>
      </c>
      <c r="M193" s="273"/>
      <c r="N193" s="274">
        <f t="shared" si="35"/>
        <v>0</v>
      </c>
      <c r="O193" s="274"/>
      <c r="P193" s="274"/>
      <c r="Q193" s="274"/>
      <c r="R193" s="39"/>
      <c r="T193" s="173" t="s">
        <v>22</v>
      </c>
      <c r="U193" s="46" t="s">
        <v>45</v>
      </c>
      <c r="V193" s="38"/>
      <c r="W193" s="174">
        <f t="shared" si="36"/>
        <v>0</v>
      </c>
      <c r="X193" s="174">
        <v>0</v>
      </c>
      <c r="Y193" s="174">
        <f t="shared" si="37"/>
        <v>0</v>
      </c>
      <c r="Z193" s="174">
        <v>0</v>
      </c>
      <c r="AA193" s="175">
        <f t="shared" si="38"/>
        <v>0</v>
      </c>
      <c r="AR193" s="21" t="s">
        <v>166</v>
      </c>
      <c r="AT193" s="21" t="s">
        <v>162</v>
      </c>
      <c r="AU193" s="21" t="s">
        <v>88</v>
      </c>
      <c r="AY193" s="21" t="s">
        <v>161</v>
      </c>
      <c r="BE193" s="112">
        <f t="shared" si="39"/>
        <v>0</v>
      </c>
      <c r="BF193" s="112">
        <f t="shared" si="40"/>
        <v>0</v>
      </c>
      <c r="BG193" s="112">
        <f t="shared" si="41"/>
        <v>0</v>
      </c>
      <c r="BH193" s="112">
        <f t="shared" si="42"/>
        <v>0</v>
      </c>
      <c r="BI193" s="112">
        <f t="shared" si="43"/>
        <v>0</v>
      </c>
      <c r="BJ193" s="21" t="s">
        <v>88</v>
      </c>
      <c r="BK193" s="112">
        <f t="shared" si="44"/>
        <v>0</v>
      </c>
      <c r="BL193" s="21" t="s">
        <v>166</v>
      </c>
      <c r="BM193" s="21" t="s">
        <v>1157</v>
      </c>
    </row>
    <row r="194" spans="2:65" s="1" customFormat="1" ht="14.45" customHeight="1">
      <c r="B194" s="37"/>
      <c r="C194" s="169" t="s">
        <v>690</v>
      </c>
      <c r="D194" s="169" t="s">
        <v>162</v>
      </c>
      <c r="E194" s="170" t="s">
        <v>1158</v>
      </c>
      <c r="F194" s="271" t="s">
        <v>145</v>
      </c>
      <c r="G194" s="271"/>
      <c r="H194" s="271"/>
      <c r="I194" s="271"/>
      <c r="J194" s="171" t="s">
        <v>302</v>
      </c>
      <c r="K194" s="172">
        <v>1</v>
      </c>
      <c r="L194" s="272">
        <v>0</v>
      </c>
      <c r="M194" s="273"/>
      <c r="N194" s="274">
        <f t="shared" si="35"/>
        <v>0</v>
      </c>
      <c r="O194" s="274"/>
      <c r="P194" s="274"/>
      <c r="Q194" s="274"/>
      <c r="R194" s="39"/>
      <c r="T194" s="173" t="s">
        <v>22</v>
      </c>
      <c r="U194" s="46" t="s">
        <v>45</v>
      </c>
      <c r="V194" s="38"/>
      <c r="W194" s="174">
        <f t="shared" si="36"/>
        <v>0</v>
      </c>
      <c r="X194" s="174">
        <v>0</v>
      </c>
      <c r="Y194" s="174">
        <f t="shared" si="37"/>
        <v>0</v>
      </c>
      <c r="Z194" s="174">
        <v>0</v>
      </c>
      <c r="AA194" s="175">
        <f t="shared" si="38"/>
        <v>0</v>
      </c>
      <c r="AR194" s="21" t="s">
        <v>166</v>
      </c>
      <c r="AT194" s="21" t="s">
        <v>162</v>
      </c>
      <c r="AU194" s="21" t="s">
        <v>88</v>
      </c>
      <c r="AY194" s="21" t="s">
        <v>161</v>
      </c>
      <c r="BE194" s="112">
        <f t="shared" si="39"/>
        <v>0</v>
      </c>
      <c r="BF194" s="112">
        <f t="shared" si="40"/>
        <v>0</v>
      </c>
      <c r="BG194" s="112">
        <f t="shared" si="41"/>
        <v>0</v>
      </c>
      <c r="BH194" s="112">
        <f t="shared" si="42"/>
        <v>0</v>
      </c>
      <c r="BI194" s="112">
        <f t="shared" si="43"/>
        <v>0</v>
      </c>
      <c r="BJ194" s="21" t="s">
        <v>88</v>
      </c>
      <c r="BK194" s="112">
        <f t="shared" si="44"/>
        <v>0</v>
      </c>
      <c r="BL194" s="21" t="s">
        <v>166</v>
      </c>
      <c r="BM194" s="21" t="s">
        <v>1159</v>
      </c>
    </row>
    <row r="195" spans="2:65" s="1" customFormat="1" ht="14.45" customHeight="1">
      <c r="B195" s="37"/>
      <c r="C195" s="169" t="s">
        <v>694</v>
      </c>
      <c r="D195" s="169" t="s">
        <v>162</v>
      </c>
      <c r="E195" s="170" t="s">
        <v>1160</v>
      </c>
      <c r="F195" s="271" t="s">
        <v>1161</v>
      </c>
      <c r="G195" s="271"/>
      <c r="H195" s="271"/>
      <c r="I195" s="271"/>
      <c r="J195" s="171" t="s">
        <v>302</v>
      </c>
      <c r="K195" s="172">
        <v>1</v>
      </c>
      <c r="L195" s="272">
        <v>0</v>
      </c>
      <c r="M195" s="273"/>
      <c r="N195" s="274">
        <f t="shared" si="35"/>
        <v>0</v>
      </c>
      <c r="O195" s="274"/>
      <c r="P195" s="274"/>
      <c r="Q195" s="274"/>
      <c r="R195" s="39"/>
      <c r="T195" s="173" t="s">
        <v>22</v>
      </c>
      <c r="U195" s="46" t="s">
        <v>45</v>
      </c>
      <c r="V195" s="38"/>
      <c r="W195" s="174">
        <f t="shared" si="36"/>
        <v>0</v>
      </c>
      <c r="X195" s="174">
        <v>0</v>
      </c>
      <c r="Y195" s="174">
        <f t="shared" si="37"/>
        <v>0</v>
      </c>
      <c r="Z195" s="174">
        <v>0</v>
      </c>
      <c r="AA195" s="175">
        <f t="shared" si="38"/>
        <v>0</v>
      </c>
      <c r="AR195" s="21" t="s">
        <v>166</v>
      </c>
      <c r="AT195" s="21" t="s">
        <v>162</v>
      </c>
      <c r="AU195" s="21" t="s">
        <v>88</v>
      </c>
      <c r="AY195" s="21" t="s">
        <v>161</v>
      </c>
      <c r="BE195" s="112">
        <f t="shared" si="39"/>
        <v>0</v>
      </c>
      <c r="BF195" s="112">
        <f t="shared" si="40"/>
        <v>0</v>
      </c>
      <c r="BG195" s="112">
        <f t="shared" si="41"/>
        <v>0</v>
      </c>
      <c r="BH195" s="112">
        <f t="shared" si="42"/>
        <v>0</v>
      </c>
      <c r="BI195" s="112">
        <f t="shared" si="43"/>
        <v>0</v>
      </c>
      <c r="BJ195" s="21" t="s">
        <v>88</v>
      </c>
      <c r="BK195" s="112">
        <f t="shared" si="44"/>
        <v>0</v>
      </c>
      <c r="BL195" s="21" t="s">
        <v>166</v>
      </c>
      <c r="BM195" s="21" t="s">
        <v>1162</v>
      </c>
    </row>
    <row r="196" spans="2:65" s="1" customFormat="1" ht="14.45" customHeight="1">
      <c r="B196" s="37"/>
      <c r="C196" s="169" t="s">
        <v>698</v>
      </c>
      <c r="D196" s="169" t="s">
        <v>162</v>
      </c>
      <c r="E196" s="170" t="s">
        <v>1163</v>
      </c>
      <c r="F196" s="271" t="s">
        <v>1164</v>
      </c>
      <c r="G196" s="271"/>
      <c r="H196" s="271"/>
      <c r="I196" s="271"/>
      <c r="J196" s="171" t="s">
        <v>302</v>
      </c>
      <c r="K196" s="172">
        <v>1</v>
      </c>
      <c r="L196" s="272">
        <v>0</v>
      </c>
      <c r="M196" s="273"/>
      <c r="N196" s="274">
        <f t="shared" si="35"/>
        <v>0</v>
      </c>
      <c r="O196" s="274"/>
      <c r="P196" s="274"/>
      <c r="Q196" s="274"/>
      <c r="R196" s="39"/>
      <c r="T196" s="173" t="s">
        <v>22</v>
      </c>
      <c r="U196" s="46" t="s">
        <v>45</v>
      </c>
      <c r="V196" s="38"/>
      <c r="W196" s="174">
        <f t="shared" si="36"/>
        <v>0</v>
      </c>
      <c r="X196" s="174">
        <v>0</v>
      </c>
      <c r="Y196" s="174">
        <f t="shared" si="37"/>
        <v>0</v>
      </c>
      <c r="Z196" s="174">
        <v>0</v>
      </c>
      <c r="AA196" s="175">
        <f t="shared" si="38"/>
        <v>0</v>
      </c>
      <c r="AR196" s="21" t="s">
        <v>166</v>
      </c>
      <c r="AT196" s="21" t="s">
        <v>162</v>
      </c>
      <c r="AU196" s="21" t="s">
        <v>88</v>
      </c>
      <c r="AY196" s="21" t="s">
        <v>161</v>
      </c>
      <c r="BE196" s="112">
        <f t="shared" si="39"/>
        <v>0</v>
      </c>
      <c r="BF196" s="112">
        <f t="shared" si="40"/>
        <v>0</v>
      </c>
      <c r="BG196" s="112">
        <f t="shared" si="41"/>
        <v>0</v>
      </c>
      <c r="BH196" s="112">
        <f t="shared" si="42"/>
        <v>0</v>
      </c>
      <c r="BI196" s="112">
        <f t="shared" si="43"/>
        <v>0</v>
      </c>
      <c r="BJ196" s="21" t="s">
        <v>88</v>
      </c>
      <c r="BK196" s="112">
        <f t="shared" si="44"/>
        <v>0</v>
      </c>
      <c r="BL196" s="21" t="s">
        <v>166</v>
      </c>
      <c r="BM196" s="21" t="s">
        <v>1165</v>
      </c>
    </row>
    <row r="197" spans="2:65" s="1" customFormat="1" ht="14.45" customHeight="1">
      <c r="B197" s="37"/>
      <c r="C197" s="169" t="s">
        <v>702</v>
      </c>
      <c r="D197" s="169" t="s">
        <v>162</v>
      </c>
      <c r="E197" s="170" t="s">
        <v>1166</v>
      </c>
      <c r="F197" s="271" t="s">
        <v>1167</v>
      </c>
      <c r="G197" s="271"/>
      <c r="H197" s="271"/>
      <c r="I197" s="271"/>
      <c r="J197" s="171" t="s">
        <v>302</v>
      </c>
      <c r="K197" s="172">
        <v>1</v>
      </c>
      <c r="L197" s="272">
        <v>0</v>
      </c>
      <c r="M197" s="273"/>
      <c r="N197" s="274">
        <f t="shared" si="35"/>
        <v>0</v>
      </c>
      <c r="O197" s="274"/>
      <c r="P197" s="274"/>
      <c r="Q197" s="274"/>
      <c r="R197" s="39"/>
      <c r="T197" s="173" t="s">
        <v>22</v>
      </c>
      <c r="U197" s="46" t="s">
        <v>45</v>
      </c>
      <c r="V197" s="38"/>
      <c r="W197" s="174">
        <f t="shared" si="36"/>
        <v>0</v>
      </c>
      <c r="X197" s="174">
        <v>0</v>
      </c>
      <c r="Y197" s="174">
        <f t="shared" si="37"/>
        <v>0</v>
      </c>
      <c r="Z197" s="174">
        <v>0</v>
      </c>
      <c r="AA197" s="175">
        <f t="shared" si="38"/>
        <v>0</v>
      </c>
      <c r="AR197" s="21" t="s">
        <v>166</v>
      </c>
      <c r="AT197" s="21" t="s">
        <v>162</v>
      </c>
      <c r="AU197" s="21" t="s">
        <v>88</v>
      </c>
      <c r="AY197" s="21" t="s">
        <v>161</v>
      </c>
      <c r="BE197" s="112">
        <f t="shared" si="39"/>
        <v>0</v>
      </c>
      <c r="BF197" s="112">
        <f t="shared" si="40"/>
        <v>0</v>
      </c>
      <c r="BG197" s="112">
        <f t="shared" si="41"/>
        <v>0</v>
      </c>
      <c r="BH197" s="112">
        <f t="shared" si="42"/>
        <v>0</v>
      </c>
      <c r="BI197" s="112">
        <f t="shared" si="43"/>
        <v>0</v>
      </c>
      <c r="BJ197" s="21" t="s">
        <v>88</v>
      </c>
      <c r="BK197" s="112">
        <f t="shared" si="44"/>
        <v>0</v>
      </c>
      <c r="BL197" s="21" t="s">
        <v>166</v>
      </c>
      <c r="BM197" s="21" t="s">
        <v>1168</v>
      </c>
    </row>
    <row r="198" spans="2:65" s="1" customFormat="1" ht="14.45" customHeight="1">
      <c r="B198" s="37"/>
      <c r="C198" s="169" t="s">
        <v>707</v>
      </c>
      <c r="D198" s="169" t="s">
        <v>162</v>
      </c>
      <c r="E198" s="170" t="s">
        <v>1169</v>
      </c>
      <c r="F198" s="271" t="s">
        <v>1170</v>
      </c>
      <c r="G198" s="271"/>
      <c r="H198" s="271"/>
      <c r="I198" s="271"/>
      <c r="J198" s="171" t="s">
        <v>302</v>
      </c>
      <c r="K198" s="172">
        <v>1</v>
      </c>
      <c r="L198" s="272">
        <v>0</v>
      </c>
      <c r="M198" s="273"/>
      <c r="N198" s="274">
        <f t="shared" si="35"/>
        <v>0</v>
      </c>
      <c r="O198" s="274"/>
      <c r="P198" s="274"/>
      <c r="Q198" s="274"/>
      <c r="R198" s="39"/>
      <c r="T198" s="173" t="s">
        <v>22</v>
      </c>
      <c r="U198" s="46" t="s">
        <v>45</v>
      </c>
      <c r="V198" s="38"/>
      <c r="W198" s="174">
        <f t="shared" si="36"/>
        <v>0</v>
      </c>
      <c r="X198" s="174">
        <v>0</v>
      </c>
      <c r="Y198" s="174">
        <f t="shared" si="37"/>
        <v>0</v>
      </c>
      <c r="Z198" s="174">
        <v>0</v>
      </c>
      <c r="AA198" s="175">
        <f t="shared" si="38"/>
        <v>0</v>
      </c>
      <c r="AR198" s="21" t="s">
        <v>166</v>
      </c>
      <c r="AT198" s="21" t="s">
        <v>162</v>
      </c>
      <c r="AU198" s="21" t="s">
        <v>88</v>
      </c>
      <c r="AY198" s="21" t="s">
        <v>161</v>
      </c>
      <c r="BE198" s="112">
        <f t="shared" si="39"/>
        <v>0</v>
      </c>
      <c r="BF198" s="112">
        <f t="shared" si="40"/>
        <v>0</v>
      </c>
      <c r="BG198" s="112">
        <f t="shared" si="41"/>
        <v>0</v>
      </c>
      <c r="BH198" s="112">
        <f t="shared" si="42"/>
        <v>0</v>
      </c>
      <c r="BI198" s="112">
        <f t="shared" si="43"/>
        <v>0</v>
      </c>
      <c r="BJ198" s="21" t="s">
        <v>88</v>
      </c>
      <c r="BK198" s="112">
        <f t="shared" si="44"/>
        <v>0</v>
      </c>
      <c r="BL198" s="21" t="s">
        <v>166</v>
      </c>
      <c r="BM198" s="21" t="s">
        <v>1171</v>
      </c>
    </row>
    <row r="199" spans="2:65" s="1" customFormat="1" ht="49.9" customHeight="1">
      <c r="B199" s="37"/>
      <c r="C199" s="38"/>
      <c r="D199" s="160" t="s">
        <v>367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286">
        <f>BK199</f>
        <v>0</v>
      </c>
      <c r="O199" s="287"/>
      <c r="P199" s="287"/>
      <c r="Q199" s="287"/>
      <c r="R199" s="39"/>
      <c r="T199" s="149"/>
      <c r="U199" s="58"/>
      <c r="V199" s="58"/>
      <c r="W199" s="58"/>
      <c r="X199" s="58"/>
      <c r="Y199" s="58"/>
      <c r="Z199" s="58"/>
      <c r="AA199" s="60"/>
      <c r="AT199" s="21" t="s">
        <v>79</v>
      </c>
      <c r="AU199" s="21" t="s">
        <v>80</v>
      </c>
      <c r="AY199" s="21" t="s">
        <v>368</v>
      </c>
      <c r="BK199" s="112">
        <v>0</v>
      </c>
    </row>
    <row r="200" spans="2:65" s="1" customFormat="1" ht="6.95" customHeight="1">
      <c r="B200" s="61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3"/>
    </row>
  </sheetData>
  <sheetProtection algorithmName="SHA-512" hashValue="C1VTxk9i2yXc0bcQGuwtPJ6LGgGgN90U0l/uFTjS95RT/2S1DJe+Y4Q+WHQ1IhUZIU8SfrL2k396URHx0KhG0g==" saltValue="mQL7QLlx0+rg1OnN0JqTp7SDAdiltT44P/BZw/q4QehyipLb3Wf/ZJ1m2f4cd/s2huG5+ELSggKHwJW6GUtxuw==" spinCount="10" sheet="1" objects="1" scenarios="1" formatColumns="0" formatRows="0"/>
  <mergeCells count="297">
    <mergeCell ref="N199:Q199"/>
    <mergeCell ref="H1:K1"/>
    <mergeCell ref="S2:AC2"/>
    <mergeCell ref="F197:I197"/>
    <mergeCell ref="L197:M197"/>
    <mergeCell ref="N197:Q197"/>
    <mergeCell ref="F198:I198"/>
    <mergeCell ref="L198:M198"/>
    <mergeCell ref="N198:Q198"/>
    <mergeCell ref="N119:Q119"/>
    <mergeCell ref="N120:Q120"/>
    <mergeCell ref="N128:Q128"/>
    <mergeCell ref="N155:Q155"/>
    <mergeCell ref="N183:Q18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111</v>
      </c>
      <c r="G1" s="16"/>
      <c r="H1" s="292" t="s">
        <v>112</v>
      </c>
      <c r="I1" s="292"/>
      <c r="J1" s="292"/>
      <c r="K1" s="292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21" t="s">
        <v>98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116</v>
      </c>
    </row>
    <row r="4" spans="1:66" ht="36.950000000000003" customHeight="1">
      <c r="B4" s="25"/>
      <c r="C4" s="206" t="s">
        <v>117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51" t="str">
        <f>'Rekapitulace stavby'!K6</f>
        <v>Hřbitov Střekov - oprava stropu, chladícího boxu a WC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8"/>
      <c r="R6" s="26"/>
    </row>
    <row r="7" spans="1:66" s="1" customFormat="1" ht="32.85" customHeight="1">
      <c r="B7" s="37"/>
      <c r="C7" s="38"/>
      <c r="D7" s="31" t="s">
        <v>118</v>
      </c>
      <c r="E7" s="38"/>
      <c r="F7" s="212" t="s">
        <v>1172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1:66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4" t="str">
        <f>'Rekapitulace stavby'!AN8</f>
        <v>11. 10. 2018</v>
      </c>
      <c r="P9" s="255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0" t="str">
        <f>IF('Rekapitulace stavby'!AN10="","",'Rekapitulace stavby'!AN10)</f>
        <v/>
      </c>
      <c r="P11" s="210"/>
      <c r="Q11" s="38"/>
      <c r="R11" s="39"/>
    </row>
    <row r="12" spans="1:66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0" t="str">
        <f>IF('Rekapitulace stavby'!AN11="","",'Rekapitulace stavby'!AN11)</f>
        <v/>
      </c>
      <c r="P12" s="210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6" t="str">
        <f>IF('Rekapitulace stavby'!AN13="","",'Rekapitulace stavby'!AN13)</f>
        <v>Vyplň údaj</v>
      </c>
      <c r="P14" s="210"/>
      <c r="Q14" s="38"/>
      <c r="R14" s="39"/>
    </row>
    <row r="15" spans="1:66" s="1" customFormat="1" ht="18" customHeight="1">
      <c r="B15" s="37"/>
      <c r="C15" s="38"/>
      <c r="D15" s="38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2" t="s">
        <v>31</v>
      </c>
      <c r="N15" s="38"/>
      <c r="O15" s="256" t="str">
        <f>IF('Rekapitulace stavby'!AN14="","",'Rekapitulace stavby'!AN14)</f>
        <v>Vyplň údaj</v>
      </c>
      <c r="P15" s="210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0" t="s">
        <v>35</v>
      </c>
      <c r="P17" s="210"/>
      <c r="Q17" s="38"/>
      <c r="R17" s="39"/>
    </row>
    <row r="18" spans="2:18" s="1" customFormat="1" ht="18" customHeight="1">
      <c r="B18" s="37"/>
      <c r="C18" s="38"/>
      <c r="D18" s="38"/>
      <c r="E18" s="30" t="s">
        <v>36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0" t="s">
        <v>37</v>
      </c>
      <c r="P18" s="210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0" t="str">
        <f>IF('Rekapitulace stavby'!AN19="","",'Rekapitulace stavby'!AN19)</f>
        <v/>
      </c>
      <c r="P20" s="210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0" t="str">
        <f>IF('Rekapitulace stavby'!AN20="","",'Rekapitulace stavby'!AN20)</f>
        <v/>
      </c>
      <c r="P21" s="210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5" t="s">
        <v>22</v>
      </c>
      <c r="F24" s="215"/>
      <c r="G24" s="215"/>
      <c r="H24" s="215"/>
      <c r="I24" s="215"/>
      <c r="J24" s="215"/>
      <c r="K24" s="215"/>
      <c r="L24" s="215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120</v>
      </c>
      <c r="E27" s="38"/>
      <c r="F27" s="38"/>
      <c r="G27" s="38"/>
      <c r="H27" s="38"/>
      <c r="I27" s="38"/>
      <c r="J27" s="38"/>
      <c r="K27" s="38"/>
      <c r="L27" s="38"/>
      <c r="M27" s="216">
        <f>N88</f>
        <v>0</v>
      </c>
      <c r="N27" s="216"/>
      <c r="O27" s="216"/>
      <c r="P27" s="216"/>
      <c r="Q27" s="38"/>
      <c r="R27" s="39"/>
    </row>
    <row r="28" spans="2:18" s="1" customFormat="1" ht="14.45" customHeight="1">
      <c r="B28" s="37"/>
      <c r="C28" s="38"/>
      <c r="D28" s="36" t="s">
        <v>105</v>
      </c>
      <c r="E28" s="38"/>
      <c r="F28" s="38"/>
      <c r="G28" s="38"/>
      <c r="H28" s="38"/>
      <c r="I28" s="38"/>
      <c r="J28" s="38"/>
      <c r="K28" s="38"/>
      <c r="L28" s="38"/>
      <c r="M28" s="216">
        <f>N95</f>
        <v>0</v>
      </c>
      <c r="N28" s="216"/>
      <c r="O28" s="216"/>
      <c r="P28" s="216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43</v>
      </c>
      <c r="E30" s="38"/>
      <c r="F30" s="38"/>
      <c r="G30" s="38"/>
      <c r="H30" s="38"/>
      <c r="I30" s="38"/>
      <c r="J30" s="38"/>
      <c r="K30" s="38"/>
      <c r="L30" s="38"/>
      <c r="M30" s="258">
        <f>ROUND(M27+M28,2)</f>
        <v>0</v>
      </c>
      <c r="N30" s="253"/>
      <c r="O30" s="253"/>
      <c r="P30" s="253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44</v>
      </c>
      <c r="E32" s="44" t="s">
        <v>45</v>
      </c>
      <c r="F32" s="45">
        <v>0.21</v>
      </c>
      <c r="G32" s="124" t="s">
        <v>46</v>
      </c>
      <c r="H32" s="259">
        <f>(SUM(BE95:BE102)+SUM(BE120:BE171))</f>
        <v>0</v>
      </c>
      <c r="I32" s="253"/>
      <c r="J32" s="253"/>
      <c r="K32" s="38"/>
      <c r="L32" s="38"/>
      <c r="M32" s="259">
        <f>ROUND((SUM(BE95:BE102)+SUM(BE120:BE171)), 2)*F32</f>
        <v>0</v>
      </c>
      <c r="N32" s="253"/>
      <c r="O32" s="253"/>
      <c r="P32" s="253"/>
      <c r="Q32" s="38"/>
      <c r="R32" s="39"/>
    </row>
    <row r="33" spans="2:18" s="1" customFormat="1" ht="14.45" customHeight="1">
      <c r="B33" s="37"/>
      <c r="C33" s="38"/>
      <c r="D33" s="38"/>
      <c r="E33" s="44" t="s">
        <v>47</v>
      </c>
      <c r="F33" s="45">
        <v>0.15</v>
      </c>
      <c r="G33" s="124" t="s">
        <v>46</v>
      </c>
      <c r="H33" s="259">
        <f>(SUM(BF95:BF102)+SUM(BF120:BF171))</f>
        <v>0</v>
      </c>
      <c r="I33" s="253"/>
      <c r="J33" s="253"/>
      <c r="K33" s="38"/>
      <c r="L33" s="38"/>
      <c r="M33" s="259">
        <f>ROUND((SUM(BF95:BF102)+SUM(BF120:BF171)), 2)*F33</f>
        <v>0</v>
      </c>
      <c r="N33" s="253"/>
      <c r="O33" s="253"/>
      <c r="P33" s="253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48</v>
      </c>
      <c r="F34" s="45">
        <v>0.21</v>
      </c>
      <c r="G34" s="124" t="s">
        <v>46</v>
      </c>
      <c r="H34" s="259">
        <f>(SUM(BG95:BG102)+SUM(BG120:BG171))</f>
        <v>0</v>
      </c>
      <c r="I34" s="253"/>
      <c r="J34" s="253"/>
      <c r="K34" s="38"/>
      <c r="L34" s="38"/>
      <c r="M34" s="259">
        <v>0</v>
      </c>
      <c r="N34" s="253"/>
      <c r="O34" s="253"/>
      <c r="P34" s="253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49</v>
      </c>
      <c r="F35" s="45">
        <v>0.15</v>
      </c>
      <c r="G35" s="124" t="s">
        <v>46</v>
      </c>
      <c r="H35" s="259">
        <f>(SUM(BH95:BH102)+SUM(BH120:BH171))</f>
        <v>0</v>
      </c>
      <c r="I35" s="253"/>
      <c r="J35" s="253"/>
      <c r="K35" s="38"/>
      <c r="L35" s="38"/>
      <c r="M35" s="259">
        <v>0</v>
      </c>
      <c r="N35" s="253"/>
      <c r="O35" s="253"/>
      <c r="P35" s="253"/>
      <c r="Q35" s="38"/>
      <c r="R35" s="39"/>
    </row>
    <row r="36" spans="2:18" s="1" customFormat="1" ht="14.45" hidden="1" customHeight="1">
      <c r="B36" s="37"/>
      <c r="C36" s="38"/>
      <c r="D36" s="38"/>
      <c r="E36" s="44" t="s">
        <v>50</v>
      </c>
      <c r="F36" s="45">
        <v>0</v>
      </c>
      <c r="G36" s="124" t="s">
        <v>46</v>
      </c>
      <c r="H36" s="259">
        <f>(SUM(BI95:BI102)+SUM(BI120:BI171))</f>
        <v>0</v>
      </c>
      <c r="I36" s="253"/>
      <c r="J36" s="253"/>
      <c r="K36" s="38"/>
      <c r="L36" s="38"/>
      <c r="M36" s="259">
        <v>0</v>
      </c>
      <c r="N36" s="253"/>
      <c r="O36" s="253"/>
      <c r="P36" s="253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51</v>
      </c>
      <c r="E38" s="81"/>
      <c r="F38" s="81"/>
      <c r="G38" s="126" t="s">
        <v>52</v>
      </c>
      <c r="H38" s="127" t="s">
        <v>53</v>
      </c>
      <c r="I38" s="81"/>
      <c r="J38" s="81"/>
      <c r="K38" s="81"/>
      <c r="L38" s="260">
        <f>SUM(M30:M36)</f>
        <v>0</v>
      </c>
      <c r="M38" s="260"/>
      <c r="N38" s="260"/>
      <c r="O38" s="260"/>
      <c r="P38" s="261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06" t="s">
        <v>121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1" t="str">
        <f>F6</f>
        <v>Hřbitov Střekov - oprava stropu, chladícího boxu a WC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118</v>
      </c>
      <c r="D79" s="38"/>
      <c r="E79" s="38"/>
      <c r="F79" s="226" t="str">
        <f>F7</f>
        <v>004 - ZTI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65" s="1" customFormat="1" ht="18" customHeight="1">
      <c r="B81" s="37"/>
      <c r="C81" s="32" t="s">
        <v>24</v>
      </c>
      <c r="D81" s="38"/>
      <c r="E81" s="38"/>
      <c r="F81" s="30" t="str">
        <f>F9</f>
        <v>Pohřebiště Střekov</v>
      </c>
      <c r="G81" s="38"/>
      <c r="H81" s="38"/>
      <c r="I81" s="38"/>
      <c r="J81" s="38"/>
      <c r="K81" s="32" t="s">
        <v>26</v>
      </c>
      <c r="L81" s="38"/>
      <c r="M81" s="255" t="str">
        <f>IF(O9="","",O9)</f>
        <v>11. 10. 2018</v>
      </c>
      <c r="N81" s="255"/>
      <c r="O81" s="255"/>
      <c r="P81" s="255"/>
      <c r="Q81" s="38"/>
      <c r="R81" s="39"/>
      <c r="T81" s="131"/>
      <c r="U81" s="131"/>
    </row>
    <row r="82" spans="2:65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65" s="1" customFormat="1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34</v>
      </c>
      <c r="L83" s="38"/>
      <c r="M83" s="210" t="str">
        <f>E18</f>
        <v>Varia s.r.o.</v>
      </c>
      <c r="N83" s="210"/>
      <c r="O83" s="210"/>
      <c r="P83" s="210"/>
      <c r="Q83" s="210"/>
      <c r="R83" s="39"/>
      <c r="T83" s="131"/>
      <c r="U83" s="131"/>
    </row>
    <row r="84" spans="2:65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39</v>
      </c>
      <c r="L84" s="38"/>
      <c r="M84" s="210" t="str">
        <f>E21</f>
        <v xml:space="preserve"> </v>
      </c>
      <c r="N84" s="210"/>
      <c r="O84" s="210"/>
      <c r="P84" s="210"/>
      <c r="Q84" s="210"/>
      <c r="R84" s="39"/>
      <c r="T84" s="131"/>
      <c r="U84" s="131"/>
    </row>
    <row r="85" spans="2:65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65" s="1" customFormat="1" ht="29.25" customHeight="1">
      <c r="B86" s="37"/>
      <c r="C86" s="262" t="s">
        <v>122</v>
      </c>
      <c r="D86" s="263"/>
      <c r="E86" s="263"/>
      <c r="F86" s="263"/>
      <c r="G86" s="263"/>
      <c r="H86" s="120"/>
      <c r="I86" s="120"/>
      <c r="J86" s="120"/>
      <c r="K86" s="120"/>
      <c r="L86" s="120"/>
      <c r="M86" s="120"/>
      <c r="N86" s="262" t="s">
        <v>123</v>
      </c>
      <c r="O86" s="263"/>
      <c r="P86" s="263"/>
      <c r="Q86" s="263"/>
      <c r="R86" s="39"/>
      <c r="T86" s="131"/>
      <c r="U86" s="131"/>
    </row>
    <row r="87" spans="2:65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65" s="1" customFormat="1" ht="29.25" customHeight="1">
      <c r="B88" s="37"/>
      <c r="C88" s="132" t="s">
        <v>124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7">
        <f>N120</f>
        <v>0</v>
      </c>
      <c r="O88" s="264"/>
      <c r="P88" s="264"/>
      <c r="Q88" s="264"/>
      <c r="R88" s="39"/>
      <c r="T88" s="131"/>
      <c r="U88" s="131"/>
      <c r="AU88" s="21" t="s">
        <v>125</v>
      </c>
    </row>
    <row r="89" spans="2:65" s="6" customFormat="1" ht="24.95" customHeight="1">
      <c r="B89" s="133"/>
      <c r="C89" s="134"/>
      <c r="D89" s="135" t="s">
        <v>1173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5">
        <f>N121</f>
        <v>0</v>
      </c>
      <c r="O89" s="266"/>
      <c r="P89" s="266"/>
      <c r="Q89" s="266"/>
      <c r="R89" s="136"/>
      <c r="T89" s="137"/>
      <c r="U89" s="137"/>
    </row>
    <row r="90" spans="2:65" s="6" customFormat="1" ht="24.95" customHeight="1">
      <c r="B90" s="133"/>
      <c r="C90" s="134"/>
      <c r="D90" s="135" t="s">
        <v>1174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65">
        <f>N137</f>
        <v>0</v>
      </c>
      <c r="O90" s="266"/>
      <c r="P90" s="266"/>
      <c r="Q90" s="266"/>
      <c r="R90" s="136"/>
      <c r="T90" s="137"/>
      <c r="U90" s="137"/>
    </row>
    <row r="91" spans="2:65" s="6" customFormat="1" ht="24.95" customHeight="1">
      <c r="B91" s="133"/>
      <c r="C91" s="134"/>
      <c r="D91" s="135" t="s">
        <v>1175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65">
        <f>N149</f>
        <v>0</v>
      </c>
      <c r="O91" s="266"/>
      <c r="P91" s="266"/>
      <c r="Q91" s="266"/>
      <c r="R91" s="136"/>
      <c r="T91" s="137"/>
      <c r="U91" s="137"/>
    </row>
    <row r="92" spans="2:65" s="6" customFormat="1" ht="24.95" customHeight="1">
      <c r="B92" s="133"/>
      <c r="C92" s="134"/>
      <c r="D92" s="135" t="s">
        <v>1176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65">
        <f>N166</f>
        <v>0</v>
      </c>
      <c r="O92" s="266"/>
      <c r="P92" s="266"/>
      <c r="Q92" s="266"/>
      <c r="R92" s="136"/>
      <c r="T92" s="137"/>
      <c r="U92" s="137"/>
    </row>
    <row r="93" spans="2:65" s="6" customFormat="1" ht="24.95" customHeight="1">
      <c r="B93" s="133"/>
      <c r="C93" s="134"/>
      <c r="D93" s="135" t="s">
        <v>386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65">
        <f>N168</f>
        <v>0</v>
      </c>
      <c r="O93" s="266"/>
      <c r="P93" s="266"/>
      <c r="Q93" s="266"/>
      <c r="R93" s="136"/>
      <c r="T93" s="137"/>
      <c r="U93" s="137"/>
    </row>
    <row r="94" spans="2:65" s="1" customFormat="1" ht="21.75" customHeight="1"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9"/>
      <c r="T94" s="131"/>
      <c r="U94" s="131"/>
    </row>
    <row r="95" spans="2:65" s="1" customFormat="1" ht="29.25" customHeight="1">
      <c r="B95" s="37"/>
      <c r="C95" s="132" t="s">
        <v>138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264">
        <f>ROUND(N96+N97+N98+N99+N100+N101,2)</f>
        <v>0</v>
      </c>
      <c r="O95" s="268"/>
      <c r="P95" s="268"/>
      <c r="Q95" s="268"/>
      <c r="R95" s="39"/>
      <c r="T95" s="142"/>
      <c r="U95" s="143" t="s">
        <v>44</v>
      </c>
    </row>
    <row r="96" spans="2:65" s="1" customFormat="1" ht="18" customHeight="1">
      <c r="B96" s="37"/>
      <c r="C96" s="38"/>
      <c r="D96" s="244" t="s">
        <v>139</v>
      </c>
      <c r="E96" s="245"/>
      <c r="F96" s="245"/>
      <c r="G96" s="245"/>
      <c r="H96" s="245"/>
      <c r="I96" s="38"/>
      <c r="J96" s="38"/>
      <c r="K96" s="38"/>
      <c r="L96" s="38"/>
      <c r="M96" s="38"/>
      <c r="N96" s="242">
        <f>ROUND(N88*T96,2)</f>
        <v>0</v>
      </c>
      <c r="O96" s="243"/>
      <c r="P96" s="243"/>
      <c r="Q96" s="243"/>
      <c r="R96" s="39"/>
      <c r="S96" s="144"/>
      <c r="T96" s="145"/>
      <c r="U96" s="146" t="s">
        <v>45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140</v>
      </c>
      <c r="AZ96" s="144"/>
      <c r="BA96" s="144"/>
      <c r="BB96" s="144"/>
      <c r="BC96" s="144"/>
      <c r="BD96" s="144"/>
      <c r="BE96" s="148">
        <f t="shared" ref="BE96:BE101" si="0">IF(U96="základní",N96,0)</f>
        <v>0</v>
      </c>
      <c r="BF96" s="148">
        <f t="shared" ref="BF96:BF101" si="1">IF(U96="snížená",N96,0)</f>
        <v>0</v>
      </c>
      <c r="BG96" s="148">
        <f t="shared" ref="BG96:BG101" si="2">IF(U96="zákl. přenesená",N96,0)</f>
        <v>0</v>
      </c>
      <c r="BH96" s="148">
        <f t="shared" ref="BH96:BH101" si="3">IF(U96="sníž. přenesená",N96,0)</f>
        <v>0</v>
      </c>
      <c r="BI96" s="148">
        <f t="shared" ref="BI96:BI101" si="4">IF(U96="nulová",N96,0)</f>
        <v>0</v>
      </c>
      <c r="BJ96" s="147" t="s">
        <v>88</v>
      </c>
      <c r="BK96" s="144"/>
      <c r="BL96" s="144"/>
      <c r="BM96" s="144"/>
    </row>
    <row r="97" spans="2:65" s="1" customFormat="1" ht="18" customHeight="1">
      <c r="B97" s="37"/>
      <c r="C97" s="38"/>
      <c r="D97" s="244" t="s">
        <v>141</v>
      </c>
      <c r="E97" s="245"/>
      <c r="F97" s="245"/>
      <c r="G97" s="245"/>
      <c r="H97" s="245"/>
      <c r="I97" s="38"/>
      <c r="J97" s="38"/>
      <c r="K97" s="38"/>
      <c r="L97" s="38"/>
      <c r="M97" s="38"/>
      <c r="N97" s="242">
        <f>ROUND(N88*T97,2)</f>
        <v>0</v>
      </c>
      <c r="O97" s="243"/>
      <c r="P97" s="243"/>
      <c r="Q97" s="243"/>
      <c r="R97" s="39"/>
      <c r="S97" s="144"/>
      <c r="T97" s="145"/>
      <c r="U97" s="146" t="s">
        <v>45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140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88</v>
      </c>
      <c r="BK97" s="144"/>
      <c r="BL97" s="144"/>
      <c r="BM97" s="144"/>
    </row>
    <row r="98" spans="2:65" s="1" customFormat="1" ht="18" customHeight="1">
      <c r="B98" s="37"/>
      <c r="C98" s="38"/>
      <c r="D98" s="244" t="s">
        <v>142</v>
      </c>
      <c r="E98" s="245"/>
      <c r="F98" s="245"/>
      <c r="G98" s="245"/>
      <c r="H98" s="245"/>
      <c r="I98" s="38"/>
      <c r="J98" s="38"/>
      <c r="K98" s="38"/>
      <c r="L98" s="38"/>
      <c r="M98" s="38"/>
      <c r="N98" s="242">
        <f>ROUND(N88*T98,2)</f>
        <v>0</v>
      </c>
      <c r="O98" s="243"/>
      <c r="P98" s="243"/>
      <c r="Q98" s="243"/>
      <c r="R98" s="39"/>
      <c r="S98" s="144"/>
      <c r="T98" s="145"/>
      <c r="U98" s="146" t="s">
        <v>45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140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88</v>
      </c>
      <c r="BK98" s="144"/>
      <c r="BL98" s="144"/>
      <c r="BM98" s="144"/>
    </row>
    <row r="99" spans="2:65" s="1" customFormat="1" ht="18" customHeight="1">
      <c r="B99" s="37"/>
      <c r="C99" s="38"/>
      <c r="D99" s="244" t="s">
        <v>143</v>
      </c>
      <c r="E99" s="245"/>
      <c r="F99" s="245"/>
      <c r="G99" s="245"/>
      <c r="H99" s="245"/>
      <c r="I99" s="38"/>
      <c r="J99" s="38"/>
      <c r="K99" s="38"/>
      <c r="L99" s="38"/>
      <c r="M99" s="38"/>
      <c r="N99" s="242">
        <f>ROUND(N88*T99,2)</f>
        <v>0</v>
      </c>
      <c r="O99" s="243"/>
      <c r="P99" s="243"/>
      <c r="Q99" s="243"/>
      <c r="R99" s="39"/>
      <c r="S99" s="144"/>
      <c r="T99" s="145"/>
      <c r="U99" s="146" t="s">
        <v>45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140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88</v>
      </c>
      <c r="BK99" s="144"/>
      <c r="BL99" s="144"/>
      <c r="BM99" s="144"/>
    </row>
    <row r="100" spans="2:65" s="1" customFormat="1" ht="18" customHeight="1">
      <c r="B100" s="37"/>
      <c r="C100" s="38"/>
      <c r="D100" s="244" t="s">
        <v>144</v>
      </c>
      <c r="E100" s="245"/>
      <c r="F100" s="245"/>
      <c r="G100" s="245"/>
      <c r="H100" s="245"/>
      <c r="I100" s="38"/>
      <c r="J100" s="38"/>
      <c r="K100" s="38"/>
      <c r="L100" s="38"/>
      <c r="M100" s="38"/>
      <c r="N100" s="242">
        <f>ROUND(N88*T100,2)</f>
        <v>0</v>
      </c>
      <c r="O100" s="243"/>
      <c r="P100" s="243"/>
      <c r="Q100" s="243"/>
      <c r="R100" s="39"/>
      <c r="S100" s="144"/>
      <c r="T100" s="145"/>
      <c r="U100" s="146" t="s">
        <v>45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140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88</v>
      </c>
      <c r="BK100" s="144"/>
      <c r="BL100" s="144"/>
      <c r="BM100" s="144"/>
    </row>
    <row r="101" spans="2:65" s="1" customFormat="1" ht="18" customHeight="1">
      <c r="B101" s="37"/>
      <c r="C101" s="38"/>
      <c r="D101" s="108" t="s">
        <v>145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242">
        <f>ROUND(N88*T101,2)</f>
        <v>0</v>
      </c>
      <c r="O101" s="243"/>
      <c r="P101" s="243"/>
      <c r="Q101" s="243"/>
      <c r="R101" s="39"/>
      <c r="S101" s="144"/>
      <c r="T101" s="149"/>
      <c r="U101" s="150" t="s">
        <v>45</v>
      </c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7" t="s">
        <v>146</v>
      </c>
      <c r="AZ101" s="144"/>
      <c r="BA101" s="144"/>
      <c r="BB101" s="144"/>
      <c r="BC101" s="144"/>
      <c r="BD101" s="144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88</v>
      </c>
      <c r="BK101" s="144"/>
      <c r="BL101" s="144"/>
      <c r="BM101" s="144"/>
    </row>
    <row r="102" spans="2:65" s="1" customFormat="1" ht="13.5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T102" s="131"/>
      <c r="U102" s="131"/>
    </row>
    <row r="103" spans="2:65" s="1" customFormat="1" ht="29.25" customHeight="1">
      <c r="B103" s="37"/>
      <c r="C103" s="119" t="s">
        <v>110</v>
      </c>
      <c r="D103" s="120"/>
      <c r="E103" s="120"/>
      <c r="F103" s="120"/>
      <c r="G103" s="120"/>
      <c r="H103" s="120"/>
      <c r="I103" s="120"/>
      <c r="J103" s="120"/>
      <c r="K103" s="120"/>
      <c r="L103" s="248">
        <f>ROUND(SUM(N88+N95),2)</f>
        <v>0</v>
      </c>
      <c r="M103" s="248"/>
      <c r="N103" s="248"/>
      <c r="O103" s="248"/>
      <c r="P103" s="248"/>
      <c r="Q103" s="248"/>
      <c r="R103" s="39"/>
      <c r="T103" s="131"/>
      <c r="U103" s="131"/>
    </row>
    <row r="104" spans="2:65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  <c r="T104" s="131"/>
      <c r="U104" s="131"/>
    </row>
    <row r="108" spans="2:65" s="1" customFormat="1" ht="6.95" customHeight="1"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6"/>
    </row>
    <row r="109" spans="2:65" s="1" customFormat="1" ht="36.950000000000003" customHeight="1">
      <c r="B109" s="37"/>
      <c r="C109" s="206" t="s">
        <v>147</v>
      </c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39"/>
    </row>
    <row r="110" spans="2:65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spans="2:65" s="1" customFormat="1" ht="30" customHeight="1">
      <c r="B111" s="37"/>
      <c r="C111" s="32" t="s">
        <v>19</v>
      </c>
      <c r="D111" s="38"/>
      <c r="E111" s="38"/>
      <c r="F111" s="251" t="str">
        <f>F6</f>
        <v>Hřbitov Střekov - oprava stropu, chladícího boxu a WC</v>
      </c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38"/>
      <c r="R111" s="39"/>
    </row>
    <row r="112" spans="2:65" s="1" customFormat="1" ht="36.950000000000003" customHeight="1">
      <c r="B112" s="37"/>
      <c r="C112" s="71" t="s">
        <v>118</v>
      </c>
      <c r="D112" s="38"/>
      <c r="E112" s="38"/>
      <c r="F112" s="226" t="str">
        <f>F7</f>
        <v>004 - ZTI</v>
      </c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38"/>
      <c r="R112" s="39"/>
    </row>
    <row r="113" spans="2:65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65" s="1" customFormat="1" ht="18" customHeight="1">
      <c r="B114" s="37"/>
      <c r="C114" s="32" t="s">
        <v>24</v>
      </c>
      <c r="D114" s="38"/>
      <c r="E114" s="38"/>
      <c r="F114" s="30" t="str">
        <f>F9</f>
        <v>Pohřebiště Střekov</v>
      </c>
      <c r="G114" s="38"/>
      <c r="H114" s="38"/>
      <c r="I114" s="38"/>
      <c r="J114" s="38"/>
      <c r="K114" s="32" t="s">
        <v>26</v>
      </c>
      <c r="L114" s="38"/>
      <c r="M114" s="255" t="str">
        <f>IF(O9="","",O9)</f>
        <v>11. 10. 2018</v>
      </c>
      <c r="N114" s="255"/>
      <c r="O114" s="255"/>
      <c r="P114" s="255"/>
      <c r="Q114" s="38"/>
      <c r="R114" s="39"/>
    </row>
    <row r="115" spans="2:65" s="1" customFormat="1" ht="6.9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65" s="1" customFormat="1">
      <c r="B116" s="37"/>
      <c r="C116" s="32" t="s">
        <v>28</v>
      </c>
      <c r="D116" s="38"/>
      <c r="E116" s="38"/>
      <c r="F116" s="30" t="str">
        <f>E12</f>
        <v xml:space="preserve"> </v>
      </c>
      <c r="G116" s="38"/>
      <c r="H116" s="38"/>
      <c r="I116" s="38"/>
      <c r="J116" s="38"/>
      <c r="K116" s="32" t="s">
        <v>34</v>
      </c>
      <c r="L116" s="38"/>
      <c r="M116" s="210" t="str">
        <f>E18</f>
        <v>Varia s.r.o.</v>
      </c>
      <c r="N116" s="210"/>
      <c r="O116" s="210"/>
      <c r="P116" s="210"/>
      <c r="Q116" s="210"/>
      <c r="R116" s="39"/>
    </row>
    <row r="117" spans="2:65" s="1" customFormat="1" ht="14.45" customHeight="1">
      <c r="B117" s="37"/>
      <c r="C117" s="32" t="s">
        <v>32</v>
      </c>
      <c r="D117" s="38"/>
      <c r="E117" s="38"/>
      <c r="F117" s="30" t="str">
        <f>IF(E15="","",E15)</f>
        <v>Vyplň údaj</v>
      </c>
      <c r="G117" s="38"/>
      <c r="H117" s="38"/>
      <c r="I117" s="38"/>
      <c r="J117" s="38"/>
      <c r="K117" s="32" t="s">
        <v>39</v>
      </c>
      <c r="L117" s="38"/>
      <c r="M117" s="210" t="str">
        <f>E21</f>
        <v xml:space="preserve"> </v>
      </c>
      <c r="N117" s="210"/>
      <c r="O117" s="210"/>
      <c r="P117" s="210"/>
      <c r="Q117" s="210"/>
      <c r="R117" s="39"/>
    </row>
    <row r="118" spans="2:65" s="1" customFormat="1" ht="10.3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65" s="8" customFormat="1" ht="29.25" customHeight="1">
      <c r="B119" s="151"/>
      <c r="C119" s="152" t="s">
        <v>148</v>
      </c>
      <c r="D119" s="153" t="s">
        <v>149</v>
      </c>
      <c r="E119" s="153" t="s">
        <v>62</v>
      </c>
      <c r="F119" s="269" t="s">
        <v>150</v>
      </c>
      <c r="G119" s="269"/>
      <c r="H119" s="269"/>
      <c r="I119" s="269"/>
      <c r="J119" s="153" t="s">
        <v>151</v>
      </c>
      <c r="K119" s="153" t="s">
        <v>152</v>
      </c>
      <c r="L119" s="269" t="s">
        <v>153</v>
      </c>
      <c r="M119" s="269"/>
      <c r="N119" s="269" t="s">
        <v>123</v>
      </c>
      <c r="O119" s="269"/>
      <c r="P119" s="269"/>
      <c r="Q119" s="270"/>
      <c r="R119" s="154"/>
      <c r="T119" s="82" t="s">
        <v>154</v>
      </c>
      <c r="U119" s="83" t="s">
        <v>44</v>
      </c>
      <c r="V119" s="83" t="s">
        <v>155</v>
      </c>
      <c r="W119" s="83" t="s">
        <v>156</v>
      </c>
      <c r="X119" s="83" t="s">
        <v>157</v>
      </c>
      <c r="Y119" s="83" t="s">
        <v>158</v>
      </c>
      <c r="Z119" s="83" t="s">
        <v>159</v>
      </c>
      <c r="AA119" s="84" t="s">
        <v>160</v>
      </c>
    </row>
    <row r="120" spans="2:65" s="1" customFormat="1" ht="29.25" customHeight="1">
      <c r="B120" s="37"/>
      <c r="C120" s="86" t="s">
        <v>120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281">
        <f>BK120</f>
        <v>0</v>
      </c>
      <c r="O120" s="282"/>
      <c r="P120" s="282"/>
      <c r="Q120" s="282"/>
      <c r="R120" s="39"/>
      <c r="T120" s="85"/>
      <c r="U120" s="53"/>
      <c r="V120" s="53"/>
      <c r="W120" s="155">
        <f>W121+W137+W149+W166+W168+W172</f>
        <v>0</v>
      </c>
      <c r="X120" s="53"/>
      <c r="Y120" s="155">
        <f>Y121+Y137+Y149+Y166+Y168+Y172</f>
        <v>0</v>
      </c>
      <c r="Z120" s="53"/>
      <c r="AA120" s="156">
        <f>AA121+AA137+AA149+AA166+AA168+AA172</f>
        <v>0</v>
      </c>
      <c r="AT120" s="21" t="s">
        <v>79</v>
      </c>
      <c r="AU120" s="21" t="s">
        <v>125</v>
      </c>
      <c r="BK120" s="157">
        <f>BK121+BK137+BK149+BK166+BK168+BK172</f>
        <v>0</v>
      </c>
    </row>
    <row r="121" spans="2:65" s="9" customFormat="1" ht="37.35" customHeight="1">
      <c r="B121" s="158"/>
      <c r="C121" s="159"/>
      <c r="D121" s="160" t="s">
        <v>1173</v>
      </c>
      <c r="E121" s="160"/>
      <c r="F121" s="160"/>
      <c r="G121" s="160"/>
      <c r="H121" s="160"/>
      <c r="I121" s="160"/>
      <c r="J121" s="160"/>
      <c r="K121" s="160"/>
      <c r="L121" s="160"/>
      <c r="M121" s="160"/>
      <c r="N121" s="290">
        <f>BK121</f>
        <v>0</v>
      </c>
      <c r="O121" s="291"/>
      <c r="P121" s="291"/>
      <c r="Q121" s="291"/>
      <c r="R121" s="161"/>
      <c r="T121" s="162"/>
      <c r="U121" s="159"/>
      <c r="V121" s="159"/>
      <c r="W121" s="163">
        <f>SUM(W122:W136)</f>
        <v>0</v>
      </c>
      <c r="X121" s="159"/>
      <c r="Y121" s="163">
        <f>SUM(Y122:Y136)</f>
        <v>0</v>
      </c>
      <c r="Z121" s="159"/>
      <c r="AA121" s="164">
        <f>SUM(AA122:AA136)</f>
        <v>0</v>
      </c>
      <c r="AR121" s="165" t="s">
        <v>116</v>
      </c>
      <c r="AT121" s="166" t="s">
        <v>79</v>
      </c>
      <c r="AU121" s="166" t="s">
        <v>80</v>
      </c>
      <c r="AY121" s="165" t="s">
        <v>161</v>
      </c>
      <c r="BK121" s="167">
        <f>SUM(BK122:BK136)</f>
        <v>0</v>
      </c>
    </row>
    <row r="122" spans="2:65" s="1" customFormat="1" ht="22.9" customHeight="1">
      <c r="B122" s="37"/>
      <c r="C122" s="169" t="s">
        <v>88</v>
      </c>
      <c r="D122" s="169" t="s">
        <v>162</v>
      </c>
      <c r="E122" s="170" t="s">
        <v>1177</v>
      </c>
      <c r="F122" s="271" t="s">
        <v>1178</v>
      </c>
      <c r="G122" s="271"/>
      <c r="H122" s="271"/>
      <c r="I122" s="271"/>
      <c r="J122" s="171" t="s">
        <v>201</v>
      </c>
      <c r="K122" s="172">
        <v>14</v>
      </c>
      <c r="L122" s="272">
        <v>0</v>
      </c>
      <c r="M122" s="273"/>
      <c r="N122" s="274">
        <f t="shared" ref="N122:N136" si="5">ROUND(L122*K122,2)</f>
        <v>0</v>
      </c>
      <c r="O122" s="274"/>
      <c r="P122" s="274"/>
      <c r="Q122" s="274"/>
      <c r="R122" s="39"/>
      <c r="T122" s="173" t="s">
        <v>22</v>
      </c>
      <c r="U122" s="46" t="s">
        <v>45</v>
      </c>
      <c r="V122" s="38"/>
      <c r="W122" s="174">
        <f t="shared" ref="W122:W136" si="6">V122*K122</f>
        <v>0</v>
      </c>
      <c r="X122" s="174">
        <v>0</v>
      </c>
      <c r="Y122" s="174">
        <f t="shared" ref="Y122:Y136" si="7">X122*K122</f>
        <v>0</v>
      </c>
      <c r="Z122" s="174">
        <v>0</v>
      </c>
      <c r="AA122" s="175">
        <f t="shared" ref="AA122:AA136" si="8">Z122*K122</f>
        <v>0</v>
      </c>
      <c r="AR122" s="21" t="s">
        <v>251</v>
      </c>
      <c r="AT122" s="21" t="s">
        <v>162</v>
      </c>
      <c r="AU122" s="21" t="s">
        <v>88</v>
      </c>
      <c r="AY122" s="21" t="s">
        <v>161</v>
      </c>
      <c r="BE122" s="112">
        <f t="shared" ref="BE122:BE136" si="9">IF(U122="základní",N122,0)</f>
        <v>0</v>
      </c>
      <c r="BF122" s="112">
        <f t="shared" ref="BF122:BF136" si="10">IF(U122="snížená",N122,0)</f>
        <v>0</v>
      </c>
      <c r="BG122" s="112">
        <f t="shared" ref="BG122:BG136" si="11">IF(U122="zákl. přenesená",N122,0)</f>
        <v>0</v>
      </c>
      <c r="BH122" s="112">
        <f t="shared" ref="BH122:BH136" si="12">IF(U122="sníž. přenesená",N122,0)</f>
        <v>0</v>
      </c>
      <c r="BI122" s="112">
        <f t="shared" ref="BI122:BI136" si="13">IF(U122="nulová",N122,0)</f>
        <v>0</v>
      </c>
      <c r="BJ122" s="21" t="s">
        <v>88</v>
      </c>
      <c r="BK122" s="112">
        <f t="shared" ref="BK122:BK136" si="14">ROUND(L122*K122,2)</f>
        <v>0</v>
      </c>
      <c r="BL122" s="21" t="s">
        <v>251</v>
      </c>
      <c r="BM122" s="21" t="s">
        <v>1179</v>
      </c>
    </row>
    <row r="123" spans="2:65" s="1" customFormat="1" ht="22.9" customHeight="1">
      <c r="B123" s="37"/>
      <c r="C123" s="169" t="s">
        <v>116</v>
      </c>
      <c r="D123" s="169" t="s">
        <v>162</v>
      </c>
      <c r="E123" s="170" t="s">
        <v>1180</v>
      </c>
      <c r="F123" s="271" t="s">
        <v>1181</v>
      </c>
      <c r="G123" s="271"/>
      <c r="H123" s="271"/>
      <c r="I123" s="271"/>
      <c r="J123" s="171" t="s">
        <v>201</v>
      </c>
      <c r="K123" s="172">
        <v>2</v>
      </c>
      <c r="L123" s="272">
        <v>0</v>
      </c>
      <c r="M123" s="273"/>
      <c r="N123" s="274">
        <f t="shared" si="5"/>
        <v>0</v>
      </c>
      <c r="O123" s="274"/>
      <c r="P123" s="274"/>
      <c r="Q123" s="274"/>
      <c r="R123" s="39"/>
      <c r="T123" s="173" t="s">
        <v>22</v>
      </c>
      <c r="U123" s="46" t="s">
        <v>45</v>
      </c>
      <c r="V123" s="38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21" t="s">
        <v>251</v>
      </c>
      <c r="AT123" s="21" t="s">
        <v>162</v>
      </c>
      <c r="AU123" s="21" t="s">
        <v>88</v>
      </c>
      <c r="AY123" s="21" t="s">
        <v>161</v>
      </c>
      <c r="BE123" s="112">
        <f t="shared" si="9"/>
        <v>0</v>
      </c>
      <c r="BF123" s="112">
        <f t="shared" si="10"/>
        <v>0</v>
      </c>
      <c r="BG123" s="112">
        <f t="shared" si="11"/>
        <v>0</v>
      </c>
      <c r="BH123" s="112">
        <f t="shared" si="12"/>
        <v>0</v>
      </c>
      <c r="BI123" s="112">
        <f t="shared" si="13"/>
        <v>0</v>
      </c>
      <c r="BJ123" s="21" t="s">
        <v>88</v>
      </c>
      <c r="BK123" s="112">
        <f t="shared" si="14"/>
        <v>0</v>
      </c>
      <c r="BL123" s="21" t="s">
        <v>251</v>
      </c>
      <c r="BM123" s="21" t="s">
        <v>1182</v>
      </c>
    </row>
    <row r="124" spans="2:65" s="1" customFormat="1" ht="22.9" customHeight="1">
      <c r="B124" s="37"/>
      <c r="C124" s="169" t="s">
        <v>175</v>
      </c>
      <c r="D124" s="169" t="s">
        <v>162</v>
      </c>
      <c r="E124" s="170" t="s">
        <v>1183</v>
      </c>
      <c r="F124" s="271" t="s">
        <v>1184</v>
      </c>
      <c r="G124" s="271"/>
      <c r="H124" s="271"/>
      <c r="I124" s="271"/>
      <c r="J124" s="171" t="s">
        <v>201</v>
      </c>
      <c r="K124" s="172">
        <v>5</v>
      </c>
      <c r="L124" s="272">
        <v>0</v>
      </c>
      <c r="M124" s="273"/>
      <c r="N124" s="274">
        <f t="shared" si="5"/>
        <v>0</v>
      </c>
      <c r="O124" s="274"/>
      <c r="P124" s="274"/>
      <c r="Q124" s="274"/>
      <c r="R124" s="39"/>
      <c r="T124" s="173" t="s">
        <v>22</v>
      </c>
      <c r="U124" s="46" t="s">
        <v>45</v>
      </c>
      <c r="V124" s="38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21" t="s">
        <v>251</v>
      </c>
      <c r="AT124" s="21" t="s">
        <v>162</v>
      </c>
      <c r="AU124" s="21" t="s">
        <v>88</v>
      </c>
      <c r="AY124" s="21" t="s">
        <v>161</v>
      </c>
      <c r="BE124" s="112">
        <f t="shared" si="9"/>
        <v>0</v>
      </c>
      <c r="BF124" s="112">
        <f t="shared" si="10"/>
        <v>0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21" t="s">
        <v>88</v>
      </c>
      <c r="BK124" s="112">
        <f t="shared" si="14"/>
        <v>0</v>
      </c>
      <c r="BL124" s="21" t="s">
        <v>251</v>
      </c>
      <c r="BM124" s="21" t="s">
        <v>1185</v>
      </c>
    </row>
    <row r="125" spans="2:65" s="1" customFormat="1" ht="22.9" customHeight="1">
      <c r="B125" s="37"/>
      <c r="C125" s="169" t="s">
        <v>166</v>
      </c>
      <c r="D125" s="169" t="s">
        <v>162</v>
      </c>
      <c r="E125" s="170" t="s">
        <v>1186</v>
      </c>
      <c r="F125" s="271" t="s">
        <v>1187</v>
      </c>
      <c r="G125" s="271"/>
      <c r="H125" s="271"/>
      <c r="I125" s="271"/>
      <c r="J125" s="171" t="s">
        <v>201</v>
      </c>
      <c r="K125" s="172">
        <v>7</v>
      </c>
      <c r="L125" s="272">
        <v>0</v>
      </c>
      <c r="M125" s="273"/>
      <c r="N125" s="274">
        <f t="shared" si="5"/>
        <v>0</v>
      </c>
      <c r="O125" s="274"/>
      <c r="P125" s="274"/>
      <c r="Q125" s="274"/>
      <c r="R125" s="39"/>
      <c r="T125" s="173" t="s">
        <v>22</v>
      </c>
      <c r="U125" s="46" t="s">
        <v>45</v>
      </c>
      <c r="V125" s="38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21" t="s">
        <v>251</v>
      </c>
      <c r="AT125" s="21" t="s">
        <v>162</v>
      </c>
      <c r="AU125" s="21" t="s">
        <v>88</v>
      </c>
      <c r="AY125" s="21" t="s">
        <v>161</v>
      </c>
      <c r="BE125" s="112">
        <f t="shared" si="9"/>
        <v>0</v>
      </c>
      <c r="BF125" s="112">
        <f t="shared" si="10"/>
        <v>0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21" t="s">
        <v>88</v>
      </c>
      <c r="BK125" s="112">
        <f t="shared" si="14"/>
        <v>0</v>
      </c>
      <c r="BL125" s="21" t="s">
        <v>251</v>
      </c>
      <c r="BM125" s="21" t="s">
        <v>1188</v>
      </c>
    </row>
    <row r="126" spans="2:65" s="1" customFormat="1" ht="22.9" customHeight="1">
      <c r="B126" s="37"/>
      <c r="C126" s="169" t="s">
        <v>187</v>
      </c>
      <c r="D126" s="169" t="s">
        <v>162</v>
      </c>
      <c r="E126" s="170" t="s">
        <v>1189</v>
      </c>
      <c r="F126" s="271" t="s">
        <v>1190</v>
      </c>
      <c r="G126" s="271"/>
      <c r="H126" s="271"/>
      <c r="I126" s="271"/>
      <c r="J126" s="171" t="s">
        <v>201</v>
      </c>
      <c r="K126" s="172">
        <v>7</v>
      </c>
      <c r="L126" s="272">
        <v>0</v>
      </c>
      <c r="M126" s="273"/>
      <c r="N126" s="274">
        <f t="shared" si="5"/>
        <v>0</v>
      </c>
      <c r="O126" s="274"/>
      <c r="P126" s="274"/>
      <c r="Q126" s="274"/>
      <c r="R126" s="39"/>
      <c r="T126" s="173" t="s">
        <v>22</v>
      </c>
      <c r="U126" s="46" t="s">
        <v>45</v>
      </c>
      <c r="V126" s="38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1" t="s">
        <v>251</v>
      </c>
      <c r="AT126" s="21" t="s">
        <v>162</v>
      </c>
      <c r="AU126" s="21" t="s">
        <v>88</v>
      </c>
      <c r="AY126" s="21" t="s">
        <v>161</v>
      </c>
      <c r="BE126" s="112">
        <f t="shared" si="9"/>
        <v>0</v>
      </c>
      <c r="BF126" s="112">
        <f t="shared" si="10"/>
        <v>0</v>
      </c>
      <c r="BG126" s="112">
        <f t="shared" si="11"/>
        <v>0</v>
      </c>
      <c r="BH126" s="112">
        <f t="shared" si="12"/>
        <v>0</v>
      </c>
      <c r="BI126" s="112">
        <f t="shared" si="13"/>
        <v>0</v>
      </c>
      <c r="BJ126" s="21" t="s">
        <v>88</v>
      </c>
      <c r="BK126" s="112">
        <f t="shared" si="14"/>
        <v>0</v>
      </c>
      <c r="BL126" s="21" t="s">
        <v>251</v>
      </c>
      <c r="BM126" s="21" t="s">
        <v>1191</v>
      </c>
    </row>
    <row r="127" spans="2:65" s="1" customFormat="1" ht="22.9" customHeight="1">
      <c r="B127" s="37"/>
      <c r="C127" s="169" t="s">
        <v>193</v>
      </c>
      <c r="D127" s="169" t="s">
        <v>162</v>
      </c>
      <c r="E127" s="170" t="s">
        <v>1192</v>
      </c>
      <c r="F127" s="271" t="s">
        <v>1193</v>
      </c>
      <c r="G127" s="271"/>
      <c r="H127" s="271"/>
      <c r="I127" s="271"/>
      <c r="J127" s="171" t="s">
        <v>201</v>
      </c>
      <c r="K127" s="172">
        <v>5</v>
      </c>
      <c r="L127" s="272">
        <v>0</v>
      </c>
      <c r="M127" s="273"/>
      <c r="N127" s="274">
        <f t="shared" si="5"/>
        <v>0</v>
      </c>
      <c r="O127" s="274"/>
      <c r="P127" s="274"/>
      <c r="Q127" s="274"/>
      <c r="R127" s="39"/>
      <c r="T127" s="173" t="s">
        <v>22</v>
      </c>
      <c r="U127" s="46" t="s">
        <v>45</v>
      </c>
      <c r="V127" s="38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21" t="s">
        <v>251</v>
      </c>
      <c r="AT127" s="21" t="s">
        <v>162</v>
      </c>
      <c r="AU127" s="21" t="s">
        <v>88</v>
      </c>
      <c r="AY127" s="21" t="s">
        <v>161</v>
      </c>
      <c r="BE127" s="112">
        <f t="shared" si="9"/>
        <v>0</v>
      </c>
      <c r="BF127" s="112">
        <f t="shared" si="10"/>
        <v>0</v>
      </c>
      <c r="BG127" s="112">
        <f t="shared" si="11"/>
        <v>0</v>
      </c>
      <c r="BH127" s="112">
        <f t="shared" si="12"/>
        <v>0</v>
      </c>
      <c r="BI127" s="112">
        <f t="shared" si="13"/>
        <v>0</v>
      </c>
      <c r="BJ127" s="21" t="s">
        <v>88</v>
      </c>
      <c r="BK127" s="112">
        <f t="shared" si="14"/>
        <v>0</v>
      </c>
      <c r="BL127" s="21" t="s">
        <v>251</v>
      </c>
      <c r="BM127" s="21" t="s">
        <v>1194</v>
      </c>
    </row>
    <row r="128" spans="2:65" s="1" customFormat="1" ht="22.9" customHeight="1">
      <c r="B128" s="37"/>
      <c r="C128" s="169" t="s">
        <v>198</v>
      </c>
      <c r="D128" s="169" t="s">
        <v>162</v>
      </c>
      <c r="E128" s="170" t="s">
        <v>1195</v>
      </c>
      <c r="F128" s="271" t="s">
        <v>1196</v>
      </c>
      <c r="G128" s="271"/>
      <c r="H128" s="271"/>
      <c r="I128" s="271"/>
      <c r="J128" s="171" t="s">
        <v>201</v>
      </c>
      <c r="K128" s="172">
        <v>4</v>
      </c>
      <c r="L128" s="272">
        <v>0</v>
      </c>
      <c r="M128" s="273"/>
      <c r="N128" s="274">
        <f t="shared" si="5"/>
        <v>0</v>
      </c>
      <c r="O128" s="274"/>
      <c r="P128" s="274"/>
      <c r="Q128" s="274"/>
      <c r="R128" s="39"/>
      <c r="T128" s="173" t="s">
        <v>22</v>
      </c>
      <c r="U128" s="46" t="s">
        <v>45</v>
      </c>
      <c r="V128" s="38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21" t="s">
        <v>251</v>
      </c>
      <c r="AT128" s="21" t="s">
        <v>162</v>
      </c>
      <c r="AU128" s="21" t="s">
        <v>88</v>
      </c>
      <c r="AY128" s="21" t="s">
        <v>161</v>
      </c>
      <c r="BE128" s="112">
        <f t="shared" si="9"/>
        <v>0</v>
      </c>
      <c r="BF128" s="112">
        <f t="shared" si="10"/>
        <v>0</v>
      </c>
      <c r="BG128" s="112">
        <f t="shared" si="11"/>
        <v>0</v>
      </c>
      <c r="BH128" s="112">
        <f t="shared" si="12"/>
        <v>0</v>
      </c>
      <c r="BI128" s="112">
        <f t="shared" si="13"/>
        <v>0</v>
      </c>
      <c r="BJ128" s="21" t="s">
        <v>88</v>
      </c>
      <c r="BK128" s="112">
        <f t="shared" si="14"/>
        <v>0</v>
      </c>
      <c r="BL128" s="21" t="s">
        <v>251</v>
      </c>
      <c r="BM128" s="21" t="s">
        <v>1197</v>
      </c>
    </row>
    <row r="129" spans="2:65" s="1" customFormat="1" ht="22.9" customHeight="1">
      <c r="B129" s="37"/>
      <c r="C129" s="169" t="s">
        <v>204</v>
      </c>
      <c r="D129" s="169" t="s">
        <v>162</v>
      </c>
      <c r="E129" s="170" t="s">
        <v>1198</v>
      </c>
      <c r="F129" s="271" t="s">
        <v>1199</v>
      </c>
      <c r="G129" s="271"/>
      <c r="H129" s="271"/>
      <c r="I129" s="271"/>
      <c r="J129" s="171" t="s">
        <v>242</v>
      </c>
      <c r="K129" s="172">
        <v>8</v>
      </c>
      <c r="L129" s="272">
        <v>0</v>
      </c>
      <c r="M129" s="273"/>
      <c r="N129" s="274">
        <f t="shared" si="5"/>
        <v>0</v>
      </c>
      <c r="O129" s="274"/>
      <c r="P129" s="274"/>
      <c r="Q129" s="274"/>
      <c r="R129" s="39"/>
      <c r="T129" s="173" t="s">
        <v>22</v>
      </c>
      <c r="U129" s="46" t="s">
        <v>45</v>
      </c>
      <c r="V129" s="38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21" t="s">
        <v>251</v>
      </c>
      <c r="AT129" s="21" t="s">
        <v>162</v>
      </c>
      <c r="AU129" s="21" t="s">
        <v>88</v>
      </c>
      <c r="AY129" s="21" t="s">
        <v>161</v>
      </c>
      <c r="BE129" s="112">
        <f t="shared" si="9"/>
        <v>0</v>
      </c>
      <c r="BF129" s="112">
        <f t="shared" si="10"/>
        <v>0</v>
      </c>
      <c r="BG129" s="112">
        <f t="shared" si="11"/>
        <v>0</v>
      </c>
      <c r="BH129" s="112">
        <f t="shared" si="12"/>
        <v>0</v>
      </c>
      <c r="BI129" s="112">
        <f t="shared" si="13"/>
        <v>0</v>
      </c>
      <c r="BJ129" s="21" t="s">
        <v>88</v>
      </c>
      <c r="BK129" s="112">
        <f t="shared" si="14"/>
        <v>0</v>
      </c>
      <c r="BL129" s="21" t="s">
        <v>251</v>
      </c>
      <c r="BM129" s="21" t="s">
        <v>1200</v>
      </c>
    </row>
    <row r="130" spans="2:65" s="1" customFormat="1" ht="22.9" customHeight="1">
      <c r="B130" s="37"/>
      <c r="C130" s="169" t="s">
        <v>210</v>
      </c>
      <c r="D130" s="169" t="s">
        <v>162</v>
      </c>
      <c r="E130" s="170" t="s">
        <v>1201</v>
      </c>
      <c r="F130" s="271" t="s">
        <v>1202</v>
      </c>
      <c r="G130" s="271"/>
      <c r="H130" s="271"/>
      <c r="I130" s="271"/>
      <c r="J130" s="171" t="s">
        <v>201</v>
      </c>
      <c r="K130" s="172">
        <v>3</v>
      </c>
      <c r="L130" s="272">
        <v>0</v>
      </c>
      <c r="M130" s="273"/>
      <c r="N130" s="274">
        <f t="shared" si="5"/>
        <v>0</v>
      </c>
      <c r="O130" s="274"/>
      <c r="P130" s="274"/>
      <c r="Q130" s="274"/>
      <c r="R130" s="39"/>
      <c r="T130" s="173" t="s">
        <v>22</v>
      </c>
      <c r="U130" s="46" t="s">
        <v>45</v>
      </c>
      <c r="V130" s="38"/>
      <c r="W130" s="174">
        <f t="shared" si="6"/>
        <v>0</v>
      </c>
      <c r="X130" s="174">
        <v>0</v>
      </c>
      <c r="Y130" s="174">
        <f t="shared" si="7"/>
        <v>0</v>
      </c>
      <c r="Z130" s="174">
        <v>0</v>
      </c>
      <c r="AA130" s="175">
        <f t="shared" si="8"/>
        <v>0</v>
      </c>
      <c r="AR130" s="21" t="s">
        <v>251</v>
      </c>
      <c r="AT130" s="21" t="s">
        <v>162</v>
      </c>
      <c r="AU130" s="21" t="s">
        <v>88</v>
      </c>
      <c r="AY130" s="21" t="s">
        <v>161</v>
      </c>
      <c r="BE130" s="112">
        <f t="shared" si="9"/>
        <v>0</v>
      </c>
      <c r="BF130" s="112">
        <f t="shared" si="10"/>
        <v>0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21" t="s">
        <v>88</v>
      </c>
      <c r="BK130" s="112">
        <f t="shared" si="14"/>
        <v>0</v>
      </c>
      <c r="BL130" s="21" t="s">
        <v>251</v>
      </c>
      <c r="BM130" s="21" t="s">
        <v>1203</v>
      </c>
    </row>
    <row r="131" spans="2:65" s="1" customFormat="1" ht="22.9" customHeight="1">
      <c r="B131" s="37"/>
      <c r="C131" s="169" t="s">
        <v>218</v>
      </c>
      <c r="D131" s="169" t="s">
        <v>162</v>
      </c>
      <c r="E131" s="170" t="s">
        <v>1204</v>
      </c>
      <c r="F131" s="271" t="s">
        <v>1205</v>
      </c>
      <c r="G131" s="271"/>
      <c r="H131" s="271"/>
      <c r="I131" s="271"/>
      <c r="J131" s="171" t="s">
        <v>242</v>
      </c>
      <c r="K131" s="172">
        <v>3</v>
      </c>
      <c r="L131" s="272">
        <v>0</v>
      </c>
      <c r="M131" s="273"/>
      <c r="N131" s="274">
        <f t="shared" si="5"/>
        <v>0</v>
      </c>
      <c r="O131" s="274"/>
      <c r="P131" s="274"/>
      <c r="Q131" s="274"/>
      <c r="R131" s="39"/>
      <c r="T131" s="173" t="s">
        <v>22</v>
      </c>
      <c r="U131" s="46" t="s">
        <v>45</v>
      </c>
      <c r="V131" s="38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21" t="s">
        <v>251</v>
      </c>
      <c r="AT131" s="21" t="s">
        <v>162</v>
      </c>
      <c r="AU131" s="21" t="s">
        <v>88</v>
      </c>
      <c r="AY131" s="21" t="s">
        <v>161</v>
      </c>
      <c r="BE131" s="112">
        <f t="shared" si="9"/>
        <v>0</v>
      </c>
      <c r="BF131" s="112">
        <f t="shared" si="10"/>
        <v>0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21" t="s">
        <v>88</v>
      </c>
      <c r="BK131" s="112">
        <f t="shared" si="14"/>
        <v>0</v>
      </c>
      <c r="BL131" s="21" t="s">
        <v>251</v>
      </c>
      <c r="BM131" s="21" t="s">
        <v>1206</v>
      </c>
    </row>
    <row r="132" spans="2:65" s="1" customFormat="1" ht="34.15" customHeight="1">
      <c r="B132" s="37"/>
      <c r="C132" s="169" t="s">
        <v>223</v>
      </c>
      <c r="D132" s="169" t="s">
        <v>162</v>
      </c>
      <c r="E132" s="170" t="s">
        <v>175</v>
      </c>
      <c r="F132" s="271" t="s">
        <v>1207</v>
      </c>
      <c r="G132" s="271"/>
      <c r="H132" s="271"/>
      <c r="I132" s="271"/>
      <c r="J132" s="171" t="s">
        <v>201</v>
      </c>
      <c r="K132" s="172">
        <v>14</v>
      </c>
      <c r="L132" s="272">
        <v>0</v>
      </c>
      <c r="M132" s="273"/>
      <c r="N132" s="274">
        <f t="shared" si="5"/>
        <v>0</v>
      </c>
      <c r="O132" s="274"/>
      <c r="P132" s="274"/>
      <c r="Q132" s="274"/>
      <c r="R132" s="39"/>
      <c r="T132" s="173" t="s">
        <v>22</v>
      </c>
      <c r="U132" s="46" t="s">
        <v>45</v>
      </c>
      <c r="V132" s="38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21" t="s">
        <v>251</v>
      </c>
      <c r="AT132" s="21" t="s">
        <v>162</v>
      </c>
      <c r="AU132" s="21" t="s">
        <v>88</v>
      </c>
      <c r="AY132" s="21" t="s">
        <v>161</v>
      </c>
      <c r="BE132" s="112">
        <f t="shared" si="9"/>
        <v>0</v>
      </c>
      <c r="BF132" s="112">
        <f t="shared" si="10"/>
        <v>0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21" t="s">
        <v>88</v>
      </c>
      <c r="BK132" s="112">
        <f t="shared" si="14"/>
        <v>0</v>
      </c>
      <c r="BL132" s="21" t="s">
        <v>251</v>
      </c>
      <c r="BM132" s="21" t="s">
        <v>1208</v>
      </c>
    </row>
    <row r="133" spans="2:65" s="1" customFormat="1" ht="22.9" customHeight="1">
      <c r="B133" s="37"/>
      <c r="C133" s="169" t="s">
        <v>228</v>
      </c>
      <c r="D133" s="169" t="s">
        <v>162</v>
      </c>
      <c r="E133" s="170" t="s">
        <v>166</v>
      </c>
      <c r="F133" s="271" t="s">
        <v>1209</v>
      </c>
      <c r="G133" s="271"/>
      <c r="H133" s="271"/>
      <c r="I133" s="271"/>
      <c r="J133" s="171" t="s">
        <v>201</v>
      </c>
      <c r="K133" s="172">
        <v>14</v>
      </c>
      <c r="L133" s="272">
        <v>0</v>
      </c>
      <c r="M133" s="273"/>
      <c r="N133" s="274">
        <f t="shared" si="5"/>
        <v>0</v>
      </c>
      <c r="O133" s="274"/>
      <c r="P133" s="274"/>
      <c r="Q133" s="274"/>
      <c r="R133" s="39"/>
      <c r="T133" s="173" t="s">
        <v>22</v>
      </c>
      <c r="U133" s="46" t="s">
        <v>45</v>
      </c>
      <c r="V133" s="38"/>
      <c r="W133" s="174">
        <f t="shared" si="6"/>
        <v>0</v>
      </c>
      <c r="X133" s="174">
        <v>0</v>
      </c>
      <c r="Y133" s="174">
        <f t="shared" si="7"/>
        <v>0</v>
      </c>
      <c r="Z133" s="174">
        <v>0</v>
      </c>
      <c r="AA133" s="175">
        <f t="shared" si="8"/>
        <v>0</v>
      </c>
      <c r="AR133" s="21" t="s">
        <v>251</v>
      </c>
      <c r="AT133" s="21" t="s">
        <v>162</v>
      </c>
      <c r="AU133" s="21" t="s">
        <v>88</v>
      </c>
      <c r="AY133" s="21" t="s">
        <v>161</v>
      </c>
      <c r="BE133" s="112">
        <f t="shared" si="9"/>
        <v>0</v>
      </c>
      <c r="BF133" s="112">
        <f t="shared" si="10"/>
        <v>0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21" t="s">
        <v>88</v>
      </c>
      <c r="BK133" s="112">
        <f t="shared" si="14"/>
        <v>0</v>
      </c>
      <c r="BL133" s="21" t="s">
        <v>251</v>
      </c>
      <c r="BM133" s="21" t="s">
        <v>1210</v>
      </c>
    </row>
    <row r="134" spans="2:65" s="1" customFormat="1" ht="22.9" customHeight="1">
      <c r="B134" s="37"/>
      <c r="C134" s="169" t="s">
        <v>233</v>
      </c>
      <c r="D134" s="169" t="s">
        <v>162</v>
      </c>
      <c r="E134" s="170" t="s">
        <v>1211</v>
      </c>
      <c r="F134" s="271" t="s">
        <v>1212</v>
      </c>
      <c r="G134" s="271"/>
      <c r="H134" s="271"/>
      <c r="I134" s="271"/>
      <c r="J134" s="171" t="s">
        <v>207</v>
      </c>
      <c r="K134" s="172">
        <v>0.5</v>
      </c>
      <c r="L134" s="272">
        <v>0</v>
      </c>
      <c r="M134" s="273"/>
      <c r="N134" s="274">
        <f t="shared" si="5"/>
        <v>0</v>
      </c>
      <c r="O134" s="274"/>
      <c r="P134" s="274"/>
      <c r="Q134" s="274"/>
      <c r="R134" s="39"/>
      <c r="T134" s="173" t="s">
        <v>22</v>
      </c>
      <c r="U134" s="46" t="s">
        <v>45</v>
      </c>
      <c r="V134" s="38"/>
      <c r="W134" s="174">
        <f t="shared" si="6"/>
        <v>0</v>
      </c>
      <c r="X134" s="174">
        <v>0</v>
      </c>
      <c r="Y134" s="174">
        <f t="shared" si="7"/>
        <v>0</v>
      </c>
      <c r="Z134" s="174">
        <v>0</v>
      </c>
      <c r="AA134" s="175">
        <f t="shared" si="8"/>
        <v>0</v>
      </c>
      <c r="AR134" s="21" t="s">
        <v>251</v>
      </c>
      <c r="AT134" s="21" t="s">
        <v>162</v>
      </c>
      <c r="AU134" s="21" t="s">
        <v>88</v>
      </c>
      <c r="AY134" s="21" t="s">
        <v>161</v>
      </c>
      <c r="BE134" s="112">
        <f t="shared" si="9"/>
        <v>0</v>
      </c>
      <c r="BF134" s="112">
        <f t="shared" si="10"/>
        <v>0</v>
      </c>
      <c r="BG134" s="112">
        <f t="shared" si="11"/>
        <v>0</v>
      </c>
      <c r="BH134" s="112">
        <f t="shared" si="12"/>
        <v>0</v>
      </c>
      <c r="BI134" s="112">
        <f t="shared" si="13"/>
        <v>0</v>
      </c>
      <c r="BJ134" s="21" t="s">
        <v>88</v>
      </c>
      <c r="BK134" s="112">
        <f t="shared" si="14"/>
        <v>0</v>
      </c>
      <c r="BL134" s="21" t="s">
        <v>251</v>
      </c>
      <c r="BM134" s="21" t="s">
        <v>1213</v>
      </c>
    </row>
    <row r="135" spans="2:65" s="1" customFormat="1" ht="14.45" customHeight="1">
      <c r="B135" s="37"/>
      <c r="C135" s="169" t="s">
        <v>239</v>
      </c>
      <c r="D135" s="169" t="s">
        <v>162</v>
      </c>
      <c r="E135" s="170" t="s">
        <v>88</v>
      </c>
      <c r="F135" s="271" t="s">
        <v>1214</v>
      </c>
      <c r="G135" s="271"/>
      <c r="H135" s="271"/>
      <c r="I135" s="271"/>
      <c r="J135" s="171" t="s">
        <v>646</v>
      </c>
      <c r="K135" s="172">
        <v>2</v>
      </c>
      <c r="L135" s="272">
        <v>0</v>
      </c>
      <c r="M135" s="273"/>
      <c r="N135" s="274">
        <f t="shared" si="5"/>
        <v>0</v>
      </c>
      <c r="O135" s="274"/>
      <c r="P135" s="274"/>
      <c r="Q135" s="274"/>
      <c r="R135" s="39"/>
      <c r="T135" s="173" t="s">
        <v>22</v>
      </c>
      <c r="U135" s="46" t="s">
        <v>45</v>
      </c>
      <c r="V135" s="38"/>
      <c r="W135" s="174">
        <f t="shared" si="6"/>
        <v>0</v>
      </c>
      <c r="X135" s="174">
        <v>0</v>
      </c>
      <c r="Y135" s="174">
        <f t="shared" si="7"/>
        <v>0</v>
      </c>
      <c r="Z135" s="174">
        <v>0</v>
      </c>
      <c r="AA135" s="175">
        <f t="shared" si="8"/>
        <v>0</v>
      </c>
      <c r="AR135" s="21" t="s">
        <v>251</v>
      </c>
      <c r="AT135" s="21" t="s">
        <v>162</v>
      </c>
      <c r="AU135" s="21" t="s">
        <v>88</v>
      </c>
      <c r="AY135" s="21" t="s">
        <v>161</v>
      </c>
      <c r="BE135" s="112">
        <f t="shared" si="9"/>
        <v>0</v>
      </c>
      <c r="BF135" s="112">
        <f t="shared" si="10"/>
        <v>0</v>
      </c>
      <c r="BG135" s="112">
        <f t="shared" si="11"/>
        <v>0</v>
      </c>
      <c r="BH135" s="112">
        <f t="shared" si="12"/>
        <v>0</v>
      </c>
      <c r="BI135" s="112">
        <f t="shared" si="13"/>
        <v>0</v>
      </c>
      <c r="BJ135" s="21" t="s">
        <v>88</v>
      </c>
      <c r="BK135" s="112">
        <f t="shared" si="14"/>
        <v>0</v>
      </c>
      <c r="BL135" s="21" t="s">
        <v>251</v>
      </c>
      <c r="BM135" s="21" t="s">
        <v>1215</v>
      </c>
    </row>
    <row r="136" spans="2:65" s="1" customFormat="1" ht="14.45" customHeight="1">
      <c r="B136" s="37"/>
      <c r="C136" s="169" t="s">
        <v>11</v>
      </c>
      <c r="D136" s="169" t="s">
        <v>162</v>
      </c>
      <c r="E136" s="170" t="s">
        <v>204</v>
      </c>
      <c r="F136" s="271" t="s">
        <v>1216</v>
      </c>
      <c r="G136" s="271"/>
      <c r="H136" s="271"/>
      <c r="I136" s="271"/>
      <c r="J136" s="171" t="s">
        <v>165</v>
      </c>
      <c r="K136" s="172">
        <v>40</v>
      </c>
      <c r="L136" s="272">
        <v>0</v>
      </c>
      <c r="M136" s="273"/>
      <c r="N136" s="274">
        <f t="shared" si="5"/>
        <v>0</v>
      </c>
      <c r="O136" s="274"/>
      <c r="P136" s="274"/>
      <c r="Q136" s="274"/>
      <c r="R136" s="39"/>
      <c r="T136" s="173" t="s">
        <v>22</v>
      </c>
      <c r="U136" s="46" t="s">
        <v>45</v>
      </c>
      <c r="V136" s="38"/>
      <c r="W136" s="174">
        <f t="shared" si="6"/>
        <v>0</v>
      </c>
      <c r="X136" s="174">
        <v>0</v>
      </c>
      <c r="Y136" s="174">
        <f t="shared" si="7"/>
        <v>0</v>
      </c>
      <c r="Z136" s="174">
        <v>0</v>
      </c>
      <c r="AA136" s="175">
        <f t="shared" si="8"/>
        <v>0</v>
      </c>
      <c r="AR136" s="21" t="s">
        <v>251</v>
      </c>
      <c r="AT136" s="21" t="s">
        <v>162</v>
      </c>
      <c r="AU136" s="21" t="s">
        <v>88</v>
      </c>
      <c r="AY136" s="21" t="s">
        <v>161</v>
      </c>
      <c r="BE136" s="112">
        <f t="shared" si="9"/>
        <v>0</v>
      </c>
      <c r="BF136" s="112">
        <f t="shared" si="10"/>
        <v>0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21" t="s">
        <v>88</v>
      </c>
      <c r="BK136" s="112">
        <f t="shared" si="14"/>
        <v>0</v>
      </c>
      <c r="BL136" s="21" t="s">
        <v>251</v>
      </c>
      <c r="BM136" s="21" t="s">
        <v>1217</v>
      </c>
    </row>
    <row r="137" spans="2:65" s="9" customFormat="1" ht="37.35" customHeight="1">
      <c r="B137" s="158"/>
      <c r="C137" s="159"/>
      <c r="D137" s="160" t="s">
        <v>1174</v>
      </c>
      <c r="E137" s="160"/>
      <c r="F137" s="160"/>
      <c r="G137" s="160"/>
      <c r="H137" s="160"/>
      <c r="I137" s="160"/>
      <c r="J137" s="160"/>
      <c r="K137" s="160"/>
      <c r="L137" s="160"/>
      <c r="M137" s="160"/>
      <c r="N137" s="301">
        <f>BK137</f>
        <v>0</v>
      </c>
      <c r="O137" s="302"/>
      <c r="P137" s="302"/>
      <c r="Q137" s="302"/>
      <c r="R137" s="161"/>
      <c r="T137" s="162"/>
      <c r="U137" s="159"/>
      <c r="V137" s="159"/>
      <c r="W137" s="163">
        <f>SUM(W138:W148)</f>
        <v>0</v>
      </c>
      <c r="X137" s="159"/>
      <c r="Y137" s="163">
        <f>SUM(Y138:Y148)</f>
        <v>0</v>
      </c>
      <c r="Z137" s="159"/>
      <c r="AA137" s="164">
        <f>SUM(AA138:AA148)</f>
        <v>0</v>
      </c>
      <c r="AR137" s="165" t="s">
        <v>116</v>
      </c>
      <c r="AT137" s="166" t="s">
        <v>79</v>
      </c>
      <c r="AU137" s="166" t="s">
        <v>80</v>
      </c>
      <c r="AY137" s="165" t="s">
        <v>161</v>
      </c>
      <c r="BK137" s="167">
        <f>SUM(BK138:BK148)</f>
        <v>0</v>
      </c>
    </row>
    <row r="138" spans="2:65" s="1" customFormat="1" ht="14.45" customHeight="1">
      <c r="B138" s="37"/>
      <c r="C138" s="169" t="s">
        <v>251</v>
      </c>
      <c r="D138" s="169" t="s">
        <v>162</v>
      </c>
      <c r="E138" s="170" t="s">
        <v>1218</v>
      </c>
      <c r="F138" s="271" t="s">
        <v>1219</v>
      </c>
      <c r="G138" s="271"/>
      <c r="H138" s="271"/>
      <c r="I138" s="271"/>
      <c r="J138" s="171" t="s">
        <v>201</v>
      </c>
      <c r="K138" s="172">
        <v>9</v>
      </c>
      <c r="L138" s="272">
        <v>0</v>
      </c>
      <c r="M138" s="273"/>
      <c r="N138" s="274">
        <f t="shared" ref="N138:N148" si="15">ROUND(L138*K138,2)</f>
        <v>0</v>
      </c>
      <c r="O138" s="274"/>
      <c r="P138" s="274"/>
      <c r="Q138" s="274"/>
      <c r="R138" s="39"/>
      <c r="T138" s="173" t="s">
        <v>22</v>
      </c>
      <c r="U138" s="46" t="s">
        <v>45</v>
      </c>
      <c r="V138" s="38"/>
      <c r="W138" s="174">
        <f t="shared" ref="W138:W148" si="16">V138*K138</f>
        <v>0</v>
      </c>
      <c r="X138" s="174">
        <v>0</v>
      </c>
      <c r="Y138" s="174">
        <f t="shared" ref="Y138:Y148" si="17">X138*K138</f>
        <v>0</v>
      </c>
      <c r="Z138" s="174">
        <v>0</v>
      </c>
      <c r="AA138" s="175">
        <f t="shared" ref="AA138:AA148" si="18">Z138*K138</f>
        <v>0</v>
      </c>
      <c r="AR138" s="21" t="s">
        <v>251</v>
      </c>
      <c r="AT138" s="21" t="s">
        <v>162</v>
      </c>
      <c r="AU138" s="21" t="s">
        <v>88</v>
      </c>
      <c r="AY138" s="21" t="s">
        <v>161</v>
      </c>
      <c r="BE138" s="112">
        <f t="shared" ref="BE138:BE148" si="19">IF(U138="základní",N138,0)</f>
        <v>0</v>
      </c>
      <c r="BF138" s="112">
        <f t="shared" ref="BF138:BF148" si="20">IF(U138="snížená",N138,0)</f>
        <v>0</v>
      </c>
      <c r="BG138" s="112">
        <f t="shared" ref="BG138:BG148" si="21">IF(U138="zákl. přenesená",N138,0)</f>
        <v>0</v>
      </c>
      <c r="BH138" s="112">
        <f t="shared" ref="BH138:BH148" si="22">IF(U138="sníž. přenesená",N138,0)</f>
        <v>0</v>
      </c>
      <c r="BI138" s="112">
        <f t="shared" ref="BI138:BI148" si="23">IF(U138="nulová",N138,0)</f>
        <v>0</v>
      </c>
      <c r="BJ138" s="21" t="s">
        <v>88</v>
      </c>
      <c r="BK138" s="112">
        <f t="shared" ref="BK138:BK148" si="24">ROUND(L138*K138,2)</f>
        <v>0</v>
      </c>
      <c r="BL138" s="21" t="s">
        <v>251</v>
      </c>
      <c r="BM138" s="21" t="s">
        <v>1220</v>
      </c>
    </row>
    <row r="139" spans="2:65" s="1" customFormat="1" ht="14.45" customHeight="1">
      <c r="B139" s="37"/>
      <c r="C139" s="169" t="s">
        <v>255</v>
      </c>
      <c r="D139" s="169" t="s">
        <v>162</v>
      </c>
      <c r="E139" s="170" t="s">
        <v>1221</v>
      </c>
      <c r="F139" s="271" t="s">
        <v>1222</v>
      </c>
      <c r="G139" s="271"/>
      <c r="H139" s="271"/>
      <c r="I139" s="271"/>
      <c r="J139" s="171" t="s">
        <v>201</v>
      </c>
      <c r="K139" s="172">
        <v>10</v>
      </c>
      <c r="L139" s="272">
        <v>0</v>
      </c>
      <c r="M139" s="273"/>
      <c r="N139" s="274">
        <f t="shared" si="15"/>
        <v>0</v>
      </c>
      <c r="O139" s="274"/>
      <c r="P139" s="274"/>
      <c r="Q139" s="274"/>
      <c r="R139" s="39"/>
      <c r="T139" s="173" t="s">
        <v>22</v>
      </c>
      <c r="U139" s="46" t="s">
        <v>45</v>
      </c>
      <c r="V139" s="38"/>
      <c r="W139" s="174">
        <f t="shared" si="16"/>
        <v>0</v>
      </c>
      <c r="X139" s="174">
        <v>0</v>
      </c>
      <c r="Y139" s="174">
        <f t="shared" si="17"/>
        <v>0</v>
      </c>
      <c r="Z139" s="174">
        <v>0</v>
      </c>
      <c r="AA139" s="175">
        <f t="shared" si="18"/>
        <v>0</v>
      </c>
      <c r="AR139" s="21" t="s">
        <v>251</v>
      </c>
      <c r="AT139" s="21" t="s">
        <v>162</v>
      </c>
      <c r="AU139" s="21" t="s">
        <v>88</v>
      </c>
      <c r="AY139" s="21" t="s">
        <v>161</v>
      </c>
      <c r="BE139" s="112">
        <f t="shared" si="19"/>
        <v>0</v>
      </c>
      <c r="BF139" s="112">
        <f t="shared" si="20"/>
        <v>0</v>
      </c>
      <c r="BG139" s="112">
        <f t="shared" si="21"/>
        <v>0</v>
      </c>
      <c r="BH139" s="112">
        <f t="shared" si="22"/>
        <v>0</v>
      </c>
      <c r="BI139" s="112">
        <f t="shared" si="23"/>
        <v>0</v>
      </c>
      <c r="BJ139" s="21" t="s">
        <v>88</v>
      </c>
      <c r="BK139" s="112">
        <f t="shared" si="24"/>
        <v>0</v>
      </c>
      <c r="BL139" s="21" t="s">
        <v>251</v>
      </c>
      <c r="BM139" s="21" t="s">
        <v>1223</v>
      </c>
    </row>
    <row r="140" spans="2:65" s="1" customFormat="1" ht="22.9" customHeight="1">
      <c r="B140" s="37"/>
      <c r="C140" s="169" t="s">
        <v>259</v>
      </c>
      <c r="D140" s="169" t="s">
        <v>162</v>
      </c>
      <c r="E140" s="170" t="s">
        <v>1224</v>
      </c>
      <c r="F140" s="271" t="s">
        <v>1225</v>
      </c>
      <c r="G140" s="271"/>
      <c r="H140" s="271"/>
      <c r="I140" s="271"/>
      <c r="J140" s="171" t="s">
        <v>201</v>
      </c>
      <c r="K140" s="172">
        <v>19</v>
      </c>
      <c r="L140" s="272">
        <v>0</v>
      </c>
      <c r="M140" s="273"/>
      <c r="N140" s="274">
        <f t="shared" si="15"/>
        <v>0</v>
      </c>
      <c r="O140" s="274"/>
      <c r="P140" s="274"/>
      <c r="Q140" s="274"/>
      <c r="R140" s="39"/>
      <c r="T140" s="173" t="s">
        <v>22</v>
      </c>
      <c r="U140" s="46" t="s">
        <v>45</v>
      </c>
      <c r="V140" s="38"/>
      <c r="W140" s="174">
        <f t="shared" si="16"/>
        <v>0</v>
      </c>
      <c r="X140" s="174">
        <v>0</v>
      </c>
      <c r="Y140" s="174">
        <f t="shared" si="17"/>
        <v>0</v>
      </c>
      <c r="Z140" s="174">
        <v>0</v>
      </c>
      <c r="AA140" s="175">
        <f t="shared" si="18"/>
        <v>0</v>
      </c>
      <c r="AR140" s="21" t="s">
        <v>251</v>
      </c>
      <c r="AT140" s="21" t="s">
        <v>162</v>
      </c>
      <c r="AU140" s="21" t="s">
        <v>88</v>
      </c>
      <c r="AY140" s="21" t="s">
        <v>161</v>
      </c>
      <c r="BE140" s="112">
        <f t="shared" si="19"/>
        <v>0</v>
      </c>
      <c r="BF140" s="112">
        <f t="shared" si="20"/>
        <v>0</v>
      </c>
      <c r="BG140" s="112">
        <f t="shared" si="21"/>
        <v>0</v>
      </c>
      <c r="BH140" s="112">
        <f t="shared" si="22"/>
        <v>0</v>
      </c>
      <c r="BI140" s="112">
        <f t="shared" si="23"/>
        <v>0</v>
      </c>
      <c r="BJ140" s="21" t="s">
        <v>88</v>
      </c>
      <c r="BK140" s="112">
        <f t="shared" si="24"/>
        <v>0</v>
      </c>
      <c r="BL140" s="21" t="s">
        <v>251</v>
      </c>
      <c r="BM140" s="21" t="s">
        <v>1226</v>
      </c>
    </row>
    <row r="141" spans="2:65" s="1" customFormat="1" ht="22.9" customHeight="1">
      <c r="B141" s="37"/>
      <c r="C141" s="169" t="s">
        <v>263</v>
      </c>
      <c r="D141" s="169" t="s">
        <v>162</v>
      </c>
      <c r="E141" s="170" t="s">
        <v>1227</v>
      </c>
      <c r="F141" s="271" t="s">
        <v>1228</v>
      </c>
      <c r="G141" s="271"/>
      <c r="H141" s="271"/>
      <c r="I141" s="271"/>
      <c r="J141" s="171" t="s">
        <v>201</v>
      </c>
      <c r="K141" s="172">
        <v>19</v>
      </c>
      <c r="L141" s="272">
        <v>0</v>
      </c>
      <c r="M141" s="273"/>
      <c r="N141" s="274">
        <f t="shared" si="15"/>
        <v>0</v>
      </c>
      <c r="O141" s="274"/>
      <c r="P141" s="274"/>
      <c r="Q141" s="274"/>
      <c r="R141" s="39"/>
      <c r="T141" s="173" t="s">
        <v>22</v>
      </c>
      <c r="U141" s="46" t="s">
        <v>45</v>
      </c>
      <c r="V141" s="38"/>
      <c r="W141" s="174">
        <f t="shared" si="16"/>
        <v>0</v>
      </c>
      <c r="X141" s="174">
        <v>0</v>
      </c>
      <c r="Y141" s="174">
        <f t="shared" si="17"/>
        <v>0</v>
      </c>
      <c r="Z141" s="174">
        <v>0</v>
      </c>
      <c r="AA141" s="175">
        <f t="shared" si="18"/>
        <v>0</v>
      </c>
      <c r="AR141" s="21" t="s">
        <v>251</v>
      </c>
      <c r="AT141" s="21" t="s">
        <v>162</v>
      </c>
      <c r="AU141" s="21" t="s">
        <v>88</v>
      </c>
      <c r="AY141" s="21" t="s">
        <v>161</v>
      </c>
      <c r="BE141" s="112">
        <f t="shared" si="19"/>
        <v>0</v>
      </c>
      <c r="BF141" s="112">
        <f t="shared" si="20"/>
        <v>0</v>
      </c>
      <c r="BG141" s="112">
        <f t="shared" si="21"/>
        <v>0</v>
      </c>
      <c r="BH141" s="112">
        <f t="shared" si="22"/>
        <v>0</v>
      </c>
      <c r="BI141" s="112">
        <f t="shared" si="23"/>
        <v>0</v>
      </c>
      <c r="BJ141" s="21" t="s">
        <v>88</v>
      </c>
      <c r="BK141" s="112">
        <f t="shared" si="24"/>
        <v>0</v>
      </c>
      <c r="BL141" s="21" t="s">
        <v>251</v>
      </c>
      <c r="BM141" s="21" t="s">
        <v>1229</v>
      </c>
    </row>
    <row r="142" spans="2:65" s="1" customFormat="1" ht="22.9" customHeight="1">
      <c r="B142" s="37"/>
      <c r="C142" s="169" t="s">
        <v>267</v>
      </c>
      <c r="D142" s="169" t="s">
        <v>162</v>
      </c>
      <c r="E142" s="170" t="s">
        <v>1230</v>
      </c>
      <c r="F142" s="271" t="s">
        <v>1231</v>
      </c>
      <c r="G142" s="271"/>
      <c r="H142" s="271"/>
      <c r="I142" s="271"/>
      <c r="J142" s="171" t="s">
        <v>207</v>
      </c>
      <c r="K142" s="172">
        <v>0.2</v>
      </c>
      <c r="L142" s="272">
        <v>0</v>
      </c>
      <c r="M142" s="273"/>
      <c r="N142" s="274">
        <f t="shared" si="15"/>
        <v>0</v>
      </c>
      <c r="O142" s="274"/>
      <c r="P142" s="274"/>
      <c r="Q142" s="274"/>
      <c r="R142" s="39"/>
      <c r="T142" s="173" t="s">
        <v>22</v>
      </c>
      <c r="U142" s="46" t="s">
        <v>45</v>
      </c>
      <c r="V142" s="38"/>
      <c r="W142" s="174">
        <f t="shared" si="16"/>
        <v>0</v>
      </c>
      <c r="X142" s="174">
        <v>0</v>
      </c>
      <c r="Y142" s="174">
        <f t="shared" si="17"/>
        <v>0</v>
      </c>
      <c r="Z142" s="174">
        <v>0</v>
      </c>
      <c r="AA142" s="175">
        <f t="shared" si="18"/>
        <v>0</v>
      </c>
      <c r="AR142" s="21" t="s">
        <v>251</v>
      </c>
      <c r="AT142" s="21" t="s">
        <v>162</v>
      </c>
      <c r="AU142" s="21" t="s">
        <v>88</v>
      </c>
      <c r="AY142" s="21" t="s">
        <v>161</v>
      </c>
      <c r="BE142" s="112">
        <f t="shared" si="19"/>
        <v>0</v>
      </c>
      <c r="BF142" s="112">
        <f t="shared" si="20"/>
        <v>0</v>
      </c>
      <c r="BG142" s="112">
        <f t="shared" si="21"/>
        <v>0</v>
      </c>
      <c r="BH142" s="112">
        <f t="shared" si="22"/>
        <v>0</v>
      </c>
      <c r="BI142" s="112">
        <f t="shared" si="23"/>
        <v>0</v>
      </c>
      <c r="BJ142" s="21" t="s">
        <v>88</v>
      </c>
      <c r="BK142" s="112">
        <f t="shared" si="24"/>
        <v>0</v>
      </c>
      <c r="BL142" s="21" t="s">
        <v>251</v>
      </c>
      <c r="BM142" s="21" t="s">
        <v>1232</v>
      </c>
    </row>
    <row r="143" spans="2:65" s="1" customFormat="1" ht="22.9" customHeight="1">
      <c r="B143" s="37"/>
      <c r="C143" s="169" t="s">
        <v>10</v>
      </c>
      <c r="D143" s="169" t="s">
        <v>162</v>
      </c>
      <c r="E143" s="170" t="s">
        <v>1233</v>
      </c>
      <c r="F143" s="271" t="s">
        <v>1234</v>
      </c>
      <c r="G143" s="271"/>
      <c r="H143" s="271"/>
      <c r="I143" s="271"/>
      <c r="J143" s="171" t="s">
        <v>201</v>
      </c>
      <c r="K143" s="172">
        <v>19</v>
      </c>
      <c r="L143" s="272">
        <v>0</v>
      </c>
      <c r="M143" s="273"/>
      <c r="N143" s="274">
        <f t="shared" si="15"/>
        <v>0</v>
      </c>
      <c r="O143" s="274"/>
      <c r="P143" s="274"/>
      <c r="Q143" s="274"/>
      <c r="R143" s="39"/>
      <c r="T143" s="173" t="s">
        <v>22</v>
      </c>
      <c r="U143" s="46" t="s">
        <v>45</v>
      </c>
      <c r="V143" s="38"/>
      <c r="W143" s="174">
        <f t="shared" si="16"/>
        <v>0</v>
      </c>
      <c r="X143" s="174">
        <v>0</v>
      </c>
      <c r="Y143" s="174">
        <f t="shared" si="17"/>
        <v>0</v>
      </c>
      <c r="Z143" s="174">
        <v>0</v>
      </c>
      <c r="AA143" s="175">
        <f t="shared" si="18"/>
        <v>0</v>
      </c>
      <c r="AR143" s="21" t="s">
        <v>251</v>
      </c>
      <c r="AT143" s="21" t="s">
        <v>162</v>
      </c>
      <c r="AU143" s="21" t="s">
        <v>88</v>
      </c>
      <c r="AY143" s="21" t="s">
        <v>161</v>
      </c>
      <c r="BE143" s="112">
        <f t="shared" si="19"/>
        <v>0</v>
      </c>
      <c r="BF143" s="112">
        <f t="shared" si="20"/>
        <v>0</v>
      </c>
      <c r="BG143" s="112">
        <f t="shared" si="21"/>
        <v>0</v>
      </c>
      <c r="BH143" s="112">
        <f t="shared" si="22"/>
        <v>0</v>
      </c>
      <c r="BI143" s="112">
        <f t="shared" si="23"/>
        <v>0</v>
      </c>
      <c r="BJ143" s="21" t="s">
        <v>88</v>
      </c>
      <c r="BK143" s="112">
        <f t="shared" si="24"/>
        <v>0</v>
      </c>
      <c r="BL143" s="21" t="s">
        <v>251</v>
      </c>
      <c r="BM143" s="21" t="s">
        <v>1235</v>
      </c>
    </row>
    <row r="144" spans="2:65" s="1" customFormat="1" ht="22.9" customHeight="1">
      <c r="B144" s="37"/>
      <c r="C144" s="169" t="s">
        <v>274</v>
      </c>
      <c r="D144" s="169" t="s">
        <v>162</v>
      </c>
      <c r="E144" s="170" t="s">
        <v>1236</v>
      </c>
      <c r="F144" s="271" t="s">
        <v>1237</v>
      </c>
      <c r="G144" s="271"/>
      <c r="H144" s="271"/>
      <c r="I144" s="271"/>
      <c r="J144" s="171" t="s">
        <v>242</v>
      </c>
      <c r="K144" s="172">
        <v>13</v>
      </c>
      <c r="L144" s="272">
        <v>0</v>
      </c>
      <c r="M144" s="273"/>
      <c r="N144" s="274">
        <f t="shared" si="15"/>
        <v>0</v>
      </c>
      <c r="O144" s="274"/>
      <c r="P144" s="274"/>
      <c r="Q144" s="274"/>
      <c r="R144" s="39"/>
      <c r="T144" s="173" t="s">
        <v>22</v>
      </c>
      <c r="U144" s="46" t="s">
        <v>45</v>
      </c>
      <c r="V144" s="38"/>
      <c r="W144" s="174">
        <f t="shared" si="16"/>
        <v>0</v>
      </c>
      <c r="X144" s="174">
        <v>0</v>
      </c>
      <c r="Y144" s="174">
        <f t="shared" si="17"/>
        <v>0</v>
      </c>
      <c r="Z144" s="174">
        <v>0</v>
      </c>
      <c r="AA144" s="175">
        <f t="shared" si="18"/>
        <v>0</v>
      </c>
      <c r="AR144" s="21" t="s">
        <v>251</v>
      </c>
      <c r="AT144" s="21" t="s">
        <v>162</v>
      </c>
      <c r="AU144" s="21" t="s">
        <v>88</v>
      </c>
      <c r="AY144" s="21" t="s">
        <v>161</v>
      </c>
      <c r="BE144" s="112">
        <f t="shared" si="19"/>
        <v>0</v>
      </c>
      <c r="BF144" s="112">
        <f t="shared" si="20"/>
        <v>0</v>
      </c>
      <c r="BG144" s="112">
        <f t="shared" si="21"/>
        <v>0</v>
      </c>
      <c r="BH144" s="112">
        <f t="shared" si="22"/>
        <v>0</v>
      </c>
      <c r="BI144" s="112">
        <f t="shared" si="23"/>
        <v>0</v>
      </c>
      <c r="BJ144" s="21" t="s">
        <v>88</v>
      </c>
      <c r="BK144" s="112">
        <f t="shared" si="24"/>
        <v>0</v>
      </c>
      <c r="BL144" s="21" t="s">
        <v>251</v>
      </c>
      <c r="BM144" s="21" t="s">
        <v>1238</v>
      </c>
    </row>
    <row r="145" spans="2:65" s="1" customFormat="1" ht="22.9" customHeight="1">
      <c r="B145" s="37"/>
      <c r="C145" s="169" t="s">
        <v>278</v>
      </c>
      <c r="D145" s="169" t="s">
        <v>162</v>
      </c>
      <c r="E145" s="170" t="s">
        <v>1239</v>
      </c>
      <c r="F145" s="271" t="s">
        <v>1240</v>
      </c>
      <c r="G145" s="271"/>
      <c r="H145" s="271"/>
      <c r="I145" s="271"/>
      <c r="J145" s="171" t="s">
        <v>242</v>
      </c>
      <c r="K145" s="172">
        <v>3</v>
      </c>
      <c r="L145" s="272">
        <v>0</v>
      </c>
      <c r="M145" s="273"/>
      <c r="N145" s="274">
        <f t="shared" si="15"/>
        <v>0</v>
      </c>
      <c r="O145" s="274"/>
      <c r="P145" s="274"/>
      <c r="Q145" s="274"/>
      <c r="R145" s="39"/>
      <c r="T145" s="173" t="s">
        <v>22</v>
      </c>
      <c r="U145" s="46" t="s">
        <v>45</v>
      </c>
      <c r="V145" s="38"/>
      <c r="W145" s="174">
        <f t="shared" si="16"/>
        <v>0</v>
      </c>
      <c r="X145" s="174">
        <v>0</v>
      </c>
      <c r="Y145" s="174">
        <f t="shared" si="17"/>
        <v>0</v>
      </c>
      <c r="Z145" s="174">
        <v>0</v>
      </c>
      <c r="AA145" s="175">
        <f t="shared" si="18"/>
        <v>0</v>
      </c>
      <c r="AR145" s="21" t="s">
        <v>251</v>
      </c>
      <c r="AT145" s="21" t="s">
        <v>162</v>
      </c>
      <c r="AU145" s="21" t="s">
        <v>88</v>
      </c>
      <c r="AY145" s="21" t="s">
        <v>161</v>
      </c>
      <c r="BE145" s="112">
        <f t="shared" si="19"/>
        <v>0</v>
      </c>
      <c r="BF145" s="112">
        <f t="shared" si="20"/>
        <v>0</v>
      </c>
      <c r="BG145" s="112">
        <f t="shared" si="21"/>
        <v>0</v>
      </c>
      <c r="BH145" s="112">
        <f t="shared" si="22"/>
        <v>0</v>
      </c>
      <c r="BI145" s="112">
        <f t="shared" si="23"/>
        <v>0</v>
      </c>
      <c r="BJ145" s="21" t="s">
        <v>88</v>
      </c>
      <c r="BK145" s="112">
        <f t="shared" si="24"/>
        <v>0</v>
      </c>
      <c r="BL145" s="21" t="s">
        <v>251</v>
      </c>
      <c r="BM145" s="21" t="s">
        <v>1241</v>
      </c>
    </row>
    <row r="146" spans="2:65" s="1" customFormat="1" ht="22.9" customHeight="1">
      <c r="B146" s="37"/>
      <c r="C146" s="169" t="s">
        <v>282</v>
      </c>
      <c r="D146" s="169" t="s">
        <v>162</v>
      </c>
      <c r="E146" s="170" t="s">
        <v>116</v>
      </c>
      <c r="F146" s="271" t="s">
        <v>1242</v>
      </c>
      <c r="G146" s="271"/>
      <c r="H146" s="271"/>
      <c r="I146" s="271"/>
      <c r="J146" s="171" t="s">
        <v>646</v>
      </c>
      <c r="K146" s="172">
        <v>1</v>
      </c>
      <c r="L146" s="272">
        <v>0</v>
      </c>
      <c r="M146" s="273"/>
      <c r="N146" s="274">
        <f t="shared" si="15"/>
        <v>0</v>
      </c>
      <c r="O146" s="274"/>
      <c r="P146" s="274"/>
      <c r="Q146" s="274"/>
      <c r="R146" s="39"/>
      <c r="T146" s="173" t="s">
        <v>22</v>
      </c>
      <c r="U146" s="46" t="s">
        <v>45</v>
      </c>
      <c r="V146" s="38"/>
      <c r="W146" s="174">
        <f t="shared" si="16"/>
        <v>0</v>
      </c>
      <c r="X146" s="174">
        <v>0</v>
      </c>
      <c r="Y146" s="174">
        <f t="shared" si="17"/>
        <v>0</v>
      </c>
      <c r="Z146" s="174">
        <v>0</v>
      </c>
      <c r="AA146" s="175">
        <f t="shared" si="18"/>
        <v>0</v>
      </c>
      <c r="AR146" s="21" t="s">
        <v>251</v>
      </c>
      <c r="AT146" s="21" t="s">
        <v>162</v>
      </c>
      <c r="AU146" s="21" t="s">
        <v>88</v>
      </c>
      <c r="AY146" s="21" t="s">
        <v>161</v>
      </c>
      <c r="BE146" s="112">
        <f t="shared" si="19"/>
        <v>0</v>
      </c>
      <c r="BF146" s="112">
        <f t="shared" si="20"/>
        <v>0</v>
      </c>
      <c r="BG146" s="112">
        <f t="shared" si="21"/>
        <v>0</v>
      </c>
      <c r="BH146" s="112">
        <f t="shared" si="22"/>
        <v>0</v>
      </c>
      <c r="BI146" s="112">
        <f t="shared" si="23"/>
        <v>0</v>
      </c>
      <c r="BJ146" s="21" t="s">
        <v>88</v>
      </c>
      <c r="BK146" s="112">
        <f t="shared" si="24"/>
        <v>0</v>
      </c>
      <c r="BL146" s="21" t="s">
        <v>251</v>
      </c>
      <c r="BM146" s="21" t="s">
        <v>1243</v>
      </c>
    </row>
    <row r="147" spans="2:65" s="1" customFormat="1" ht="14.45" customHeight="1">
      <c r="B147" s="37"/>
      <c r="C147" s="169" t="s">
        <v>287</v>
      </c>
      <c r="D147" s="169" t="s">
        <v>162</v>
      </c>
      <c r="E147" s="170" t="s">
        <v>210</v>
      </c>
      <c r="F147" s="271" t="s">
        <v>1244</v>
      </c>
      <c r="G147" s="271"/>
      <c r="H147" s="271"/>
      <c r="I147" s="271"/>
      <c r="J147" s="171" t="s">
        <v>165</v>
      </c>
      <c r="K147" s="172">
        <v>25</v>
      </c>
      <c r="L147" s="272">
        <v>0</v>
      </c>
      <c r="M147" s="273"/>
      <c r="N147" s="274">
        <f t="shared" si="15"/>
        <v>0</v>
      </c>
      <c r="O147" s="274"/>
      <c r="P147" s="274"/>
      <c r="Q147" s="274"/>
      <c r="R147" s="39"/>
      <c r="T147" s="173" t="s">
        <v>22</v>
      </c>
      <c r="U147" s="46" t="s">
        <v>45</v>
      </c>
      <c r="V147" s="38"/>
      <c r="W147" s="174">
        <f t="shared" si="16"/>
        <v>0</v>
      </c>
      <c r="X147" s="174">
        <v>0</v>
      </c>
      <c r="Y147" s="174">
        <f t="shared" si="17"/>
        <v>0</v>
      </c>
      <c r="Z147" s="174">
        <v>0</v>
      </c>
      <c r="AA147" s="175">
        <f t="shared" si="18"/>
        <v>0</v>
      </c>
      <c r="AR147" s="21" t="s">
        <v>251</v>
      </c>
      <c r="AT147" s="21" t="s">
        <v>162</v>
      </c>
      <c r="AU147" s="21" t="s">
        <v>88</v>
      </c>
      <c r="AY147" s="21" t="s">
        <v>161</v>
      </c>
      <c r="BE147" s="112">
        <f t="shared" si="19"/>
        <v>0</v>
      </c>
      <c r="BF147" s="112">
        <f t="shared" si="20"/>
        <v>0</v>
      </c>
      <c r="BG147" s="112">
        <f t="shared" si="21"/>
        <v>0</v>
      </c>
      <c r="BH147" s="112">
        <f t="shared" si="22"/>
        <v>0</v>
      </c>
      <c r="BI147" s="112">
        <f t="shared" si="23"/>
        <v>0</v>
      </c>
      <c r="BJ147" s="21" t="s">
        <v>88</v>
      </c>
      <c r="BK147" s="112">
        <f t="shared" si="24"/>
        <v>0</v>
      </c>
      <c r="BL147" s="21" t="s">
        <v>251</v>
      </c>
      <c r="BM147" s="21" t="s">
        <v>1245</v>
      </c>
    </row>
    <row r="148" spans="2:65" s="1" customFormat="1" ht="22.9" customHeight="1">
      <c r="B148" s="37"/>
      <c r="C148" s="169" t="s">
        <v>293</v>
      </c>
      <c r="D148" s="169" t="s">
        <v>162</v>
      </c>
      <c r="E148" s="170" t="s">
        <v>198</v>
      </c>
      <c r="F148" s="271" t="s">
        <v>1246</v>
      </c>
      <c r="G148" s="271"/>
      <c r="H148" s="271"/>
      <c r="I148" s="271"/>
      <c r="J148" s="171" t="s">
        <v>1247</v>
      </c>
      <c r="K148" s="172">
        <v>1</v>
      </c>
      <c r="L148" s="272">
        <v>0</v>
      </c>
      <c r="M148" s="273"/>
      <c r="N148" s="274">
        <f t="shared" si="15"/>
        <v>0</v>
      </c>
      <c r="O148" s="274"/>
      <c r="P148" s="274"/>
      <c r="Q148" s="274"/>
      <c r="R148" s="39"/>
      <c r="T148" s="173" t="s">
        <v>22</v>
      </c>
      <c r="U148" s="46" t="s">
        <v>45</v>
      </c>
      <c r="V148" s="38"/>
      <c r="W148" s="174">
        <f t="shared" si="16"/>
        <v>0</v>
      </c>
      <c r="X148" s="174">
        <v>0</v>
      </c>
      <c r="Y148" s="174">
        <f t="shared" si="17"/>
        <v>0</v>
      </c>
      <c r="Z148" s="174">
        <v>0</v>
      </c>
      <c r="AA148" s="175">
        <f t="shared" si="18"/>
        <v>0</v>
      </c>
      <c r="AR148" s="21" t="s">
        <v>251</v>
      </c>
      <c r="AT148" s="21" t="s">
        <v>162</v>
      </c>
      <c r="AU148" s="21" t="s">
        <v>88</v>
      </c>
      <c r="AY148" s="21" t="s">
        <v>161</v>
      </c>
      <c r="BE148" s="112">
        <f t="shared" si="19"/>
        <v>0</v>
      </c>
      <c r="BF148" s="112">
        <f t="shared" si="20"/>
        <v>0</v>
      </c>
      <c r="BG148" s="112">
        <f t="shared" si="21"/>
        <v>0</v>
      </c>
      <c r="BH148" s="112">
        <f t="shared" si="22"/>
        <v>0</v>
      </c>
      <c r="BI148" s="112">
        <f t="shared" si="23"/>
        <v>0</v>
      </c>
      <c r="BJ148" s="21" t="s">
        <v>88</v>
      </c>
      <c r="BK148" s="112">
        <f t="shared" si="24"/>
        <v>0</v>
      </c>
      <c r="BL148" s="21" t="s">
        <v>251</v>
      </c>
      <c r="BM148" s="21" t="s">
        <v>1248</v>
      </c>
    </row>
    <row r="149" spans="2:65" s="9" customFormat="1" ht="37.35" customHeight="1">
      <c r="B149" s="158"/>
      <c r="C149" s="159"/>
      <c r="D149" s="160" t="s">
        <v>1175</v>
      </c>
      <c r="E149" s="160"/>
      <c r="F149" s="160"/>
      <c r="G149" s="160"/>
      <c r="H149" s="160"/>
      <c r="I149" s="160"/>
      <c r="J149" s="160"/>
      <c r="K149" s="160"/>
      <c r="L149" s="160"/>
      <c r="M149" s="160"/>
      <c r="N149" s="301">
        <f>BK149</f>
        <v>0</v>
      </c>
      <c r="O149" s="302"/>
      <c r="P149" s="302"/>
      <c r="Q149" s="302"/>
      <c r="R149" s="161"/>
      <c r="T149" s="162"/>
      <c r="U149" s="159"/>
      <c r="V149" s="159"/>
      <c r="W149" s="163">
        <f>SUM(W150:W165)</f>
        <v>0</v>
      </c>
      <c r="X149" s="159"/>
      <c r="Y149" s="163">
        <f>SUM(Y150:Y165)</f>
        <v>0</v>
      </c>
      <c r="Z149" s="159"/>
      <c r="AA149" s="164">
        <f>SUM(AA150:AA165)</f>
        <v>0</v>
      </c>
      <c r="AR149" s="165" t="s">
        <v>116</v>
      </c>
      <c r="AT149" s="166" t="s">
        <v>79</v>
      </c>
      <c r="AU149" s="166" t="s">
        <v>80</v>
      </c>
      <c r="AY149" s="165" t="s">
        <v>161</v>
      </c>
      <c r="BK149" s="167">
        <f>SUM(BK150:BK165)</f>
        <v>0</v>
      </c>
    </row>
    <row r="150" spans="2:65" s="1" customFormat="1" ht="22.9" customHeight="1">
      <c r="B150" s="37"/>
      <c r="C150" s="169" t="s">
        <v>299</v>
      </c>
      <c r="D150" s="169" t="s">
        <v>162</v>
      </c>
      <c r="E150" s="170" t="s">
        <v>1249</v>
      </c>
      <c r="F150" s="271" t="s">
        <v>1250</v>
      </c>
      <c r="G150" s="271"/>
      <c r="H150" s="271"/>
      <c r="I150" s="271"/>
      <c r="J150" s="171" t="s">
        <v>302</v>
      </c>
      <c r="K150" s="172">
        <v>3</v>
      </c>
      <c r="L150" s="272">
        <v>0</v>
      </c>
      <c r="M150" s="273"/>
      <c r="N150" s="274">
        <f t="shared" ref="N150:N165" si="25">ROUND(L150*K150,2)</f>
        <v>0</v>
      </c>
      <c r="O150" s="274"/>
      <c r="P150" s="274"/>
      <c r="Q150" s="274"/>
      <c r="R150" s="39"/>
      <c r="T150" s="173" t="s">
        <v>22</v>
      </c>
      <c r="U150" s="46" t="s">
        <v>45</v>
      </c>
      <c r="V150" s="38"/>
      <c r="W150" s="174">
        <f t="shared" ref="W150:W165" si="26">V150*K150</f>
        <v>0</v>
      </c>
      <c r="X150" s="174">
        <v>0</v>
      </c>
      <c r="Y150" s="174">
        <f t="shared" ref="Y150:Y165" si="27">X150*K150</f>
        <v>0</v>
      </c>
      <c r="Z150" s="174">
        <v>0</v>
      </c>
      <c r="AA150" s="175">
        <f t="shared" ref="AA150:AA165" si="28">Z150*K150</f>
        <v>0</v>
      </c>
      <c r="AR150" s="21" t="s">
        <v>251</v>
      </c>
      <c r="AT150" s="21" t="s">
        <v>162</v>
      </c>
      <c r="AU150" s="21" t="s">
        <v>88</v>
      </c>
      <c r="AY150" s="21" t="s">
        <v>161</v>
      </c>
      <c r="BE150" s="112">
        <f t="shared" ref="BE150:BE165" si="29">IF(U150="základní",N150,0)</f>
        <v>0</v>
      </c>
      <c r="BF150" s="112">
        <f t="shared" ref="BF150:BF165" si="30">IF(U150="snížená",N150,0)</f>
        <v>0</v>
      </c>
      <c r="BG150" s="112">
        <f t="shared" ref="BG150:BG165" si="31">IF(U150="zákl. přenesená",N150,0)</f>
        <v>0</v>
      </c>
      <c r="BH150" s="112">
        <f t="shared" ref="BH150:BH165" si="32">IF(U150="sníž. přenesená",N150,0)</f>
        <v>0</v>
      </c>
      <c r="BI150" s="112">
        <f t="shared" ref="BI150:BI165" si="33">IF(U150="nulová",N150,0)</f>
        <v>0</v>
      </c>
      <c r="BJ150" s="21" t="s">
        <v>88</v>
      </c>
      <c r="BK150" s="112">
        <f t="shared" ref="BK150:BK165" si="34">ROUND(L150*K150,2)</f>
        <v>0</v>
      </c>
      <c r="BL150" s="21" t="s">
        <v>251</v>
      </c>
      <c r="BM150" s="21" t="s">
        <v>1251</v>
      </c>
    </row>
    <row r="151" spans="2:65" s="1" customFormat="1" ht="14.45" customHeight="1">
      <c r="B151" s="37"/>
      <c r="C151" s="169" t="s">
        <v>304</v>
      </c>
      <c r="D151" s="169" t="s">
        <v>162</v>
      </c>
      <c r="E151" s="170" t="s">
        <v>1252</v>
      </c>
      <c r="F151" s="271" t="s">
        <v>1253</v>
      </c>
      <c r="G151" s="271"/>
      <c r="H151" s="271"/>
      <c r="I151" s="271"/>
      <c r="J151" s="171" t="s">
        <v>302</v>
      </c>
      <c r="K151" s="172">
        <v>3</v>
      </c>
      <c r="L151" s="272">
        <v>0</v>
      </c>
      <c r="M151" s="273"/>
      <c r="N151" s="274">
        <f t="shared" si="25"/>
        <v>0</v>
      </c>
      <c r="O151" s="274"/>
      <c r="P151" s="274"/>
      <c r="Q151" s="274"/>
      <c r="R151" s="39"/>
      <c r="T151" s="173" t="s">
        <v>22</v>
      </c>
      <c r="U151" s="46" t="s">
        <v>45</v>
      </c>
      <c r="V151" s="38"/>
      <c r="W151" s="174">
        <f t="shared" si="26"/>
        <v>0</v>
      </c>
      <c r="X151" s="174">
        <v>0</v>
      </c>
      <c r="Y151" s="174">
        <f t="shared" si="27"/>
        <v>0</v>
      </c>
      <c r="Z151" s="174">
        <v>0</v>
      </c>
      <c r="AA151" s="175">
        <f t="shared" si="28"/>
        <v>0</v>
      </c>
      <c r="AR151" s="21" t="s">
        <v>251</v>
      </c>
      <c r="AT151" s="21" t="s">
        <v>162</v>
      </c>
      <c r="AU151" s="21" t="s">
        <v>88</v>
      </c>
      <c r="AY151" s="21" t="s">
        <v>161</v>
      </c>
      <c r="BE151" s="112">
        <f t="shared" si="29"/>
        <v>0</v>
      </c>
      <c r="BF151" s="112">
        <f t="shared" si="30"/>
        <v>0</v>
      </c>
      <c r="BG151" s="112">
        <f t="shared" si="31"/>
        <v>0</v>
      </c>
      <c r="BH151" s="112">
        <f t="shared" si="32"/>
        <v>0</v>
      </c>
      <c r="BI151" s="112">
        <f t="shared" si="33"/>
        <v>0</v>
      </c>
      <c r="BJ151" s="21" t="s">
        <v>88</v>
      </c>
      <c r="BK151" s="112">
        <f t="shared" si="34"/>
        <v>0</v>
      </c>
      <c r="BL151" s="21" t="s">
        <v>251</v>
      </c>
      <c r="BM151" s="21" t="s">
        <v>1254</v>
      </c>
    </row>
    <row r="152" spans="2:65" s="1" customFormat="1" ht="22.9" customHeight="1">
      <c r="B152" s="37"/>
      <c r="C152" s="169" t="s">
        <v>308</v>
      </c>
      <c r="D152" s="169" t="s">
        <v>162</v>
      </c>
      <c r="E152" s="170" t="s">
        <v>1255</v>
      </c>
      <c r="F152" s="271" t="s">
        <v>1256</v>
      </c>
      <c r="G152" s="271"/>
      <c r="H152" s="271"/>
      <c r="I152" s="271"/>
      <c r="J152" s="171" t="s">
        <v>302</v>
      </c>
      <c r="K152" s="172">
        <v>13</v>
      </c>
      <c r="L152" s="272">
        <v>0</v>
      </c>
      <c r="M152" s="273"/>
      <c r="N152" s="274">
        <f t="shared" si="25"/>
        <v>0</v>
      </c>
      <c r="O152" s="274"/>
      <c r="P152" s="274"/>
      <c r="Q152" s="274"/>
      <c r="R152" s="39"/>
      <c r="T152" s="173" t="s">
        <v>22</v>
      </c>
      <c r="U152" s="46" t="s">
        <v>45</v>
      </c>
      <c r="V152" s="38"/>
      <c r="W152" s="174">
        <f t="shared" si="26"/>
        <v>0</v>
      </c>
      <c r="X152" s="174">
        <v>0</v>
      </c>
      <c r="Y152" s="174">
        <f t="shared" si="27"/>
        <v>0</v>
      </c>
      <c r="Z152" s="174">
        <v>0</v>
      </c>
      <c r="AA152" s="175">
        <f t="shared" si="28"/>
        <v>0</v>
      </c>
      <c r="AR152" s="21" t="s">
        <v>251</v>
      </c>
      <c r="AT152" s="21" t="s">
        <v>162</v>
      </c>
      <c r="AU152" s="21" t="s">
        <v>88</v>
      </c>
      <c r="AY152" s="21" t="s">
        <v>161</v>
      </c>
      <c r="BE152" s="112">
        <f t="shared" si="29"/>
        <v>0</v>
      </c>
      <c r="BF152" s="112">
        <f t="shared" si="30"/>
        <v>0</v>
      </c>
      <c r="BG152" s="112">
        <f t="shared" si="31"/>
        <v>0</v>
      </c>
      <c r="BH152" s="112">
        <f t="shared" si="32"/>
        <v>0</v>
      </c>
      <c r="BI152" s="112">
        <f t="shared" si="33"/>
        <v>0</v>
      </c>
      <c r="BJ152" s="21" t="s">
        <v>88</v>
      </c>
      <c r="BK152" s="112">
        <f t="shared" si="34"/>
        <v>0</v>
      </c>
      <c r="BL152" s="21" t="s">
        <v>251</v>
      </c>
      <c r="BM152" s="21" t="s">
        <v>1257</v>
      </c>
    </row>
    <row r="153" spans="2:65" s="1" customFormat="1" ht="14.45" customHeight="1">
      <c r="B153" s="37"/>
      <c r="C153" s="169" t="s">
        <v>312</v>
      </c>
      <c r="D153" s="169" t="s">
        <v>162</v>
      </c>
      <c r="E153" s="170" t="s">
        <v>1258</v>
      </c>
      <c r="F153" s="271" t="s">
        <v>1259</v>
      </c>
      <c r="G153" s="271"/>
      <c r="H153" s="271"/>
      <c r="I153" s="271"/>
      <c r="J153" s="171" t="s">
        <v>302</v>
      </c>
      <c r="K153" s="172">
        <v>13</v>
      </c>
      <c r="L153" s="272">
        <v>0</v>
      </c>
      <c r="M153" s="273"/>
      <c r="N153" s="274">
        <f t="shared" si="25"/>
        <v>0</v>
      </c>
      <c r="O153" s="274"/>
      <c r="P153" s="274"/>
      <c r="Q153" s="274"/>
      <c r="R153" s="39"/>
      <c r="T153" s="173" t="s">
        <v>22</v>
      </c>
      <c r="U153" s="46" t="s">
        <v>45</v>
      </c>
      <c r="V153" s="38"/>
      <c r="W153" s="174">
        <f t="shared" si="26"/>
        <v>0</v>
      </c>
      <c r="X153" s="174">
        <v>0</v>
      </c>
      <c r="Y153" s="174">
        <f t="shared" si="27"/>
        <v>0</v>
      </c>
      <c r="Z153" s="174">
        <v>0</v>
      </c>
      <c r="AA153" s="175">
        <f t="shared" si="28"/>
        <v>0</v>
      </c>
      <c r="AR153" s="21" t="s">
        <v>251</v>
      </c>
      <c r="AT153" s="21" t="s">
        <v>162</v>
      </c>
      <c r="AU153" s="21" t="s">
        <v>88</v>
      </c>
      <c r="AY153" s="21" t="s">
        <v>161</v>
      </c>
      <c r="BE153" s="112">
        <f t="shared" si="29"/>
        <v>0</v>
      </c>
      <c r="BF153" s="112">
        <f t="shared" si="30"/>
        <v>0</v>
      </c>
      <c r="BG153" s="112">
        <f t="shared" si="31"/>
        <v>0</v>
      </c>
      <c r="BH153" s="112">
        <f t="shared" si="32"/>
        <v>0</v>
      </c>
      <c r="BI153" s="112">
        <f t="shared" si="33"/>
        <v>0</v>
      </c>
      <c r="BJ153" s="21" t="s">
        <v>88</v>
      </c>
      <c r="BK153" s="112">
        <f t="shared" si="34"/>
        <v>0</v>
      </c>
      <c r="BL153" s="21" t="s">
        <v>251</v>
      </c>
      <c r="BM153" s="21" t="s">
        <v>1260</v>
      </c>
    </row>
    <row r="154" spans="2:65" s="1" customFormat="1" ht="22.9" customHeight="1">
      <c r="B154" s="37"/>
      <c r="C154" s="169" t="s">
        <v>317</v>
      </c>
      <c r="D154" s="169" t="s">
        <v>162</v>
      </c>
      <c r="E154" s="170" t="s">
        <v>1261</v>
      </c>
      <c r="F154" s="271" t="s">
        <v>1262</v>
      </c>
      <c r="G154" s="271"/>
      <c r="H154" s="271"/>
      <c r="I154" s="271"/>
      <c r="J154" s="171" t="s">
        <v>302</v>
      </c>
      <c r="K154" s="172">
        <v>4</v>
      </c>
      <c r="L154" s="272">
        <v>0</v>
      </c>
      <c r="M154" s="273"/>
      <c r="N154" s="274">
        <f t="shared" si="25"/>
        <v>0</v>
      </c>
      <c r="O154" s="274"/>
      <c r="P154" s="274"/>
      <c r="Q154" s="274"/>
      <c r="R154" s="39"/>
      <c r="T154" s="173" t="s">
        <v>22</v>
      </c>
      <c r="U154" s="46" t="s">
        <v>45</v>
      </c>
      <c r="V154" s="38"/>
      <c r="W154" s="174">
        <f t="shared" si="26"/>
        <v>0</v>
      </c>
      <c r="X154" s="174">
        <v>0</v>
      </c>
      <c r="Y154" s="174">
        <f t="shared" si="27"/>
        <v>0</v>
      </c>
      <c r="Z154" s="174">
        <v>0</v>
      </c>
      <c r="AA154" s="175">
        <f t="shared" si="28"/>
        <v>0</v>
      </c>
      <c r="AR154" s="21" t="s">
        <v>251</v>
      </c>
      <c r="AT154" s="21" t="s">
        <v>162</v>
      </c>
      <c r="AU154" s="21" t="s">
        <v>88</v>
      </c>
      <c r="AY154" s="21" t="s">
        <v>161</v>
      </c>
      <c r="BE154" s="112">
        <f t="shared" si="29"/>
        <v>0</v>
      </c>
      <c r="BF154" s="112">
        <f t="shared" si="30"/>
        <v>0</v>
      </c>
      <c r="BG154" s="112">
        <f t="shared" si="31"/>
        <v>0</v>
      </c>
      <c r="BH154" s="112">
        <f t="shared" si="32"/>
        <v>0</v>
      </c>
      <c r="BI154" s="112">
        <f t="shared" si="33"/>
        <v>0</v>
      </c>
      <c r="BJ154" s="21" t="s">
        <v>88</v>
      </c>
      <c r="BK154" s="112">
        <f t="shared" si="34"/>
        <v>0</v>
      </c>
      <c r="BL154" s="21" t="s">
        <v>251</v>
      </c>
      <c r="BM154" s="21" t="s">
        <v>1263</v>
      </c>
    </row>
    <row r="155" spans="2:65" s="1" customFormat="1" ht="22.9" customHeight="1">
      <c r="B155" s="37"/>
      <c r="C155" s="169" t="s">
        <v>325</v>
      </c>
      <c r="D155" s="169" t="s">
        <v>162</v>
      </c>
      <c r="E155" s="170" t="s">
        <v>1264</v>
      </c>
      <c r="F155" s="271" t="s">
        <v>1265</v>
      </c>
      <c r="G155" s="271"/>
      <c r="H155" s="271"/>
      <c r="I155" s="271"/>
      <c r="J155" s="171" t="s">
        <v>302</v>
      </c>
      <c r="K155" s="172">
        <v>4</v>
      </c>
      <c r="L155" s="272">
        <v>0</v>
      </c>
      <c r="M155" s="273"/>
      <c r="N155" s="274">
        <f t="shared" si="25"/>
        <v>0</v>
      </c>
      <c r="O155" s="274"/>
      <c r="P155" s="274"/>
      <c r="Q155" s="274"/>
      <c r="R155" s="39"/>
      <c r="T155" s="173" t="s">
        <v>22</v>
      </c>
      <c r="U155" s="46" t="s">
        <v>45</v>
      </c>
      <c r="V155" s="38"/>
      <c r="W155" s="174">
        <f t="shared" si="26"/>
        <v>0</v>
      </c>
      <c r="X155" s="174">
        <v>0</v>
      </c>
      <c r="Y155" s="174">
        <f t="shared" si="27"/>
        <v>0</v>
      </c>
      <c r="Z155" s="174">
        <v>0</v>
      </c>
      <c r="AA155" s="175">
        <f t="shared" si="28"/>
        <v>0</v>
      </c>
      <c r="AR155" s="21" t="s">
        <v>251</v>
      </c>
      <c r="AT155" s="21" t="s">
        <v>162</v>
      </c>
      <c r="AU155" s="21" t="s">
        <v>88</v>
      </c>
      <c r="AY155" s="21" t="s">
        <v>161</v>
      </c>
      <c r="BE155" s="112">
        <f t="shared" si="29"/>
        <v>0</v>
      </c>
      <c r="BF155" s="112">
        <f t="shared" si="30"/>
        <v>0</v>
      </c>
      <c r="BG155" s="112">
        <f t="shared" si="31"/>
        <v>0</v>
      </c>
      <c r="BH155" s="112">
        <f t="shared" si="32"/>
        <v>0</v>
      </c>
      <c r="BI155" s="112">
        <f t="shared" si="33"/>
        <v>0</v>
      </c>
      <c r="BJ155" s="21" t="s">
        <v>88</v>
      </c>
      <c r="BK155" s="112">
        <f t="shared" si="34"/>
        <v>0</v>
      </c>
      <c r="BL155" s="21" t="s">
        <v>251</v>
      </c>
      <c r="BM155" s="21" t="s">
        <v>1266</v>
      </c>
    </row>
    <row r="156" spans="2:65" s="1" customFormat="1" ht="22.9" customHeight="1">
      <c r="B156" s="37"/>
      <c r="C156" s="169" t="s">
        <v>331</v>
      </c>
      <c r="D156" s="169" t="s">
        <v>162</v>
      </c>
      <c r="E156" s="170" t="s">
        <v>1267</v>
      </c>
      <c r="F156" s="271" t="s">
        <v>1268</v>
      </c>
      <c r="G156" s="271"/>
      <c r="H156" s="271"/>
      <c r="I156" s="271"/>
      <c r="J156" s="171" t="s">
        <v>242</v>
      </c>
      <c r="K156" s="172">
        <v>3</v>
      </c>
      <c r="L156" s="272">
        <v>0</v>
      </c>
      <c r="M156" s="273"/>
      <c r="N156" s="274">
        <f t="shared" si="25"/>
        <v>0</v>
      </c>
      <c r="O156" s="274"/>
      <c r="P156" s="274"/>
      <c r="Q156" s="274"/>
      <c r="R156" s="39"/>
      <c r="T156" s="173" t="s">
        <v>22</v>
      </c>
      <c r="U156" s="46" t="s">
        <v>45</v>
      </c>
      <c r="V156" s="38"/>
      <c r="W156" s="174">
        <f t="shared" si="26"/>
        <v>0</v>
      </c>
      <c r="X156" s="174">
        <v>0</v>
      </c>
      <c r="Y156" s="174">
        <f t="shared" si="27"/>
        <v>0</v>
      </c>
      <c r="Z156" s="174">
        <v>0</v>
      </c>
      <c r="AA156" s="175">
        <f t="shared" si="28"/>
        <v>0</v>
      </c>
      <c r="AR156" s="21" t="s">
        <v>251</v>
      </c>
      <c r="AT156" s="21" t="s">
        <v>162</v>
      </c>
      <c r="AU156" s="21" t="s">
        <v>88</v>
      </c>
      <c r="AY156" s="21" t="s">
        <v>161</v>
      </c>
      <c r="BE156" s="112">
        <f t="shared" si="29"/>
        <v>0</v>
      </c>
      <c r="BF156" s="112">
        <f t="shared" si="30"/>
        <v>0</v>
      </c>
      <c r="BG156" s="112">
        <f t="shared" si="31"/>
        <v>0</v>
      </c>
      <c r="BH156" s="112">
        <f t="shared" si="32"/>
        <v>0</v>
      </c>
      <c r="BI156" s="112">
        <f t="shared" si="33"/>
        <v>0</v>
      </c>
      <c r="BJ156" s="21" t="s">
        <v>88</v>
      </c>
      <c r="BK156" s="112">
        <f t="shared" si="34"/>
        <v>0</v>
      </c>
      <c r="BL156" s="21" t="s">
        <v>251</v>
      </c>
      <c r="BM156" s="21" t="s">
        <v>1269</v>
      </c>
    </row>
    <row r="157" spans="2:65" s="1" customFormat="1" ht="22.9" customHeight="1">
      <c r="B157" s="37"/>
      <c r="C157" s="169" t="s">
        <v>340</v>
      </c>
      <c r="D157" s="169" t="s">
        <v>162</v>
      </c>
      <c r="E157" s="170" t="s">
        <v>1270</v>
      </c>
      <c r="F157" s="271" t="s">
        <v>1271</v>
      </c>
      <c r="G157" s="271"/>
      <c r="H157" s="271"/>
      <c r="I157" s="271"/>
      <c r="J157" s="171" t="s">
        <v>242</v>
      </c>
      <c r="K157" s="172">
        <v>1</v>
      </c>
      <c r="L157" s="272">
        <v>0</v>
      </c>
      <c r="M157" s="273"/>
      <c r="N157" s="274">
        <f t="shared" si="25"/>
        <v>0</v>
      </c>
      <c r="O157" s="274"/>
      <c r="P157" s="274"/>
      <c r="Q157" s="274"/>
      <c r="R157" s="39"/>
      <c r="T157" s="173" t="s">
        <v>22</v>
      </c>
      <c r="U157" s="46" t="s">
        <v>45</v>
      </c>
      <c r="V157" s="38"/>
      <c r="W157" s="174">
        <f t="shared" si="26"/>
        <v>0</v>
      </c>
      <c r="X157" s="174">
        <v>0</v>
      </c>
      <c r="Y157" s="174">
        <f t="shared" si="27"/>
        <v>0</v>
      </c>
      <c r="Z157" s="174">
        <v>0</v>
      </c>
      <c r="AA157" s="175">
        <f t="shared" si="28"/>
        <v>0</v>
      </c>
      <c r="AR157" s="21" t="s">
        <v>251</v>
      </c>
      <c r="AT157" s="21" t="s">
        <v>162</v>
      </c>
      <c r="AU157" s="21" t="s">
        <v>88</v>
      </c>
      <c r="AY157" s="21" t="s">
        <v>161</v>
      </c>
      <c r="BE157" s="112">
        <f t="shared" si="29"/>
        <v>0</v>
      </c>
      <c r="BF157" s="112">
        <f t="shared" si="30"/>
        <v>0</v>
      </c>
      <c r="BG157" s="112">
        <f t="shared" si="31"/>
        <v>0</v>
      </c>
      <c r="BH157" s="112">
        <f t="shared" si="32"/>
        <v>0</v>
      </c>
      <c r="BI157" s="112">
        <f t="shared" si="33"/>
        <v>0</v>
      </c>
      <c r="BJ157" s="21" t="s">
        <v>88</v>
      </c>
      <c r="BK157" s="112">
        <f t="shared" si="34"/>
        <v>0</v>
      </c>
      <c r="BL157" s="21" t="s">
        <v>251</v>
      </c>
      <c r="BM157" s="21" t="s">
        <v>1272</v>
      </c>
    </row>
    <row r="158" spans="2:65" s="1" customFormat="1" ht="14.45" customHeight="1">
      <c r="B158" s="37"/>
      <c r="C158" s="169" t="s">
        <v>349</v>
      </c>
      <c r="D158" s="169" t="s">
        <v>162</v>
      </c>
      <c r="E158" s="170" t="s">
        <v>1273</v>
      </c>
      <c r="F158" s="271" t="s">
        <v>1274</v>
      </c>
      <c r="G158" s="271"/>
      <c r="H158" s="271"/>
      <c r="I158" s="271"/>
      <c r="J158" s="171" t="s">
        <v>302</v>
      </c>
      <c r="K158" s="172">
        <v>3</v>
      </c>
      <c r="L158" s="272">
        <v>0</v>
      </c>
      <c r="M158" s="273"/>
      <c r="N158" s="274">
        <f t="shared" si="25"/>
        <v>0</v>
      </c>
      <c r="O158" s="274"/>
      <c r="P158" s="274"/>
      <c r="Q158" s="274"/>
      <c r="R158" s="39"/>
      <c r="T158" s="173" t="s">
        <v>22</v>
      </c>
      <c r="U158" s="46" t="s">
        <v>45</v>
      </c>
      <c r="V158" s="38"/>
      <c r="W158" s="174">
        <f t="shared" si="26"/>
        <v>0</v>
      </c>
      <c r="X158" s="174">
        <v>0</v>
      </c>
      <c r="Y158" s="174">
        <f t="shared" si="27"/>
        <v>0</v>
      </c>
      <c r="Z158" s="174">
        <v>0</v>
      </c>
      <c r="AA158" s="175">
        <f t="shared" si="28"/>
        <v>0</v>
      </c>
      <c r="AR158" s="21" t="s">
        <v>251</v>
      </c>
      <c r="AT158" s="21" t="s">
        <v>162</v>
      </c>
      <c r="AU158" s="21" t="s">
        <v>88</v>
      </c>
      <c r="AY158" s="21" t="s">
        <v>161</v>
      </c>
      <c r="BE158" s="112">
        <f t="shared" si="29"/>
        <v>0</v>
      </c>
      <c r="BF158" s="112">
        <f t="shared" si="30"/>
        <v>0</v>
      </c>
      <c r="BG158" s="112">
        <f t="shared" si="31"/>
        <v>0</v>
      </c>
      <c r="BH158" s="112">
        <f t="shared" si="32"/>
        <v>0</v>
      </c>
      <c r="BI158" s="112">
        <f t="shared" si="33"/>
        <v>0</v>
      </c>
      <c r="BJ158" s="21" t="s">
        <v>88</v>
      </c>
      <c r="BK158" s="112">
        <f t="shared" si="34"/>
        <v>0</v>
      </c>
      <c r="BL158" s="21" t="s">
        <v>251</v>
      </c>
      <c r="BM158" s="21" t="s">
        <v>1275</v>
      </c>
    </row>
    <row r="159" spans="2:65" s="1" customFormat="1" ht="22.9" customHeight="1">
      <c r="B159" s="37"/>
      <c r="C159" s="169" t="s">
        <v>358</v>
      </c>
      <c r="D159" s="169" t="s">
        <v>162</v>
      </c>
      <c r="E159" s="170" t="s">
        <v>193</v>
      </c>
      <c r="F159" s="271" t="s">
        <v>1276</v>
      </c>
      <c r="G159" s="271"/>
      <c r="H159" s="271"/>
      <c r="I159" s="271"/>
      <c r="J159" s="171" t="s">
        <v>646</v>
      </c>
      <c r="K159" s="172">
        <v>1</v>
      </c>
      <c r="L159" s="272">
        <v>0</v>
      </c>
      <c r="M159" s="273"/>
      <c r="N159" s="274">
        <f t="shared" si="25"/>
        <v>0</v>
      </c>
      <c r="O159" s="274"/>
      <c r="P159" s="274"/>
      <c r="Q159" s="274"/>
      <c r="R159" s="39"/>
      <c r="T159" s="173" t="s">
        <v>22</v>
      </c>
      <c r="U159" s="46" t="s">
        <v>45</v>
      </c>
      <c r="V159" s="38"/>
      <c r="W159" s="174">
        <f t="shared" si="26"/>
        <v>0</v>
      </c>
      <c r="X159" s="174">
        <v>0</v>
      </c>
      <c r="Y159" s="174">
        <f t="shared" si="27"/>
        <v>0</v>
      </c>
      <c r="Z159" s="174">
        <v>0</v>
      </c>
      <c r="AA159" s="175">
        <f t="shared" si="28"/>
        <v>0</v>
      </c>
      <c r="AR159" s="21" t="s">
        <v>251</v>
      </c>
      <c r="AT159" s="21" t="s">
        <v>162</v>
      </c>
      <c r="AU159" s="21" t="s">
        <v>88</v>
      </c>
      <c r="AY159" s="21" t="s">
        <v>161</v>
      </c>
      <c r="BE159" s="112">
        <f t="shared" si="29"/>
        <v>0</v>
      </c>
      <c r="BF159" s="112">
        <f t="shared" si="30"/>
        <v>0</v>
      </c>
      <c r="BG159" s="112">
        <f t="shared" si="31"/>
        <v>0</v>
      </c>
      <c r="BH159" s="112">
        <f t="shared" si="32"/>
        <v>0</v>
      </c>
      <c r="BI159" s="112">
        <f t="shared" si="33"/>
        <v>0</v>
      </c>
      <c r="BJ159" s="21" t="s">
        <v>88</v>
      </c>
      <c r="BK159" s="112">
        <f t="shared" si="34"/>
        <v>0</v>
      </c>
      <c r="BL159" s="21" t="s">
        <v>251</v>
      </c>
      <c r="BM159" s="21" t="s">
        <v>1277</v>
      </c>
    </row>
    <row r="160" spans="2:65" s="1" customFormat="1" ht="22.9" customHeight="1">
      <c r="B160" s="37"/>
      <c r="C160" s="169" t="s">
        <v>362</v>
      </c>
      <c r="D160" s="169" t="s">
        <v>162</v>
      </c>
      <c r="E160" s="170" t="s">
        <v>1278</v>
      </c>
      <c r="F160" s="271" t="s">
        <v>1279</v>
      </c>
      <c r="G160" s="271"/>
      <c r="H160" s="271"/>
      <c r="I160" s="271"/>
      <c r="J160" s="171" t="s">
        <v>302</v>
      </c>
      <c r="K160" s="172">
        <v>1</v>
      </c>
      <c r="L160" s="272">
        <v>0</v>
      </c>
      <c r="M160" s="273"/>
      <c r="N160" s="274">
        <f t="shared" si="25"/>
        <v>0</v>
      </c>
      <c r="O160" s="274"/>
      <c r="P160" s="274"/>
      <c r="Q160" s="274"/>
      <c r="R160" s="39"/>
      <c r="T160" s="173" t="s">
        <v>22</v>
      </c>
      <c r="U160" s="46" t="s">
        <v>45</v>
      </c>
      <c r="V160" s="38"/>
      <c r="W160" s="174">
        <f t="shared" si="26"/>
        <v>0</v>
      </c>
      <c r="X160" s="174">
        <v>0</v>
      </c>
      <c r="Y160" s="174">
        <f t="shared" si="27"/>
        <v>0</v>
      </c>
      <c r="Z160" s="174">
        <v>0</v>
      </c>
      <c r="AA160" s="175">
        <f t="shared" si="28"/>
        <v>0</v>
      </c>
      <c r="AR160" s="21" t="s">
        <v>251</v>
      </c>
      <c r="AT160" s="21" t="s">
        <v>162</v>
      </c>
      <c r="AU160" s="21" t="s">
        <v>88</v>
      </c>
      <c r="AY160" s="21" t="s">
        <v>161</v>
      </c>
      <c r="BE160" s="112">
        <f t="shared" si="29"/>
        <v>0</v>
      </c>
      <c r="BF160" s="112">
        <f t="shared" si="30"/>
        <v>0</v>
      </c>
      <c r="BG160" s="112">
        <f t="shared" si="31"/>
        <v>0</v>
      </c>
      <c r="BH160" s="112">
        <f t="shared" si="32"/>
        <v>0</v>
      </c>
      <c r="BI160" s="112">
        <f t="shared" si="33"/>
        <v>0</v>
      </c>
      <c r="BJ160" s="21" t="s">
        <v>88</v>
      </c>
      <c r="BK160" s="112">
        <f t="shared" si="34"/>
        <v>0</v>
      </c>
      <c r="BL160" s="21" t="s">
        <v>251</v>
      </c>
      <c r="BM160" s="21" t="s">
        <v>1280</v>
      </c>
    </row>
    <row r="161" spans="2:65" s="1" customFormat="1" ht="22.9" customHeight="1">
      <c r="B161" s="37"/>
      <c r="C161" s="169" t="s">
        <v>539</v>
      </c>
      <c r="D161" s="169" t="s">
        <v>162</v>
      </c>
      <c r="E161" s="170" t="s">
        <v>1281</v>
      </c>
      <c r="F161" s="271" t="s">
        <v>1282</v>
      </c>
      <c r="G161" s="271"/>
      <c r="H161" s="271"/>
      <c r="I161" s="271"/>
      <c r="J161" s="171" t="s">
        <v>302</v>
      </c>
      <c r="K161" s="172">
        <v>1</v>
      </c>
      <c r="L161" s="272">
        <v>0</v>
      </c>
      <c r="M161" s="273"/>
      <c r="N161" s="274">
        <f t="shared" si="25"/>
        <v>0</v>
      </c>
      <c r="O161" s="274"/>
      <c r="P161" s="274"/>
      <c r="Q161" s="274"/>
      <c r="R161" s="39"/>
      <c r="T161" s="173" t="s">
        <v>22</v>
      </c>
      <c r="U161" s="46" t="s">
        <v>45</v>
      </c>
      <c r="V161" s="38"/>
      <c r="W161" s="174">
        <f t="shared" si="26"/>
        <v>0</v>
      </c>
      <c r="X161" s="174">
        <v>0</v>
      </c>
      <c r="Y161" s="174">
        <f t="shared" si="27"/>
        <v>0</v>
      </c>
      <c r="Z161" s="174">
        <v>0</v>
      </c>
      <c r="AA161" s="175">
        <f t="shared" si="28"/>
        <v>0</v>
      </c>
      <c r="AR161" s="21" t="s">
        <v>251</v>
      </c>
      <c r="AT161" s="21" t="s">
        <v>162</v>
      </c>
      <c r="AU161" s="21" t="s">
        <v>88</v>
      </c>
      <c r="AY161" s="21" t="s">
        <v>161</v>
      </c>
      <c r="BE161" s="112">
        <f t="shared" si="29"/>
        <v>0</v>
      </c>
      <c r="BF161" s="112">
        <f t="shared" si="30"/>
        <v>0</v>
      </c>
      <c r="BG161" s="112">
        <f t="shared" si="31"/>
        <v>0</v>
      </c>
      <c r="BH161" s="112">
        <f t="shared" si="32"/>
        <v>0</v>
      </c>
      <c r="BI161" s="112">
        <f t="shared" si="33"/>
        <v>0</v>
      </c>
      <c r="BJ161" s="21" t="s">
        <v>88</v>
      </c>
      <c r="BK161" s="112">
        <f t="shared" si="34"/>
        <v>0</v>
      </c>
      <c r="BL161" s="21" t="s">
        <v>251</v>
      </c>
      <c r="BM161" s="21" t="s">
        <v>1283</v>
      </c>
    </row>
    <row r="162" spans="2:65" s="1" customFormat="1" ht="22.9" customHeight="1">
      <c r="B162" s="37"/>
      <c r="C162" s="169" t="s">
        <v>543</v>
      </c>
      <c r="D162" s="169" t="s">
        <v>162</v>
      </c>
      <c r="E162" s="170" t="s">
        <v>1284</v>
      </c>
      <c r="F162" s="271" t="s">
        <v>1285</v>
      </c>
      <c r="G162" s="271"/>
      <c r="H162" s="271"/>
      <c r="I162" s="271"/>
      <c r="J162" s="171" t="s">
        <v>242</v>
      </c>
      <c r="K162" s="172">
        <v>4</v>
      </c>
      <c r="L162" s="272">
        <v>0</v>
      </c>
      <c r="M162" s="273"/>
      <c r="N162" s="274">
        <f t="shared" si="25"/>
        <v>0</v>
      </c>
      <c r="O162" s="274"/>
      <c r="P162" s="274"/>
      <c r="Q162" s="274"/>
      <c r="R162" s="39"/>
      <c r="T162" s="173" t="s">
        <v>22</v>
      </c>
      <c r="U162" s="46" t="s">
        <v>45</v>
      </c>
      <c r="V162" s="38"/>
      <c r="W162" s="174">
        <f t="shared" si="26"/>
        <v>0</v>
      </c>
      <c r="X162" s="174">
        <v>0</v>
      </c>
      <c r="Y162" s="174">
        <f t="shared" si="27"/>
        <v>0</v>
      </c>
      <c r="Z162" s="174">
        <v>0</v>
      </c>
      <c r="AA162" s="175">
        <f t="shared" si="28"/>
        <v>0</v>
      </c>
      <c r="AR162" s="21" t="s">
        <v>251</v>
      </c>
      <c r="AT162" s="21" t="s">
        <v>162</v>
      </c>
      <c r="AU162" s="21" t="s">
        <v>88</v>
      </c>
      <c r="AY162" s="21" t="s">
        <v>161</v>
      </c>
      <c r="BE162" s="112">
        <f t="shared" si="29"/>
        <v>0</v>
      </c>
      <c r="BF162" s="112">
        <f t="shared" si="30"/>
        <v>0</v>
      </c>
      <c r="BG162" s="112">
        <f t="shared" si="31"/>
        <v>0</v>
      </c>
      <c r="BH162" s="112">
        <f t="shared" si="32"/>
        <v>0</v>
      </c>
      <c r="BI162" s="112">
        <f t="shared" si="33"/>
        <v>0</v>
      </c>
      <c r="BJ162" s="21" t="s">
        <v>88</v>
      </c>
      <c r="BK162" s="112">
        <f t="shared" si="34"/>
        <v>0</v>
      </c>
      <c r="BL162" s="21" t="s">
        <v>251</v>
      </c>
      <c r="BM162" s="21" t="s">
        <v>1286</v>
      </c>
    </row>
    <row r="163" spans="2:65" s="1" customFormat="1" ht="14.45" customHeight="1">
      <c r="B163" s="37"/>
      <c r="C163" s="169" t="s">
        <v>554</v>
      </c>
      <c r="D163" s="169" t="s">
        <v>162</v>
      </c>
      <c r="E163" s="170" t="s">
        <v>1287</v>
      </c>
      <c r="F163" s="271" t="s">
        <v>1288</v>
      </c>
      <c r="G163" s="271"/>
      <c r="H163" s="271"/>
      <c r="I163" s="271"/>
      <c r="J163" s="171" t="s">
        <v>242</v>
      </c>
      <c r="K163" s="172">
        <v>4</v>
      </c>
      <c r="L163" s="272">
        <v>0</v>
      </c>
      <c r="M163" s="273"/>
      <c r="N163" s="274">
        <f t="shared" si="25"/>
        <v>0</v>
      </c>
      <c r="O163" s="274"/>
      <c r="P163" s="274"/>
      <c r="Q163" s="274"/>
      <c r="R163" s="39"/>
      <c r="T163" s="173" t="s">
        <v>22</v>
      </c>
      <c r="U163" s="46" t="s">
        <v>45</v>
      </c>
      <c r="V163" s="38"/>
      <c r="W163" s="174">
        <f t="shared" si="26"/>
        <v>0</v>
      </c>
      <c r="X163" s="174">
        <v>0</v>
      </c>
      <c r="Y163" s="174">
        <f t="shared" si="27"/>
        <v>0</v>
      </c>
      <c r="Z163" s="174">
        <v>0</v>
      </c>
      <c r="AA163" s="175">
        <f t="shared" si="28"/>
        <v>0</v>
      </c>
      <c r="AR163" s="21" t="s">
        <v>251</v>
      </c>
      <c r="AT163" s="21" t="s">
        <v>162</v>
      </c>
      <c r="AU163" s="21" t="s">
        <v>88</v>
      </c>
      <c r="AY163" s="21" t="s">
        <v>161</v>
      </c>
      <c r="BE163" s="112">
        <f t="shared" si="29"/>
        <v>0</v>
      </c>
      <c r="BF163" s="112">
        <f t="shared" si="30"/>
        <v>0</v>
      </c>
      <c r="BG163" s="112">
        <f t="shared" si="31"/>
        <v>0</v>
      </c>
      <c r="BH163" s="112">
        <f t="shared" si="32"/>
        <v>0</v>
      </c>
      <c r="BI163" s="112">
        <f t="shared" si="33"/>
        <v>0</v>
      </c>
      <c r="BJ163" s="21" t="s">
        <v>88</v>
      </c>
      <c r="BK163" s="112">
        <f t="shared" si="34"/>
        <v>0</v>
      </c>
      <c r="BL163" s="21" t="s">
        <v>251</v>
      </c>
      <c r="BM163" s="21" t="s">
        <v>1289</v>
      </c>
    </row>
    <row r="164" spans="2:65" s="1" customFormat="1" ht="22.9" customHeight="1">
      <c r="B164" s="37"/>
      <c r="C164" s="169" t="s">
        <v>558</v>
      </c>
      <c r="D164" s="169" t="s">
        <v>162</v>
      </c>
      <c r="E164" s="170" t="s">
        <v>1290</v>
      </c>
      <c r="F164" s="271" t="s">
        <v>1291</v>
      </c>
      <c r="G164" s="271"/>
      <c r="H164" s="271"/>
      <c r="I164" s="271"/>
      <c r="J164" s="171" t="s">
        <v>302</v>
      </c>
      <c r="K164" s="172">
        <v>1</v>
      </c>
      <c r="L164" s="272">
        <v>0</v>
      </c>
      <c r="M164" s="273"/>
      <c r="N164" s="274">
        <f t="shared" si="25"/>
        <v>0</v>
      </c>
      <c r="O164" s="274"/>
      <c r="P164" s="274"/>
      <c r="Q164" s="274"/>
      <c r="R164" s="39"/>
      <c r="T164" s="173" t="s">
        <v>22</v>
      </c>
      <c r="U164" s="46" t="s">
        <v>45</v>
      </c>
      <c r="V164" s="38"/>
      <c r="W164" s="174">
        <f t="shared" si="26"/>
        <v>0</v>
      </c>
      <c r="X164" s="174">
        <v>0</v>
      </c>
      <c r="Y164" s="174">
        <f t="shared" si="27"/>
        <v>0</v>
      </c>
      <c r="Z164" s="174">
        <v>0</v>
      </c>
      <c r="AA164" s="175">
        <f t="shared" si="28"/>
        <v>0</v>
      </c>
      <c r="AR164" s="21" t="s">
        <v>251</v>
      </c>
      <c r="AT164" s="21" t="s">
        <v>162</v>
      </c>
      <c r="AU164" s="21" t="s">
        <v>88</v>
      </c>
      <c r="AY164" s="21" t="s">
        <v>161</v>
      </c>
      <c r="BE164" s="112">
        <f t="shared" si="29"/>
        <v>0</v>
      </c>
      <c r="BF164" s="112">
        <f t="shared" si="30"/>
        <v>0</v>
      </c>
      <c r="BG164" s="112">
        <f t="shared" si="31"/>
        <v>0</v>
      </c>
      <c r="BH164" s="112">
        <f t="shared" si="32"/>
        <v>0</v>
      </c>
      <c r="BI164" s="112">
        <f t="shared" si="33"/>
        <v>0</v>
      </c>
      <c r="BJ164" s="21" t="s">
        <v>88</v>
      </c>
      <c r="BK164" s="112">
        <f t="shared" si="34"/>
        <v>0</v>
      </c>
      <c r="BL164" s="21" t="s">
        <v>251</v>
      </c>
      <c r="BM164" s="21" t="s">
        <v>1292</v>
      </c>
    </row>
    <row r="165" spans="2:65" s="1" customFormat="1" ht="22.9" customHeight="1">
      <c r="B165" s="37"/>
      <c r="C165" s="169" t="s">
        <v>562</v>
      </c>
      <c r="D165" s="169" t="s">
        <v>162</v>
      </c>
      <c r="E165" s="170" t="s">
        <v>1293</v>
      </c>
      <c r="F165" s="271" t="s">
        <v>1294</v>
      </c>
      <c r="G165" s="271"/>
      <c r="H165" s="271"/>
      <c r="I165" s="271"/>
      <c r="J165" s="171" t="s">
        <v>242</v>
      </c>
      <c r="K165" s="172">
        <v>2</v>
      </c>
      <c r="L165" s="272">
        <v>0</v>
      </c>
      <c r="M165" s="273"/>
      <c r="N165" s="274">
        <f t="shared" si="25"/>
        <v>0</v>
      </c>
      <c r="O165" s="274"/>
      <c r="P165" s="274"/>
      <c r="Q165" s="274"/>
      <c r="R165" s="39"/>
      <c r="T165" s="173" t="s">
        <v>22</v>
      </c>
      <c r="U165" s="46" t="s">
        <v>45</v>
      </c>
      <c r="V165" s="38"/>
      <c r="W165" s="174">
        <f t="shared" si="26"/>
        <v>0</v>
      </c>
      <c r="X165" s="174">
        <v>0</v>
      </c>
      <c r="Y165" s="174">
        <f t="shared" si="27"/>
        <v>0</v>
      </c>
      <c r="Z165" s="174">
        <v>0</v>
      </c>
      <c r="AA165" s="175">
        <f t="shared" si="28"/>
        <v>0</v>
      </c>
      <c r="AR165" s="21" t="s">
        <v>251</v>
      </c>
      <c r="AT165" s="21" t="s">
        <v>162</v>
      </c>
      <c r="AU165" s="21" t="s">
        <v>88</v>
      </c>
      <c r="AY165" s="21" t="s">
        <v>161</v>
      </c>
      <c r="BE165" s="112">
        <f t="shared" si="29"/>
        <v>0</v>
      </c>
      <c r="BF165" s="112">
        <f t="shared" si="30"/>
        <v>0</v>
      </c>
      <c r="BG165" s="112">
        <f t="shared" si="31"/>
        <v>0</v>
      </c>
      <c r="BH165" s="112">
        <f t="shared" si="32"/>
        <v>0</v>
      </c>
      <c r="BI165" s="112">
        <f t="shared" si="33"/>
        <v>0</v>
      </c>
      <c r="BJ165" s="21" t="s">
        <v>88</v>
      </c>
      <c r="BK165" s="112">
        <f t="shared" si="34"/>
        <v>0</v>
      </c>
      <c r="BL165" s="21" t="s">
        <v>251</v>
      </c>
      <c r="BM165" s="21" t="s">
        <v>1295</v>
      </c>
    </row>
    <row r="166" spans="2:65" s="9" customFormat="1" ht="37.35" customHeight="1">
      <c r="B166" s="158"/>
      <c r="C166" s="159"/>
      <c r="D166" s="160" t="s">
        <v>1176</v>
      </c>
      <c r="E166" s="160"/>
      <c r="F166" s="160"/>
      <c r="G166" s="160"/>
      <c r="H166" s="160"/>
      <c r="I166" s="160"/>
      <c r="J166" s="160"/>
      <c r="K166" s="160"/>
      <c r="L166" s="160"/>
      <c r="M166" s="160"/>
      <c r="N166" s="301">
        <f>BK166</f>
        <v>0</v>
      </c>
      <c r="O166" s="302"/>
      <c r="P166" s="302"/>
      <c r="Q166" s="302"/>
      <c r="R166" s="161"/>
      <c r="T166" s="162"/>
      <c r="U166" s="159"/>
      <c r="V166" s="159"/>
      <c r="W166" s="163">
        <f>W167</f>
        <v>0</v>
      </c>
      <c r="X166" s="159"/>
      <c r="Y166" s="163">
        <f>Y167</f>
        <v>0</v>
      </c>
      <c r="Z166" s="159"/>
      <c r="AA166" s="164">
        <f>AA167</f>
        <v>0</v>
      </c>
      <c r="AR166" s="165" t="s">
        <v>166</v>
      </c>
      <c r="AT166" s="166" t="s">
        <v>79</v>
      </c>
      <c r="AU166" s="166" t="s">
        <v>80</v>
      </c>
      <c r="AY166" s="165" t="s">
        <v>161</v>
      </c>
      <c r="BK166" s="167">
        <f>BK167</f>
        <v>0</v>
      </c>
    </row>
    <row r="167" spans="2:65" s="1" customFormat="1" ht="45.6" customHeight="1">
      <c r="B167" s="37"/>
      <c r="C167" s="169" t="s">
        <v>578</v>
      </c>
      <c r="D167" s="169" t="s">
        <v>162</v>
      </c>
      <c r="E167" s="170" t="s">
        <v>1296</v>
      </c>
      <c r="F167" s="271" t="s">
        <v>1297</v>
      </c>
      <c r="G167" s="271"/>
      <c r="H167" s="271"/>
      <c r="I167" s="271"/>
      <c r="J167" s="171" t="s">
        <v>302</v>
      </c>
      <c r="K167" s="172">
        <v>1</v>
      </c>
      <c r="L167" s="272">
        <v>0</v>
      </c>
      <c r="M167" s="273"/>
      <c r="N167" s="274">
        <f>ROUND(L167*K167,2)</f>
        <v>0</v>
      </c>
      <c r="O167" s="274"/>
      <c r="P167" s="274"/>
      <c r="Q167" s="274"/>
      <c r="R167" s="39"/>
      <c r="T167" s="173" t="s">
        <v>22</v>
      </c>
      <c r="U167" s="46" t="s">
        <v>45</v>
      </c>
      <c r="V167" s="38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21" t="s">
        <v>251</v>
      </c>
      <c r="AT167" s="21" t="s">
        <v>162</v>
      </c>
      <c r="AU167" s="21" t="s">
        <v>88</v>
      </c>
      <c r="AY167" s="21" t="s">
        <v>161</v>
      </c>
      <c r="BE167" s="112">
        <f>IF(U167="základní",N167,0)</f>
        <v>0</v>
      </c>
      <c r="BF167" s="112">
        <f>IF(U167="snížená",N167,0)</f>
        <v>0</v>
      </c>
      <c r="BG167" s="112">
        <f>IF(U167="zákl. přenesená",N167,0)</f>
        <v>0</v>
      </c>
      <c r="BH167" s="112">
        <f>IF(U167="sníž. přenesená",N167,0)</f>
        <v>0</v>
      </c>
      <c r="BI167" s="112">
        <f>IF(U167="nulová",N167,0)</f>
        <v>0</v>
      </c>
      <c r="BJ167" s="21" t="s">
        <v>88</v>
      </c>
      <c r="BK167" s="112">
        <f>ROUND(L167*K167,2)</f>
        <v>0</v>
      </c>
      <c r="BL167" s="21" t="s">
        <v>251</v>
      </c>
      <c r="BM167" s="21" t="s">
        <v>1298</v>
      </c>
    </row>
    <row r="168" spans="2:65" s="9" customFormat="1" ht="37.35" customHeight="1">
      <c r="B168" s="158"/>
      <c r="C168" s="159"/>
      <c r="D168" s="160" t="s">
        <v>386</v>
      </c>
      <c r="E168" s="160"/>
      <c r="F168" s="160"/>
      <c r="G168" s="160"/>
      <c r="H168" s="160"/>
      <c r="I168" s="160"/>
      <c r="J168" s="160"/>
      <c r="K168" s="160"/>
      <c r="L168" s="160"/>
      <c r="M168" s="160"/>
      <c r="N168" s="301">
        <f>BK168</f>
        <v>0</v>
      </c>
      <c r="O168" s="302"/>
      <c r="P168" s="302"/>
      <c r="Q168" s="302"/>
      <c r="R168" s="161"/>
      <c r="T168" s="162"/>
      <c r="U168" s="159"/>
      <c r="V168" s="159"/>
      <c r="W168" s="163">
        <f>SUM(W169:W171)</f>
        <v>0</v>
      </c>
      <c r="X168" s="159"/>
      <c r="Y168" s="163">
        <f>SUM(Y169:Y171)</f>
        <v>0</v>
      </c>
      <c r="Z168" s="159"/>
      <c r="AA168" s="164">
        <f>SUM(AA169:AA171)</f>
        <v>0</v>
      </c>
      <c r="AR168" s="165" t="s">
        <v>187</v>
      </c>
      <c r="AT168" s="166" t="s">
        <v>79</v>
      </c>
      <c r="AU168" s="166" t="s">
        <v>80</v>
      </c>
      <c r="AY168" s="165" t="s">
        <v>161</v>
      </c>
      <c r="BK168" s="167">
        <f>SUM(BK169:BK171)</f>
        <v>0</v>
      </c>
    </row>
    <row r="169" spans="2:65" s="1" customFormat="1" ht="14.45" customHeight="1">
      <c r="B169" s="37"/>
      <c r="C169" s="169" t="s">
        <v>566</v>
      </c>
      <c r="D169" s="169" t="s">
        <v>162</v>
      </c>
      <c r="E169" s="170" t="s">
        <v>984</v>
      </c>
      <c r="F169" s="271" t="s">
        <v>1299</v>
      </c>
      <c r="G169" s="271"/>
      <c r="H169" s="271"/>
      <c r="I169" s="271"/>
      <c r="J169" s="171" t="s">
        <v>302</v>
      </c>
      <c r="K169" s="172">
        <v>1</v>
      </c>
      <c r="L169" s="272">
        <v>0</v>
      </c>
      <c r="M169" s="273"/>
      <c r="N169" s="274">
        <f>ROUND(L169*K169,2)</f>
        <v>0</v>
      </c>
      <c r="O169" s="274"/>
      <c r="P169" s="274"/>
      <c r="Q169" s="274"/>
      <c r="R169" s="39"/>
      <c r="T169" s="173" t="s">
        <v>22</v>
      </c>
      <c r="U169" s="46" t="s">
        <v>45</v>
      </c>
      <c r="V169" s="38"/>
      <c r="W169" s="174">
        <f>V169*K169</f>
        <v>0</v>
      </c>
      <c r="X169" s="174">
        <v>0</v>
      </c>
      <c r="Y169" s="174">
        <f>X169*K169</f>
        <v>0</v>
      </c>
      <c r="Z169" s="174">
        <v>0</v>
      </c>
      <c r="AA169" s="175">
        <f>Z169*K169</f>
        <v>0</v>
      </c>
      <c r="AR169" s="21" t="s">
        <v>251</v>
      </c>
      <c r="AT169" s="21" t="s">
        <v>162</v>
      </c>
      <c r="AU169" s="21" t="s">
        <v>88</v>
      </c>
      <c r="AY169" s="21" t="s">
        <v>161</v>
      </c>
      <c r="BE169" s="112">
        <f>IF(U169="základní",N169,0)</f>
        <v>0</v>
      </c>
      <c r="BF169" s="112">
        <f>IF(U169="snížená",N169,0)</f>
        <v>0</v>
      </c>
      <c r="BG169" s="112">
        <f>IF(U169="zákl. přenesená",N169,0)</f>
        <v>0</v>
      </c>
      <c r="BH169" s="112">
        <f>IF(U169="sníž. přenesená",N169,0)</f>
        <v>0</v>
      </c>
      <c r="BI169" s="112">
        <f>IF(U169="nulová",N169,0)</f>
        <v>0</v>
      </c>
      <c r="BJ169" s="21" t="s">
        <v>88</v>
      </c>
      <c r="BK169" s="112">
        <f>ROUND(L169*K169,2)</f>
        <v>0</v>
      </c>
      <c r="BL169" s="21" t="s">
        <v>251</v>
      </c>
      <c r="BM169" s="21" t="s">
        <v>1300</v>
      </c>
    </row>
    <row r="170" spans="2:65" s="1" customFormat="1" ht="14.45" customHeight="1">
      <c r="B170" s="37"/>
      <c r="C170" s="169" t="s">
        <v>570</v>
      </c>
      <c r="D170" s="169" t="s">
        <v>162</v>
      </c>
      <c r="E170" s="170" t="s">
        <v>988</v>
      </c>
      <c r="F170" s="271" t="s">
        <v>143</v>
      </c>
      <c r="G170" s="271"/>
      <c r="H170" s="271"/>
      <c r="I170" s="271"/>
      <c r="J170" s="171" t="s">
        <v>302</v>
      </c>
      <c r="K170" s="172">
        <v>1</v>
      </c>
      <c r="L170" s="272">
        <v>0</v>
      </c>
      <c r="M170" s="273"/>
      <c r="N170" s="274">
        <f>ROUND(L170*K170,2)</f>
        <v>0</v>
      </c>
      <c r="O170" s="274"/>
      <c r="P170" s="274"/>
      <c r="Q170" s="274"/>
      <c r="R170" s="39"/>
      <c r="T170" s="173" t="s">
        <v>22</v>
      </c>
      <c r="U170" s="46" t="s">
        <v>45</v>
      </c>
      <c r="V170" s="38"/>
      <c r="W170" s="174">
        <f>V170*K170</f>
        <v>0</v>
      </c>
      <c r="X170" s="174">
        <v>0</v>
      </c>
      <c r="Y170" s="174">
        <f>X170*K170</f>
        <v>0</v>
      </c>
      <c r="Z170" s="174">
        <v>0</v>
      </c>
      <c r="AA170" s="175">
        <f>Z170*K170</f>
        <v>0</v>
      </c>
      <c r="AR170" s="21" t="s">
        <v>251</v>
      </c>
      <c r="AT170" s="21" t="s">
        <v>162</v>
      </c>
      <c r="AU170" s="21" t="s">
        <v>88</v>
      </c>
      <c r="AY170" s="21" t="s">
        <v>161</v>
      </c>
      <c r="BE170" s="112">
        <f>IF(U170="základní",N170,0)</f>
        <v>0</v>
      </c>
      <c r="BF170" s="112">
        <f>IF(U170="snížená",N170,0)</f>
        <v>0</v>
      </c>
      <c r="BG170" s="112">
        <f>IF(U170="zákl. přenesená",N170,0)</f>
        <v>0</v>
      </c>
      <c r="BH170" s="112">
        <f>IF(U170="sníž. přenesená",N170,0)</f>
        <v>0</v>
      </c>
      <c r="BI170" s="112">
        <f>IF(U170="nulová",N170,0)</f>
        <v>0</v>
      </c>
      <c r="BJ170" s="21" t="s">
        <v>88</v>
      </c>
      <c r="BK170" s="112">
        <f>ROUND(L170*K170,2)</f>
        <v>0</v>
      </c>
      <c r="BL170" s="21" t="s">
        <v>251</v>
      </c>
      <c r="BM170" s="21" t="s">
        <v>1301</v>
      </c>
    </row>
    <row r="171" spans="2:65" s="1" customFormat="1" ht="14.45" customHeight="1">
      <c r="B171" s="37"/>
      <c r="C171" s="169" t="s">
        <v>574</v>
      </c>
      <c r="D171" s="169" t="s">
        <v>162</v>
      </c>
      <c r="E171" s="170" t="s">
        <v>1063</v>
      </c>
      <c r="F171" s="271" t="s">
        <v>1302</v>
      </c>
      <c r="G171" s="271"/>
      <c r="H171" s="271"/>
      <c r="I171" s="271"/>
      <c r="J171" s="171" t="s">
        <v>302</v>
      </c>
      <c r="K171" s="172">
        <v>1</v>
      </c>
      <c r="L171" s="272">
        <v>0</v>
      </c>
      <c r="M171" s="273"/>
      <c r="N171" s="274">
        <f>ROUND(L171*K171,2)</f>
        <v>0</v>
      </c>
      <c r="O171" s="274"/>
      <c r="P171" s="274"/>
      <c r="Q171" s="274"/>
      <c r="R171" s="39"/>
      <c r="T171" s="173" t="s">
        <v>22</v>
      </c>
      <c r="U171" s="46" t="s">
        <v>45</v>
      </c>
      <c r="V171" s="38"/>
      <c r="W171" s="174">
        <f>V171*K171</f>
        <v>0</v>
      </c>
      <c r="X171" s="174">
        <v>0</v>
      </c>
      <c r="Y171" s="174">
        <f>X171*K171</f>
        <v>0</v>
      </c>
      <c r="Z171" s="174">
        <v>0</v>
      </c>
      <c r="AA171" s="175">
        <f>Z171*K171</f>
        <v>0</v>
      </c>
      <c r="AR171" s="21" t="s">
        <v>251</v>
      </c>
      <c r="AT171" s="21" t="s">
        <v>162</v>
      </c>
      <c r="AU171" s="21" t="s">
        <v>88</v>
      </c>
      <c r="AY171" s="21" t="s">
        <v>161</v>
      </c>
      <c r="BE171" s="112">
        <f>IF(U171="základní",N171,0)</f>
        <v>0</v>
      </c>
      <c r="BF171" s="112">
        <f>IF(U171="snížená",N171,0)</f>
        <v>0</v>
      </c>
      <c r="BG171" s="112">
        <f>IF(U171="zákl. přenesená",N171,0)</f>
        <v>0</v>
      </c>
      <c r="BH171" s="112">
        <f>IF(U171="sníž. přenesená",N171,0)</f>
        <v>0</v>
      </c>
      <c r="BI171" s="112">
        <f>IF(U171="nulová",N171,0)</f>
        <v>0</v>
      </c>
      <c r="BJ171" s="21" t="s">
        <v>88</v>
      </c>
      <c r="BK171" s="112">
        <f>ROUND(L171*K171,2)</f>
        <v>0</v>
      </c>
      <c r="BL171" s="21" t="s">
        <v>251</v>
      </c>
      <c r="BM171" s="21" t="s">
        <v>1303</v>
      </c>
    </row>
    <row r="172" spans="2:65" s="1" customFormat="1" ht="49.9" customHeight="1">
      <c r="B172" s="37"/>
      <c r="C172" s="38"/>
      <c r="D172" s="160" t="s">
        <v>367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286">
        <f>BK172</f>
        <v>0</v>
      </c>
      <c r="O172" s="287"/>
      <c r="P172" s="287"/>
      <c r="Q172" s="287"/>
      <c r="R172" s="39"/>
      <c r="T172" s="149"/>
      <c r="U172" s="58"/>
      <c r="V172" s="58"/>
      <c r="W172" s="58"/>
      <c r="X172" s="58"/>
      <c r="Y172" s="58"/>
      <c r="Z172" s="58"/>
      <c r="AA172" s="60"/>
      <c r="AT172" s="21" t="s">
        <v>79</v>
      </c>
      <c r="AU172" s="21" t="s">
        <v>80</v>
      </c>
      <c r="AY172" s="21" t="s">
        <v>368</v>
      </c>
      <c r="BK172" s="112">
        <v>0</v>
      </c>
    </row>
    <row r="173" spans="2:65" s="1" customFormat="1" ht="6.95" customHeight="1"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3"/>
    </row>
  </sheetData>
  <sheetProtection algorithmName="SHA-512" hashValue="iI2tj2ghYohaZhvBBISDbsBDaK5rAyn/189Dkw914lMQx5AHG+8jfqSRZTVkqVGw2pZgbgm2pZu7MdVmp7X3Qg==" saltValue="ZXtKxnxree2wH+jrVnSYlAae/yIipAOvEJv2Hke7z9GrUSfleBIwSF3XD9GqH/aQljtc0RW8TQaGT4zzhab5sQ==" spinCount="10" sheet="1" objects="1" scenarios="1" formatColumns="0" formatRows="0"/>
  <mergeCells count="212">
    <mergeCell ref="N168:Q168"/>
    <mergeCell ref="N172:Q172"/>
    <mergeCell ref="H1:K1"/>
    <mergeCell ref="S2:AC2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N149:Q149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2:I122"/>
    <mergeCell ref="L122:M122"/>
    <mergeCell ref="N122:Q122"/>
    <mergeCell ref="N120:Q120"/>
    <mergeCell ref="N121:Q121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21"/>
      <c r="B1" s="14"/>
      <c r="C1" s="14"/>
      <c r="D1" s="15" t="s">
        <v>1</v>
      </c>
      <c r="E1" s="14"/>
      <c r="F1" s="16" t="s">
        <v>111</v>
      </c>
      <c r="G1" s="16"/>
      <c r="H1" s="292" t="s">
        <v>112</v>
      </c>
      <c r="I1" s="292"/>
      <c r="J1" s="292"/>
      <c r="K1" s="292"/>
      <c r="L1" s="16" t="s">
        <v>113</v>
      </c>
      <c r="M1" s="14"/>
      <c r="N1" s="14"/>
      <c r="O1" s="15" t="s">
        <v>114</v>
      </c>
      <c r="P1" s="14"/>
      <c r="Q1" s="14"/>
      <c r="R1" s="14"/>
      <c r="S1" s="16" t="s">
        <v>115</v>
      </c>
      <c r="T1" s="16"/>
      <c r="U1" s="121"/>
      <c r="V1" s="121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21" t="s">
        <v>101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116</v>
      </c>
    </row>
    <row r="4" spans="1:66" ht="36.950000000000003" customHeight="1">
      <c r="B4" s="25"/>
      <c r="C4" s="206" t="s">
        <v>117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6"/>
      <c r="T4" s="20" t="s">
        <v>13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ht="25.35" customHeight="1">
      <c r="B6" s="25"/>
      <c r="C6" s="28"/>
      <c r="D6" s="32" t="s">
        <v>19</v>
      </c>
      <c r="E6" s="28"/>
      <c r="F6" s="251" t="str">
        <f>'Rekapitulace stavby'!K6</f>
        <v>Hřbitov Střekov - oprava stropu, chladícího boxu a WC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8"/>
      <c r="R6" s="26"/>
    </row>
    <row r="7" spans="1:66" s="1" customFormat="1" ht="32.85" customHeight="1">
      <c r="B7" s="37"/>
      <c r="C7" s="38"/>
      <c r="D7" s="31" t="s">
        <v>118</v>
      </c>
      <c r="E7" s="38"/>
      <c r="F7" s="212" t="s">
        <v>1304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30" t="s">
        <v>22</v>
      </c>
      <c r="P8" s="38"/>
      <c r="Q8" s="38"/>
      <c r="R8" s="39"/>
    </row>
    <row r="9" spans="1:66" s="1" customFormat="1" ht="14.45" customHeight="1">
      <c r="B9" s="37"/>
      <c r="C9" s="38"/>
      <c r="D9" s="32" t="s">
        <v>24</v>
      </c>
      <c r="E9" s="38"/>
      <c r="F9" s="30" t="s">
        <v>25</v>
      </c>
      <c r="G9" s="38"/>
      <c r="H9" s="38"/>
      <c r="I9" s="38"/>
      <c r="J9" s="38"/>
      <c r="K9" s="38"/>
      <c r="L9" s="38"/>
      <c r="M9" s="32" t="s">
        <v>26</v>
      </c>
      <c r="N9" s="38"/>
      <c r="O9" s="254" t="str">
        <f>'Rekapitulace stavby'!AN8</f>
        <v>11. 10. 2018</v>
      </c>
      <c r="P9" s="255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2" t="s">
        <v>28</v>
      </c>
      <c r="E11" s="38"/>
      <c r="F11" s="38"/>
      <c r="G11" s="38"/>
      <c r="H11" s="38"/>
      <c r="I11" s="38"/>
      <c r="J11" s="38"/>
      <c r="K11" s="38"/>
      <c r="L11" s="38"/>
      <c r="M11" s="32" t="s">
        <v>29</v>
      </c>
      <c r="N11" s="38"/>
      <c r="O11" s="210" t="str">
        <f>IF('Rekapitulace stavby'!AN10="","",'Rekapitulace stavby'!AN10)</f>
        <v/>
      </c>
      <c r="P11" s="210"/>
      <c r="Q11" s="38"/>
      <c r="R11" s="39"/>
    </row>
    <row r="12" spans="1:66" s="1" customFormat="1" ht="18" customHeight="1">
      <c r="B12" s="37"/>
      <c r="C12" s="38"/>
      <c r="D12" s="38"/>
      <c r="E12" s="30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2" t="s">
        <v>31</v>
      </c>
      <c r="N12" s="38"/>
      <c r="O12" s="210" t="str">
        <f>IF('Rekapitulace stavby'!AN11="","",'Rekapitulace stavby'!AN11)</f>
        <v/>
      </c>
      <c r="P12" s="210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2" t="s">
        <v>32</v>
      </c>
      <c r="E14" s="38"/>
      <c r="F14" s="38"/>
      <c r="G14" s="38"/>
      <c r="H14" s="38"/>
      <c r="I14" s="38"/>
      <c r="J14" s="38"/>
      <c r="K14" s="38"/>
      <c r="L14" s="38"/>
      <c r="M14" s="32" t="s">
        <v>29</v>
      </c>
      <c r="N14" s="38"/>
      <c r="O14" s="256" t="str">
        <f>IF('Rekapitulace stavby'!AN13="","",'Rekapitulace stavby'!AN13)</f>
        <v>Vyplň údaj</v>
      </c>
      <c r="P14" s="210"/>
      <c r="Q14" s="38"/>
      <c r="R14" s="39"/>
    </row>
    <row r="15" spans="1:66" s="1" customFormat="1" ht="18" customHeight="1">
      <c r="B15" s="37"/>
      <c r="C15" s="38"/>
      <c r="D15" s="38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2" t="s">
        <v>31</v>
      </c>
      <c r="N15" s="38"/>
      <c r="O15" s="256" t="str">
        <f>IF('Rekapitulace stavby'!AN14="","",'Rekapitulace stavby'!AN14)</f>
        <v>Vyplň údaj</v>
      </c>
      <c r="P15" s="210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2" t="s">
        <v>34</v>
      </c>
      <c r="E17" s="38"/>
      <c r="F17" s="38"/>
      <c r="G17" s="38"/>
      <c r="H17" s="38"/>
      <c r="I17" s="38"/>
      <c r="J17" s="38"/>
      <c r="K17" s="38"/>
      <c r="L17" s="38"/>
      <c r="M17" s="32" t="s">
        <v>29</v>
      </c>
      <c r="N17" s="38"/>
      <c r="O17" s="210" t="s">
        <v>35</v>
      </c>
      <c r="P17" s="210"/>
      <c r="Q17" s="38"/>
      <c r="R17" s="39"/>
    </row>
    <row r="18" spans="2:18" s="1" customFormat="1" ht="18" customHeight="1">
      <c r="B18" s="37"/>
      <c r="C18" s="38"/>
      <c r="D18" s="38"/>
      <c r="E18" s="30" t="s">
        <v>36</v>
      </c>
      <c r="F18" s="38"/>
      <c r="G18" s="38"/>
      <c r="H18" s="38"/>
      <c r="I18" s="38"/>
      <c r="J18" s="38"/>
      <c r="K18" s="38"/>
      <c r="L18" s="38"/>
      <c r="M18" s="32" t="s">
        <v>31</v>
      </c>
      <c r="N18" s="38"/>
      <c r="O18" s="210" t="s">
        <v>37</v>
      </c>
      <c r="P18" s="210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2" t="s">
        <v>39</v>
      </c>
      <c r="E20" s="38"/>
      <c r="F20" s="38"/>
      <c r="G20" s="38"/>
      <c r="H20" s="38"/>
      <c r="I20" s="38"/>
      <c r="J20" s="38"/>
      <c r="K20" s="38"/>
      <c r="L20" s="38"/>
      <c r="M20" s="32" t="s">
        <v>29</v>
      </c>
      <c r="N20" s="38"/>
      <c r="O20" s="210" t="str">
        <f>IF('Rekapitulace stavby'!AN19="","",'Rekapitulace stavby'!AN19)</f>
        <v/>
      </c>
      <c r="P20" s="210"/>
      <c r="Q20" s="38"/>
      <c r="R20" s="39"/>
    </row>
    <row r="21" spans="2:18" s="1" customFormat="1" ht="18" customHeight="1">
      <c r="B21" s="37"/>
      <c r="C21" s="38"/>
      <c r="D21" s="38"/>
      <c r="E21" s="30" t="str">
        <f>IF('Rekapitulace stavby'!E20="","",'Rekapitulace stavby'!E20)</f>
        <v xml:space="preserve"> </v>
      </c>
      <c r="F21" s="38"/>
      <c r="G21" s="38"/>
      <c r="H21" s="38"/>
      <c r="I21" s="38"/>
      <c r="J21" s="38"/>
      <c r="K21" s="38"/>
      <c r="L21" s="38"/>
      <c r="M21" s="32" t="s">
        <v>31</v>
      </c>
      <c r="N21" s="38"/>
      <c r="O21" s="210" t="str">
        <f>IF('Rekapitulace stavby'!AN20="","",'Rekapitulace stavby'!AN20)</f>
        <v/>
      </c>
      <c r="P21" s="210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2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4.45" customHeight="1">
      <c r="B24" s="37"/>
      <c r="C24" s="38"/>
      <c r="D24" s="38"/>
      <c r="E24" s="215" t="s">
        <v>22</v>
      </c>
      <c r="F24" s="215"/>
      <c r="G24" s="215"/>
      <c r="H24" s="215"/>
      <c r="I24" s="215"/>
      <c r="J24" s="215"/>
      <c r="K24" s="215"/>
      <c r="L24" s="215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120</v>
      </c>
      <c r="E27" s="38"/>
      <c r="F27" s="38"/>
      <c r="G27" s="38"/>
      <c r="H27" s="38"/>
      <c r="I27" s="38"/>
      <c r="J27" s="38"/>
      <c r="K27" s="38"/>
      <c r="L27" s="38"/>
      <c r="M27" s="216">
        <f>N88</f>
        <v>0</v>
      </c>
      <c r="N27" s="216"/>
      <c r="O27" s="216"/>
      <c r="P27" s="216"/>
      <c r="Q27" s="38"/>
      <c r="R27" s="39"/>
    </row>
    <row r="28" spans="2:18" s="1" customFormat="1" ht="14.45" customHeight="1">
      <c r="B28" s="37"/>
      <c r="C28" s="38"/>
      <c r="D28" s="36" t="s">
        <v>105</v>
      </c>
      <c r="E28" s="38"/>
      <c r="F28" s="38"/>
      <c r="G28" s="38"/>
      <c r="H28" s="38"/>
      <c r="I28" s="38"/>
      <c r="J28" s="38"/>
      <c r="K28" s="38"/>
      <c r="L28" s="38"/>
      <c r="M28" s="216">
        <f>N94</f>
        <v>0</v>
      </c>
      <c r="N28" s="216"/>
      <c r="O28" s="216"/>
      <c r="P28" s="216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43</v>
      </c>
      <c r="E30" s="38"/>
      <c r="F30" s="38"/>
      <c r="G30" s="38"/>
      <c r="H30" s="38"/>
      <c r="I30" s="38"/>
      <c r="J30" s="38"/>
      <c r="K30" s="38"/>
      <c r="L30" s="38"/>
      <c r="M30" s="258">
        <f>ROUND(M27+M28,2)</f>
        <v>0</v>
      </c>
      <c r="N30" s="253"/>
      <c r="O30" s="253"/>
      <c r="P30" s="253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44</v>
      </c>
      <c r="E32" s="44" t="s">
        <v>45</v>
      </c>
      <c r="F32" s="45">
        <v>0.21</v>
      </c>
      <c r="G32" s="124" t="s">
        <v>46</v>
      </c>
      <c r="H32" s="259">
        <f>(SUM(BE94:BE101)+SUM(BE119:BE142))</f>
        <v>0</v>
      </c>
      <c r="I32" s="253"/>
      <c r="J32" s="253"/>
      <c r="K32" s="38"/>
      <c r="L32" s="38"/>
      <c r="M32" s="259">
        <f>ROUND((SUM(BE94:BE101)+SUM(BE119:BE142)), 2)*F32</f>
        <v>0</v>
      </c>
      <c r="N32" s="253"/>
      <c r="O32" s="253"/>
      <c r="P32" s="253"/>
      <c r="Q32" s="38"/>
      <c r="R32" s="39"/>
    </row>
    <row r="33" spans="2:18" s="1" customFormat="1" ht="14.45" customHeight="1">
      <c r="B33" s="37"/>
      <c r="C33" s="38"/>
      <c r="D33" s="38"/>
      <c r="E33" s="44" t="s">
        <v>47</v>
      </c>
      <c r="F33" s="45">
        <v>0.15</v>
      </c>
      <c r="G33" s="124" t="s">
        <v>46</v>
      </c>
      <c r="H33" s="259">
        <f>(SUM(BF94:BF101)+SUM(BF119:BF142))</f>
        <v>0</v>
      </c>
      <c r="I33" s="253"/>
      <c r="J33" s="253"/>
      <c r="K33" s="38"/>
      <c r="L33" s="38"/>
      <c r="M33" s="259">
        <f>ROUND((SUM(BF94:BF101)+SUM(BF119:BF142)), 2)*F33</f>
        <v>0</v>
      </c>
      <c r="N33" s="253"/>
      <c r="O33" s="253"/>
      <c r="P33" s="253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48</v>
      </c>
      <c r="F34" s="45">
        <v>0.21</v>
      </c>
      <c r="G34" s="124" t="s">
        <v>46</v>
      </c>
      <c r="H34" s="259">
        <f>(SUM(BG94:BG101)+SUM(BG119:BG142))</f>
        <v>0</v>
      </c>
      <c r="I34" s="253"/>
      <c r="J34" s="253"/>
      <c r="K34" s="38"/>
      <c r="L34" s="38"/>
      <c r="M34" s="259">
        <v>0</v>
      </c>
      <c r="N34" s="253"/>
      <c r="O34" s="253"/>
      <c r="P34" s="253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49</v>
      </c>
      <c r="F35" s="45">
        <v>0.15</v>
      </c>
      <c r="G35" s="124" t="s">
        <v>46</v>
      </c>
      <c r="H35" s="259">
        <f>(SUM(BH94:BH101)+SUM(BH119:BH142))</f>
        <v>0</v>
      </c>
      <c r="I35" s="253"/>
      <c r="J35" s="253"/>
      <c r="K35" s="38"/>
      <c r="L35" s="38"/>
      <c r="M35" s="259">
        <v>0</v>
      </c>
      <c r="N35" s="253"/>
      <c r="O35" s="253"/>
      <c r="P35" s="253"/>
      <c r="Q35" s="38"/>
      <c r="R35" s="39"/>
    </row>
    <row r="36" spans="2:18" s="1" customFormat="1" ht="14.45" hidden="1" customHeight="1">
      <c r="B36" s="37"/>
      <c r="C36" s="38"/>
      <c r="D36" s="38"/>
      <c r="E36" s="44" t="s">
        <v>50</v>
      </c>
      <c r="F36" s="45">
        <v>0</v>
      </c>
      <c r="G36" s="124" t="s">
        <v>46</v>
      </c>
      <c r="H36" s="259">
        <f>(SUM(BI94:BI101)+SUM(BI119:BI142))</f>
        <v>0</v>
      </c>
      <c r="I36" s="253"/>
      <c r="J36" s="253"/>
      <c r="K36" s="38"/>
      <c r="L36" s="38"/>
      <c r="M36" s="259">
        <v>0</v>
      </c>
      <c r="N36" s="253"/>
      <c r="O36" s="253"/>
      <c r="P36" s="253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51</v>
      </c>
      <c r="E38" s="81"/>
      <c r="F38" s="81"/>
      <c r="G38" s="126" t="s">
        <v>52</v>
      </c>
      <c r="H38" s="127" t="s">
        <v>53</v>
      </c>
      <c r="I38" s="81"/>
      <c r="J38" s="81"/>
      <c r="K38" s="81"/>
      <c r="L38" s="260">
        <f>SUM(M30:M36)</f>
        <v>0</v>
      </c>
      <c r="M38" s="260"/>
      <c r="N38" s="260"/>
      <c r="O38" s="260"/>
      <c r="P38" s="261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>
      <c r="B50" s="37"/>
      <c r="C50" s="38"/>
      <c r="D50" s="52" t="s">
        <v>54</v>
      </c>
      <c r="E50" s="53"/>
      <c r="F50" s="53"/>
      <c r="G50" s="53"/>
      <c r="H50" s="54"/>
      <c r="I50" s="38"/>
      <c r="J50" s="52" t="s">
        <v>55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>
      <c r="B59" s="37"/>
      <c r="C59" s="38"/>
      <c r="D59" s="57" t="s">
        <v>56</v>
      </c>
      <c r="E59" s="58"/>
      <c r="F59" s="58"/>
      <c r="G59" s="59" t="s">
        <v>57</v>
      </c>
      <c r="H59" s="60"/>
      <c r="I59" s="38"/>
      <c r="J59" s="57" t="s">
        <v>56</v>
      </c>
      <c r="K59" s="58"/>
      <c r="L59" s="58"/>
      <c r="M59" s="58"/>
      <c r="N59" s="59" t="s">
        <v>57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>
      <c r="B61" s="37"/>
      <c r="C61" s="38"/>
      <c r="D61" s="52" t="s">
        <v>58</v>
      </c>
      <c r="E61" s="53"/>
      <c r="F61" s="53"/>
      <c r="G61" s="53"/>
      <c r="H61" s="54"/>
      <c r="I61" s="38"/>
      <c r="J61" s="52" t="s">
        <v>59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21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21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21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21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21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21" s="1" customFormat="1">
      <c r="B70" s="37"/>
      <c r="C70" s="38"/>
      <c r="D70" s="57" t="s">
        <v>56</v>
      </c>
      <c r="E70" s="58"/>
      <c r="F70" s="58"/>
      <c r="G70" s="59" t="s">
        <v>57</v>
      </c>
      <c r="H70" s="60"/>
      <c r="I70" s="38"/>
      <c r="J70" s="57" t="s">
        <v>56</v>
      </c>
      <c r="K70" s="58"/>
      <c r="L70" s="58"/>
      <c r="M70" s="58"/>
      <c r="N70" s="59" t="s">
        <v>57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06" t="s">
        <v>121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2" t="s">
        <v>19</v>
      </c>
      <c r="D78" s="38"/>
      <c r="E78" s="38"/>
      <c r="F78" s="251" t="str">
        <f>F6</f>
        <v>Hřbitov Střekov - oprava stropu, chladícího boxu a WC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118</v>
      </c>
      <c r="D79" s="38"/>
      <c r="E79" s="38"/>
      <c r="F79" s="226" t="str">
        <f>F7</f>
        <v>005 - Vytápění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65" s="1" customFormat="1" ht="18" customHeight="1">
      <c r="B81" s="37"/>
      <c r="C81" s="32" t="s">
        <v>24</v>
      </c>
      <c r="D81" s="38"/>
      <c r="E81" s="38"/>
      <c r="F81" s="30" t="str">
        <f>F9</f>
        <v>Pohřebiště Střekov</v>
      </c>
      <c r="G81" s="38"/>
      <c r="H81" s="38"/>
      <c r="I81" s="38"/>
      <c r="J81" s="38"/>
      <c r="K81" s="32" t="s">
        <v>26</v>
      </c>
      <c r="L81" s="38"/>
      <c r="M81" s="255" t="str">
        <f>IF(O9="","",O9)</f>
        <v>11. 10. 2018</v>
      </c>
      <c r="N81" s="255"/>
      <c r="O81" s="255"/>
      <c r="P81" s="255"/>
      <c r="Q81" s="38"/>
      <c r="R81" s="39"/>
      <c r="T81" s="131"/>
      <c r="U81" s="131"/>
    </row>
    <row r="82" spans="2:65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65" s="1" customFormat="1">
      <c r="B83" s="37"/>
      <c r="C83" s="32" t="s">
        <v>28</v>
      </c>
      <c r="D83" s="38"/>
      <c r="E83" s="38"/>
      <c r="F83" s="30" t="str">
        <f>E12</f>
        <v xml:space="preserve"> </v>
      </c>
      <c r="G83" s="38"/>
      <c r="H83" s="38"/>
      <c r="I83" s="38"/>
      <c r="J83" s="38"/>
      <c r="K83" s="32" t="s">
        <v>34</v>
      </c>
      <c r="L83" s="38"/>
      <c r="M83" s="210" t="str">
        <f>E18</f>
        <v>Varia s.r.o.</v>
      </c>
      <c r="N83" s="210"/>
      <c r="O83" s="210"/>
      <c r="P83" s="210"/>
      <c r="Q83" s="210"/>
      <c r="R83" s="39"/>
      <c r="T83" s="131"/>
      <c r="U83" s="131"/>
    </row>
    <row r="84" spans="2:65" s="1" customFormat="1" ht="14.45" customHeight="1">
      <c r="B84" s="37"/>
      <c r="C84" s="32" t="s">
        <v>32</v>
      </c>
      <c r="D84" s="38"/>
      <c r="E84" s="38"/>
      <c r="F84" s="30" t="str">
        <f>IF(E15="","",E15)</f>
        <v>Vyplň údaj</v>
      </c>
      <c r="G84" s="38"/>
      <c r="H84" s="38"/>
      <c r="I84" s="38"/>
      <c r="J84" s="38"/>
      <c r="K84" s="32" t="s">
        <v>39</v>
      </c>
      <c r="L84" s="38"/>
      <c r="M84" s="210" t="str">
        <f>E21</f>
        <v xml:space="preserve"> </v>
      </c>
      <c r="N84" s="210"/>
      <c r="O84" s="210"/>
      <c r="P84" s="210"/>
      <c r="Q84" s="210"/>
      <c r="R84" s="39"/>
      <c r="T84" s="131"/>
      <c r="U84" s="131"/>
    </row>
    <row r="85" spans="2:65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65" s="1" customFormat="1" ht="29.25" customHeight="1">
      <c r="B86" s="37"/>
      <c r="C86" s="262" t="s">
        <v>122</v>
      </c>
      <c r="D86" s="263"/>
      <c r="E86" s="263"/>
      <c r="F86" s="263"/>
      <c r="G86" s="263"/>
      <c r="H86" s="120"/>
      <c r="I86" s="120"/>
      <c r="J86" s="120"/>
      <c r="K86" s="120"/>
      <c r="L86" s="120"/>
      <c r="M86" s="120"/>
      <c r="N86" s="262" t="s">
        <v>123</v>
      </c>
      <c r="O86" s="263"/>
      <c r="P86" s="263"/>
      <c r="Q86" s="263"/>
      <c r="R86" s="39"/>
      <c r="T86" s="131"/>
      <c r="U86" s="131"/>
    </row>
    <row r="87" spans="2:65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65" s="1" customFormat="1" ht="29.25" customHeight="1">
      <c r="B88" s="37"/>
      <c r="C88" s="132" t="s">
        <v>124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47">
        <f>N119</f>
        <v>0</v>
      </c>
      <c r="O88" s="264"/>
      <c r="P88" s="264"/>
      <c r="Q88" s="264"/>
      <c r="R88" s="39"/>
      <c r="T88" s="131"/>
      <c r="U88" s="131"/>
      <c r="AU88" s="21" t="s">
        <v>125</v>
      </c>
    </row>
    <row r="89" spans="2:65" s="6" customFormat="1" ht="24.95" customHeight="1">
      <c r="B89" s="133"/>
      <c r="C89" s="134"/>
      <c r="D89" s="135" t="s">
        <v>1305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65">
        <f>N120</f>
        <v>0</v>
      </c>
      <c r="O89" s="266"/>
      <c r="P89" s="266"/>
      <c r="Q89" s="266"/>
      <c r="R89" s="136"/>
      <c r="T89" s="137"/>
      <c r="U89" s="137"/>
    </row>
    <row r="90" spans="2:65" s="6" customFormat="1" ht="24.95" customHeight="1">
      <c r="B90" s="133"/>
      <c r="C90" s="134"/>
      <c r="D90" s="135" t="s">
        <v>1306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65">
        <f>N127</f>
        <v>0</v>
      </c>
      <c r="O90" s="266"/>
      <c r="P90" s="266"/>
      <c r="Q90" s="266"/>
      <c r="R90" s="136"/>
      <c r="T90" s="137"/>
      <c r="U90" s="137"/>
    </row>
    <row r="91" spans="2:65" s="6" customFormat="1" ht="24.95" customHeight="1">
      <c r="B91" s="133"/>
      <c r="C91" s="134"/>
      <c r="D91" s="135" t="s">
        <v>1307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65">
        <f>N130</f>
        <v>0</v>
      </c>
      <c r="O91" s="266"/>
      <c r="P91" s="266"/>
      <c r="Q91" s="266"/>
      <c r="R91" s="136"/>
      <c r="T91" s="137"/>
      <c r="U91" s="137"/>
    </row>
    <row r="92" spans="2:65" s="6" customFormat="1" ht="24.95" customHeight="1">
      <c r="B92" s="133"/>
      <c r="C92" s="134"/>
      <c r="D92" s="135" t="s">
        <v>386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65">
        <f>N141</f>
        <v>0</v>
      </c>
      <c r="O92" s="266"/>
      <c r="P92" s="266"/>
      <c r="Q92" s="266"/>
      <c r="R92" s="136"/>
      <c r="T92" s="137"/>
      <c r="U92" s="137"/>
    </row>
    <row r="93" spans="2:65" s="1" customFormat="1" ht="21.75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  <c r="T93" s="131"/>
      <c r="U93" s="131"/>
    </row>
    <row r="94" spans="2:65" s="1" customFormat="1" ht="29.25" customHeight="1">
      <c r="B94" s="37"/>
      <c r="C94" s="132" t="s">
        <v>138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264">
        <f>ROUND(N95+N96+N97+N98+N99+N100,2)</f>
        <v>0</v>
      </c>
      <c r="O94" s="268"/>
      <c r="P94" s="268"/>
      <c r="Q94" s="268"/>
      <c r="R94" s="39"/>
      <c r="T94" s="142"/>
      <c r="U94" s="143" t="s">
        <v>44</v>
      </c>
    </row>
    <row r="95" spans="2:65" s="1" customFormat="1" ht="18" customHeight="1">
      <c r="B95" s="37"/>
      <c r="C95" s="38"/>
      <c r="D95" s="244" t="s">
        <v>139</v>
      </c>
      <c r="E95" s="245"/>
      <c r="F95" s="245"/>
      <c r="G95" s="245"/>
      <c r="H95" s="245"/>
      <c r="I95" s="38"/>
      <c r="J95" s="38"/>
      <c r="K95" s="38"/>
      <c r="L95" s="38"/>
      <c r="M95" s="38"/>
      <c r="N95" s="242">
        <f>ROUND(N88*T95,2)</f>
        <v>0</v>
      </c>
      <c r="O95" s="243"/>
      <c r="P95" s="243"/>
      <c r="Q95" s="243"/>
      <c r="R95" s="39"/>
      <c r="S95" s="144"/>
      <c r="T95" s="145"/>
      <c r="U95" s="146" t="s">
        <v>45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140</v>
      </c>
      <c r="AZ95" s="144"/>
      <c r="BA95" s="144"/>
      <c r="BB95" s="144"/>
      <c r="BC95" s="144"/>
      <c r="BD95" s="144"/>
      <c r="BE95" s="148">
        <f t="shared" ref="BE95:BE100" si="0">IF(U95="základní",N95,0)</f>
        <v>0</v>
      </c>
      <c r="BF95" s="148">
        <f t="shared" ref="BF95:BF100" si="1">IF(U95="snížená",N95,0)</f>
        <v>0</v>
      </c>
      <c r="BG95" s="148">
        <f t="shared" ref="BG95:BG100" si="2">IF(U95="zákl. přenesená",N95,0)</f>
        <v>0</v>
      </c>
      <c r="BH95" s="148">
        <f t="shared" ref="BH95:BH100" si="3">IF(U95="sníž. přenesená",N95,0)</f>
        <v>0</v>
      </c>
      <c r="BI95" s="148">
        <f t="shared" ref="BI95:BI100" si="4">IF(U95="nulová",N95,0)</f>
        <v>0</v>
      </c>
      <c r="BJ95" s="147" t="s">
        <v>88</v>
      </c>
      <c r="BK95" s="144"/>
      <c r="BL95" s="144"/>
      <c r="BM95" s="144"/>
    </row>
    <row r="96" spans="2:65" s="1" customFormat="1" ht="18" customHeight="1">
      <c r="B96" s="37"/>
      <c r="C96" s="38"/>
      <c r="D96" s="244" t="s">
        <v>141</v>
      </c>
      <c r="E96" s="245"/>
      <c r="F96" s="245"/>
      <c r="G96" s="245"/>
      <c r="H96" s="245"/>
      <c r="I96" s="38"/>
      <c r="J96" s="38"/>
      <c r="K96" s="38"/>
      <c r="L96" s="38"/>
      <c r="M96" s="38"/>
      <c r="N96" s="242">
        <f>ROUND(N88*T96,2)</f>
        <v>0</v>
      </c>
      <c r="O96" s="243"/>
      <c r="P96" s="243"/>
      <c r="Q96" s="243"/>
      <c r="R96" s="39"/>
      <c r="S96" s="144"/>
      <c r="T96" s="145"/>
      <c r="U96" s="146" t="s">
        <v>45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140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88</v>
      </c>
      <c r="BK96" s="144"/>
      <c r="BL96" s="144"/>
      <c r="BM96" s="144"/>
    </row>
    <row r="97" spans="2:65" s="1" customFormat="1" ht="18" customHeight="1">
      <c r="B97" s="37"/>
      <c r="C97" s="38"/>
      <c r="D97" s="244" t="s">
        <v>142</v>
      </c>
      <c r="E97" s="245"/>
      <c r="F97" s="245"/>
      <c r="G97" s="245"/>
      <c r="H97" s="245"/>
      <c r="I97" s="38"/>
      <c r="J97" s="38"/>
      <c r="K97" s="38"/>
      <c r="L97" s="38"/>
      <c r="M97" s="38"/>
      <c r="N97" s="242">
        <f>ROUND(N88*T97,2)</f>
        <v>0</v>
      </c>
      <c r="O97" s="243"/>
      <c r="P97" s="243"/>
      <c r="Q97" s="243"/>
      <c r="R97" s="39"/>
      <c r="S97" s="144"/>
      <c r="T97" s="145"/>
      <c r="U97" s="146" t="s">
        <v>45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140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88</v>
      </c>
      <c r="BK97" s="144"/>
      <c r="BL97" s="144"/>
      <c r="BM97" s="144"/>
    </row>
    <row r="98" spans="2:65" s="1" customFormat="1" ht="18" customHeight="1">
      <c r="B98" s="37"/>
      <c r="C98" s="38"/>
      <c r="D98" s="244" t="s">
        <v>143</v>
      </c>
      <c r="E98" s="245"/>
      <c r="F98" s="245"/>
      <c r="G98" s="245"/>
      <c r="H98" s="245"/>
      <c r="I98" s="38"/>
      <c r="J98" s="38"/>
      <c r="K98" s="38"/>
      <c r="L98" s="38"/>
      <c r="M98" s="38"/>
      <c r="N98" s="242">
        <f>ROUND(N88*T98,2)</f>
        <v>0</v>
      </c>
      <c r="O98" s="243"/>
      <c r="P98" s="243"/>
      <c r="Q98" s="243"/>
      <c r="R98" s="39"/>
      <c r="S98" s="144"/>
      <c r="T98" s="145"/>
      <c r="U98" s="146" t="s">
        <v>45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140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88</v>
      </c>
      <c r="BK98" s="144"/>
      <c r="BL98" s="144"/>
      <c r="BM98" s="144"/>
    </row>
    <row r="99" spans="2:65" s="1" customFormat="1" ht="18" customHeight="1">
      <c r="B99" s="37"/>
      <c r="C99" s="38"/>
      <c r="D99" s="244" t="s">
        <v>144</v>
      </c>
      <c r="E99" s="245"/>
      <c r="F99" s="245"/>
      <c r="G99" s="245"/>
      <c r="H99" s="245"/>
      <c r="I99" s="38"/>
      <c r="J99" s="38"/>
      <c r="K99" s="38"/>
      <c r="L99" s="38"/>
      <c r="M99" s="38"/>
      <c r="N99" s="242">
        <f>ROUND(N88*T99,2)</f>
        <v>0</v>
      </c>
      <c r="O99" s="243"/>
      <c r="P99" s="243"/>
      <c r="Q99" s="243"/>
      <c r="R99" s="39"/>
      <c r="S99" s="144"/>
      <c r="T99" s="145"/>
      <c r="U99" s="146" t="s">
        <v>45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140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88</v>
      </c>
      <c r="BK99" s="144"/>
      <c r="BL99" s="144"/>
      <c r="BM99" s="144"/>
    </row>
    <row r="100" spans="2:65" s="1" customFormat="1" ht="18" customHeight="1">
      <c r="B100" s="37"/>
      <c r="C100" s="38"/>
      <c r="D100" s="108" t="s">
        <v>145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242">
        <f>ROUND(N88*T100,2)</f>
        <v>0</v>
      </c>
      <c r="O100" s="243"/>
      <c r="P100" s="243"/>
      <c r="Q100" s="243"/>
      <c r="R100" s="39"/>
      <c r="S100" s="144"/>
      <c r="T100" s="149"/>
      <c r="U100" s="150" t="s">
        <v>45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146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88</v>
      </c>
      <c r="BK100" s="144"/>
      <c r="BL100" s="144"/>
      <c r="BM100" s="144"/>
    </row>
    <row r="101" spans="2:65" s="1" customFormat="1" ht="13.5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  <c r="T101" s="131"/>
      <c r="U101" s="131"/>
    </row>
    <row r="102" spans="2:65" s="1" customFormat="1" ht="29.25" customHeight="1">
      <c r="B102" s="37"/>
      <c r="C102" s="119" t="s">
        <v>110</v>
      </c>
      <c r="D102" s="120"/>
      <c r="E102" s="120"/>
      <c r="F102" s="120"/>
      <c r="G102" s="120"/>
      <c r="H102" s="120"/>
      <c r="I102" s="120"/>
      <c r="J102" s="120"/>
      <c r="K102" s="120"/>
      <c r="L102" s="248">
        <f>ROUND(SUM(N88+N94),2)</f>
        <v>0</v>
      </c>
      <c r="M102" s="248"/>
      <c r="N102" s="248"/>
      <c r="O102" s="248"/>
      <c r="P102" s="248"/>
      <c r="Q102" s="248"/>
      <c r="R102" s="39"/>
      <c r="T102" s="131"/>
      <c r="U102" s="131"/>
    </row>
    <row r="103" spans="2:65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  <c r="T103" s="131"/>
      <c r="U103" s="131"/>
    </row>
    <row r="107" spans="2:65" s="1" customFormat="1" ht="6.95" customHeight="1"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6"/>
    </row>
    <row r="108" spans="2:65" s="1" customFormat="1" ht="36.950000000000003" customHeight="1">
      <c r="B108" s="37"/>
      <c r="C108" s="206" t="s">
        <v>147</v>
      </c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39"/>
    </row>
    <row r="109" spans="2:65" s="1" customFormat="1" ht="6.9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2:65" s="1" customFormat="1" ht="30" customHeight="1">
      <c r="B110" s="37"/>
      <c r="C110" s="32" t="s">
        <v>19</v>
      </c>
      <c r="D110" s="38"/>
      <c r="E110" s="38"/>
      <c r="F110" s="251" t="str">
        <f>F6</f>
        <v>Hřbitov Střekov - oprava stropu, chladícího boxu a WC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38"/>
      <c r="R110" s="39"/>
    </row>
    <row r="111" spans="2:65" s="1" customFormat="1" ht="36.950000000000003" customHeight="1">
      <c r="B111" s="37"/>
      <c r="C111" s="71" t="s">
        <v>118</v>
      </c>
      <c r="D111" s="38"/>
      <c r="E111" s="38"/>
      <c r="F111" s="226" t="str">
        <f>F7</f>
        <v>005 - Vytápění</v>
      </c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38"/>
      <c r="R111" s="39"/>
    </row>
    <row r="112" spans="2:65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65" s="1" customFormat="1" ht="18" customHeight="1">
      <c r="B113" s="37"/>
      <c r="C113" s="32" t="s">
        <v>24</v>
      </c>
      <c r="D113" s="38"/>
      <c r="E113" s="38"/>
      <c r="F113" s="30" t="str">
        <f>F9</f>
        <v>Pohřebiště Střekov</v>
      </c>
      <c r="G113" s="38"/>
      <c r="H113" s="38"/>
      <c r="I113" s="38"/>
      <c r="J113" s="38"/>
      <c r="K113" s="32" t="s">
        <v>26</v>
      </c>
      <c r="L113" s="38"/>
      <c r="M113" s="255" t="str">
        <f>IF(O9="","",O9)</f>
        <v>11. 10. 2018</v>
      </c>
      <c r="N113" s="255"/>
      <c r="O113" s="255"/>
      <c r="P113" s="255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>
      <c r="B115" s="37"/>
      <c r="C115" s="32" t="s">
        <v>28</v>
      </c>
      <c r="D115" s="38"/>
      <c r="E115" s="38"/>
      <c r="F115" s="30" t="str">
        <f>E12</f>
        <v xml:space="preserve"> </v>
      </c>
      <c r="G115" s="38"/>
      <c r="H115" s="38"/>
      <c r="I115" s="38"/>
      <c r="J115" s="38"/>
      <c r="K115" s="32" t="s">
        <v>34</v>
      </c>
      <c r="L115" s="38"/>
      <c r="M115" s="210" t="str">
        <f>E18</f>
        <v>Varia s.r.o.</v>
      </c>
      <c r="N115" s="210"/>
      <c r="O115" s="210"/>
      <c r="P115" s="210"/>
      <c r="Q115" s="210"/>
      <c r="R115" s="39"/>
    </row>
    <row r="116" spans="2:65" s="1" customFormat="1" ht="14.45" customHeight="1">
      <c r="B116" s="37"/>
      <c r="C116" s="32" t="s">
        <v>32</v>
      </c>
      <c r="D116" s="38"/>
      <c r="E116" s="38"/>
      <c r="F116" s="30" t="str">
        <f>IF(E15="","",E15)</f>
        <v>Vyplň údaj</v>
      </c>
      <c r="G116" s="38"/>
      <c r="H116" s="38"/>
      <c r="I116" s="38"/>
      <c r="J116" s="38"/>
      <c r="K116" s="32" t="s">
        <v>39</v>
      </c>
      <c r="L116" s="38"/>
      <c r="M116" s="210" t="str">
        <f>E21</f>
        <v xml:space="preserve"> </v>
      </c>
      <c r="N116" s="210"/>
      <c r="O116" s="210"/>
      <c r="P116" s="210"/>
      <c r="Q116" s="210"/>
      <c r="R116" s="39"/>
    </row>
    <row r="117" spans="2:65" s="1" customFormat="1" ht="10.3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8" customFormat="1" ht="29.25" customHeight="1">
      <c r="B118" s="151"/>
      <c r="C118" s="152" t="s">
        <v>148</v>
      </c>
      <c r="D118" s="153" t="s">
        <v>149</v>
      </c>
      <c r="E118" s="153" t="s">
        <v>62</v>
      </c>
      <c r="F118" s="269" t="s">
        <v>150</v>
      </c>
      <c r="G118" s="269"/>
      <c r="H118" s="269"/>
      <c r="I118" s="269"/>
      <c r="J118" s="153" t="s">
        <v>151</v>
      </c>
      <c r="K118" s="153" t="s">
        <v>152</v>
      </c>
      <c r="L118" s="269" t="s">
        <v>153</v>
      </c>
      <c r="M118" s="269"/>
      <c r="N118" s="269" t="s">
        <v>123</v>
      </c>
      <c r="O118" s="269"/>
      <c r="P118" s="269"/>
      <c r="Q118" s="270"/>
      <c r="R118" s="154"/>
      <c r="T118" s="82" t="s">
        <v>154</v>
      </c>
      <c r="U118" s="83" t="s">
        <v>44</v>
      </c>
      <c r="V118" s="83" t="s">
        <v>155</v>
      </c>
      <c r="W118" s="83" t="s">
        <v>156</v>
      </c>
      <c r="X118" s="83" t="s">
        <v>157</v>
      </c>
      <c r="Y118" s="83" t="s">
        <v>158</v>
      </c>
      <c r="Z118" s="83" t="s">
        <v>159</v>
      </c>
      <c r="AA118" s="84" t="s">
        <v>160</v>
      </c>
    </row>
    <row r="119" spans="2:65" s="1" customFormat="1" ht="29.25" customHeight="1">
      <c r="B119" s="37"/>
      <c r="C119" s="86" t="s">
        <v>120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281">
        <f>BK119</f>
        <v>0</v>
      </c>
      <c r="O119" s="282"/>
      <c r="P119" s="282"/>
      <c r="Q119" s="282"/>
      <c r="R119" s="39"/>
      <c r="T119" s="85"/>
      <c r="U119" s="53"/>
      <c r="V119" s="53"/>
      <c r="W119" s="155">
        <f>W120+W127+W130+W141+W143</f>
        <v>0</v>
      </c>
      <c r="X119" s="53"/>
      <c r="Y119" s="155">
        <f>Y120+Y127+Y130+Y141+Y143</f>
        <v>0</v>
      </c>
      <c r="Z119" s="53"/>
      <c r="AA119" s="156">
        <f>AA120+AA127+AA130+AA141+AA143</f>
        <v>0</v>
      </c>
      <c r="AT119" s="21" t="s">
        <v>79</v>
      </c>
      <c r="AU119" s="21" t="s">
        <v>125</v>
      </c>
      <c r="BK119" s="157">
        <f>BK120+BK127+BK130+BK141+BK143</f>
        <v>0</v>
      </c>
    </row>
    <row r="120" spans="2:65" s="9" customFormat="1" ht="37.35" customHeight="1">
      <c r="B120" s="158"/>
      <c r="C120" s="159"/>
      <c r="D120" s="160" t="s">
        <v>1305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90">
        <f>BK120</f>
        <v>0</v>
      </c>
      <c r="O120" s="291"/>
      <c r="P120" s="291"/>
      <c r="Q120" s="291"/>
      <c r="R120" s="161"/>
      <c r="T120" s="162"/>
      <c r="U120" s="159"/>
      <c r="V120" s="159"/>
      <c r="W120" s="163">
        <f>SUM(W121:W126)</f>
        <v>0</v>
      </c>
      <c r="X120" s="159"/>
      <c r="Y120" s="163">
        <f>SUM(Y121:Y126)</f>
        <v>0</v>
      </c>
      <c r="Z120" s="159"/>
      <c r="AA120" s="164">
        <f>SUM(AA121:AA126)</f>
        <v>0</v>
      </c>
      <c r="AR120" s="165" t="s">
        <v>116</v>
      </c>
      <c r="AT120" s="166" t="s">
        <v>79</v>
      </c>
      <c r="AU120" s="166" t="s">
        <v>80</v>
      </c>
      <c r="AY120" s="165" t="s">
        <v>161</v>
      </c>
      <c r="BK120" s="167">
        <f>SUM(BK121:BK126)</f>
        <v>0</v>
      </c>
    </row>
    <row r="121" spans="2:65" s="1" customFormat="1" ht="22.9" customHeight="1">
      <c r="B121" s="37"/>
      <c r="C121" s="169" t="s">
        <v>88</v>
      </c>
      <c r="D121" s="169" t="s">
        <v>162</v>
      </c>
      <c r="E121" s="170" t="s">
        <v>1308</v>
      </c>
      <c r="F121" s="271" t="s">
        <v>1309</v>
      </c>
      <c r="G121" s="271"/>
      <c r="H121" s="271"/>
      <c r="I121" s="271"/>
      <c r="J121" s="171" t="s">
        <v>201</v>
      </c>
      <c r="K121" s="172">
        <v>33</v>
      </c>
      <c r="L121" s="272">
        <v>0</v>
      </c>
      <c r="M121" s="273"/>
      <c r="N121" s="274">
        <f t="shared" ref="N121:N126" si="5">ROUND(L121*K121,2)</f>
        <v>0</v>
      </c>
      <c r="O121" s="274"/>
      <c r="P121" s="274"/>
      <c r="Q121" s="274"/>
      <c r="R121" s="39"/>
      <c r="T121" s="173" t="s">
        <v>22</v>
      </c>
      <c r="U121" s="46" t="s">
        <v>45</v>
      </c>
      <c r="V121" s="38"/>
      <c r="W121" s="174">
        <f t="shared" ref="W121:W126" si="6">V121*K121</f>
        <v>0</v>
      </c>
      <c r="X121" s="174">
        <v>0</v>
      </c>
      <c r="Y121" s="174">
        <f t="shared" ref="Y121:Y126" si="7">X121*K121</f>
        <v>0</v>
      </c>
      <c r="Z121" s="174">
        <v>0</v>
      </c>
      <c r="AA121" s="175">
        <f t="shared" ref="AA121:AA126" si="8">Z121*K121</f>
        <v>0</v>
      </c>
      <c r="AR121" s="21" t="s">
        <v>251</v>
      </c>
      <c r="AT121" s="21" t="s">
        <v>162</v>
      </c>
      <c r="AU121" s="21" t="s">
        <v>88</v>
      </c>
      <c r="AY121" s="21" t="s">
        <v>161</v>
      </c>
      <c r="BE121" s="112">
        <f t="shared" ref="BE121:BE126" si="9">IF(U121="základní",N121,0)</f>
        <v>0</v>
      </c>
      <c r="BF121" s="112">
        <f t="shared" ref="BF121:BF126" si="10">IF(U121="snížená",N121,0)</f>
        <v>0</v>
      </c>
      <c r="BG121" s="112">
        <f t="shared" ref="BG121:BG126" si="11">IF(U121="zákl. přenesená",N121,0)</f>
        <v>0</v>
      </c>
      <c r="BH121" s="112">
        <f t="shared" ref="BH121:BH126" si="12">IF(U121="sníž. přenesená",N121,0)</f>
        <v>0</v>
      </c>
      <c r="BI121" s="112">
        <f t="shared" ref="BI121:BI126" si="13">IF(U121="nulová",N121,0)</f>
        <v>0</v>
      </c>
      <c r="BJ121" s="21" t="s">
        <v>88</v>
      </c>
      <c r="BK121" s="112">
        <f t="shared" ref="BK121:BK126" si="14">ROUND(L121*K121,2)</f>
        <v>0</v>
      </c>
      <c r="BL121" s="21" t="s">
        <v>251</v>
      </c>
      <c r="BM121" s="21" t="s">
        <v>1310</v>
      </c>
    </row>
    <row r="122" spans="2:65" s="1" customFormat="1" ht="22.9" customHeight="1">
      <c r="B122" s="37"/>
      <c r="C122" s="169" t="s">
        <v>116</v>
      </c>
      <c r="D122" s="169" t="s">
        <v>162</v>
      </c>
      <c r="E122" s="170" t="s">
        <v>1311</v>
      </c>
      <c r="F122" s="271" t="s">
        <v>1312</v>
      </c>
      <c r="G122" s="271"/>
      <c r="H122" s="271"/>
      <c r="I122" s="271"/>
      <c r="J122" s="171" t="s">
        <v>201</v>
      </c>
      <c r="K122" s="172">
        <v>13</v>
      </c>
      <c r="L122" s="272">
        <v>0</v>
      </c>
      <c r="M122" s="273"/>
      <c r="N122" s="274">
        <f t="shared" si="5"/>
        <v>0</v>
      </c>
      <c r="O122" s="274"/>
      <c r="P122" s="274"/>
      <c r="Q122" s="274"/>
      <c r="R122" s="39"/>
      <c r="T122" s="173" t="s">
        <v>22</v>
      </c>
      <c r="U122" s="46" t="s">
        <v>45</v>
      </c>
      <c r="V122" s="38"/>
      <c r="W122" s="174">
        <f t="shared" si="6"/>
        <v>0</v>
      </c>
      <c r="X122" s="174">
        <v>0</v>
      </c>
      <c r="Y122" s="174">
        <f t="shared" si="7"/>
        <v>0</v>
      </c>
      <c r="Z122" s="174">
        <v>0</v>
      </c>
      <c r="AA122" s="175">
        <f t="shared" si="8"/>
        <v>0</v>
      </c>
      <c r="AR122" s="21" t="s">
        <v>251</v>
      </c>
      <c r="AT122" s="21" t="s">
        <v>162</v>
      </c>
      <c r="AU122" s="21" t="s">
        <v>88</v>
      </c>
      <c r="AY122" s="21" t="s">
        <v>161</v>
      </c>
      <c r="BE122" s="112">
        <f t="shared" si="9"/>
        <v>0</v>
      </c>
      <c r="BF122" s="112">
        <f t="shared" si="10"/>
        <v>0</v>
      </c>
      <c r="BG122" s="112">
        <f t="shared" si="11"/>
        <v>0</v>
      </c>
      <c r="BH122" s="112">
        <f t="shared" si="12"/>
        <v>0</v>
      </c>
      <c r="BI122" s="112">
        <f t="shared" si="13"/>
        <v>0</v>
      </c>
      <c r="BJ122" s="21" t="s">
        <v>88</v>
      </c>
      <c r="BK122" s="112">
        <f t="shared" si="14"/>
        <v>0</v>
      </c>
      <c r="BL122" s="21" t="s">
        <v>251</v>
      </c>
      <c r="BM122" s="21" t="s">
        <v>1313</v>
      </c>
    </row>
    <row r="123" spans="2:65" s="1" customFormat="1" ht="22.9" customHeight="1">
      <c r="B123" s="37"/>
      <c r="C123" s="169" t="s">
        <v>175</v>
      </c>
      <c r="D123" s="169" t="s">
        <v>162</v>
      </c>
      <c r="E123" s="170" t="s">
        <v>1314</v>
      </c>
      <c r="F123" s="271" t="s">
        <v>1315</v>
      </c>
      <c r="G123" s="271"/>
      <c r="H123" s="271"/>
      <c r="I123" s="271"/>
      <c r="J123" s="171" t="s">
        <v>201</v>
      </c>
      <c r="K123" s="172">
        <v>24</v>
      </c>
      <c r="L123" s="272">
        <v>0</v>
      </c>
      <c r="M123" s="273"/>
      <c r="N123" s="274">
        <f t="shared" si="5"/>
        <v>0</v>
      </c>
      <c r="O123" s="274"/>
      <c r="P123" s="274"/>
      <c r="Q123" s="274"/>
      <c r="R123" s="39"/>
      <c r="T123" s="173" t="s">
        <v>22</v>
      </c>
      <c r="U123" s="46" t="s">
        <v>45</v>
      </c>
      <c r="V123" s="38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21" t="s">
        <v>251</v>
      </c>
      <c r="AT123" s="21" t="s">
        <v>162</v>
      </c>
      <c r="AU123" s="21" t="s">
        <v>88</v>
      </c>
      <c r="AY123" s="21" t="s">
        <v>161</v>
      </c>
      <c r="BE123" s="112">
        <f t="shared" si="9"/>
        <v>0</v>
      </c>
      <c r="BF123" s="112">
        <f t="shared" si="10"/>
        <v>0</v>
      </c>
      <c r="BG123" s="112">
        <f t="shared" si="11"/>
        <v>0</v>
      </c>
      <c r="BH123" s="112">
        <f t="shared" si="12"/>
        <v>0</v>
      </c>
      <c r="BI123" s="112">
        <f t="shared" si="13"/>
        <v>0</v>
      </c>
      <c r="BJ123" s="21" t="s">
        <v>88</v>
      </c>
      <c r="BK123" s="112">
        <f t="shared" si="14"/>
        <v>0</v>
      </c>
      <c r="BL123" s="21" t="s">
        <v>251</v>
      </c>
      <c r="BM123" s="21" t="s">
        <v>1316</v>
      </c>
    </row>
    <row r="124" spans="2:65" s="1" customFormat="1" ht="22.9" customHeight="1">
      <c r="B124" s="37"/>
      <c r="C124" s="169" t="s">
        <v>166</v>
      </c>
      <c r="D124" s="169" t="s">
        <v>162</v>
      </c>
      <c r="E124" s="170" t="s">
        <v>1317</v>
      </c>
      <c r="F124" s="271" t="s">
        <v>1318</v>
      </c>
      <c r="G124" s="271"/>
      <c r="H124" s="271"/>
      <c r="I124" s="271"/>
      <c r="J124" s="171" t="s">
        <v>207</v>
      </c>
      <c r="K124" s="172">
        <v>0.25</v>
      </c>
      <c r="L124" s="272">
        <v>0</v>
      </c>
      <c r="M124" s="273"/>
      <c r="N124" s="274">
        <f t="shared" si="5"/>
        <v>0</v>
      </c>
      <c r="O124" s="274"/>
      <c r="P124" s="274"/>
      <c r="Q124" s="274"/>
      <c r="R124" s="39"/>
      <c r="T124" s="173" t="s">
        <v>22</v>
      </c>
      <c r="U124" s="46" t="s">
        <v>45</v>
      </c>
      <c r="V124" s="38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21" t="s">
        <v>251</v>
      </c>
      <c r="AT124" s="21" t="s">
        <v>162</v>
      </c>
      <c r="AU124" s="21" t="s">
        <v>88</v>
      </c>
      <c r="AY124" s="21" t="s">
        <v>161</v>
      </c>
      <c r="BE124" s="112">
        <f t="shared" si="9"/>
        <v>0</v>
      </c>
      <c r="BF124" s="112">
        <f t="shared" si="10"/>
        <v>0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21" t="s">
        <v>88</v>
      </c>
      <c r="BK124" s="112">
        <f t="shared" si="14"/>
        <v>0</v>
      </c>
      <c r="BL124" s="21" t="s">
        <v>251</v>
      </c>
      <c r="BM124" s="21" t="s">
        <v>1319</v>
      </c>
    </row>
    <row r="125" spans="2:65" s="1" customFormat="1" ht="22.9" customHeight="1">
      <c r="B125" s="37"/>
      <c r="C125" s="169" t="s">
        <v>187</v>
      </c>
      <c r="D125" s="169" t="s">
        <v>162</v>
      </c>
      <c r="E125" s="170" t="s">
        <v>1320</v>
      </c>
      <c r="F125" s="271" t="s">
        <v>1321</v>
      </c>
      <c r="G125" s="271"/>
      <c r="H125" s="271"/>
      <c r="I125" s="271"/>
      <c r="J125" s="171" t="s">
        <v>201</v>
      </c>
      <c r="K125" s="172">
        <v>35</v>
      </c>
      <c r="L125" s="272">
        <v>0</v>
      </c>
      <c r="M125" s="273"/>
      <c r="N125" s="274">
        <f t="shared" si="5"/>
        <v>0</v>
      </c>
      <c r="O125" s="274"/>
      <c r="P125" s="274"/>
      <c r="Q125" s="274"/>
      <c r="R125" s="39"/>
      <c r="T125" s="173" t="s">
        <v>22</v>
      </c>
      <c r="U125" s="46" t="s">
        <v>45</v>
      </c>
      <c r="V125" s="38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21" t="s">
        <v>251</v>
      </c>
      <c r="AT125" s="21" t="s">
        <v>162</v>
      </c>
      <c r="AU125" s="21" t="s">
        <v>88</v>
      </c>
      <c r="AY125" s="21" t="s">
        <v>161</v>
      </c>
      <c r="BE125" s="112">
        <f t="shared" si="9"/>
        <v>0</v>
      </c>
      <c r="BF125" s="112">
        <f t="shared" si="10"/>
        <v>0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21" t="s">
        <v>88</v>
      </c>
      <c r="BK125" s="112">
        <f t="shared" si="14"/>
        <v>0</v>
      </c>
      <c r="BL125" s="21" t="s">
        <v>251</v>
      </c>
      <c r="BM125" s="21" t="s">
        <v>1322</v>
      </c>
    </row>
    <row r="126" spans="2:65" s="1" customFormat="1" ht="14.45" customHeight="1">
      <c r="B126" s="37"/>
      <c r="C126" s="169" t="s">
        <v>193</v>
      </c>
      <c r="D126" s="169" t="s">
        <v>162</v>
      </c>
      <c r="E126" s="170" t="s">
        <v>175</v>
      </c>
      <c r="F126" s="271" t="s">
        <v>1323</v>
      </c>
      <c r="G126" s="271"/>
      <c r="H126" s="271"/>
      <c r="I126" s="271"/>
      <c r="J126" s="171" t="s">
        <v>1247</v>
      </c>
      <c r="K126" s="172">
        <v>1</v>
      </c>
      <c r="L126" s="272">
        <v>0</v>
      </c>
      <c r="M126" s="273"/>
      <c r="N126" s="274">
        <f t="shared" si="5"/>
        <v>0</v>
      </c>
      <c r="O126" s="274"/>
      <c r="P126" s="274"/>
      <c r="Q126" s="274"/>
      <c r="R126" s="39"/>
      <c r="T126" s="173" t="s">
        <v>22</v>
      </c>
      <c r="U126" s="46" t="s">
        <v>45</v>
      </c>
      <c r="V126" s="38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1" t="s">
        <v>251</v>
      </c>
      <c r="AT126" s="21" t="s">
        <v>162</v>
      </c>
      <c r="AU126" s="21" t="s">
        <v>88</v>
      </c>
      <c r="AY126" s="21" t="s">
        <v>161</v>
      </c>
      <c r="BE126" s="112">
        <f t="shared" si="9"/>
        <v>0</v>
      </c>
      <c r="BF126" s="112">
        <f t="shared" si="10"/>
        <v>0</v>
      </c>
      <c r="BG126" s="112">
        <f t="shared" si="11"/>
        <v>0</v>
      </c>
      <c r="BH126" s="112">
        <f t="shared" si="12"/>
        <v>0</v>
      </c>
      <c r="BI126" s="112">
        <f t="shared" si="13"/>
        <v>0</v>
      </c>
      <c r="BJ126" s="21" t="s">
        <v>88</v>
      </c>
      <c r="BK126" s="112">
        <f t="shared" si="14"/>
        <v>0</v>
      </c>
      <c r="BL126" s="21" t="s">
        <v>251</v>
      </c>
      <c r="BM126" s="21" t="s">
        <v>1324</v>
      </c>
    </row>
    <row r="127" spans="2:65" s="9" customFormat="1" ht="37.35" customHeight="1">
      <c r="B127" s="158"/>
      <c r="C127" s="159"/>
      <c r="D127" s="160" t="s">
        <v>1306</v>
      </c>
      <c r="E127" s="160"/>
      <c r="F127" s="160"/>
      <c r="G127" s="160"/>
      <c r="H127" s="160"/>
      <c r="I127" s="160"/>
      <c r="J127" s="160"/>
      <c r="K127" s="160"/>
      <c r="L127" s="160"/>
      <c r="M127" s="160"/>
      <c r="N127" s="301">
        <f>BK127</f>
        <v>0</v>
      </c>
      <c r="O127" s="302"/>
      <c r="P127" s="302"/>
      <c r="Q127" s="302"/>
      <c r="R127" s="161"/>
      <c r="T127" s="162"/>
      <c r="U127" s="159"/>
      <c r="V127" s="159"/>
      <c r="W127" s="163">
        <f>SUM(W128:W129)</f>
        <v>0</v>
      </c>
      <c r="X127" s="159"/>
      <c r="Y127" s="163">
        <f>SUM(Y128:Y129)</f>
        <v>0</v>
      </c>
      <c r="Z127" s="159"/>
      <c r="AA127" s="164">
        <f>SUM(AA128:AA129)</f>
        <v>0</v>
      </c>
      <c r="AR127" s="165" t="s">
        <v>116</v>
      </c>
      <c r="AT127" s="166" t="s">
        <v>79</v>
      </c>
      <c r="AU127" s="166" t="s">
        <v>80</v>
      </c>
      <c r="AY127" s="165" t="s">
        <v>161</v>
      </c>
      <c r="BK127" s="167">
        <f>SUM(BK128:BK129)</f>
        <v>0</v>
      </c>
    </row>
    <row r="128" spans="2:65" s="1" customFormat="1" ht="22.9" customHeight="1">
      <c r="B128" s="37"/>
      <c r="C128" s="169" t="s">
        <v>198</v>
      </c>
      <c r="D128" s="169" t="s">
        <v>162</v>
      </c>
      <c r="E128" s="170" t="s">
        <v>1325</v>
      </c>
      <c r="F128" s="271" t="s">
        <v>1326</v>
      </c>
      <c r="G128" s="271"/>
      <c r="H128" s="271"/>
      <c r="I128" s="271"/>
      <c r="J128" s="171" t="s">
        <v>242</v>
      </c>
      <c r="K128" s="172">
        <v>5</v>
      </c>
      <c r="L128" s="272">
        <v>0</v>
      </c>
      <c r="M128" s="273"/>
      <c r="N128" s="274">
        <f>ROUND(L128*K128,2)</f>
        <v>0</v>
      </c>
      <c r="O128" s="274"/>
      <c r="P128" s="274"/>
      <c r="Q128" s="274"/>
      <c r="R128" s="39"/>
      <c r="T128" s="173" t="s">
        <v>22</v>
      </c>
      <c r="U128" s="46" t="s">
        <v>45</v>
      </c>
      <c r="V128" s="38"/>
      <c r="W128" s="174">
        <f>V128*K128</f>
        <v>0</v>
      </c>
      <c r="X128" s="174">
        <v>0</v>
      </c>
      <c r="Y128" s="174">
        <f>X128*K128</f>
        <v>0</v>
      </c>
      <c r="Z128" s="174">
        <v>0</v>
      </c>
      <c r="AA128" s="175">
        <f>Z128*K128</f>
        <v>0</v>
      </c>
      <c r="AR128" s="21" t="s">
        <v>251</v>
      </c>
      <c r="AT128" s="21" t="s">
        <v>162</v>
      </c>
      <c r="AU128" s="21" t="s">
        <v>88</v>
      </c>
      <c r="AY128" s="21" t="s">
        <v>161</v>
      </c>
      <c r="BE128" s="112">
        <f>IF(U128="základní",N128,0)</f>
        <v>0</v>
      </c>
      <c r="BF128" s="112">
        <f>IF(U128="snížená",N128,0)</f>
        <v>0</v>
      </c>
      <c r="BG128" s="112">
        <f>IF(U128="zákl. přenesená",N128,0)</f>
        <v>0</v>
      </c>
      <c r="BH128" s="112">
        <f>IF(U128="sníž. přenesená",N128,0)</f>
        <v>0</v>
      </c>
      <c r="BI128" s="112">
        <f>IF(U128="nulová",N128,0)</f>
        <v>0</v>
      </c>
      <c r="BJ128" s="21" t="s">
        <v>88</v>
      </c>
      <c r="BK128" s="112">
        <f>ROUND(L128*K128,2)</f>
        <v>0</v>
      </c>
      <c r="BL128" s="21" t="s">
        <v>251</v>
      </c>
      <c r="BM128" s="21" t="s">
        <v>1327</v>
      </c>
    </row>
    <row r="129" spans="2:65" s="1" customFormat="1" ht="22.9" customHeight="1">
      <c r="B129" s="37"/>
      <c r="C129" s="169" t="s">
        <v>204</v>
      </c>
      <c r="D129" s="169" t="s">
        <v>162</v>
      </c>
      <c r="E129" s="170" t="s">
        <v>1328</v>
      </c>
      <c r="F129" s="271" t="s">
        <v>1329</v>
      </c>
      <c r="G129" s="271"/>
      <c r="H129" s="271"/>
      <c r="I129" s="271"/>
      <c r="J129" s="171" t="s">
        <v>242</v>
      </c>
      <c r="K129" s="172">
        <v>5</v>
      </c>
      <c r="L129" s="272">
        <v>0</v>
      </c>
      <c r="M129" s="273"/>
      <c r="N129" s="274">
        <f>ROUND(L129*K129,2)</f>
        <v>0</v>
      </c>
      <c r="O129" s="274"/>
      <c r="P129" s="274"/>
      <c r="Q129" s="274"/>
      <c r="R129" s="39"/>
      <c r="T129" s="173" t="s">
        <v>22</v>
      </c>
      <c r="U129" s="46" t="s">
        <v>45</v>
      </c>
      <c r="V129" s="38"/>
      <c r="W129" s="174">
        <f>V129*K129</f>
        <v>0</v>
      </c>
      <c r="X129" s="174">
        <v>0</v>
      </c>
      <c r="Y129" s="174">
        <f>X129*K129</f>
        <v>0</v>
      </c>
      <c r="Z129" s="174">
        <v>0</v>
      </c>
      <c r="AA129" s="175">
        <f>Z129*K129</f>
        <v>0</v>
      </c>
      <c r="AR129" s="21" t="s">
        <v>251</v>
      </c>
      <c r="AT129" s="21" t="s">
        <v>162</v>
      </c>
      <c r="AU129" s="21" t="s">
        <v>88</v>
      </c>
      <c r="AY129" s="21" t="s">
        <v>161</v>
      </c>
      <c r="BE129" s="112">
        <f>IF(U129="základní",N129,0)</f>
        <v>0</v>
      </c>
      <c r="BF129" s="112">
        <f>IF(U129="snížená",N129,0)</f>
        <v>0</v>
      </c>
      <c r="BG129" s="112">
        <f>IF(U129="zákl. přenesená",N129,0)</f>
        <v>0</v>
      </c>
      <c r="BH129" s="112">
        <f>IF(U129="sníž. přenesená",N129,0)</f>
        <v>0</v>
      </c>
      <c r="BI129" s="112">
        <f>IF(U129="nulová",N129,0)</f>
        <v>0</v>
      </c>
      <c r="BJ129" s="21" t="s">
        <v>88</v>
      </c>
      <c r="BK129" s="112">
        <f>ROUND(L129*K129,2)</f>
        <v>0</v>
      </c>
      <c r="BL129" s="21" t="s">
        <v>251</v>
      </c>
      <c r="BM129" s="21" t="s">
        <v>1330</v>
      </c>
    </row>
    <row r="130" spans="2:65" s="9" customFormat="1" ht="37.35" customHeight="1">
      <c r="B130" s="158"/>
      <c r="C130" s="159"/>
      <c r="D130" s="160" t="s">
        <v>1307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301">
        <f>BK130</f>
        <v>0</v>
      </c>
      <c r="O130" s="302"/>
      <c r="P130" s="302"/>
      <c r="Q130" s="302"/>
      <c r="R130" s="161"/>
      <c r="T130" s="162"/>
      <c r="U130" s="159"/>
      <c r="V130" s="159"/>
      <c r="W130" s="163">
        <f>SUM(W131:W140)</f>
        <v>0</v>
      </c>
      <c r="X130" s="159"/>
      <c r="Y130" s="163">
        <f>SUM(Y131:Y140)</f>
        <v>0</v>
      </c>
      <c r="Z130" s="159"/>
      <c r="AA130" s="164">
        <f>SUM(AA131:AA140)</f>
        <v>0</v>
      </c>
      <c r="AR130" s="165" t="s">
        <v>116</v>
      </c>
      <c r="AT130" s="166" t="s">
        <v>79</v>
      </c>
      <c r="AU130" s="166" t="s">
        <v>80</v>
      </c>
      <c r="AY130" s="165" t="s">
        <v>161</v>
      </c>
      <c r="BK130" s="167">
        <f>SUM(BK131:BK140)</f>
        <v>0</v>
      </c>
    </row>
    <row r="131" spans="2:65" s="1" customFormat="1" ht="22.9" customHeight="1">
      <c r="B131" s="37"/>
      <c r="C131" s="169" t="s">
        <v>210</v>
      </c>
      <c r="D131" s="169" t="s">
        <v>162</v>
      </c>
      <c r="E131" s="170" t="s">
        <v>223</v>
      </c>
      <c r="F131" s="271" t="s">
        <v>1331</v>
      </c>
      <c r="G131" s="271"/>
      <c r="H131" s="271"/>
      <c r="I131" s="271"/>
      <c r="J131" s="171" t="s">
        <v>1247</v>
      </c>
      <c r="K131" s="172">
        <v>1</v>
      </c>
      <c r="L131" s="272">
        <v>0</v>
      </c>
      <c r="M131" s="273"/>
      <c r="N131" s="274">
        <f t="shared" ref="N131:N140" si="15">ROUND(L131*K131,2)</f>
        <v>0</v>
      </c>
      <c r="O131" s="274"/>
      <c r="P131" s="274"/>
      <c r="Q131" s="274"/>
      <c r="R131" s="39"/>
      <c r="T131" s="173" t="s">
        <v>22</v>
      </c>
      <c r="U131" s="46" t="s">
        <v>45</v>
      </c>
      <c r="V131" s="38"/>
      <c r="W131" s="174">
        <f t="shared" ref="W131:W140" si="16">V131*K131</f>
        <v>0</v>
      </c>
      <c r="X131" s="174">
        <v>0</v>
      </c>
      <c r="Y131" s="174">
        <f t="shared" ref="Y131:Y140" si="17">X131*K131</f>
        <v>0</v>
      </c>
      <c r="Z131" s="174">
        <v>0</v>
      </c>
      <c r="AA131" s="175">
        <f t="shared" ref="AA131:AA140" si="18">Z131*K131</f>
        <v>0</v>
      </c>
      <c r="AR131" s="21" t="s">
        <v>251</v>
      </c>
      <c r="AT131" s="21" t="s">
        <v>162</v>
      </c>
      <c r="AU131" s="21" t="s">
        <v>88</v>
      </c>
      <c r="AY131" s="21" t="s">
        <v>161</v>
      </c>
      <c r="BE131" s="112">
        <f t="shared" ref="BE131:BE140" si="19">IF(U131="základní",N131,0)</f>
        <v>0</v>
      </c>
      <c r="BF131" s="112">
        <f t="shared" ref="BF131:BF140" si="20">IF(U131="snížená",N131,0)</f>
        <v>0</v>
      </c>
      <c r="BG131" s="112">
        <f t="shared" ref="BG131:BG140" si="21">IF(U131="zákl. přenesená",N131,0)</f>
        <v>0</v>
      </c>
      <c r="BH131" s="112">
        <f t="shared" ref="BH131:BH140" si="22">IF(U131="sníž. přenesená",N131,0)</f>
        <v>0</v>
      </c>
      <c r="BI131" s="112">
        <f t="shared" ref="BI131:BI140" si="23">IF(U131="nulová",N131,0)</f>
        <v>0</v>
      </c>
      <c r="BJ131" s="21" t="s">
        <v>88</v>
      </c>
      <c r="BK131" s="112">
        <f t="shared" ref="BK131:BK140" si="24">ROUND(L131*K131,2)</f>
        <v>0</v>
      </c>
      <c r="BL131" s="21" t="s">
        <v>251</v>
      </c>
      <c r="BM131" s="21" t="s">
        <v>1332</v>
      </c>
    </row>
    <row r="132" spans="2:65" s="1" customFormat="1" ht="22.9" customHeight="1">
      <c r="B132" s="37"/>
      <c r="C132" s="169" t="s">
        <v>218</v>
      </c>
      <c r="D132" s="169" t="s">
        <v>162</v>
      </c>
      <c r="E132" s="170" t="s">
        <v>1333</v>
      </c>
      <c r="F132" s="271" t="s">
        <v>1334</v>
      </c>
      <c r="G132" s="271"/>
      <c r="H132" s="271"/>
      <c r="I132" s="271"/>
      <c r="J132" s="171" t="s">
        <v>207</v>
      </c>
      <c r="K132" s="172">
        <v>0.9</v>
      </c>
      <c r="L132" s="272">
        <v>0</v>
      </c>
      <c r="M132" s="273"/>
      <c r="N132" s="274">
        <f t="shared" si="15"/>
        <v>0</v>
      </c>
      <c r="O132" s="274"/>
      <c r="P132" s="274"/>
      <c r="Q132" s="274"/>
      <c r="R132" s="39"/>
      <c r="T132" s="173" t="s">
        <v>22</v>
      </c>
      <c r="U132" s="46" t="s">
        <v>45</v>
      </c>
      <c r="V132" s="38"/>
      <c r="W132" s="174">
        <f t="shared" si="16"/>
        <v>0</v>
      </c>
      <c r="X132" s="174">
        <v>0</v>
      </c>
      <c r="Y132" s="174">
        <f t="shared" si="17"/>
        <v>0</v>
      </c>
      <c r="Z132" s="174">
        <v>0</v>
      </c>
      <c r="AA132" s="175">
        <f t="shared" si="18"/>
        <v>0</v>
      </c>
      <c r="AR132" s="21" t="s">
        <v>251</v>
      </c>
      <c r="AT132" s="21" t="s">
        <v>162</v>
      </c>
      <c r="AU132" s="21" t="s">
        <v>88</v>
      </c>
      <c r="AY132" s="21" t="s">
        <v>161</v>
      </c>
      <c r="BE132" s="112">
        <f t="shared" si="19"/>
        <v>0</v>
      </c>
      <c r="BF132" s="112">
        <f t="shared" si="20"/>
        <v>0</v>
      </c>
      <c r="BG132" s="112">
        <f t="shared" si="21"/>
        <v>0</v>
      </c>
      <c r="BH132" s="112">
        <f t="shared" si="22"/>
        <v>0</v>
      </c>
      <c r="BI132" s="112">
        <f t="shared" si="23"/>
        <v>0</v>
      </c>
      <c r="BJ132" s="21" t="s">
        <v>88</v>
      </c>
      <c r="BK132" s="112">
        <f t="shared" si="24"/>
        <v>0</v>
      </c>
      <c r="BL132" s="21" t="s">
        <v>251</v>
      </c>
      <c r="BM132" s="21" t="s">
        <v>1335</v>
      </c>
    </row>
    <row r="133" spans="2:65" s="1" customFormat="1" ht="22.9" customHeight="1">
      <c r="B133" s="37"/>
      <c r="C133" s="169" t="s">
        <v>223</v>
      </c>
      <c r="D133" s="169" t="s">
        <v>162</v>
      </c>
      <c r="E133" s="170" t="s">
        <v>1336</v>
      </c>
      <c r="F133" s="271" t="s">
        <v>1337</v>
      </c>
      <c r="G133" s="271"/>
      <c r="H133" s="271"/>
      <c r="I133" s="271"/>
      <c r="J133" s="171" t="s">
        <v>242</v>
      </c>
      <c r="K133" s="172">
        <v>5</v>
      </c>
      <c r="L133" s="272">
        <v>0</v>
      </c>
      <c r="M133" s="273"/>
      <c r="N133" s="274">
        <f t="shared" si="15"/>
        <v>0</v>
      </c>
      <c r="O133" s="274"/>
      <c r="P133" s="274"/>
      <c r="Q133" s="274"/>
      <c r="R133" s="39"/>
      <c r="T133" s="173" t="s">
        <v>22</v>
      </c>
      <c r="U133" s="46" t="s">
        <v>45</v>
      </c>
      <c r="V133" s="38"/>
      <c r="W133" s="174">
        <f t="shared" si="16"/>
        <v>0</v>
      </c>
      <c r="X133" s="174">
        <v>0</v>
      </c>
      <c r="Y133" s="174">
        <f t="shared" si="17"/>
        <v>0</v>
      </c>
      <c r="Z133" s="174">
        <v>0</v>
      </c>
      <c r="AA133" s="175">
        <f t="shared" si="18"/>
        <v>0</v>
      </c>
      <c r="AR133" s="21" t="s">
        <v>251</v>
      </c>
      <c r="AT133" s="21" t="s">
        <v>162</v>
      </c>
      <c r="AU133" s="21" t="s">
        <v>88</v>
      </c>
      <c r="AY133" s="21" t="s">
        <v>161</v>
      </c>
      <c r="BE133" s="112">
        <f t="shared" si="19"/>
        <v>0</v>
      </c>
      <c r="BF133" s="112">
        <f t="shared" si="20"/>
        <v>0</v>
      </c>
      <c r="BG133" s="112">
        <f t="shared" si="21"/>
        <v>0</v>
      </c>
      <c r="BH133" s="112">
        <f t="shared" si="22"/>
        <v>0</v>
      </c>
      <c r="BI133" s="112">
        <f t="shared" si="23"/>
        <v>0</v>
      </c>
      <c r="BJ133" s="21" t="s">
        <v>88</v>
      </c>
      <c r="BK133" s="112">
        <f t="shared" si="24"/>
        <v>0</v>
      </c>
      <c r="BL133" s="21" t="s">
        <v>251</v>
      </c>
      <c r="BM133" s="21" t="s">
        <v>1338</v>
      </c>
    </row>
    <row r="134" spans="2:65" s="1" customFormat="1" ht="22.9" customHeight="1">
      <c r="B134" s="37"/>
      <c r="C134" s="169" t="s">
        <v>228</v>
      </c>
      <c r="D134" s="169" t="s">
        <v>162</v>
      </c>
      <c r="E134" s="170" t="s">
        <v>1339</v>
      </c>
      <c r="F134" s="271" t="s">
        <v>1340</v>
      </c>
      <c r="G134" s="271"/>
      <c r="H134" s="271"/>
      <c r="I134" s="271"/>
      <c r="J134" s="171" t="s">
        <v>242</v>
      </c>
      <c r="K134" s="172">
        <v>2</v>
      </c>
      <c r="L134" s="272">
        <v>0</v>
      </c>
      <c r="M134" s="273"/>
      <c r="N134" s="274">
        <f t="shared" si="15"/>
        <v>0</v>
      </c>
      <c r="O134" s="274"/>
      <c r="P134" s="274"/>
      <c r="Q134" s="274"/>
      <c r="R134" s="39"/>
      <c r="T134" s="173" t="s">
        <v>22</v>
      </c>
      <c r="U134" s="46" t="s">
        <v>45</v>
      </c>
      <c r="V134" s="38"/>
      <c r="W134" s="174">
        <f t="shared" si="16"/>
        <v>0</v>
      </c>
      <c r="X134" s="174">
        <v>0</v>
      </c>
      <c r="Y134" s="174">
        <f t="shared" si="17"/>
        <v>0</v>
      </c>
      <c r="Z134" s="174">
        <v>0</v>
      </c>
      <c r="AA134" s="175">
        <f t="shared" si="18"/>
        <v>0</v>
      </c>
      <c r="AR134" s="21" t="s">
        <v>251</v>
      </c>
      <c r="AT134" s="21" t="s">
        <v>162</v>
      </c>
      <c r="AU134" s="21" t="s">
        <v>88</v>
      </c>
      <c r="AY134" s="21" t="s">
        <v>161</v>
      </c>
      <c r="BE134" s="112">
        <f t="shared" si="19"/>
        <v>0</v>
      </c>
      <c r="BF134" s="112">
        <f t="shared" si="20"/>
        <v>0</v>
      </c>
      <c r="BG134" s="112">
        <f t="shared" si="21"/>
        <v>0</v>
      </c>
      <c r="BH134" s="112">
        <f t="shared" si="22"/>
        <v>0</v>
      </c>
      <c r="BI134" s="112">
        <f t="shared" si="23"/>
        <v>0</v>
      </c>
      <c r="BJ134" s="21" t="s">
        <v>88</v>
      </c>
      <c r="BK134" s="112">
        <f t="shared" si="24"/>
        <v>0</v>
      </c>
      <c r="BL134" s="21" t="s">
        <v>251</v>
      </c>
      <c r="BM134" s="21" t="s">
        <v>1341</v>
      </c>
    </row>
    <row r="135" spans="2:65" s="1" customFormat="1" ht="22.9" customHeight="1">
      <c r="B135" s="37"/>
      <c r="C135" s="169" t="s">
        <v>233</v>
      </c>
      <c r="D135" s="169" t="s">
        <v>162</v>
      </c>
      <c r="E135" s="170" t="s">
        <v>1342</v>
      </c>
      <c r="F135" s="271" t="s">
        <v>1343</v>
      </c>
      <c r="G135" s="271"/>
      <c r="H135" s="271"/>
      <c r="I135" s="271"/>
      <c r="J135" s="171" t="s">
        <v>242</v>
      </c>
      <c r="K135" s="172">
        <v>2</v>
      </c>
      <c r="L135" s="272">
        <v>0</v>
      </c>
      <c r="M135" s="273"/>
      <c r="N135" s="274">
        <f t="shared" si="15"/>
        <v>0</v>
      </c>
      <c r="O135" s="274"/>
      <c r="P135" s="274"/>
      <c r="Q135" s="274"/>
      <c r="R135" s="39"/>
      <c r="T135" s="173" t="s">
        <v>22</v>
      </c>
      <c r="U135" s="46" t="s">
        <v>45</v>
      </c>
      <c r="V135" s="38"/>
      <c r="W135" s="174">
        <f t="shared" si="16"/>
        <v>0</v>
      </c>
      <c r="X135" s="174">
        <v>0</v>
      </c>
      <c r="Y135" s="174">
        <f t="shared" si="17"/>
        <v>0</v>
      </c>
      <c r="Z135" s="174">
        <v>0</v>
      </c>
      <c r="AA135" s="175">
        <f t="shared" si="18"/>
        <v>0</v>
      </c>
      <c r="AR135" s="21" t="s">
        <v>251</v>
      </c>
      <c r="AT135" s="21" t="s">
        <v>162</v>
      </c>
      <c r="AU135" s="21" t="s">
        <v>88</v>
      </c>
      <c r="AY135" s="21" t="s">
        <v>161</v>
      </c>
      <c r="BE135" s="112">
        <f t="shared" si="19"/>
        <v>0</v>
      </c>
      <c r="BF135" s="112">
        <f t="shared" si="20"/>
        <v>0</v>
      </c>
      <c r="BG135" s="112">
        <f t="shared" si="21"/>
        <v>0</v>
      </c>
      <c r="BH135" s="112">
        <f t="shared" si="22"/>
        <v>0</v>
      </c>
      <c r="BI135" s="112">
        <f t="shared" si="23"/>
        <v>0</v>
      </c>
      <c r="BJ135" s="21" t="s">
        <v>88</v>
      </c>
      <c r="BK135" s="112">
        <f t="shared" si="24"/>
        <v>0</v>
      </c>
      <c r="BL135" s="21" t="s">
        <v>251</v>
      </c>
      <c r="BM135" s="21" t="s">
        <v>1344</v>
      </c>
    </row>
    <row r="136" spans="2:65" s="1" customFormat="1" ht="22.9" customHeight="1">
      <c r="B136" s="37"/>
      <c r="C136" s="169" t="s">
        <v>239</v>
      </c>
      <c r="D136" s="169" t="s">
        <v>162</v>
      </c>
      <c r="E136" s="170" t="s">
        <v>1345</v>
      </c>
      <c r="F136" s="271" t="s">
        <v>1346</v>
      </c>
      <c r="G136" s="271"/>
      <c r="H136" s="271"/>
      <c r="I136" s="271"/>
      <c r="J136" s="171" t="s">
        <v>242</v>
      </c>
      <c r="K136" s="172">
        <v>1</v>
      </c>
      <c r="L136" s="272">
        <v>0</v>
      </c>
      <c r="M136" s="273"/>
      <c r="N136" s="274">
        <f t="shared" si="15"/>
        <v>0</v>
      </c>
      <c r="O136" s="274"/>
      <c r="P136" s="274"/>
      <c r="Q136" s="274"/>
      <c r="R136" s="39"/>
      <c r="T136" s="173" t="s">
        <v>22</v>
      </c>
      <c r="U136" s="46" t="s">
        <v>45</v>
      </c>
      <c r="V136" s="38"/>
      <c r="W136" s="174">
        <f t="shared" si="16"/>
        <v>0</v>
      </c>
      <c r="X136" s="174">
        <v>0</v>
      </c>
      <c r="Y136" s="174">
        <f t="shared" si="17"/>
        <v>0</v>
      </c>
      <c r="Z136" s="174">
        <v>0</v>
      </c>
      <c r="AA136" s="175">
        <f t="shared" si="18"/>
        <v>0</v>
      </c>
      <c r="AR136" s="21" t="s">
        <v>251</v>
      </c>
      <c r="AT136" s="21" t="s">
        <v>162</v>
      </c>
      <c r="AU136" s="21" t="s">
        <v>88</v>
      </c>
      <c r="AY136" s="21" t="s">
        <v>161</v>
      </c>
      <c r="BE136" s="112">
        <f t="shared" si="19"/>
        <v>0</v>
      </c>
      <c r="BF136" s="112">
        <f t="shared" si="20"/>
        <v>0</v>
      </c>
      <c r="BG136" s="112">
        <f t="shared" si="21"/>
        <v>0</v>
      </c>
      <c r="BH136" s="112">
        <f t="shared" si="22"/>
        <v>0</v>
      </c>
      <c r="BI136" s="112">
        <f t="shared" si="23"/>
        <v>0</v>
      </c>
      <c r="BJ136" s="21" t="s">
        <v>88</v>
      </c>
      <c r="BK136" s="112">
        <f t="shared" si="24"/>
        <v>0</v>
      </c>
      <c r="BL136" s="21" t="s">
        <v>251</v>
      </c>
      <c r="BM136" s="21" t="s">
        <v>1347</v>
      </c>
    </row>
    <row r="137" spans="2:65" s="1" customFormat="1" ht="22.9" customHeight="1">
      <c r="B137" s="37"/>
      <c r="C137" s="169" t="s">
        <v>11</v>
      </c>
      <c r="D137" s="169" t="s">
        <v>162</v>
      </c>
      <c r="E137" s="170" t="s">
        <v>1348</v>
      </c>
      <c r="F137" s="271" t="s">
        <v>1349</v>
      </c>
      <c r="G137" s="271"/>
      <c r="H137" s="271"/>
      <c r="I137" s="271"/>
      <c r="J137" s="171" t="s">
        <v>242</v>
      </c>
      <c r="K137" s="172">
        <v>2</v>
      </c>
      <c r="L137" s="272">
        <v>0</v>
      </c>
      <c r="M137" s="273"/>
      <c r="N137" s="274">
        <f t="shared" si="15"/>
        <v>0</v>
      </c>
      <c r="O137" s="274"/>
      <c r="P137" s="274"/>
      <c r="Q137" s="274"/>
      <c r="R137" s="39"/>
      <c r="T137" s="173" t="s">
        <v>22</v>
      </c>
      <c r="U137" s="46" t="s">
        <v>45</v>
      </c>
      <c r="V137" s="38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21" t="s">
        <v>251</v>
      </c>
      <c r="AT137" s="21" t="s">
        <v>162</v>
      </c>
      <c r="AU137" s="21" t="s">
        <v>88</v>
      </c>
      <c r="AY137" s="21" t="s">
        <v>161</v>
      </c>
      <c r="BE137" s="112">
        <f t="shared" si="19"/>
        <v>0</v>
      </c>
      <c r="BF137" s="112">
        <f t="shared" si="20"/>
        <v>0</v>
      </c>
      <c r="BG137" s="112">
        <f t="shared" si="21"/>
        <v>0</v>
      </c>
      <c r="BH137" s="112">
        <f t="shared" si="22"/>
        <v>0</v>
      </c>
      <c r="BI137" s="112">
        <f t="shared" si="23"/>
        <v>0</v>
      </c>
      <c r="BJ137" s="21" t="s">
        <v>88</v>
      </c>
      <c r="BK137" s="112">
        <f t="shared" si="24"/>
        <v>0</v>
      </c>
      <c r="BL137" s="21" t="s">
        <v>251</v>
      </c>
      <c r="BM137" s="21" t="s">
        <v>1350</v>
      </c>
    </row>
    <row r="138" spans="2:65" s="1" customFormat="1" ht="14.45" customHeight="1">
      <c r="B138" s="37"/>
      <c r="C138" s="169" t="s">
        <v>251</v>
      </c>
      <c r="D138" s="169" t="s">
        <v>162</v>
      </c>
      <c r="E138" s="170" t="s">
        <v>1351</v>
      </c>
      <c r="F138" s="271" t="s">
        <v>1352</v>
      </c>
      <c r="G138" s="271"/>
      <c r="H138" s="271"/>
      <c r="I138" s="271"/>
      <c r="J138" s="171" t="s">
        <v>1247</v>
      </c>
      <c r="K138" s="172">
        <v>1</v>
      </c>
      <c r="L138" s="272">
        <v>0</v>
      </c>
      <c r="M138" s="273"/>
      <c r="N138" s="274">
        <f t="shared" si="15"/>
        <v>0</v>
      </c>
      <c r="O138" s="274"/>
      <c r="P138" s="274"/>
      <c r="Q138" s="274"/>
      <c r="R138" s="39"/>
      <c r="T138" s="173" t="s">
        <v>22</v>
      </c>
      <c r="U138" s="46" t="s">
        <v>45</v>
      </c>
      <c r="V138" s="38"/>
      <c r="W138" s="174">
        <f t="shared" si="16"/>
        <v>0</v>
      </c>
      <c r="X138" s="174">
        <v>0</v>
      </c>
      <c r="Y138" s="174">
        <f t="shared" si="17"/>
        <v>0</v>
      </c>
      <c r="Z138" s="174">
        <v>0</v>
      </c>
      <c r="AA138" s="175">
        <f t="shared" si="18"/>
        <v>0</v>
      </c>
      <c r="AR138" s="21" t="s">
        <v>251</v>
      </c>
      <c r="AT138" s="21" t="s">
        <v>162</v>
      </c>
      <c r="AU138" s="21" t="s">
        <v>88</v>
      </c>
      <c r="AY138" s="21" t="s">
        <v>161</v>
      </c>
      <c r="BE138" s="112">
        <f t="shared" si="19"/>
        <v>0</v>
      </c>
      <c r="BF138" s="112">
        <f t="shared" si="20"/>
        <v>0</v>
      </c>
      <c r="BG138" s="112">
        <f t="shared" si="21"/>
        <v>0</v>
      </c>
      <c r="BH138" s="112">
        <f t="shared" si="22"/>
        <v>0</v>
      </c>
      <c r="BI138" s="112">
        <f t="shared" si="23"/>
        <v>0</v>
      </c>
      <c r="BJ138" s="21" t="s">
        <v>88</v>
      </c>
      <c r="BK138" s="112">
        <f t="shared" si="24"/>
        <v>0</v>
      </c>
      <c r="BL138" s="21" t="s">
        <v>251</v>
      </c>
      <c r="BM138" s="21" t="s">
        <v>1353</v>
      </c>
    </row>
    <row r="139" spans="2:65" s="1" customFormat="1" ht="14.45" customHeight="1">
      <c r="B139" s="37"/>
      <c r="C139" s="169" t="s">
        <v>255</v>
      </c>
      <c r="D139" s="169" t="s">
        <v>162</v>
      </c>
      <c r="E139" s="170" t="s">
        <v>88</v>
      </c>
      <c r="F139" s="271" t="s">
        <v>1354</v>
      </c>
      <c r="G139" s="271"/>
      <c r="H139" s="271"/>
      <c r="I139" s="271"/>
      <c r="J139" s="171" t="s">
        <v>1247</v>
      </c>
      <c r="K139" s="172">
        <v>1</v>
      </c>
      <c r="L139" s="272">
        <v>0</v>
      </c>
      <c r="M139" s="273"/>
      <c r="N139" s="274">
        <f t="shared" si="15"/>
        <v>0</v>
      </c>
      <c r="O139" s="274"/>
      <c r="P139" s="274"/>
      <c r="Q139" s="274"/>
      <c r="R139" s="39"/>
      <c r="T139" s="173" t="s">
        <v>22</v>
      </c>
      <c r="U139" s="46" t="s">
        <v>45</v>
      </c>
      <c r="V139" s="38"/>
      <c r="W139" s="174">
        <f t="shared" si="16"/>
        <v>0</v>
      </c>
      <c r="X139" s="174">
        <v>0</v>
      </c>
      <c r="Y139" s="174">
        <f t="shared" si="17"/>
        <v>0</v>
      </c>
      <c r="Z139" s="174">
        <v>0</v>
      </c>
      <c r="AA139" s="175">
        <f t="shared" si="18"/>
        <v>0</v>
      </c>
      <c r="AR139" s="21" t="s">
        <v>251</v>
      </c>
      <c r="AT139" s="21" t="s">
        <v>162</v>
      </c>
      <c r="AU139" s="21" t="s">
        <v>88</v>
      </c>
      <c r="AY139" s="21" t="s">
        <v>161</v>
      </c>
      <c r="BE139" s="112">
        <f t="shared" si="19"/>
        <v>0</v>
      </c>
      <c r="BF139" s="112">
        <f t="shared" si="20"/>
        <v>0</v>
      </c>
      <c r="BG139" s="112">
        <f t="shared" si="21"/>
        <v>0</v>
      </c>
      <c r="BH139" s="112">
        <f t="shared" si="22"/>
        <v>0</v>
      </c>
      <c r="BI139" s="112">
        <f t="shared" si="23"/>
        <v>0</v>
      </c>
      <c r="BJ139" s="21" t="s">
        <v>88</v>
      </c>
      <c r="BK139" s="112">
        <f t="shared" si="24"/>
        <v>0</v>
      </c>
      <c r="BL139" s="21" t="s">
        <v>251</v>
      </c>
      <c r="BM139" s="21" t="s">
        <v>1355</v>
      </c>
    </row>
    <row r="140" spans="2:65" s="1" customFormat="1" ht="14.45" customHeight="1">
      <c r="B140" s="37"/>
      <c r="C140" s="169" t="s">
        <v>259</v>
      </c>
      <c r="D140" s="169" t="s">
        <v>162</v>
      </c>
      <c r="E140" s="170" t="s">
        <v>116</v>
      </c>
      <c r="F140" s="271" t="s">
        <v>1356</v>
      </c>
      <c r="G140" s="271"/>
      <c r="H140" s="271"/>
      <c r="I140" s="271"/>
      <c r="J140" s="171" t="s">
        <v>1247</v>
      </c>
      <c r="K140" s="172">
        <v>1</v>
      </c>
      <c r="L140" s="272">
        <v>0</v>
      </c>
      <c r="M140" s="273"/>
      <c r="N140" s="274">
        <f t="shared" si="15"/>
        <v>0</v>
      </c>
      <c r="O140" s="274"/>
      <c r="P140" s="274"/>
      <c r="Q140" s="274"/>
      <c r="R140" s="39"/>
      <c r="T140" s="173" t="s">
        <v>22</v>
      </c>
      <c r="U140" s="46" t="s">
        <v>45</v>
      </c>
      <c r="V140" s="38"/>
      <c r="W140" s="174">
        <f t="shared" si="16"/>
        <v>0</v>
      </c>
      <c r="X140" s="174">
        <v>0</v>
      </c>
      <c r="Y140" s="174">
        <f t="shared" si="17"/>
        <v>0</v>
      </c>
      <c r="Z140" s="174">
        <v>0</v>
      </c>
      <c r="AA140" s="175">
        <f t="shared" si="18"/>
        <v>0</v>
      </c>
      <c r="AR140" s="21" t="s">
        <v>251</v>
      </c>
      <c r="AT140" s="21" t="s">
        <v>162</v>
      </c>
      <c r="AU140" s="21" t="s">
        <v>88</v>
      </c>
      <c r="AY140" s="21" t="s">
        <v>161</v>
      </c>
      <c r="BE140" s="112">
        <f t="shared" si="19"/>
        <v>0</v>
      </c>
      <c r="BF140" s="112">
        <f t="shared" si="20"/>
        <v>0</v>
      </c>
      <c r="BG140" s="112">
        <f t="shared" si="21"/>
        <v>0</v>
      </c>
      <c r="BH140" s="112">
        <f t="shared" si="22"/>
        <v>0</v>
      </c>
      <c r="BI140" s="112">
        <f t="shared" si="23"/>
        <v>0</v>
      </c>
      <c r="BJ140" s="21" t="s">
        <v>88</v>
      </c>
      <c r="BK140" s="112">
        <f t="shared" si="24"/>
        <v>0</v>
      </c>
      <c r="BL140" s="21" t="s">
        <v>251</v>
      </c>
      <c r="BM140" s="21" t="s">
        <v>1357</v>
      </c>
    </row>
    <row r="141" spans="2:65" s="9" customFormat="1" ht="37.35" customHeight="1">
      <c r="B141" s="158"/>
      <c r="C141" s="159"/>
      <c r="D141" s="160" t="s">
        <v>386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301">
        <f>BK141</f>
        <v>0</v>
      </c>
      <c r="O141" s="302"/>
      <c r="P141" s="302"/>
      <c r="Q141" s="302"/>
      <c r="R141" s="161"/>
      <c r="T141" s="162"/>
      <c r="U141" s="159"/>
      <c r="V141" s="159"/>
      <c r="W141" s="163">
        <f>W142</f>
        <v>0</v>
      </c>
      <c r="X141" s="159"/>
      <c r="Y141" s="163">
        <f>Y142</f>
        <v>0</v>
      </c>
      <c r="Z141" s="159"/>
      <c r="AA141" s="164">
        <f>AA142</f>
        <v>0</v>
      </c>
      <c r="AR141" s="165" t="s">
        <v>187</v>
      </c>
      <c r="AT141" s="166" t="s">
        <v>79</v>
      </c>
      <c r="AU141" s="166" t="s">
        <v>80</v>
      </c>
      <c r="AY141" s="165" t="s">
        <v>161</v>
      </c>
      <c r="BK141" s="167">
        <f>BK142</f>
        <v>0</v>
      </c>
    </row>
    <row r="142" spans="2:65" s="1" customFormat="1" ht="14.45" customHeight="1">
      <c r="B142" s="37"/>
      <c r="C142" s="169" t="s">
        <v>263</v>
      </c>
      <c r="D142" s="169" t="s">
        <v>162</v>
      </c>
      <c r="E142" s="170" t="s">
        <v>984</v>
      </c>
      <c r="F142" s="271" t="s">
        <v>1358</v>
      </c>
      <c r="G142" s="271"/>
      <c r="H142" s="271"/>
      <c r="I142" s="271"/>
      <c r="J142" s="171" t="s">
        <v>1247</v>
      </c>
      <c r="K142" s="172">
        <v>1</v>
      </c>
      <c r="L142" s="272">
        <v>0</v>
      </c>
      <c r="M142" s="273"/>
      <c r="N142" s="274">
        <f>ROUND(L142*K142,2)</f>
        <v>0</v>
      </c>
      <c r="O142" s="274"/>
      <c r="P142" s="274"/>
      <c r="Q142" s="274"/>
      <c r="R142" s="39"/>
      <c r="T142" s="173" t="s">
        <v>22</v>
      </c>
      <c r="U142" s="46" t="s">
        <v>45</v>
      </c>
      <c r="V142" s="38"/>
      <c r="W142" s="174">
        <f>V142*K142</f>
        <v>0</v>
      </c>
      <c r="X142" s="174">
        <v>0</v>
      </c>
      <c r="Y142" s="174">
        <f>X142*K142</f>
        <v>0</v>
      </c>
      <c r="Z142" s="174">
        <v>0</v>
      </c>
      <c r="AA142" s="175">
        <f>Z142*K142</f>
        <v>0</v>
      </c>
      <c r="AR142" s="21" t="s">
        <v>251</v>
      </c>
      <c r="AT142" s="21" t="s">
        <v>162</v>
      </c>
      <c r="AU142" s="21" t="s">
        <v>88</v>
      </c>
      <c r="AY142" s="21" t="s">
        <v>161</v>
      </c>
      <c r="BE142" s="112">
        <f>IF(U142="základní",N142,0)</f>
        <v>0</v>
      </c>
      <c r="BF142" s="112">
        <f>IF(U142="snížená",N142,0)</f>
        <v>0</v>
      </c>
      <c r="BG142" s="112">
        <f>IF(U142="zákl. přenesená",N142,0)</f>
        <v>0</v>
      </c>
      <c r="BH142" s="112">
        <f>IF(U142="sníž. přenesená",N142,0)</f>
        <v>0</v>
      </c>
      <c r="BI142" s="112">
        <f>IF(U142="nulová",N142,0)</f>
        <v>0</v>
      </c>
      <c r="BJ142" s="21" t="s">
        <v>88</v>
      </c>
      <c r="BK142" s="112">
        <f>ROUND(L142*K142,2)</f>
        <v>0</v>
      </c>
      <c r="BL142" s="21" t="s">
        <v>251</v>
      </c>
      <c r="BM142" s="21" t="s">
        <v>1359</v>
      </c>
    </row>
    <row r="143" spans="2:65" s="1" customFormat="1" ht="49.9" customHeight="1">
      <c r="B143" s="37"/>
      <c r="C143" s="38"/>
      <c r="D143" s="160" t="s">
        <v>367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286">
        <f>BK143</f>
        <v>0</v>
      </c>
      <c r="O143" s="287"/>
      <c r="P143" s="287"/>
      <c r="Q143" s="287"/>
      <c r="R143" s="39"/>
      <c r="T143" s="149"/>
      <c r="U143" s="58"/>
      <c r="V143" s="58"/>
      <c r="W143" s="58"/>
      <c r="X143" s="58"/>
      <c r="Y143" s="58"/>
      <c r="Z143" s="58"/>
      <c r="AA143" s="60"/>
      <c r="AT143" s="21" t="s">
        <v>79</v>
      </c>
      <c r="AU143" s="21" t="s">
        <v>80</v>
      </c>
      <c r="AY143" s="21" t="s">
        <v>368</v>
      </c>
      <c r="BK143" s="112">
        <v>0</v>
      </c>
    </row>
    <row r="144" spans="2:65" s="1" customFormat="1" ht="6.95" customHeight="1"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3"/>
    </row>
  </sheetData>
  <sheetProtection algorithmName="SHA-512" hashValue="NXSe1tICsNuTo/rUIrt9vsG+1FqRZsSVdd5DsEOzSbB8pWQHjVeF4JMMHFvwHbyNI7U023yBsNGHHc4hDvoKPw==" saltValue="RZVw+0vWM1usc/ei0w/XlRRFdlMVyENR1wINohepBIbllaKrP0mNtTMTX4jgqMiDTSLmyonnZ9vsQyF+jMdL3g==" spinCount="10" sheet="1" objects="1" scenarios="1" formatColumns="0" formatRows="0"/>
  <mergeCells count="129">
    <mergeCell ref="N143:Q143"/>
    <mergeCell ref="H1:K1"/>
    <mergeCell ref="S2:AC2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N130:Q130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N119:Q119"/>
    <mergeCell ref="N120:Q120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001 - Bourací práce</vt:lpstr>
      <vt:lpstr>002 - Stavební úpravy</vt:lpstr>
      <vt:lpstr>003 - Elektrointalace</vt:lpstr>
      <vt:lpstr>004 - ZTI</vt:lpstr>
      <vt:lpstr>005 - Vytápění</vt:lpstr>
      <vt:lpstr>'001 - Bourací práce'!Názvy_tisku</vt:lpstr>
      <vt:lpstr>'002 - Stavební úpravy'!Názvy_tisku</vt:lpstr>
      <vt:lpstr>'003 - Elektrointalace'!Názvy_tisku</vt:lpstr>
      <vt:lpstr>'004 - ZTI'!Názvy_tisku</vt:lpstr>
      <vt:lpstr>'005 - Vytápění'!Názvy_tisku</vt:lpstr>
      <vt:lpstr>'Rekapitulace stavby'!Názvy_tisku</vt:lpstr>
      <vt:lpstr>'001 - Bourací práce'!Oblast_tisku</vt:lpstr>
      <vt:lpstr>'002 - Stavební úpravy'!Oblast_tisku</vt:lpstr>
      <vt:lpstr>'003 - Elektrointalace'!Oblast_tisku</vt:lpstr>
      <vt:lpstr>'004 - ZTI'!Oblast_tisku</vt:lpstr>
      <vt:lpstr>'005 - Vytápění'!Oblast_tisku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P-PC\P</dc:creator>
  <cp:lastModifiedBy>Marešová Kateřina, Ing.</cp:lastModifiedBy>
  <dcterms:created xsi:type="dcterms:W3CDTF">2018-11-09T08:14:35Z</dcterms:created>
  <dcterms:modified xsi:type="dcterms:W3CDTF">2018-11-28T13:58:21Z</dcterms:modified>
</cp:coreProperties>
</file>