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1 - 1 - stavební část" sheetId="2" r:id="rId2"/>
    <sheet name="1 - 2 - Pergola" sheetId="3" r:id="rId3"/>
    <sheet name="2 - 2 - VRN" sheetId="4" r:id="rId4"/>
  </sheets>
  <definedNames>
    <definedName name="_xlnm.Print_Area" localSheetId="1">'1 - 1 - stavební část'!$C$4:$Q$70,'1 - 1 - stavební část'!$C$76:$Q$106,'1 - 1 - stavební část'!$C$112:$Q$160</definedName>
    <definedName name="_xlnm.Print_Area" localSheetId="2">'1 - 2 - Pergola'!$C$4:$Q$70,'1 - 2 - Pergola'!$C$76:$Q$105,'1 - 2 - Pergola'!$C$111:$Q$147</definedName>
    <definedName name="_xlnm.Print_Area" localSheetId="3">'2 - 2 - VRN'!$C$4:$Q$70,'2 - 2 - VRN'!$C$76:$Q$99,'2 - 2 - VRN'!$C$105:$Q$120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'1 - 1 - stavební část'!$122:$122</definedName>
    <definedName name="_xlnm.Print_Titles" localSheetId="2">'1 - 2 - Pergola'!$121:$121</definedName>
    <definedName name="_xlnm.Print_Titles" localSheetId="3">'2 - 2 - VRN'!$115:$115</definedName>
  </definedNames>
  <calcPr calcId="145621"/>
</workbook>
</file>

<file path=xl/sharedStrings.xml><?xml version="1.0" encoding="utf-8"?>
<sst xmlns="http://schemas.openxmlformats.org/spreadsheetml/2006/main" count="1333" uniqueCount="326">
  <si>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</si>
  <si>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</si>
  <si>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</si>
  <si>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</si>
  <si>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</si>
  <si>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</si>
  <si>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</si>
  <si>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</si>
  <si>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</si>
  <si>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</si>
  <si>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</si>
  <si>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</si>
  <si>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</si>
  <si>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</si>
  <si>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</si>
  <si>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</si>
  <si>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</si>
  <si>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</si>
  <si>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</si>
  <si>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</si>
  <si>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DPS Krásné Březno - Rekonstrukce chodníkových ploch</t>
  </si>
  <si>
    <t>JKSO:</t>
  </si>
  <si>
    <t/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</si>
  <si>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</si>
  <si>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</si>
  <si>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</si>
  <si>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</si>
  <si>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</si>
  <si>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</si>
  <si>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</si>
  <si>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</si>
  <si>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</si>
  <si>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</si>
  <si>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</si>
  <si>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</si>
  <si>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</si>
  <si>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</si>
  <si>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</si>
  <si>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</si>
  <si>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</si>
  <si>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</si>
  <si>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</si>
  <si>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</si>
  <si>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</si>
  <si>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</si>
  <si>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</si>
  <si>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</si>
  <si>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</si>
  <si>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</si>
  <si>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</si>
  <si>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</si>
  <si>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</si>
  <si>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</si>
  <si>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</si>
  <si>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</si>
  <si>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</si>
  <si>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</si>
  <si>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</si>
  <si>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</si>
  <si>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</si>
  <si>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</si>
  <si>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</si>
  <si>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</si>
  <si>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</si>
  <si>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</si>
  <si>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</si>
  <si>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</si>
  <si>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</si>
  <si>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</si>
  <si>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</si>
  <si>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</si>
  <si>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</si>
  <si>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</si>
  <si>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</si>
  <si>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</si>
  <si>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</si>
  <si>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</si>
  <si>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</si>
  <si>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{47a18882-4e7e-4eea-88f5-615619a539fd}</t>
  </si>
  <si>
    <t>{00000000-0000-0000-0000-000000000000}</t>
  </si>
  <si>
    <t>/</t>
  </si>
  <si>
    <t>1 - stavební část</t>
  </si>
  <si>
    <t>{a0928c01-7057-4fc8-beff-72a53f775b02}</t>
  </si>
  <si>
    <t>1 - 2</t>
  </si>
  <si>
    <t>Pergola</t>
  </si>
  <si>
    <t>{86c03ab9-e4c7-4d88-8087-ddcab330bb86}</t>
  </si>
  <si>
    <t>2</t>
  </si>
  <si>
    <t>2 - VRN</t>
  </si>
  <si>
    <t>{40b21fa4-948e-4259-bf35-9c180529422b}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</si>
  <si>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</si>
  <si>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</si>
  <si>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</si>
  <si>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</si>
  <si>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</si>
  <si>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</si>
  <si>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</si>
  <si>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</si>
  <si>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</si>
  <si>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</si>
  <si>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</si>
  <si>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</si>
  <si>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</si>
  <si>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</si>
  <si>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</si>
  <si>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</si>
  <si>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</si>
  <si>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</si>
  <si>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</si>
  <si>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</si>
  <si>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</si>
  <si>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</si>
  <si>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</si>
  <si>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</si>
  <si>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</si>
  <si>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</si>
  <si>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</si>
  <si>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</si>
  <si>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  99 - Přesun hmot a suti</t>
  </si>
  <si>
    <t>PSV - Práce a dodávky PSV</t>
  </si>
  <si>
    <t xml:space="preserve">    762 - Konstrukce tesařské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</si>
  <si>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</si>
  <si>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</si>
  <si>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</si>
  <si>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</si>
  <si>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</si>
  <si>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</si>
  <si>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</si>
  <si>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</si>
  <si>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</si>
  <si>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</si>
  <si>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</si>
  <si>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</si>
  <si>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</si>
  <si>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</si>
  <si>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</si>
  <si>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</si>
  <si>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</si>
  <si>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</si>
  <si>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</si>
  <si>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</si>
  <si>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</si>
  <si>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</si>
  <si>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</si>
  <si>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</si>
  <si>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</si>
  <si>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</si>
  <si>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Rozebrnání dlažeb komunikací pro pěší z betonových nebo kamenných dlaždic</t>
  </si>
  <si>
    <t>m2</t>
  </si>
  <si>
    <t>4</t>
  </si>
  <si>
    <t>-1513922479</t>
  </si>
  <si>
    <t>113107151</t>
  </si>
  <si>
    <t>Odstranění podkladu pl přes 50 do 200 m2 z kameniva těženého tl 100 mm</t>
  </si>
  <si>
    <t>-1660256894</t>
  </si>
  <si>
    <t>3</t>
  </si>
  <si>
    <t>113107172</t>
  </si>
  <si>
    <t>Odstranění podkladu pl přes 50 do 200 m2 z betonu prostého tl 300 mm</t>
  </si>
  <si>
    <t>-673260705</t>
  </si>
  <si>
    <t>113107141</t>
  </si>
  <si>
    <t>Odstranění podkladu pl do 50 m2 živičných tl 50 mm</t>
  </si>
  <si>
    <t>1681081568</t>
  </si>
  <si>
    <t>113201111</t>
  </si>
  <si>
    <t>Vytrhání obrub chodníkových ležatých</t>
  </si>
  <si>
    <t>m</t>
  </si>
  <si>
    <t>-1240831987</t>
  </si>
  <si>
    <t>20</t>
  </si>
  <si>
    <t>113201112</t>
  </si>
  <si>
    <t>Vytrhání obrub silničních ležatých</t>
  </si>
  <si>
    <t>-167618124</t>
  </si>
  <si>
    <t>5</t>
  </si>
  <si>
    <t>121101101</t>
  </si>
  <si>
    <t>Sejmutí ornice s přemístěním na vzdálenost do 50 m</t>
  </si>
  <si>
    <t>m3</t>
  </si>
  <si>
    <t>1332229625</t>
  </si>
  <si>
    <t>6</t>
  </si>
  <si>
    <t>162201102</t>
  </si>
  <si>
    <t>Vodorovné přemístění do 50 m výkopku/sypaniny z horniny tř. 1 až 4</t>
  </si>
  <si>
    <t>-1317525488</t>
  </si>
  <si>
    <t>7</t>
  </si>
  <si>
    <t>181301103</t>
  </si>
  <si>
    <t>Rozprostření ornice tl vrstvy do 200 mm pl do 500 m2 v rovině nebo ve svahu do 1:5</t>
  </si>
  <si>
    <t>2009350124</t>
  </si>
  <si>
    <t>32</t>
  </si>
  <si>
    <t>962042321</t>
  </si>
  <si>
    <t>Bourání zdiva nadzákladového z betonu prostého přes 1 m3</t>
  </si>
  <si>
    <t>365708285</t>
  </si>
  <si>
    <t>26</t>
  </si>
  <si>
    <t>388995214R</t>
  </si>
  <si>
    <t>Chránička kabelů z trub HDPE DN 160</t>
  </si>
  <si>
    <t>1118847003</t>
  </si>
  <si>
    <t>10</t>
  </si>
  <si>
    <t>564851111</t>
  </si>
  <si>
    <t>Podklad ze štěrkodrtě ŠD tl 150 mm</t>
  </si>
  <si>
    <t>538824090</t>
  </si>
  <si>
    <t>25</t>
  </si>
  <si>
    <t>577133111</t>
  </si>
  <si>
    <t>Asfaltový beton vrstva obrusná ACO 8 (ABJ) tl 40 mm š do 3 m z nemodifikovaného asfaltu</t>
  </si>
  <si>
    <t>-2145398802</t>
  </si>
  <si>
    <t>11</t>
  </si>
  <si>
    <t>596211123</t>
  </si>
  <si>
    <t>Kladení zámkové dlažby komunikací pro pěší tl 60 mm skupiny B pl přes 300 m2</t>
  </si>
  <si>
    <t>-1995564871</t>
  </si>
  <si>
    <t>12</t>
  </si>
  <si>
    <t>M</t>
  </si>
  <si>
    <t>M592452680R</t>
  </si>
  <si>
    <t>dlažba CSB VALENCIA tl. 60mm</t>
  </si>
  <si>
    <t>8</t>
  </si>
  <si>
    <t>116169498</t>
  </si>
  <si>
    <t>33</t>
  </si>
  <si>
    <t>711491173</t>
  </si>
  <si>
    <t>Provedení izolace proti tlakové vodě vodorovné z nopové folie</t>
  </si>
  <si>
    <t>-1871727562</t>
  </si>
  <si>
    <t>34</t>
  </si>
  <si>
    <t>283230280</t>
  </si>
  <si>
    <t>fólie FONDALINE PLUS 500 , š 1 m</t>
  </si>
  <si>
    <t>-887917592</t>
  </si>
  <si>
    <t>35</t>
  </si>
  <si>
    <t>612131121</t>
  </si>
  <si>
    <t>Penetrace akrylát-silikonová vnitřních stěn nanášená ručně</t>
  </si>
  <si>
    <t>-1260190599</t>
  </si>
  <si>
    <t>37</t>
  </si>
  <si>
    <t>916231213</t>
  </si>
  <si>
    <t>Osazení chodníkového obrubníku betonového stojatéhoi  boční opěrou do lože z beotnu prostého</t>
  </si>
  <si>
    <t>920021511</t>
  </si>
  <si>
    <t>38</t>
  </si>
  <si>
    <t>592173050</t>
  </si>
  <si>
    <t>obrubník betonový zahradní červený CSB R20 100x5x20 cm</t>
  </si>
  <si>
    <t>kus</t>
  </si>
  <si>
    <t>-1622917149</t>
  </si>
  <si>
    <t>36</t>
  </si>
  <si>
    <t>0000000R1</t>
  </si>
  <si>
    <t>osazení zahradní betonové koule</t>
  </si>
  <si>
    <t>ks</t>
  </si>
  <si>
    <t>512</t>
  </si>
  <si>
    <t>-943318412</t>
  </si>
  <si>
    <t>997221551</t>
  </si>
  <si>
    <t>Vodorovná doprava suti ze sypkých materiálů do 1 km</t>
  </si>
  <si>
    <t>t</t>
  </si>
  <si>
    <t>1139896685</t>
  </si>
  <si>
    <t>16</t>
  </si>
  <si>
    <t>997221559</t>
  </si>
  <si>
    <t>Příplatek ZKD 1 km u vodorovné dopravy suti ze sypkých materiálů</t>
  </si>
  <si>
    <t>678627548</t>
  </si>
  <si>
    <t>17</t>
  </si>
  <si>
    <t>997221815</t>
  </si>
  <si>
    <t>Poplatek za uložení betonového odpadu na skládce (skládkovné)</t>
  </si>
  <si>
    <t>1885727490</t>
  </si>
  <si>
    <t>18</t>
  </si>
  <si>
    <t>997221855</t>
  </si>
  <si>
    <t>Poplatek za uložení odpadu zeminy a kameniva na skládce (skládkovné)</t>
  </si>
  <si>
    <t>1465331758</t>
  </si>
  <si>
    <t>19</t>
  </si>
  <si>
    <t>998223011</t>
  </si>
  <si>
    <t>Přesun hmot pro pozemní komunikace s krytem dlážděným</t>
  </si>
  <si>
    <t>-445495888</t>
  </si>
  <si>
    <t>22</t>
  </si>
  <si>
    <t>762112811R</t>
  </si>
  <si>
    <t>Demontáž stěn a příček z polohraněného řeziva nebo tyčoviny</t>
  </si>
  <si>
    <t>-386389087</t>
  </si>
  <si>
    <t>odstranění dřevěného altánu</t>
  </si>
  <si>
    <t>P</t>
  </si>
  <si>
    <t>VP - Vícepráce</t>
  </si>
  <si>
    <t>PN</t>
  </si>
  <si>
    <t>1 - 2 - Pergola</t>
  </si>
  <si>
    <t xml:space="preserve">    2 - Zakládání</t>
  </si>
  <si>
    <t xml:space="preserve">    712 - Povlakové krytiny</t>
  </si>
  <si>
    <t>131101101</t>
  </si>
  <si>
    <t>Hloubení jam nezapažených v hornině tř. 1 a 2 objemu do 100 m3</t>
  </si>
  <si>
    <t>1157042457</t>
  </si>
  <si>
    <t>161101101</t>
  </si>
  <si>
    <t>Svislé přemístění výkopku z horniny tř. 1 až 4 hl výkopu do 2,5 m</t>
  </si>
  <si>
    <t>-43432069</t>
  </si>
  <si>
    <t>162401101</t>
  </si>
  <si>
    <t>Vodorovné přemístění do 1500 m výkopku/sypaniny z horniny tř. 1 až 4</t>
  </si>
  <si>
    <t>-2014880375</t>
  </si>
  <si>
    <t>171201211</t>
  </si>
  <si>
    <t>Poplatek za uložení odpadu ze sypaniny na skládce (skládkovné)</t>
  </si>
  <si>
    <t>1267681243</t>
  </si>
  <si>
    <t>275313711</t>
  </si>
  <si>
    <t>Základové patky z betonu tř. C 20/25</t>
  </si>
  <si>
    <t>1844827867</t>
  </si>
  <si>
    <t>279113116</t>
  </si>
  <si>
    <t>Základová zeď tl do 500 mm z tvárnic ztraceného bednění včetně výplně z betonu tř. C 8/10</t>
  </si>
  <si>
    <t>-1346412796</t>
  </si>
  <si>
    <t>272361821</t>
  </si>
  <si>
    <t>Výztuž základových kleneb betonářskou ocelí 10 505 (R)</t>
  </si>
  <si>
    <t>-203069743</t>
  </si>
  <si>
    <t>279113R</t>
  </si>
  <si>
    <t>Základová zeď tl do 250 mm z tvárnic CSB NATURBLOCK PLAYA</t>
  </si>
  <si>
    <t>554711449</t>
  </si>
  <si>
    <t>348278401</t>
  </si>
  <si>
    <t>Plotová stříška NATURBLOK, PLAYA</t>
  </si>
  <si>
    <t>-696085571</t>
  </si>
  <si>
    <t>977131110</t>
  </si>
  <si>
    <t>Vrty příklepovými vrtáky D do 16 mm do cihelného zdiva nebo prostého betonu</t>
  </si>
  <si>
    <t>365173006</t>
  </si>
  <si>
    <t>9</t>
  </si>
  <si>
    <t>564211112</t>
  </si>
  <si>
    <t>Podklad nebo podsyp ze štěrkopísku ŠP tl 60 mm</t>
  </si>
  <si>
    <t>9049210</t>
  </si>
  <si>
    <t>-907993402</t>
  </si>
  <si>
    <t>13</t>
  </si>
  <si>
    <t>712331111</t>
  </si>
  <si>
    <t>Provedení povlakové krytiny střech do 10° podkladní vrstvy pásy na sucho samolepící</t>
  </si>
  <si>
    <t>1206637322</t>
  </si>
  <si>
    <t>14</t>
  </si>
  <si>
    <t>628662R</t>
  </si>
  <si>
    <t xml:space="preserve">podkladní pás asfaltový  za studena samolepící se samolepícímy přesahy </t>
  </si>
  <si>
    <t>988697716</t>
  </si>
  <si>
    <t>762112R</t>
  </si>
  <si>
    <t>Montáž nosné konstrukce pergoly vč spojovacího materiálu</t>
  </si>
  <si>
    <t>-1028580429</t>
  </si>
  <si>
    <t>605120110</t>
  </si>
  <si>
    <t>řezivo jehličnaté hranol jakost I nad 120 cm2</t>
  </si>
  <si>
    <t>-493676175</t>
  </si>
  <si>
    <t>762341016</t>
  </si>
  <si>
    <t>Bednění střech rovných z desek OSB tl 22 mm na sraz šroubovaných na krokve</t>
  </si>
  <si>
    <t>-271630617</t>
  </si>
  <si>
    <t>2 - 2 - VRN</t>
  </si>
  <si>
    <t>VRN - Vedlejší rozpočtové náklady</t>
  </si>
  <si>
    <t>010001000</t>
  </si>
  <si>
    <t>Průzkumné, geodetické a projektové práce</t>
  </si>
  <si>
    <t>kpl</t>
  </si>
  <si>
    <t>1024</t>
  </si>
  <si>
    <t>1803611923</t>
  </si>
  <si>
    <t>030001000</t>
  </si>
  <si>
    <t>1162139021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</si>
</sst>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3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5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tabSelected="1" workbookViewId="0" topLeftCell="A1">
      <pane ySplit="1" topLeftCell="A2" activePane="bottomLeft" state="frozen"/>
      <selection pane="bottomLeft" activeCell="AR41" sqref="AR4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R2" s="211" t="s">
        <v>8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97" t="s">
        <v>12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23"/>
      <c r="AS4" s="17" t="s">
        <v>13</v>
      </c>
      <c r="BE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213" t="s">
        <v>17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5"/>
      <c r="AQ5" s="23"/>
      <c r="BE5" s="216" t="s">
        <v>18</v>
      </c>
      <c r="BS5" s="18" t="s">
        <v>9</v>
      </c>
    </row>
    <row r="6" spans="2:71" ht="36.9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215" t="s">
        <v>20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5"/>
      <c r="AQ6" s="23"/>
      <c r="BE6" s="217"/>
      <c r="BS6" s="18" t="s">
        <v>9</v>
      </c>
    </row>
    <row r="7" spans="2:71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3"/>
      <c r="BE7" s="217"/>
      <c r="BS7" s="18" t="s">
        <v>9</v>
      </c>
    </row>
    <row r="8" spans="2:71" ht="14.45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/>
      <c r="AO8" s="25"/>
      <c r="AP8" s="25"/>
      <c r="AQ8" s="23"/>
      <c r="BE8" s="217"/>
      <c r="BS8" s="18" t="s">
        <v>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217"/>
      <c r="BS9" s="18" t="s">
        <v>9</v>
      </c>
    </row>
    <row r="10" spans="2:71" ht="14.45" customHeight="1">
      <c r="B10" s="22"/>
      <c r="C10" s="25"/>
      <c r="D10" s="29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28</v>
      </c>
      <c r="AL10" s="25"/>
      <c r="AM10" s="25"/>
      <c r="AN10" s="27" t="s">
        <v>22</v>
      </c>
      <c r="AO10" s="25"/>
      <c r="AP10" s="25"/>
      <c r="AQ10" s="23"/>
      <c r="BE10" s="217"/>
      <c r="BS10" s="18" t="s">
        <v>9</v>
      </c>
    </row>
    <row r="11" spans="2:71" ht="18.4" customHeight="1">
      <c r="B11" s="22"/>
      <c r="C11" s="25"/>
      <c r="D11" s="25"/>
      <c r="E11" s="27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22</v>
      </c>
      <c r="AO11" s="25"/>
      <c r="AP11" s="25"/>
      <c r="AQ11" s="23"/>
      <c r="BE11" s="217"/>
      <c r="BS11" s="18" t="s">
        <v>9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217"/>
      <c r="BS12" s="18" t="s">
        <v>9</v>
      </c>
    </row>
    <row r="13" spans="2:71" ht="14.45" customHeight="1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28</v>
      </c>
      <c r="AL13" s="25"/>
      <c r="AM13" s="25"/>
      <c r="AN13" s="31" t="s">
        <v>31</v>
      </c>
      <c r="AO13" s="25"/>
      <c r="AP13" s="25"/>
      <c r="AQ13" s="23"/>
      <c r="BE13" s="217"/>
      <c r="BS13" s="18" t="s">
        <v>9</v>
      </c>
    </row>
    <row r="14" spans="2:71" ht="15">
      <c r="B14" s="22"/>
      <c r="C14" s="25"/>
      <c r="D14" s="25"/>
      <c r="E14" s="218" t="s">
        <v>31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9" t="s">
        <v>29</v>
      </c>
      <c r="AL14" s="25"/>
      <c r="AM14" s="25"/>
      <c r="AN14" s="31" t="s">
        <v>31</v>
      </c>
      <c r="AO14" s="25"/>
      <c r="AP14" s="25"/>
      <c r="AQ14" s="23"/>
      <c r="BE14" s="217"/>
      <c r="BS14" s="18" t="s">
        <v>9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217"/>
      <c r="BS15" s="18" t="s">
        <v>6</v>
      </c>
    </row>
    <row r="16" spans="2:71" ht="14.45" customHeight="1">
      <c r="B16" s="22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28</v>
      </c>
      <c r="AL16" s="25"/>
      <c r="AM16" s="25"/>
      <c r="AN16" s="27" t="s">
        <v>22</v>
      </c>
      <c r="AO16" s="25"/>
      <c r="AP16" s="25"/>
      <c r="AQ16" s="23"/>
      <c r="BE16" s="217"/>
      <c r="BS16" s="18" t="s">
        <v>6</v>
      </c>
    </row>
    <row r="17" spans="2:71" ht="18.4" customHeight="1">
      <c r="B17" s="22"/>
      <c r="C17" s="25"/>
      <c r="D17" s="25"/>
      <c r="E17" s="27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22</v>
      </c>
      <c r="AO17" s="25"/>
      <c r="AP17" s="25"/>
      <c r="AQ17" s="23"/>
      <c r="BE17" s="217"/>
      <c r="BS17" s="18" t="s">
        <v>33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217"/>
      <c r="BS18" s="18" t="s">
        <v>9</v>
      </c>
    </row>
    <row r="19" spans="2:71" ht="14.45" customHeight="1">
      <c r="B19" s="22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28</v>
      </c>
      <c r="AL19" s="25"/>
      <c r="AM19" s="25"/>
      <c r="AN19" s="27" t="s">
        <v>22</v>
      </c>
      <c r="AO19" s="25"/>
      <c r="AP19" s="25"/>
      <c r="AQ19" s="23"/>
      <c r="BE19" s="217"/>
      <c r="BS19" s="18" t="s">
        <v>9</v>
      </c>
    </row>
    <row r="20" spans="2:57" ht="18.4" customHeight="1">
      <c r="B20" s="22"/>
      <c r="C20" s="25"/>
      <c r="D20" s="25"/>
      <c r="E20" s="27" t="s">
        <v>25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22</v>
      </c>
      <c r="AO20" s="25"/>
      <c r="AP20" s="25"/>
      <c r="AQ20" s="23"/>
      <c r="BE20" s="217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217"/>
    </row>
    <row r="22" spans="2:57" ht="15">
      <c r="B22" s="22"/>
      <c r="C22" s="25"/>
      <c r="D22" s="29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217"/>
    </row>
    <row r="23" spans="2:57" ht="16.5" customHeight="1">
      <c r="B23" s="22"/>
      <c r="C23" s="25"/>
      <c r="D23" s="25"/>
      <c r="E23" s="220" t="s">
        <v>22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5"/>
      <c r="AP23" s="25"/>
      <c r="AQ23" s="23"/>
      <c r="BE23" s="217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217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217"/>
    </row>
    <row r="26" spans="2:57" ht="14.45" customHeight="1">
      <c r="B26" s="22"/>
      <c r="C26" s="25"/>
      <c r="D26" s="33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21">
        <f>ROUND(AG87,2)</f>
        <v>0</v>
      </c>
      <c r="AL26" s="214"/>
      <c r="AM26" s="214"/>
      <c r="AN26" s="214"/>
      <c r="AO26" s="214"/>
      <c r="AP26" s="25"/>
      <c r="AQ26" s="23"/>
      <c r="BE26" s="217"/>
    </row>
    <row r="27" spans="2:57" ht="14.45" customHeight="1">
      <c r="B27" s="22"/>
      <c r="C27" s="25"/>
      <c r="D27" s="33" t="s">
        <v>37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21">
        <f>ROUND(AG92,2)</f>
        <v>0</v>
      </c>
      <c r="AL27" s="221"/>
      <c r="AM27" s="221"/>
      <c r="AN27" s="221"/>
      <c r="AO27" s="221"/>
      <c r="AP27" s="25"/>
      <c r="AQ27" s="23"/>
      <c r="BE27" s="217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7"/>
    </row>
    <row r="29" spans="2:57" s="1" customFormat="1" ht="25.9" customHeight="1">
      <c r="B29" s="34"/>
      <c r="C29" s="35"/>
      <c r="D29" s="37" t="s">
        <v>38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2">
        <f>ROUND(AK26+AK27,2)</f>
        <v>0</v>
      </c>
      <c r="AL29" s="223"/>
      <c r="AM29" s="223"/>
      <c r="AN29" s="223"/>
      <c r="AO29" s="223"/>
      <c r="AP29" s="35"/>
      <c r="AQ29" s="36"/>
      <c r="BE29" s="217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7"/>
    </row>
    <row r="31" spans="2:57" s="2" customFormat="1" ht="14.45" customHeight="1">
      <c r="B31" s="39"/>
      <c r="C31" s="40"/>
      <c r="D31" s="41" t="s">
        <v>39</v>
      </c>
      <c r="E31" s="40"/>
      <c r="F31" s="41" t="s">
        <v>40</v>
      </c>
      <c r="G31" s="40"/>
      <c r="H31" s="40"/>
      <c r="I31" s="40"/>
      <c r="J31" s="40"/>
      <c r="K31" s="40"/>
      <c r="L31" s="204">
        <v>0.21</v>
      </c>
      <c r="M31" s="203"/>
      <c r="N31" s="203"/>
      <c r="O31" s="203"/>
      <c r="P31" s="40"/>
      <c r="Q31" s="40"/>
      <c r="R31" s="40"/>
      <c r="S31" s="40"/>
      <c r="T31" s="43" t="s">
        <v>41</v>
      </c>
      <c r="U31" s="40"/>
      <c r="V31" s="40"/>
      <c r="W31" s="202">
        <f>ROUND(AZ87+SUM(CD93:CD97),2)</f>
        <v>0</v>
      </c>
      <c r="X31" s="203"/>
      <c r="Y31" s="203"/>
      <c r="Z31" s="203"/>
      <c r="AA31" s="203"/>
      <c r="AB31" s="203"/>
      <c r="AC31" s="203"/>
      <c r="AD31" s="203"/>
      <c r="AE31" s="203"/>
      <c r="AF31" s="40"/>
      <c r="AG31" s="40"/>
      <c r="AH31" s="40"/>
      <c r="AI31" s="40"/>
      <c r="AJ31" s="40"/>
      <c r="AK31" s="202">
        <f>ROUND(AV87+SUM(BY93:BY97),2)</f>
        <v>0</v>
      </c>
      <c r="AL31" s="203"/>
      <c r="AM31" s="203"/>
      <c r="AN31" s="203"/>
      <c r="AO31" s="203"/>
      <c r="AP31" s="40"/>
      <c r="AQ31" s="44"/>
      <c r="BE31" s="217"/>
    </row>
    <row r="32" spans="2:57" s="2" customFormat="1" ht="14.45" customHeight="1">
      <c r="B32" s="39"/>
      <c r="C32" s="40"/>
      <c r="D32" s="40"/>
      <c r="E32" s="40"/>
      <c r="F32" s="41" t="s">
        <v>42</v>
      </c>
      <c r="G32" s="40"/>
      <c r="H32" s="40"/>
      <c r="I32" s="40"/>
      <c r="J32" s="40"/>
      <c r="K32" s="40"/>
      <c r="L32" s="204">
        <v>0.15</v>
      </c>
      <c r="M32" s="203"/>
      <c r="N32" s="203"/>
      <c r="O32" s="203"/>
      <c r="P32" s="40"/>
      <c r="Q32" s="40"/>
      <c r="R32" s="40"/>
      <c r="S32" s="40"/>
      <c r="T32" s="43" t="s">
        <v>41</v>
      </c>
      <c r="U32" s="40"/>
      <c r="V32" s="40"/>
      <c r="W32" s="202">
        <f>ROUND(BA87+SUM(CE93:CE97),2)</f>
        <v>0</v>
      </c>
      <c r="X32" s="203"/>
      <c r="Y32" s="203"/>
      <c r="Z32" s="203"/>
      <c r="AA32" s="203"/>
      <c r="AB32" s="203"/>
      <c r="AC32" s="203"/>
      <c r="AD32" s="203"/>
      <c r="AE32" s="203"/>
      <c r="AF32" s="40"/>
      <c r="AG32" s="40"/>
      <c r="AH32" s="40"/>
      <c r="AI32" s="40"/>
      <c r="AJ32" s="40"/>
      <c r="AK32" s="202">
        <f>ROUND(AW87+SUM(BZ93:BZ97),2)</f>
        <v>0</v>
      </c>
      <c r="AL32" s="203"/>
      <c r="AM32" s="203"/>
      <c r="AN32" s="203"/>
      <c r="AO32" s="203"/>
      <c r="AP32" s="40"/>
      <c r="AQ32" s="44"/>
      <c r="BE32" s="217"/>
    </row>
    <row r="33" spans="2:57" s="2" customFormat="1" ht="14.45" customHeight="1" hidden="1">
      <c r="B33" s="39"/>
      <c r="C33" s="40"/>
      <c r="D33" s="40"/>
      <c r="E33" s="40"/>
      <c r="F33" s="41" t="s">
        <v>43</v>
      </c>
      <c r="G33" s="40"/>
      <c r="H33" s="40"/>
      <c r="I33" s="40"/>
      <c r="J33" s="40"/>
      <c r="K33" s="40"/>
      <c r="L33" s="204">
        <v>0.21</v>
      </c>
      <c r="M33" s="203"/>
      <c r="N33" s="203"/>
      <c r="O33" s="203"/>
      <c r="P33" s="40"/>
      <c r="Q33" s="40"/>
      <c r="R33" s="40"/>
      <c r="S33" s="40"/>
      <c r="T33" s="43" t="s">
        <v>41</v>
      </c>
      <c r="U33" s="40"/>
      <c r="V33" s="40"/>
      <c r="W33" s="202">
        <f>ROUND(BB87+SUM(CF93:CF97),2)</f>
        <v>0</v>
      </c>
      <c r="X33" s="203"/>
      <c r="Y33" s="203"/>
      <c r="Z33" s="203"/>
      <c r="AA33" s="203"/>
      <c r="AB33" s="203"/>
      <c r="AC33" s="203"/>
      <c r="AD33" s="203"/>
      <c r="AE33" s="203"/>
      <c r="AF33" s="40"/>
      <c r="AG33" s="40"/>
      <c r="AH33" s="40"/>
      <c r="AI33" s="40"/>
      <c r="AJ33" s="40"/>
      <c r="AK33" s="202">
        <v>0</v>
      </c>
      <c r="AL33" s="203"/>
      <c r="AM33" s="203"/>
      <c r="AN33" s="203"/>
      <c r="AO33" s="203"/>
      <c r="AP33" s="40"/>
      <c r="AQ33" s="44"/>
      <c r="BE33" s="217"/>
    </row>
    <row r="34" spans="2:57" s="2" customFormat="1" ht="14.45" customHeight="1" hidden="1">
      <c r="B34" s="39"/>
      <c r="C34" s="40"/>
      <c r="D34" s="40"/>
      <c r="E34" s="40"/>
      <c r="F34" s="41" t="s">
        <v>44</v>
      </c>
      <c r="G34" s="40"/>
      <c r="H34" s="40"/>
      <c r="I34" s="40"/>
      <c r="J34" s="40"/>
      <c r="K34" s="40"/>
      <c r="L34" s="204">
        <v>0.15</v>
      </c>
      <c r="M34" s="203"/>
      <c r="N34" s="203"/>
      <c r="O34" s="203"/>
      <c r="P34" s="40"/>
      <c r="Q34" s="40"/>
      <c r="R34" s="40"/>
      <c r="S34" s="40"/>
      <c r="T34" s="43" t="s">
        <v>41</v>
      </c>
      <c r="U34" s="40"/>
      <c r="V34" s="40"/>
      <c r="W34" s="202">
        <f>ROUND(BC87+SUM(CG93:CG97),2)</f>
        <v>0</v>
      </c>
      <c r="X34" s="203"/>
      <c r="Y34" s="203"/>
      <c r="Z34" s="203"/>
      <c r="AA34" s="203"/>
      <c r="AB34" s="203"/>
      <c r="AC34" s="203"/>
      <c r="AD34" s="203"/>
      <c r="AE34" s="203"/>
      <c r="AF34" s="40"/>
      <c r="AG34" s="40"/>
      <c r="AH34" s="40"/>
      <c r="AI34" s="40"/>
      <c r="AJ34" s="40"/>
      <c r="AK34" s="202">
        <v>0</v>
      </c>
      <c r="AL34" s="203"/>
      <c r="AM34" s="203"/>
      <c r="AN34" s="203"/>
      <c r="AO34" s="203"/>
      <c r="AP34" s="40"/>
      <c r="AQ34" s="44"/>
      <c r="BE34" s="217"/>
    </row>
    <row r="35" spans="2:43" s="2" customFormat="1" ht="14.45" customHeight="1" hidden="1">
      <c r="B35" s="39"/>
      <c r="C35" s="40"/>
      <c r="D35" s="40"/>
      <c r="E35" s="40"/>
      <c r="F35" s="41" t="s">
        <v>45</v>
      </c>
      <c r="G35" s="40"/>
      <c r="H35" s="40"/>
      <c r="I35" s="40"/>
      <c r="J35" s="40"/>
      <c r="K35" s="40"/>
      <c r="L35" s="204">
        <v>0</v>
      </c>
      <c r="M35" s="203"/>
      <c r="N35" s="203"/>
      <c r="O35" s="203"/>
      <c r="P35" s="40"/>
      <c r="Q35" s="40"/>
      <c r="R35" s="40"/>
      <c r="S35" s="40"/>
      <c r="T35" s="43" t="s">
        <v>41</v>
      </c>
      <c r="U35" s="40"/>
      <c r="V35" s="40"/>
      <c r="W35" s="202">
        <f>ROUND(BD87+SUM(CH93:CH97),2)</f>
        <v>0</v>
      </c>
      <c r="X35" s="203"/>
      <c r="Y35" s="203"/>
      <c r="Z35" s="203"/>
      <c r="AA35" s="203"/>
      <c r="AB35" s="203"/>
      <c r="AC35" s="203"/>
      <c r="AD35" s="203"/>
      <c r="AE35" s="203"/>
      <c r="AF35" s="40"/>
      <c r="AG35" s="40"/>
      <c r="AH35" s="40"/>
      <c r="AI35" s="40"/>
      <c r="AJ35" s="40"/>
      <c r="AK35" s="202">
        <v>0</v>
      </c>
      <c r="AL35" s="203"/>
      <c r="AM35" s="203"/>
      <c r="AN35" s="203"/>
      <c r="AO35" s="203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47</v>
      </c>
      <c r="U37" s="47"/>
      <c r="V37" s="47"/>
      <c r="W37" s="47"/>
      <c r="X37" s="205" t="s">
        <v>48</v>
      </c>
      <c r="Y37" s="206"/>
      <c r="Z37" s="206"/>
      <c r="AA37" s="206"/>
      <c r="AB37" s="206"/>
      <c r="AC37" s="47"/>
      <c r="AD37" s="47"/>
      <c r="AE37" s="47"/>
      <c r="AF37" s="47"/>
      <c r="AG37" s="47"/>
      <c r="AH37" s="47"/>
      <c r="AI37" s="47"/>
      <c r="AJ37" s="47"/>
      <c r="AK37" s="207">
        <f>SUM(AK29:AK35)</f>
        <v>0</v>
      </c>
      <c r="AL37" s="206"/>
      <c r="AM37" s="206"/>
      <c r="AN37" s="206"/>
      <c r="AO37" s="208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4"/>
      <c r="C49" s="35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50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>
      <c r="B58" s="34"/>
      <c r="C58" s="35"/>
      <c r="D58" s="54" t="s">
        <v>51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52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51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52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4"/>
      <c r="C60" s="35"/>
      <c r="D60" s="49" t="s">
        <v>53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54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>
      <c r="B69" s="34"/>
      <c r="C69" s="35"/>
      <c r="D69" s="54" t="s">
        <v>51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52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52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97" t="s">
        <v>55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9" t="str">
        <f>K6</f>
        <v>DPS Krásné Březno - Rekonstrukce chodníkových ploch</v>
      </c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/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27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190" t="str">
        <f>IF(E17="","",E17)</f>
        <v xml:space="preserve"> </v>
      </c>
      <c r="AN82" s="190"/>
      <c r="AO82" s="190"/>
      <c r="AP82" s="190"/>
      <c r="AQ82" s="36"/>
      <c r="AS82" s="184" t="s">
        <v>56</v>
      </c>
      <c r="AT82" s="185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5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34</v>
      </c>
      <c r="AJ83" s="35"/>
      <c r="AK83" s="35"/>
      <c r="AL83" s="35"/>
      <c r="AM83" s="190" t="str">
        <f>IF(E20="","",E20)</f>
        <v xml:space="preserve"> </v>
      </c>
      <c r="AN83" s="190"/>
      <c r="AO83" s="190"/>
      <c r="AP83" s="190"/>
      <c r="AQ83" s="36"/>
      <c r="AS83" s="186"/>
      <c r="AT83" s="187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88"/>
      <c r="AT84" s="189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01" t="s">
        <v>57</v>
      </c>
      <c r="D85" s="192"/>
      <c r="E85" s="192"/>
      <c r="F85" s="192"/>
      <c r="G85" s="192"/>
      <c r="H85" s="78"/>
      <c r="I85" s="191" t="s">
        <v>58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1" t="s">
        <v>59</v>
      </c>
      <c r="AH85" s="192"/>
      <c r="AI85" s="192"/>
      <c r="AJ85" s="192"/>
      <c r="AK85" s="192"/>
      <c r="AL85" s="192"/>
      <c r="AM85" s="192"/>
      <c r="AN85" s="191" t="s">
        <v>60</v>
      </c>
      <c r="AO85" s="192"/>
      <c r="AP85" s="193"/>
      <c r="AQ85" s="36"/>
      <c r="AS85" s="79" t="s">
        <v>61</v>
      </c>
      <c r="AT85" s="80" t="s">
        <v>62</v>
      </c>
      <c r="AU85" s="80" t="s">
        <v>63</v>
      </c>
      <c r="AV85" s="80" t="s">
        <v>64</v>
      </c>
      <c r="AW85" s="80" t="s">
        <v>65</v>
      </c>
      <c r="AX85" s="80" t="s">
        <v>66</v>
      </c>
      <c r="AY85" s="80" t="s">
        <v>67</v>
      </c>
      <c r="AZ85" s="80" t="s">
        <v>68</v>
      </c>
      <c r="BA85" s="80" t="s">
        <v>69</v>
      </c>
      <c r="BB85" s="80" t="s">
        <v>70</v>
      </c>
      <c r="BC85" s="80" t="s">
        <v>71</v>
      </c>
      <c r="BD85" s="81" t="s">
        <v>72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73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182">
        <f>ROUND(SUM(AG88:AG90),2)</f>
        <v>0</v>
      </c>
      <c r="AH87" s="182"/>
      <c r="AI87" s="182"/>
      <c r="AJ87" s="182"/>
      <c r="AK87" s="182"/>
      <c r="AL87" s="182"/>
      <c r="AM87" s="182"/>
      <c r="AN87" s="183">
        <f>SUM(AG87,AT87)</f>
        <v>0</v>
      </c>
      <c r="AO87" s="183"/>
      <c r="AP87" s="183"/>
      <c r="AQ87" s="70"/>
      <c r="AS87" s="85">
        <f>ROUND(SUM(AS88:AS90),2)</f>
        <v>0</v>
      </c>
      <c r="AT87" s="86">
        <f>ROUND(SUM(AV87:AW87),2)</f>
        <v>0</v>
      </c>
      <c r="AU87" s="87">
        <f>ROUND(SUM(AU88:AU90),5)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ROUND(SUM(AZ88:AZ90),2)</f>
        <v>0</v>
      </c>
      <c r="BA87" s="86">
        <f>ROUND(SUM(BA88:BA90),2)</f>
        <v>0</v>
      </c>
      <c r="BB87" s="86">
        <f>ROUND(SUM(BB88:BB90),2)</f>
        <v>0</v>
      </c>
      <c r="BC87" s="86">
        <f>ROUND(SUM(BC88:BC90),2)</f>
        <v>0</v>
      </c>
      <c r="BD87" s="88">
        <f>ROUND(SUM(BD88:BD90),2)</f>
        <v>0</v>
      </c>
      <c r="BS87" s="89" t="s">
        <v>74</v>
      </c>
      <c r="BT87" s="89" t="s">
        <v>75</v>
      </c>
      <c r="BU87" s="90" t="s">
        <v>76</v>
      </c>
      <c r="BV87" s="89" t="s">
        <v>77</v>
      </c>
      <c r="BW87" s="89" t="s">
        <v>78</v>
      </c>
      <c r="BX87" s="89" t="s">
        <v>79</v>
      </c>
    </row>
    <row r="88" spans="1:76" s="5" customFormat="1" ht="16.5" customHeight="1">
      <c r="A88" s="91" t="s">
        <v>80</v>
      </c>
      <c r="B88" s="92"/>
      <c r="C88" s="93"/>
      <c r="D88" s="196" t="s">
        <v>17</v>
      </c>
      <c r="E88" s="196"/>
      <c r="F88" s="196"/>
      <c r="G88" s="196"/>
      <c r="H88" s="196"/>
      <c r="I88" s="94"/>
      <c r="J88" s="196" t="s">
        <v>81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78">
        <f>'1 - 1 - stavební část'!M30</f>
        <v>0</v>
      </c>
      <c r="AH88" s="179"/>
      <c r="AI88" s="179"/>
      <c r="AJ88" s="179"/>
      <c r="AK88" s="179"/>
      <c r="AL88" s="179"/>
      <c r="AM88" s="179"/>
      <c r="AN88" s="178">
        <f>SUM(AG88,AT88)</f>
        <v>0</v>
      </c>
      <c r="AO88" s="179"/>
      <c r="AP88" s="179"/>
      <c r="AQ88" s="95"/>
      <c r="AS88" s="96">
        <f>'1 - 1 - stavební část'!M28</f>
        <v>0</v>
      </c>
      <c r="AT88" s="97">
        <f>ROUND(SUM(AV88:AW88),2)</f>
        <v>0</v>
      </c>
      <c r="AU88" s="98">
        <f>'1 - 1 - stavební část'!W123</f>
        <v>0</v>
      </c>
      <c r="AV88" s="97">
        <f>'1 - 1 - stavební část'!M32</f>
        <v>0</v>
      </c>
      <c r="AW88" s="97">
        <f>'1 - 1 - stavební část'!M33</f>
        <v>0</v>
      </c>
      <c r="AX88" s="97">
        <f>'1 - 1 - stavební část'!M34</f>
        <v>0</v>
      </c>
      <c r="AY88" s="97">
        <f>'1 - 1 - stavební část'!M35</f>
        <v>0</v>
      </c>
      <c r="AZ88" s="97">
        <f>'1 - 1 - stavební část'!H32</f>
        <v>0</v>
      </c>
      <c r="BA88" s="97">
        <f>'1 - 1 - stavební část'!H33</f>
        <v>0</v>
      </c>
      <c r="BB88" s="97">
        <f>'1 - 1 - stavební část'!H34</f>
        <v>0</v>
      </c>
      <c r="BC88" s="97">
        <f>'1 - 1 - stavební část'!H35</f>
        <v>0</v>
      </c>
      <c r="BD88" s="99">
        <f>'1 - 1 - stavební část'!H36</f>
        <v>0</v>
      </c>
      <c r="BT88" s="100" t="s">
        <v>17</v>
      </c>
      <c r="BV88" s="100" t="s">
        <v>77</v>
      </c>
      <c r="BW88" s="100" t="s">
        <v>82</v>
      </c>
      <c r="BX88" s="100" t="s">
        <v>78</v>
      </c>
    </row>
    <row r="89" spans="1:76" s="5" customFormat="1" ht="16.5" customHeight="1">
      <c r="A89" s="91" t="s">
        <v>80</v>
      </c>
      <c r="B89" s="92"/>
      <c r="C89" s="93"/>
      <c r="D89" s="196" t="s">
        <v>83</v>
      </c>
      <c r="E89" s="196"/>
      <c r="F89" s="196"/>
      <c r="G89" s="196"/>
      <c r="H89" s="196"/>
      <c r="I89" s="94"/>
      <c r="J89" s="196" t="s">
        <v>84</v>
      </c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78">
        <f>'1 - 2 - Pergola'!M30</f>
        <v>0</v>
      </c>
      <c r="AH89" s="179"/>
      <c r="AI89" s="179"/>
      <c r="AJ89" s="179"/>
      <c r="AK89" s="179"/>
      <c r="AL89" s="179"/>
      <c r="AM89" s="179"/>
      <c r="AN89" s="178">
        <f>SUM(AG89,AT89)</f>
        <v>0</v>
      </c>
      <c r="AO89" s="179"/>
      <c r="AP89" s="179"/>
      <c r="AQ89" s="95"/>
      <c r="AS89" s="96">
        <f>'1 - 2 - Pergola'!M28</f>
        <v>0</v>
      </c>
      <c r="AT89" s="97">
        <f>ROUND(SUM(AV89:AW89),2)</f>
        <v>0</v>
      </c>
      <c r="AU89" s="98">
        <f>'1 - 2 - Pergola'!W122</f>
        <v>0</v>
      </c>
      <c r="AV89" s="97">
        <f>'1 - 2 - Pergola'!M32</f>
        <v>0</v>
      </c>
      <c r="AW89" s="97">
        <f>'1 - 2 - Pergola'!M33</f>
        <v>0</v>
      </c>
      <c r="AX89" s="97">
        <f>'1 - 2 - Pergola'!M34</f>
        <v>0</v>
      </c>
      <c r="AY89" s="97">
        <f>'1 - 2 - Pergola'!M35</f>
        <v>0</v>
      </c>
      <c r="AZ89" s="97">
        <f>'1 - 2 - Pergola'!H32</f>
        <v>0</v>
      </c>
      <c r="BA89" s="97">
        <f>'1 - 2 - Pergola'!H33</f>
        <v>0</v>
      </c>
      <c r="BB89" s="97">
        <f>'1 - 2 - Pergola'!H34</f>
        <v>0</v>
      </c>
      <c r="BC89" s="97">
        <f>'1 - 2 - Pergola'!H35</f>
        <v>0</v>
      </c>
      <c r="BD89" s="99">
        <f>'1 - 2 - Pergola'!H36</f>
        <v>0</v>
      </c>
      <c r="BT89" s="100" t="s">
        <v>17</v>
      </c>
      <c r="BV89" s="100" t="s">
        <v>77</v>
      </c>
      <c r="BW89" s="100" t="s">
        <v>85</v>
      </c>
      <c r="BX89" s="100" t="s">
        <v>78</v>
      </c>
    </row>
    <row r="90" spans="1:76" s="5" customFormat="1" ht="16.5" customHeight="1">
      <c r="A90" s="91" t="s">
        <v>80</v>
      </c>
      <c r="B90" s="92"/>
      <c r="C90" s="93"/>
      <c r="D90" s="196" t="s">
        <v>86</v>
      </c>
      <c r="E90" s="196"/>
      <c r="F90" s="196"/>
      <c r="G90" s="196"/>
      <c r="H90" s="196"/>
      <c r="I90" s="94"/>
      <c r="J90" s="196" t="s">
        <v>87</v>
      </c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78">
        <f>'2 - 2 - VRN'!M30</f>
        <v>0</v>
      </c>
      <c r="AH90" s="179"/>
      <c r="AI90" s="179"/>
      <c r="AJ90" s="179"/>
      <c r="AK90" s="179"/>
      <c r="AL90" s="179"/>
      <c r="AM90" s="179"/>
      <c r="AN90" s="178">
        <f>SUM(AG90,AT90)</f>
        <v>0</v>
      </c>
      <c r="AO90" s="179"/>
      <c r="AP90" s="179"/>
      <c r="AQ90" s="95"/>
      <c r="AS90" s="101">
        <f>'2 - 2 - VRN'!M28</f>
        <v>0</v>
      </c>
      <c r="AT90" s="102">
        <f>ROUND(SUM(AV90:AW90),2)</f>
        <v>0</v>
      </c>
      <c r="AU90" s="103">
        <f>'2 - 2 - VRN'!W116</f>
        <v>0</v>
      </c>
      <c r="AV90" s="102">
        <f>'2 - 2 - VRN'!M32</f>
        <v>0</v>
      </c>
      <c r="AW90" s="102">
        <f>'2 - 2 - VRN'!M33</f>
        <v>0</v>
      </c>
      <c r="AX90" s="102">
        <f>'2 - 2 - VRN'!M34</f>
        <v>0</v>
      </c>
      <c r="AY90" s="102">
        <f>'2 - 2 - VRN'!M35</f>
        <v>0</v>
      </c>
      <c r="AZ90" s="102">
        <f>'2 - 2 - VRN'!H32</f>
        <v>0</v>
      </c>
      <c r="BA90" s="102">
        <f>'2 - 2 - VRN'!H33</f>
        <v>0</v>
      </c>
      <c r="BB90" s="102">
        <f>'2 - 2 - VRN'!H34</f>
        <v>0</v>
      </c>
      <c r="BC90" s="102">
        <f>'2 - 2 - VRN'!H35</f>
        <v>0</v>
      </c>
      <c r="BD90" s="104">
        <f>'2 - 2 - VRN'!H36</f>
        <v>0</v>
      </c>
      <c r="BT90" s="100" t="s">
        <v>17</v>
      </c>
      <c r="BV90" s="100" t="s">
        <v>77</v>
      </c>
      <c r="BW90" s="100" t="s">
        <v>88</v>
      </c>
      <c r="BX90" s="100" t="s">
        <v>78</v>
      </c>
    </row>
    <row r="91" spans="2:43" ht="13.5">
      <c r="B91" s="2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3"/>
    </row>
    <row r="92" spans="2:48" s="1" customFormat="1" ht="30" customHeight="1">
      <c r="B92" s="34"/>
      <c r="C92" s="83" t="s">
        <v>89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183">
        <f>ROUND(SUM(AG93:AG96),2)</f>
        <v>0</v>
      </c>
      <c r="AH92" s="183"/>
      <c r="AI92" s="183"/>
      <c r="AJ92" s="183"/>
      <c r="AK92" s="183"/>
      <c r="AL92" s="183"/>
      <c r="AM92" s="183"/>
      <c r="AN92" s="183">
        <f>ROUND(SUM(AN93:AN96),2)</f>
        <v>0</v>
      </c>
      <c r="AO92" s="183"/>
      <c r="AP92" s="183"/>
      <c r="AQ92" s="36"/>
      <c r="AS92" s="79" t="s">
        <v>90</v>
      </c>
      <c r="AT92" s="80" t="s">
        <v>91</v>
      </c>
      <c r="AU92" s="80" t="s">
        <v>39</v>
      </c>
      <c r="AV92" s="81" t="s">
        <v>62</v>
      </c>
    </row>
    <row r="93" spans="2:89" s="1" customFormat="1" ht="19.9" customHeight="1">
      <c r="B93" s="34"/>
      <c r="C93" s="35"/>
      <c r="D93" s="105" t="s">
        <v>92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180">
        <f>ROUND(AG87*AS93,2)</f>
        <v>0</v>
      </c>
      <c r="AH93" s="181"/>
      <c r="AI93" s="181"/>
      <c r="AJ93" s="181"/>
      <c r="AK93" s="181"/>
      <c r="AL93" s="181"/>
      <c r="AM93" s="181"/>
      <c r="AN93" s="181">
        <f>ROUND(AG93+AV93,2)</f>
        <v>0</v>
      </c>
      <c r="AO93" s="181"/>
      <c r="AP93" s="181"/>
      <c r="AQ93" s="36"/>
      <c r="AS93" s="106">
        <v>0</v>
      </c>
      <c r="AT93" s="107" t="s">
        <v>93</v>
      </c>
      <c r="AU93" s="107" t="s">
        <v>40</v>
      </c>
      <c r="AV93" s="108">
        <f>ROUND(IF(AU93="základní",AG93*L31,IF(AU93="snížená",AG93*L32,0)),2)</f>
        <v>0</v>
      </c>
      <c r="BV93" s="18" t="s">
        <v>94</v>
      </c>
      <c r="BY93" s="109">
        <f>IF(AU93="základní",AV93,0)</f>
        <v>0</v>
      </c>
      <c r="BZ93" s="109">
        <f>IF(AU93="snížená",AV93,0)</f>
        <v>0</v>
      </c>
      <c r="CA93" s="109">
        <v>0</v>
      </c>
      <c r="CB93" s="109">
        <v>0</v>
      </c>
      <c r="CC93" s="109">
        <v>0</v>
      </c>
      <c r="CD93" s="109">
        <f>IF(AU93="základní",AG93,0)</f>
        <v>0</v>
      </c>
      <c r="CE93" s="109">
        <f>IF(AU93="snížená",AG93,0)</f>
        <v>0</v>
      </c>
      <c r="CF93" s="109">
        <f>IF(AU93="zákl. přenesená",AG93,0)</f>
        <v>0</v>
      </c>
      <c r="CG93" s="109">
        <f>IF(AU93="sníž. přenesená",AG93,0)</f>
        <v>0</v>
      </c>
      <c r="CH93" s="109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>x</v>
      </c>
    </row>
    <row r="94" spans="2:89" s="1" customFormat="1" ht="19.9" customHeight="1">
      <c r="B94" s="34"/>
      <c r="C94" s="35"/>
      <c r="D94" s="194" t="s">
        <v>95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35"/>
      <c r="AD94" s="35"/>
      <c r="AE94" s="35"/>
      <c r="AF94" s="35"/>
      <c r="AG94" s="180">
        <f>AG87*AS94</f>
        <v>0</v>
      </c>
      <c r="AH94" s="181"/>
      <c r="AI94" s="181"/>
      <c r="AJ94" s="181"/>
      <c r="AK94" s="181"/>
      <c r="AL94" s="181"/>
      <c r="AM94" s="181"/>
      <c r="AN94" s="181">
        <f>AG94+AV94</f>
        <v>0</v>
      </c>
      <c r="AO94" s="181"/>
      <c r="AP94" s="181"/>
      <c r="AQ94" s="36"/>
      <c r="AS94" s="110">
        <v>0</v>
      </c>
      <c r="AT94" s="111" t="s">
        <v>93</v>
      </c>
      <c r="AU94" s="111" t="s">
        <v>40</v>
      </c>
      <c r="AV94" s="112">
        <f>ROUND(IF(AU94="nulová",0,IF(OR(AU94="základní",AU94="zákl. přenesená"),AG94*L31,AG94*L32)),2)</f>
        <v>0</v>
      </c>
      <c r="BV94" s="18" t="s">
        <v>96</v>
      </c>
      <c r="BY94" s="109">
        <f>IF(AU94="základní",AV94,0)</f>
        <v>0</v>
      </c>
      <c r="BZ94" s="109">
        <f>IF(AU94="snížená",AV94,0)</f>
        <v>0</v>
      </c>
      <c r="CA94" s="109">
        <f>IF(AU94="zákl. přenesená",AV94,0)</f>
        <v>0</v>
      </c>
      <c r="CB94" s="109">
        <f>IF(AU94="sníž. přenesená",AV94,0)</f>
        <v>0</v>
      </c>
      <c r="CC94" s="109">
        <f>IF(AU94="nulová",AV94,0)</f>
        <v>0</v>
      </c>
      <c r="CD94" s="109">
        <f>IF(AU94="základní",AG94,0)</f>
        <v>0</v>
      </c>
      <c r="CE94" s="109">
        <f>IF(AU94="snížená",AG94,0)</f>
        <v>0</v>
      </c>
      <c r="CF94" s="109">
        <f>IF(AU94="zákl. přenesená",AG94,0)</f>
        <v>0</v>
      </c>
      <c r="CG94" s="109">
        <f>IF(AU94="sníž. přenesená",AG94,0)</f>
        <v>0</v>
      </c>
      <c r="CH94" s="109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89" s="1" customFormat="1" ht="19.9" customHeight="1">
      <c r="B95" s="34"/>
      <c r="C95" s="35"/>
      <c r="D95" s="194" t="s">
        <v>95</v>
      </c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35"/>
      <c r="AD95" s="35"/>
      <c r="AE95" s="35"/>
      <c r="AF95" s="35"/>
      <c r="AG95" s="180">
        <f>AG87*AS95</f>
        <v>0</v>
      </c>
      <c r="AH95" s="181"/>
      <c r="AI95" s="181"/>
      <c r="AJ95" s="181"/>
      <c r="AK95" s="181"/>
      <c r="AL95" s="181"/>
      <c r="AM95" s="181"/>
      <c r="AN95" s="181">
        <f>AG95+AV95</f>
        <v>0</v>
      </c>
      <c r="AO95" s="181"/>
      <c r="AP95" s="181"/>
      <c r="AQ95" s="36"/>
      <c r="AS95" s="110">
        <v>0</v>
      </c>
      <c r="AT95" s="111" t="s">
        <v>93</v>
      </c>
      <c r="AU95" s="111" t="s">
        <v>40</v>
      </c>
      <c r="AV95" s="112">
        <f>ROUND(IF(AU95="nulová",0,IF(OR(AU95="základní",AU95="zákl. přenesená"),AG95*L31,AG95*L32)),2)</f>
        <v>0</v>
      </c>
      <c r="BV95" s="18" t="s">
        <v>96</v>
      </c>
      <c r="BY95" s="109">
        <f>IF(AU95="základní",AV95,0)</f>
        <v>0</v>
      </c>
      <c r="BZ95" s="109">
        <f>IF(AU95="snížená",AV95,0)</f>
        <v>0</v>
      </c>
      <c r="CA95" s="109">
        <f>IF(AU95="zákl. přenesená",AV95,0)</f>
        <v>0</v>
      </c>
      <c r="CB95" s="109">
        <f>IF(AU95="sníž. přenesená",AV95,0)</f>
        <v>0</v>
      </c>
      <c r="CC95" s="109">
        <f>IF(AU95="nulová",AV95,0)</f>
        <v>0</v>
      </c>
      <c r="CD95" s="109">
        <f>IF(AU95="základní",AG95,0)</f>
        <v>0</v>
      </c>
      <c r="CE95" s="109">
        <f>IF(AU95="snížená",AG95,0)</f>
        <v>0</v>
      </c>
      <c r="CF95" s="109">
        <f>IF(AU95="zákl. přenesená",AG95,0)</f>
        <v>0</v>
      </c>
      <c r="CG95" s="109">
        <f>IF(AU95="sníž. přenesená",AG95,0)</f>
        <v>0</v>
      </c>
      <c r="CH95" s="109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/>
      </c>
    </row>
    <row r="96" spans="2:89" s="1" customFormat="1" ht="19.9" customHeight="1">
      <c r="B96" s="34"/>
      <c r="C96" s="35"/>
      <c r="D96" s="194" t="s">
        <v>95</v>
      </c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35"/>
      <c r="AD96" s="35"/>
      <c r="AE96" s="35"/>
      <c r="AF96" s="35"/>
      <c r="AG96" s="180">
        <f>AG87*AS96</f>
        <v>0</v>
      </c>
      <c r="AH96" s="181"/>
      <c r="AI96" s="181"/>
      <c r="AJ96" s="181"/>
      <c r="AK96" s="181"/>
      <c r="AL96" s="181"/>
      <c r="AM96" s="181"/>
      <c r="AN96" s="181">
        <f>AG96+AV96</f>
        <v>0</v>
      </c>
      <c r="AO96" s="181"/>
      <c r="AP96" s="181"/>
      <c r="AQ96" s="36"/>
      <c r="AS96" s="113">
        <v>0</v>
      </c>
      <c r="AT96" s="114" t="s">
        <v>93</v>
      </c>
      <c r="AU96" s="114" t="s">
        <v>40</v>
      </c>
      <c r="AV96" s="115">
        <f>ROUND(IF(AU96="nulová",0,IF(OR(AU96="základní",AU96="zákl. přenesená"),AG96*L31,AG96*L32)),2)</f>
        <v>0</v>
      </c>
      <c r="BV96" s="18" t="s">
        <v>96</v>
      </c>
      <c r="BY96" s="109">
        <f>IF(AU96="základní",AV96,0)</f>
        <v>0</v>
      </c>
      <c r="BZ96" s="109">
        <f>IF(AU96="snížená",AV96,0)</f>
        <v>0</v>
      </c>
      <c r="CA96" s="109">
        <f>IF(AU96="zákl. přenesená",AV96,0)</f>
        <v>0</v>
      </c>
      <c r="CB96" s="109">
        <f>IF(AU96="sníž. přenesená",AV96,0)</f>
        <v>0</v>
      </c>
      <c r="CC96" s="109">
        <f>IF(AU96="nulová",AV96,0)</f>
        <v>0</v>
      </c>
      <c r="CD96" s="109">
        <f>IF(AU96="základní",AG96,0)</f>
        <v>0</v>
      </c>
      <c r="CE96" s="109">
        <f>IF(AU96="snížená",AG96,0)</f>
        <v>0</v>
      </c>
      <c r="CF96" s="109">
        <f>IF(AU96="zákl. přenesená",AG96,0)</f>
        <v>0</v>
      </c>
      <c r="CG96" s="109">
        <f>IF(AU96="sníž. přenesená",AG96,0)</f>
        <v>0</v>
      </c>
      <c r="CH96" s="109">
        <f>IF(AU96="nulová",AG96,0)</f>
        <v>0</v>
      </c>
      <c r="CI96" s="18">
        <f>IF(AU96="základní",1,IF(AU96="snížená",2,IF(AU96="zákl. přenesená",4,IF(AU96="sníž. přenesená",5,3))))</f>
        <v>1</v>
      </c>
      <c r="CJ96" s="18">
        <f>IF(AT96="stavební čast",1,IF(8896="investiční čast",2,3))</f>
        <v>1</v>
      </c>
      <c r="CK96" s="18" t="str">
        <f>IF(D96="Vyplň vlastní","","x")</f>
        <v/>
      </c>
    </row>
    <row r="97" spans="2:43" s="1" customFormat="1" ht="10.9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6"/>
    </row>
    <row r="98" spans="2:43" s="1" customFormat="1" ht="30" customHeight="1">
      <c r="B98" s="34"/>
      <c r="C98" s="116" t="s">
        <v>97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77">
        <f>ROUND(AG87+AG92,2)</f>
        <v>0</v>
      </c>
      <c r="AH98" s="177"/>
      <c r="AI98" s="177"/>
      <c r="AJ98" s="177"/>
      <c r="AK98" s="177"/>
      <c r="AL98" s="177"/>
      <c r="AM98" s="177"/>
      <c r="AN98" s="177">
        <f>AN87+AN92</f>
        <v>0</v>
      </c>
      <c r="AO98" s="177"/>
      <c r="AP98" s="177"/>
      <c r="AQ98" s="36"/>
    </row>
    <row r="99" spans="2:43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60"/>
    </row>
  </sheetData>
  <sheetProtection algorithmName="SHA-512" hashValue="vxO4OUpBaXIy+m3mTA207tI4NVIkwPcWTSO4wFJ77nHYwETiGsgGDzobymiSwnrKH1YWaLGZOsv7eKWPw6o4NA==" saltValue="yn17PnZoV5qXnoxlihEOjH+G9jW3JS3iGfl1T+plmlYv1HVwQW1YEki4YhWmMBlA3drze8cJFrLu3MN+IjiolQ==" spinCount="10" sheet="1" objects="1" scenarios="1" formatColumns="0" formatRows="0"/>
  <mergeCells count="66">
    <mergeCell ref="L32:O32"/>
    <mergeCell ref="W32:AE32"/>
    <mergeCell ref="AK32:AO32"/>
    <mergeCell ref="W33:AE33"/>
    <mergeCell ref="W34:AE34"/>
    <mergeCell ref="C2:AP2"/>
    <mergeCell ref="C4:AP4"/>
    <mergeCell ref="AR2:BE2"/>
    <mergeCell ref="K5:AO5"/>
    <mergeCell ref="AK33:AO33"/>
    <mergeCell ref="K6:AO6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AK34:AO34"/>
    <mergeCell ref="L35:O35"/>
    <mergeCell ref="W35:AE35"/>
    <mergeCell ref="AK35:AO35"/>
    <mergeCell ref="X37:AB37"/>
    <mergeCell ref="AK37:AO37"/>
    <mergeCell ref="L34:O34"/>
    <mergeCell ref="C76:AP76"/>
    <mergeCell ref="L78:AO78"/>
    <mergeCell ref="C85:G85"/>
    <mergeCell ref="I85:AF85"/>
    <mergeCell ref="AG85:AM85"/>
    <mergeCell ref="AM82:AP82"/>
    <mergeCell ref="D88:H88"/>
    <mergeCell ref="J88:AF88"/>
    <mergeCell ref="D89:H89"/>
    <mergeCell ref="J89:AF89"/>
    <mergeCell ref="D90:H90"/>
    <mergeCell ref="J90:AF90"/>
    <mergeCell ref="D94:AB94"/>
    <mergeCell ref="AG94:AM94"/>
    <mergeCell ref="D95:AB95"/>
    <mergeCell ref="AG95:AM95"/>
    <mergeCell ref="D96:AB96"/>
    <mergeCell ref="AG96:AM96"/>
    <mergeCell ref="AS82:AT84"/>
    <mergeCell ref="AM83:AP83"/>
    <mergeCell ref="AN85:AP85"/>
    <mergeCell ref="AG88:AM88"/>
    <mergeCell ref="AG89:AM89"/>
    <mergeCell ref="AN89:AP89"/>
    <mergeCell ref="AN88:AP88"/>
    <mergeCell ref="AG98:AM98"/>
    <mergeCell ref="AN98:AP98"/>
    <mergeCell ref="AG90:AM90"/>
    <mergeCell ref="AG93:AM93"/>
    <mergeCell ref="AG87:AM87"/>
    <mergeCell ref="AN87:AP87"/>
    <mergeCell ref="AG92:AM92"/>
    <mergeCell ref="AN96:AP96"/>
    <mergeCell ref="AN90:AP90"/>
    <mergeCell ref="AN93:AP93"/>
    <mergeCell ref="AN94:AP94"/>
    <mergeCell ref="AN95:AP95"/>
    <mergeCell ref="AN92:AP9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1 - stavební část'!C2" display="/"/>
    <hyperlink ref="A89" location="'1 - 2 - Pergola'!C2" display="/"/>
    <hyperlink ref="A90" location="'2 - 2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1"/>
  <sheetViews>
    <sheetView showGridLines="0" workbookViewId="0" topLeftCell="A1">
      <pane ySplit="1" topLeftCell="A2" activePane="bottomLeft" state="frozen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98</v>
      </c>
      <c r="G1" s="13"/>
      <c r="H1" s="226" t="s">
        <v>99</v>
      </c>
      <c r="I1" s="226"/>
      <c r="J1" s="226"/>
      <c r="K1" s="226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11" t="s">
        <v>8</v>
      </c>
      <c r="T2" s="212"/>
      <c r="U2" s="212"/>
      <c r="V2" s="212"/>
      <c r="W2" s="212"/>
      <c r="X2" s="212"/>
      <c r="Y2" s="212"/>
      <c r="Z2" s="212"/>
      <c r="AA2" s="212"/>
      <c r="AB2" s="212"/>
      <c r="AC2" s="212"/>
      <c r="AT2" s="18" t="s">
        <v>82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95" customHeight="1">
      <c r="B4" s="22"/>
      <c r="C4" s="197" t="s">
        <v>103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7" t="str">
        <f>'Rekapitulace stavby'!K6</f>
        <v>DPS Krásné Březno - Rekonstrukce chodníkových ploch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5"/>
      <c r="R6" s="23"/>
    </row>
    <row r="7" spans="2:18" s="1" customFormat="1" ht="32.85" customHeight="1">
      <c r="B7" s="34"/>
      <c r="C7" s="35"/>
      <c r="D7" s="28" t="s">
        <v>104</v>
      </c>
      <c r="E7" s="35"/>
      <c r="F7" s="215" t="s">
        <v>105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30">
        <f>'Rekapitulace stavby'!AN8</f>
        <v>0</v>
      </c>
      <c r="P9" s="23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tr">
        <f>IF('Rekapitulace stavby'!AN10="","",'Rekapitulace stavby'!AN10)</f>
        <v/>
      </c>
      <c r="P11" s="21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IF('Rekapitulace stavby'!AN11="","",'Rekapitulace stavby'!AN11)</f>
        <v/>
      </c>
      <c r="P12" s="21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24" t="str">
        <f>IF('Rekapitulace stavby'!AN13="","",'Rekapitulace stavby'!AN13)</f>
        <v>Vyplň údaj</v>
      </c>
      <c r="P14" s="213"/>
      <c r="Q14" s="35"/>
      <c r="R14" s="36"/>
    </row>
    <row r="15" spans="2:18" s="1" customFormat="1" ht="18" customHeight="1">
      <c r="B15" s="34"/>
      <c r="C15" s="35"/>
      <c r="D15" s="35"/>
      <c r="E15" s="224" t="str">
        <f>IF('Rekapitulace stavby'!E14="","",'Rekapitulace stavby'!E14)</f>
        <v>Vyplň údaj</v>
      </c>
      <c r="F15" s="225"/>
      <c r="G15" s="225"/>
      <c r="H15" s="225"/>
      <c r="I15" s="225"/>
      <c r="J15" s="225"/>
      <c r="K15" s="225"/>
      <c r="L15" s="225"/>
      <c r="M15" s="29" t="s">
        <v>29</v>
      </c>
      <c r="N15" s="35"/>
      <c r="O15" s="224" t="str">
        <f>IF('Rekapitulace stavby'!AN14="","",'Rekapitulace stavby'!AN14)</f>
        <v>Vyplň údaj</v>
      </c>
      <c r="P15" s="21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tr">
        <f>IF('Rekapitulace stavby'!AN16="","",'Rekapitulace stavby'!AN16)</f>
        <v/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tr">
        <f>IF('Rekapitulace stavby'!AN17="","",'Rekapitulace stavby'!AN17)</f>
        <v/>
      </c>
      <c r="P18" s="21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tr">
        <f>IF('Rekapitulace stavby'!AN19="","",'Rekapitulace stavby'!AN19)</f>
        <v/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IF('Rekapitulace stavby'!AN20="","",'Rekapitulace stavby'!AN20)</f>
        <v/>
      </c>
      <c r="P21" s="21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22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106</v>
      </c>
      <c r="E27" s="35"/>
      <c r="F27" s="35"/>
      <c r="G27" s="35"/>
      <c r="H27" s="35"/>
      <c r="I27" s="35"/>
      <c r="J27" s="35"/>
      <c r="K27" s="35"/>
      <c r="L27" s="35"/>
      <c r="M27" s="221">
        <f>N88</f>
        <v>0</v>
      </c>
      <c r="N27" s="221"/>
      <c r="O27" s="221"/>
      <c r="P27" s="221"/>
      <c r="Q27" s="35"/>
      <c r="R27" s="36"/>
    </row>
    <row r="28" spans="2:18" s="1" customFormat="1" ht="14.45" customHeight="1">
      <c r="B28" s="34"/>
      <c r="C28" s="35"/>
      <c r="D28" s="33" t="s">
        <v>92</v>
      </c>
      <c r="E28" s="35"/>
      <c r="F28" s="35"/>
      <c r="G28" s="35"/>
      <c r="H28" s="35"/>
      <c r="I28" s="35"/>
      <c r="J28" s="35"/>
      <c r="K28" s="35"/>
      <c r="L28" s="35"/>
      <c r="M28" s="221">
        <f>N98</f>
        <v>0</v>
      </c>
      <c r="N28" s="221"/>
      <c r="O28" s="221"/>
      <c r="P28" s="22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38</v>
      </c>
      <c r="E30" s="35"/>
      <c r="F30" s="35"/>
      <c r="G30" s="35"/>
      <c r="H30" s="35"/>
      <c r="I30" s="35"/>
      <c r="J30" s="35"/>
      <c r="K30" s="35"/>
      <c r="L30" s="35"/>
      <c r="M30" s="260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21" t="s">
        <v>41</v>
      </c>
      <c r="H32" s="261">
        <f>(SUM(BE98:BE105)+SUM(BE123:BE159))</f>
        <v>0</v>
      </c>
      <c r="I32" s="229"/>
      <c r="J32" s="229"/>
      <c r="K32" s="35"/>
      <c r="L32" s="35"/>
      <c r="M32" s="261">
        <f>ROUND((SUM(BE98:BE105)+SUM(BE123:BE159)),2)*F32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21" t="s">
        <v>41</v>
      </c>
      <c r="H33" s="261">
        <f>(SUM(BF98:BF105)+SUM(BF123:BF159))</f>
        <v>0</v>
      </c>
      <c r="I33" s="229"/>
      <c r="J33" s="229"/>
      <c r="K33" s="35"/>
      <c r="L33" s="35"/>
      <c r="M33" s="261">
        <f>ROUND((SUM(BF98:BF105)+SUM(BF123:BF159)),2)*F33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43</v>
      </c>
      <c r="F34" s="42">
        <v>0.21</v>
      </c>
      <c r="G34" s="121" t="s">
        <v>41</v>
      </c>
      <c r="H34" s="261">
        <f>(SUM(BG98:BG105)+SUM(BG123:BG159))</f>
        <v>0</v>
      </c>
      <c r="I34" s="229"/>
      <c r="J34" s="229"/>
      <c r="K34" s="35"/>
      <c r="L34" s="35"/>
      <c r="M34" s="261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44</v>
      </c>
      <c r="F35" s="42">
        <v>0.15</v>
      </c>
      <c r="G35" s="121" t="s">
        <v>41</v>
      </c>
      <c r="H35" s="261">
        <f>(SUM(BH98:BH105)+SUM(BH123:BH159))</f>
        <v>0</v>
      </c>
      <c r="I35" s="229"/>
      <c r="J35" s="229"/>
      <c r="K35" s="35"/>
      <c r="L35" s="35"/>
      <c r="M35" s="261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45</v>
      </c>
      <c r="F36" s="42">
        <v>0</v>
      </c>
      <c r="G36" s="121" t="s">
        <v>41</v>
      </c>
      <c r="H36" s="261">
        <f>(SUM(BI98:BI105)+SUM(BI123:BI159))</f>
        <v>0</v>
      </c>
      <c r="I36" s="229"/>
      <c r="J36" s="229"/>
      <c r="K36" s="35"/>
      <c r="L36" s="35"/>
      <c r="M36" s="261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46</v>
      </c>
      <c r="E38" s="78"/>
      <c r="F38" s="78"/>
      <c r="G38" s="123" t="s">
        <v>47</v>
      </c>
      <c r="H38" s="124" t="s">
        <v>48</v>
      </c>
      <c r="I38" s="78"/>
      <c r="J38" s="78"/>
      <c r="K38" s="78"/>
      <c r="L38" s="262">
        <f>SUM(M30:M36)</f>
        <v>0</v>
      </c>
      <c r="M38" s="262"/>
      <c r="N38" s="262"/>
      <c r="O38" s="262"/>
      <c r="P38" s="263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97" t="s">
        <v>107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7" t="str">
        <f>F6</f>
        <v>DPS Krásné Březno - Rekonstrukce chodníkových ploch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35"/>
      <c r="R78" s="36"/>
      <c r="T78" s="128"/>
      <c r="U78" s="128"/>
    </row>
    <row r="79" spans="2:21" s="1" customFormat="1" ht="36.95" customHeight="1">
      <c r="B79" s="34"/>
      <c r="C79" s="68" t="s">
        <v>104</v>
      </c>
      <c r="D79" s="35"/>
      <c r="E79" s="35"/>
      <c r="F79" s="199" t="str">
        <f>F7</f>
        <v>1 - 1 - stavební část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31">
        <f>IF(O9="","",O9)</f>
        <v>0</v>
      </c>
      <c r="N81" s="231"/>
      <c r="O81" s="231"/>
      <c r="P81" s="231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3" t="str">
        <f>E18</f>
        <v xml:space="preserve"> </v>
      </c>
      <c r="N83" s="213"/>
      <c r="O83" s="213"/>
      <c r="P83" s="213"/>
      <c r="Q83" s="213"/>
      <c r="R83" s="36"/>
      <c r="T83" s="128"/>
      <c r="U83" s="128"/>
    </row>
    <row r="84" spans="2:21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54" t="s">
        <v>108</v>
      </c>
      <c r="D86" s="255"/>
      <c r="E86" s="255"/>
      <c r="F86" s="255"/>
      <c r="G86" s="255"/>
      <c r="H86" s="117"/>
      <c r="I86" s="117"/>
      <c r="J86" s="117"/>
      <c r="K86" s="117"/>
      <c r="L86" s="117"/>
      <c r="M86" s="117"/>
      <c r="N86" s="254" t="s">
        <v>109</v>
      </c>
      <c r="O86" s="255"/>
      <c r="P86" s="255"/>
      <c r="Q86" s="255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3">
        <f>N123</f>
        <v>0</v>
      </c>
      <c r="O88" s="252"/>
      <c r="P88" s="252"/>
      <c r="Q88" s="252"/>
      <c r="R88" s="36"/>
      <c r="T88" s="128"/>
      <c r="U88" s="128"/>
      <c r="AU88" s="18" t="s">
        <v>111</v>
      </c>
    </row>
    <row r="89" spans="2:21" s="6" customFormat="1" ht="24.95" customHeight="1">
      <c r="B89" s="130"/>
      <c r="C89" s="131"/>
      <c r="D89" s="132" t="s">
        <v>112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1">
        <f>N124</f>
        <v>0</v>
      </c>
      <c r="O89" s="256"/>
      <c r="P89" s="256"/>
      <c r="Q89" s="256"/>
      <c r="R89" s="133"/>
      <c r="T89" s="134"/>
      <c r="U89" s="134"/>
    </row>
    <row r="90" spans="2:21" s="7" customFormat="1" ht="19.9" customHeight="1">
      <c r="B90" s="135"/>
      <c r="C90" s="136"/>
      <c r="D90" s="105" t="s">
        <v>113</v>
      </c>
      <c r="E90" s="136"/>
      <c r="F90" s="136"/>
      <c r="G90" s="136"/>
      <c r="H90" s="136"/>
      <c r="I90" s="136"/>
      <c r="J90" s="136"/>
      <c r="K90" s="136"/>
      <c r="L90" s="136"/>
      <c r="M90" s="136"/>
      <c r="N90" s="181">
        <f>N125</f>
        <v>0</v>
      </c>
      <c r="O90" s="257"/>
      <c r="P90" s="257"/>
      <c r="Q90" s="257"/>
      <c r="R90" s="137"/>
      <c r="T90" s="138"/>
      <c r="U90" s="138"/>
    </row>
    <row r="91" spans="2:21" s="7" customFormat="1" ht="19.9" customHeight="1">
      <c r="B91" s="135"/>
      <c r="C91" s="136"/>
      <c r="D91" s="105" t="s">
        <v>114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81">
        <f>N136</f>
        <v>0</v>
      </c>
      <c r="O91" s="257"/>
      <c r="P91" s="257"/>
      <c r="Q91" s="257"/>
      <c r="R91" s="137"/>
      <c r="T91" s="138"/>
      <c r="U91" s="138"/>
    </row>
    <row r="92" spans="2:21" s="7" customFormat="1" ht="19.9" customHeight="1">
      <c r="B92" s="135"/>
      <c r="C92" s="136"/>
      <c r="D92" s="105" t="s">
        <v>115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81">
        <f>N138</f>
        <v>0</v>
      </c>
      <c r="O92" s="257"/>
      <c r="P92" s="257"/>
      <c r="Q92" s="257"/>
      <c r="R92" s="137"/>
      <c r="T92" s="138"/>
      <c r="U92" s="138"/>
    </row>
    <row r="93" spans="2:21" s="7" customFormat="1" ht="19.9" customHeight="1">
      <c r="B93" s="135"/>
      <c r="C93" s="136"/>
      <c r="D93" s="105" t="s">
        <v>116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81">
        <f>N143</f>
        <v>0</v>
      </c>
      <c r="O93" s="257"/>
      <c r="P93" s="257"/>
      <c r="Q93" s="257"/>
      <c r="R93" s="137"/>
      <c r="T93" s="138"/>
      <c r="U93" s="138"/>
    </row>
    <row r="94" spans="2:21" s="7" customFormat="1" ht="14.85" customHeight="1">
      <c r="B94" s="135"/>
      <c r="C94" s="136"/>
      <c r="D94" s="105" t="s">
        <v>117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81">
        <f>N150</f>
        <v>0</v>
      </c>
      <c r="O94" s="257"/>
      <c r="P94" s="257"/>
      <c r="Q94" s="257"/>
      <c r="R94" s="137"/>
      <c r="T94" s="138"/>
      <c r="U94" s="138"/>
    </row>
    <row r="95" spans="2:21" s="6" customFormat="1" ht="24.95" customHeight="1">
      <c r="B95" s="130"/>
      <c r="C95" s="131"/>
      <c r="D95" s="132" t="s">
        <v>118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41">
        <f>N156</f>
        <v>0</v>
      </c>
      <c r="O95" s="256"/>
      <c r="P95" s="256"/>
      <c r="Q95" s="256"/>
      <c r="R95" s="133"/>
      <c r="T95" s="134"/>
      <c r="U95" s="134"/>
    </row>
    <row r="96" spans="2:21" s="7" customFormat="1" ht="19.9" customHeight="1">
      <c r="B96" s="135"/>
      <c r="C96" s="136"/>
      <c r="D96" s="105" t="s">
        <v>119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81">
        <f>N157</f>
        <v>0</v>
      </c>
      <c r="O96" s="257"/>
      <c r="P96" s="257"/>
      <c r="Q96" s="257"/>
      <c r="R96" s="137"/>
      <c r="T96" s="138"/>
      <c r="U96" s="138"/>
    </row>
    <row r="97" spans="2:21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  <c r="T97" s="128"/>
      <c r="U97" s="128"/>
    </row>
    <row r="98" spans="2:21" s="1" customFormat="1" ht="29.25" customHeight="1">
      <c r="B98" s="34"/>
      <c r="C98" s="129" t="s">
        <v>120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52">
        <f>ROUND(N99+N100+N101+N102+N103+N104,2)</f>
        <v>0</v>
      </c>
      <c r="O98" s="253"/>
      <c r="P98" s="253"/>
      <c r="Q98" s="253"/>
      <c r="R98" s="36"/>
      <c r="T98" s="139"/>
      <c r="U98" s="140" t="s">
        <v>39</v>
      </c>
    </row>
    <row r="99" spans="2:65" s="1" customFormat="1" ht="18" customHeight="1">
      <c r="B99" s="34"/>
      <c r="C99" s="35"/>
      <c r="D99" s="194" t="s">
        <v>121</v>
      </c>
      <c r="E99" s="195"/>
      <c r="F99" s="195"/>
      <c r="G99" s="195"/>
      <c r="H99" s="195"/>
      <c r="I99" s="35"/>
      <c r="J99" s="35"/>
      <c r="K99" s="35"/>
      <c r="L99" s="35"/>
      <c r="M99" s="35"/>
      <c r="N99" s="180">
        <f>ROUND(N88*T99,2)</f>
        <v>0</v>
      </c>
      <c r="O99" s="181"/>
      <c r="P99" s="181"/>
      <c r="Q99" s="181"/>
      <c r="R99" s="36"/>
      <c r="S99" s="141"/>
      <c r="T99" s="142"/>
      <c r="U99" s="143" t="s">
        <v>40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4" t="s">
        <v>122</v>
      </c>
      <c r="AZ99" s="141"/>
      <c r="BA99" s="141"/>
      <c r="BB99" s="141"/>
      <c r="BC99" s="141"/>
      <c r="BD99" s="141"/>
      <c r="BE99" s="145">
        <f aca="true" t="shared" si="0" ref="BE99:BE104">IF(U99="základní",N99,0)</f>
        <v>0</v>
      </c>
      <c r="BF99" s="145">
        <f aca="true" t="shared" si="1" ref="BF99:BF104">IF(U99="snížená",N99,0)</f>
        <v>0</v>
      </c>
      <c r="BG99" s="145">
        <f aca="true" t="shared" si="2" ref="BG99:BG104">IF(U99="zákl. přenesená",N99,0)</f>
        <v>0</v>
      </c>
      <c r="BH99" s="145">
        <f aca="true" t="shared" si="3" ref="BH99:BH104">IF(U99="sníž. přenesená",N99,0)</f>
        <v>0</v>
      </c>
      <c r="BI99" s="145">
        <f aca="true" t="shared" si="4" ref="BI99:BI104">IF(U99="nulová",N99,0)</f>
        <v>0</v>
      </c>
      <c r="BJ99" s="144" t="s">
        <v>17</v>
      </c>
      <c r="BK99" s="141"/>
      <c r="BL99" s="141"/>
      <c r="BM99" s="141"/>
    </row>
    <row r="100" spans="2:65" s="1" customFormat="1" ht="18" customHeight="1">
      <c r="B100" s="34"/>
      <c r="C100" s="35"/>
      <c r="D100" s="194" t="s">
        <v>123</v>
      </c>
      <c r="E100" s="195"/>
      <c r="F100" s="195"/>
      <c r="G100" s="195"/>
      <c r="H100" s="195"/>
      <c r="I100" s="35"/>
      <c r="J100" s="35"/>
      <c r="K100" s="35"/>
      <c r="L100" s="35"/>
      <c r="M100" s="35"/>
      <c r="N100" s="180">
        <f>ROUND(N88*T100,2)</f>
        <v>0</v>
      </c>
      <c r="O100" s="181"/>
      <c r="P100" s="181"/>
      <c r="Q100" s="181"/>
      <c r="R100" s="36"/>
      <c r="S100" s="141"/>
      <c r="T100" s="142"/>
      <c r="U100" s="143" t="s">
        <v>40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122</v>
      </c>
      <c r="AZ100" s="141"/>
      <c r="BA100" s="141"/>
      <c r="BB100" s="141"/>
      <c r="BC100" s="141"/>
      <c r="BD100" s="141"/>
      <c r="BE100" s="145">
        <f t="shared" si="0"/>
        <v>0</v>
      </c>
      <c r="BF100" s="145">
        <f t="shared" si="1"/>
        <v>0</v>
      </c>
      <c r="BG100" s="145">
        <f t="shared" si="2"/>
        <v>0</v>
      </c>
      <c r="BH100" s="145">
        <f t="shared" si="3"/>
        <v>0</v>
      </c>
      <c r="BI100" s="145">
        <f t="shared" si="4"/>
        <v>0</v>
      </c>
      <c r="BJ100" s="144" t="s">
        <v>17</v>
      </c>
      <c r="BK100" s="141"/>
      <c r="BL100" s="141"/>
      <c r="BM100" s="141"/>
    </row>
    <row r="101" spans="2:65" s="1" customFormat="1" ht="18" customHeight="1">
      <c r="B101" s="34"/>
      <c r="C101" s="35"/>
      <c r="D101" s="194" t="s">
        <v>124</v>
      </c>
      <c r="E101" s="195"/>
      <c r="F101" s="195"/>
      <c r="G101" s="195"/>
      <c r="H101" s="195"/>
      <c r="I101" s="35"/>
      <c r="J101" s="35"/>
      <c r="K101" s="35"/>
      <c r="L101" s="35"/>
      <c r="M101" s="35"/>
      <c r="N101" s="180">
        <f>ROUND(N88*T101,2)</f>
        <v>0</v>
      </c>
      <c r="O101" s="181"/>
      <c r="P101" s="181"/>
      <c r="Q101" s="181"/>
      <c r="R101" s="36"/>
      <c r="S101" s="141"/>
      <c r="T101" s="142"/>
      <c r="U101" s="143" t="s">
        <v>40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122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17</v>
      </c>
      <c r="BK101" s="141"/>
      <c r="BL101" s="141"/>
      <c r="BM101" s="141"/>
    </row>
    <row r="102" spans="2:65" s="1" customFormat="1" ht="18" customHeight="1">
      <c r="B102" s="34"/>
      <c r="C102" s="35"/>
      <c r="D102" s="194" t="s">
        <v>125</v>
      </c>
      <c r="E102" s="195"/>
      <c r="F102" s="195"/>
      <c r="G102" s="195"/>
      <c r="H102" s="195"/>
      <c r="I102" s="35"/>
      <c r="J102" s="35"/>
      <c r="K102" s="35"/>
      <c r="L102" s="35"/>
      <c r="M102" s="35"/>
      <c r="N102" s="180">
        <f>ROUND(N88*T102,2)</f>
        <v>0</v>
      </c>
      <c r="O102" s="181"/>
      <c r="P102" s="181"/>
      <c r="Q102" s="181"/>
      <c r="R102" s="36"/>
      <c r="S102" s="141"/>
      <c r="T102" s="142"/>
      <c r="U102" s="143" t="s">
        <v>40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122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17</v>
      </c>
      <c r="BK102" s="141"/>
      <c r="BL102" s="141"/>
      <c r="BM102" s="141"/>
    </row>
    <row r="103" spans="2:65" s="1" customFormat="1" ht="18" customHeight="1">
      <c r="B103" s="34"/>
      <c r="C103" s="35"/>
      <c r="D103" s="194" t="s">
        <v>126</v>
      </c>
      <c r="E103" s="195"/>
      <c r="F103" s="195"/>
      <c r="G103" s="195"/>
      <c r="H103" s="195"/>
      <c r="I103" s="35"/>
      <c r="J103" s="35"/>
      <c r="K103" s="35"/>
      <c r="L103" s="35"/>
      <c r="M103" s="35"/>
      <c r="N103" s="180">
        <f>ROUND(N88*T103,2)</f>
        <v>0</v>
      </c>
      <c r="O103" s="181"/>
      <c r="P103" s="181"/>
      <c r="Q103" s="181"/>
      <c r="R103" s="36"/>
      <c r="S103" s="141"/>
      <c r="T103" s="142"/>
      <c r="U103" s="143" t="s">
        <v>40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122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17</v>
      </c>
      <c r="BK103" s="141"/>
      <c r="BL103" s="141"/>
      <c r="BM103" s="141"/>
    </row>
    <row r="104" spans="2:65" s="1" customFormat="1" ht="18" customHeight="1">
      <c r="B104" s="34"/>
      <c r="C104" s="35"/>
      <c r="D104" s="105" t="s">
        <v>127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180">
        <f>ROUND(N88*T104,2)</f>
        <v>0</v>
      </c>
      <c r="O104" s="181"/>
      <c r="P104" s="181"/>
      <c r="Q104" s="181"/>
      <c r="R104" s="36"/>
      <c r="S104" s="141"/>
      <c r="T104" s="146"/>
      <c r="U104" s="147" t="s">
        <v>40</v>
      </c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4" t="s">
        <v>128</v>
      </c>
      <c r="AZ104" s="141"/>
      <c r="BA104" s="141"/>
      <c r="BB104" s="141"/>
      <c r="BC104" s="141"/>
      <c r="BD104" s="141"/>
      <c r="BE104" s="145">
        <f t="shared" si="0"/>
        <v>0</v>
      </c>
      <c r="BF104" s="145">
        <f t="shared" si="1"/>
        <v>0</v>
      </c>
      <c r="BG104" s="145">
        <f t="shared" si="2"/>
        <v>0</v>
      </c>
      <c r="BH104" s="145">
        <f t="shared" si="3"/>
        <v>0</v>
      </c>
      <c r="BI104" s="145">
        <f t="shared" si="4"/>
        <v>0</v>
      </c>
      <c r="BJ104" s="144" t="s">
        <v>17</v>
      </c>
      <c r="BK104" s="141"/>
      <c r="BL104" s="141"/>
      <c r="BM104" s="141"/>
    </row>
    <row r="105" spans="2:21" s="1" customFormat="1" ht="13.5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T105" s="128"/>
      <c r="U105" s="128"/>
    </row>
    <row r="106" spans="2:21" s="1" customFormat="1" ht="29.25" customHeight="1">
      <c r="B106" s="34"/>
      <c r="C106" s="116" t="s">
        <v>97</v>
      </c>
      <c r="D106" s="117"/>
      <c r="E106" s="117"/>
      <c r="F106" s="117"/>
      <c r="G106" s="117"/>
      <c r="H106" s="117"/>
      <c r="I106" s="117"/>
      <c r="J106" s="117"/>
      <c r="K106" s="117"/>
      <c r="L106" s="177">
        <f>ROUND(SUM(N88+N98),2)</f>
        <v>0</v>
      </c>
      <c r="M106" s="177"/>
      <c r="N106" s="177"/>
      <c r="O106" s="177"/>
      <c r="P106" s="177"/>
      <c r="Q106" s="177"/>
      <c r="R106" s="36"/>
      <c r="T106" s="128"/>
      <c r="U106" s="128"/>
    </row>
    <row r="107" spans="2:21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  <c r="T107" s="128"/>
      <c r="U107" s="128"/>
    </row>
    <row r="111" spans="2:18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18" s="1" customFormat="1" ht="36.95" customHeight="1">
      <c r="B112" s="34"/>
      <c r="C112" s="197" t="s">
        <v>129</v>
      </c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36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30" customHeight="1">
      <c r="B114" s="34"/>
      <c r="C114" s="29" t="s">
        <v>19</v>
      </c>
      <c r="D114" s="35"/>
      <c r="E114" s="35"/>
      <c r="F114" s="227" t="str">
        <f>F6</f>
        <v>DPS Krásné Březno - Rekonstrukce chodníkových ploch</v>
      </c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35"/>
      <c r="R114" s="36"/>
    </row>
    <row r="115" spans="2:18" s="1" customFormat="1" ht="36.95" customHeight="1">
      <c r="B115" s="34"/>
      <c r="C115" s="68" t="s">
        <v>104</v>
      </c>
      <c r="D115" s="35"/>
      <c r="E115" s="35"/>
      <c r="F115" s="199" t="str">
        <f>F7</f>
        <v>1 - 1 - stavební část</v>
      </c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35"/>
      <c r="R115" s="36"/>
    </row>
    <row r="116" spans="2:18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8" customHeight="1">
      <c r="B117" s="34"/>
      <c r="C117" s="29" t="s">
        <v>24</v>
      </c>
      <c r="D117" s="35"/>
      <c r="E117" s="35"/>
      <c r="F117" s="27" t="str">
        <f>F9</f>
        <v xml:space="preserve"> </v>
      </c>
      <c r="G117" s="35"/>
      <c r="H117" s="35"/>
      <c r="I117" s="35"/>
      <c r="J117" s="35"/>
      <c r="K117" s="29" t="s">
        <v>26</v>
      </c>
      <c r="L117" s="35"/>
      <c r="M117" s="231">
        <f>IF(O9="","",O9)</f>
        <v>0</v>
      </c>
      <c r="N117" s="231"/>
      <c r="O117" s="231"/>
      <c r="P117" s="231"/>
      <c r="Q117" s="35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15">
      <c r="B119" s="34"/>
      <c r="C119" s="29" t="s">
        <v>27</v>
      </c>
      <c r="D119" s="35"/>
      <c r="E119" s="35"/>
      <c r="F119" s="27" t="str">
        <f>E12</f>
        <v xml:space="preserve"> </v>
      </c>
      <c r="G119" s="35"/>
      <c r="H119" s="35"/>
      <c r="I119" s="35"/>
      <c r="J119" s="35"/>
      <c r="K119" s="29" t="s">
        <v>32</v>
      </c>
      <c r="L119" s="35"/>
      <c r="M119" s="213" t="str">
        <f>E18</f>
        <v xml:space="preserve"> </v>
      </c>
      <c r="N119" s="213"/>
      <c r="O119" s="213"/>
      <c r="P119" s="213"/>
      <c r="Q119" s="213"/>
      <c r="R119" s="36"/>
    </row>
    <row r="120" spans="2:18" s="1" customFormat="1" ht="14.45" customHeight="1">
      <c r="B120" s="34"/>
      <c r="C120" s="29" t="s">
        <v>30</v>
      </c>
      <c r="D120" s="35"/>
      <c r="E120" s="35"/>
      <c r="F120" s="27" t="str">
        <f>IF(E15="","",E15)</f>
        <v>Vyplň údaj</v>
      </c>
      <c r="G120" s="35"/>
      <c r="H120" s="35"/>
      <c r="I120" s="35"/>
      <c r="J120" s="35"/>
      <c r="K120" s="29" t="s">
        <v>34</v>
      </c>
      <c r="L120" s="35"/>
      <c r="M120" s="213" t="str">
        <f>E21</f>
        <v xml:space="preserve"> </v>
      </c>
      <c r="N120" s="213"/>
      <c r="O120" s="213"/>
      <c r="P120" s="213"/>
      <c r="Q120" s="213"/>
      <c r="R120" s="36"/>
    </row>
    <row r="121" spans="2:18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27" s="8" customFormat="1" ht="29.25" customHeight="1">
      <c r="B122" s="148"/>
      <c r="C122" s="149" t="s">
        <v>130</v>
      </c>
      <c r="D122" s="150" t="s">
        <v>131</v>
      </c>
      <c r="E122" s="150" t="s">
        <v>57</v>
      </c>
      <c r="F122" s="247" t="s">
        <v>132</v>
      </c>
      <c r="G122" s="247"/>
      <c r="H122" s="247"/>
      <c r="I122" s="247"/>
      <c r="J122" s="150" t="s">
        <v>133</v>
      </c>
      <c r="K122" s="150" t="s">
        <v>134</v>
      </c>
      <c r="L122" s="247" t="s">
        <v>135</v>
      </c>
      <c r="M122" s="247"/>
      <c r="N122" s="247" t="s">
        <v>109</v>
      </c>
      <c r="O122" s="247"/>
      <c r="P122" s="247"/>
      <c r="Q122" s="248"/>
      <c r="R122" s="151"/>
      <c r="T122" s="79" t="s">
        <v>136</v>
      </c>
      <c r="U122" s="80" t="s">
        <v>39</v>
      </c>
      <c r="V122" s="80" t="s">
        <v>137</v>
      </c>
      <c r="W122" s="80" t="s">
        <v>138</v>
      </c>
      <c r="X122" s="80" t="s">
        <v>139</v>
      </c>
      <c r="Y122" s="80" t="s">
        <v>140</v>
      </c>
      <c r="Z122" s="80" t="s">
        <v>141</v>
      </c>
      <c r="AA122" s="81" t="s">
        <v>142</v>
      </c>
    </row>
    <row r="123" spans="2:63" s="1" customFormat="1" ht="29.25" customHeight="1">
      <c r="B123" s="34"/>
      <c r="C123" s="83" t="s">
        <v>106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49">
        <f>BK123</f>
        <v>0</v>
      </c>
      <c r="O123" s="250"/>
      <c r="P123" s="250"/>
      <c r="Q123" s="250"/>
      <c r="R123" s="36"/>
      <c r="T123" s="82"/>
      <c r="U123" s="50"/>
      <c r="V123" s="50"/>
      <c r="W123" s="152">
        <f>W124+W156+W160</f>
        <v>0</v>
      </c>
      <c r="X123" s="50"/>
      <c r="Y123" s="152">
        <f>Y124+Y156+Y160</f>
        <v>39.11798</v>
      </c>
      <c r="Z123" s="50"/>
      <c r="AA123" s="153">
        <f>AA124+AA156+AA160</f>
        <v>115.1795</v>
      </c>
      <c r="AT123" s="18" t="s">
        <v>74</v>
      </c>
      <c r="AU123" s="18" t="s">
        <v>111</v>
      </c>
      <c r="BK123" s="154">
        <f>BK124+BK156+BK160</f>
        <v>0</v>
      </c>
    </row>
    <row r="124" spans="2:63" s="9" customFormat="1" ht="37.35" customHeight="1">
      <c r="B124" s="155"/>
      <c r="C124" s="156"/>
      <c r="D124" s="157" t="s">
        <v>112</v>
      </c>
      <c r="E124" s="157"/>
      <c r="F124" s="157"/>
      <c r="G124" s="157"/>
      <c r="H124" s="157"/>
      <c r="I124" s="157"/>
      <c r="J124" s="157"/>
      <c r="K124" s="157"/>
      <c r="L124" s="157"/>
      <c r="M124" s="157"/>
      <c r="N124" s="240">
        <f>BK124</f>
        <v>0</v>
      </c>
      <c r="O124" s="241"/>
      <c r="P124" s="241"/>
      <c r="Q124" s="241"/>
      <c r="R124" s="158"/>
      <c r="T124" s="159"/>
      <c r="U124" s="156"/>
      <c r="V124" s="156"/>
      <c r="W124" s="160">
        <f>W125+W136+W138+W143</f>
        <v>0</v>
      </c>
      <c r="X124" s="156"/>
      <c r="Y124" s="160">
        <f>Y125+Y136+Y138+Y143</f>
        <v>39.11798</v>
      </c>
      <c r="Z124" s="156"/>
      <c r="AA124" s="161">
        <f>AA125+AA136+AA138+AA143</f>
        <v>114.833</v>
      </c>
      <c r="AR124" s="162" t="s">
        <v>17</v>
      </c>
      <c r="AT124" s="163" t="s">
        <v>74</v>
      </c>
      <c r="AU124" s="163" t="s">
        <v>75</v>
      </c>
      <c r="AY124" s="162" t="s">
        <v>143</v>
      </c>
      <c r="BK124" s="164">
        <f>BK125+BK136+BK138+BK143</f>
        <v>0</v>
      </c>
    </row>
    <row r="125" spans="2:63" s="9" customFormat="1" ht="19.9" customHeight="1">
      <c r="B125" s="155"/>
      <c r="C125" s="156"/>
      <c r="D125" s="165" t="s">
        <v>113</v>
      </c>
      <c r="E125" s="165"/>
      <c r="F125" s="165"/>
      <c r="G125" s="165"/>
      <c r="H125" s="165"/>
      <c r="I125" s="165"/>
      <c r="J125" s="165"/>
      <c r="K125" s="165"/>
      <c r="L125" s="165"/>
      <c r="M125" s="165"/>
      <c r="N125" s="245">
        <f>BK125</f>
        <v>0</v>
      </c>
      <c r="O125" s="246"/>
      <c r="P125" s="246"/>
      <c r="Q125" s="246"/>
      <c r="R125" s="158"/>
      <c r="T125" s="159"/>
      <c r="U125" s="156"/>
      <c r="V125" s="156"/>
      <c r="W125" s="160">
        <f>SUM(W126:W135)</f>
        <v>0</v>
      </c>
      <c r="X125" s="156"/>
      <c r="Y125" s="160">
        <f>SUM(Y126:Y135)</f>
        <v>0</v>
      </c>
      <c r="Z125" s="156"/>
      <c r="AA125" s="161">
        <f>SUM(AA126:AA135)</f>
        <v>114.833</v>
      </c>
      <c r="AR125" s="162" t="s">
        <v>17</v>
      </c>
      <c r="AT125" s="163" t="s">
        <v>74</v>
      </c>
      <c r="AU125" s="163" t="s">
        <v>17</v>
      </c>
      <c r="AY125" s="162" t="s">
        <v>143</v>
      </c>
      <c r="BK125" s="164">
        <f>SUM(BK126:BK135)</f>
        <v>0</v>
      </c>
    </row>
    <row r="126" spans="2:65" s="1" customFormat="1" ht="25.5" customHeight="1">
      <c r="B126" s="34"/>
      <c r="C126" s="166" t="s">
        <v>17</v>
      </c>
      <c r="D126" s="166" t="s">
        <v>144</v>
      </c>
      <c r="E126" s="167" t="s">
        <v>145</v>
      </c>
      <c r="F126" s="242" t="s">
        <v>146</v>
      </c>
      <c r="G126" s="242"/>
      <c r="H126" s="242"/>
      <c r="I126" s="242"/>
      <c r="J126" s="168" t="s">
        <v>147</v>
      </c>
      <c r="K126" s="169">
        <v>120</v>
      </c>
      <c r="L126" s="236">
        <v>0</v>
      </c>
      <c r="M126" s="237"/>
      <c r="N126" s="234">
        <f aca="true" t="shared" si="5" ref="N126:N135">ROUND(L126*K126,2)</f>
        <v>0</v>
      </c>
      <c r="O126" s="234"/>
      <c r="P126" s="234"/>
      <c r="Q126" s="234"/>
      <c r="R126" s="36"/>
      <c r="T126" s="170" t="s">
        <v>22</v>
      </c>
      <c r="U126" s="43" t="s">
        <v>40</v>
      </c>
      <c r="V126" s="35"/>
      <c r="W126" s="171">
        <f aca="true" t="shared" si="6" ref="W126:W135">V126*K126</f>
        <v>0</v>
      </c>
      <c r="X126" s="171">
        <v>0</v>
      </c>
      <c r="Y126" s="171">
        <f aca="true" t="shared" si="7" ref="Y126:Y135">X126*K126</f>
        <v>0</v>
      </c>
      <c r="Z126" s="171">
        <v>0</v>
      </c>
      <c r="AA126" s="172">
        <f aca="true" t="shared" si="8" ref="AA126:AA135">Z126*K126</f>
        <v>0</v>
      </c>
      <c r="AR126" s="18" t="s">
        <v>148</v>
      </c>
      <c r="AT126" s="18" t="s">
        <v>144</v>
      </c>
      <c r="AU126" s="18" t="s">
        <v>86</v>
      </c>
      <c r="AY126" s="18" t="s">
        <v>143</v>
      </c>
      <c r="BE126" s="109">
        <f aca="true" t="shared" si="9" ref="BE126:BE135">IF(U126="základní",N126,0)</f>
        <v>0</v>
      </c>
      <c r="BF126" s="109">
        <f aca="true" t="shared" si="10" ref="BF126:BF135">IF(U126="snížená",N126,0)</f>
        <v>0</v>
      </c>
      <c r="BG126" s="109">
        <f aca="true" t="shared" si="11" ref="BG126:BG135">IF(U126="zákl. přenesená",N126,0)</f>
        <v>0</v>
      </c>
      <c r="BH126" s="109">
        <f aca="true" t="shared" si="12" ref="BH126:BH135">IF(U126="sníž. přenesená",N126,0)</f>
        <v>0</v>
      </c>
      <c r="BI126" s="109">
        <f aca="true" t="shared" si="13" ref="BI126:BI135">IF(U126="nulová",N126,0)</f>
        <v>0</v>
      </c>
      <c r="BJ126" s="18" t="s">
        <v>17</v>
      </c>
      <c r="BK126" s="109">
        <f aca="true" t="shared" si="14" ref="BK126:BK135">ROUND(L126*K126,2)</f>
        <v>0</v>
      </c>
      <c r="BL126" s="18" t="s">
        <v>148</v>
      </c>
      <c r="BM126" s="18" t="s">
        <v>149</v>
      </c>
    </row>
    <row r="127" spans="2:65" s="1" customFormat="1" ht="25.5" customHeight="1">
      <c r="B127" s="34"/>
      <c r="C127" s="166" t="s">
        <v>86</v>
      </c>
      <c r="D127" s="166" t="s">
        <v>144</v>
      </c>
      <c r="E127" s="167" t="s">
        <v>150</v>
      </c>
      <c r="F127" s="242" t="s">
        <v>151</v>
      </c>
      <c r="G127" s="242"/>
      <c r="H127" s="242"/>
      <c r="I127" s="242"/>
      <c r="J127" s="168" t="s">
        <v>147</v>
      </c>
      <c r="K127" s="169">
        <v>82</v>
      </c>
      <c r="L127" s="236">
        <v>0</v>
      </c>
      <c r="M127" s="237"/>
      <c r="N127" s="234">
        <f t="shared" si="5"/>
        <v>0</v>
      </c>
      <c r="O127" s="234"/>
      <c r="P127" s="234"/>
      <c r="Q127" s="234"/>
      <c r="R127" s="36"/>
      <c r="T127" s="170" t="s">
        <v>22</v>
      </c>
      <c r="U127" s="43" t="s">
        <v>40</v>
      </c>
      <c r="V127" s="35"/>
      <c r="W127" s="171">
        <f t="shared" si="6"/>
        <v>0</v>
      </c>
      <c r="X127" s="171">
        <v>0</v>
      </c>
      <c r="Y127" s="171">
        <f t="shared" si="7"/>
        <v>0</v>
      </c>
      <c r="Z127" s="171">
        <v>0.18</v>
      </c>
      <c r="AA127" s="172">
        <f t="shared" si="8"/>
        <v>14.76</v>
      </c>
      <c r="AR127" s="18" t="s">
        <v>148</v>
      </c>
      <c r="AT127" s="18" t="s">
        <v>144</v>
      </c>
      <c r="AU127" s="18" t="s">
        <v>86</v>
      </c>
      <c r="AY127" s="18" t="s">
        <v>143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18" t="s">
        <v>17</v>
      </c>
      <c r="BK127" s="109">
        <f t="shared" si="14"/>
        <v>0</v>
      </c>
      <c r="BL127" s="18" t="s">
        <v>148</v>
      </c>
      <c r="BM127" s="18" t="s">
        <v>152</v>
      </c>
    </row>
    <row r="128" spans="2:65" s="1" customFormat="1" ht="25.5" customHeight="1">
      <c r="B128" s="34"/>
      <c r="C128" s="166" t="s">
        <v>153</v>
      </c>
      <c r="D128" s="166" t="s">
        <v>144</v>
      </c>
      <c r="E128" s="167" t="s">
        <v>154</v>
      </c>
      <c r="F128" s="242" t="s">
        <v>155</v>
      </c>
      <c r="G128" s="242"/>
      <c r="H128" s="242"/>
      <c r="I128" s="242"/>
      <c r="J128" s="168" t="s">
        <v>147</v>
      </c>
      <c r="K128" s="169">
        <v>75</v>
      </c>
      <c r="L128" s="236">
        <v>0</v>
      </c>
      <c r="M128" s="237"/>
      <c r="N128" s="234">
        <f t="shared" si="5"/>
        <v>0</v>
      </c>
      <c r="O128" s="234"/>
      <c r="P128" s="234"/>
      <c r="Q128" s="234"/>
      <c r="R128" s="36"/>
      <c r="T128" s="170" t="s">
        <v>22</v>
      </c>
      <c r="U128" s="43" t="s">
        <v>40</v>
      </c>
      <c r="V128" s="35"/>
      <c r="W128" s="171">
        <f t="shared" si="6"/>
        <v>0</v>
      </c>
      <c r="X128" s="171">
        <v>0</v>
      </c>
      <c r="Y128" s="171">
        <f t="shared" si="7"/>
        <v>0</v>
      </c>
      <c r="Z128" s="171">
        <v>0.625</v>
      </c>
      <c r="AA128" s="172">
        <f t="shared" si="8"/>
        <v>46.875</v>
      </c>
      <c r="AR128" s="18" t="s">
        <v>148</v>
      </c>
      <c r="AT128" s="18" t="s">
        <v>144</v>
      </c>
      <c r="AU128" s="18" t="s">
        <v>86</v>
      </c>
      <c r="AY128" s="18" t="s">
        <v>143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18" t="s">
        <v>17</v>
      </c>
      <c r="BK128" s="109">
        <f t="shared" si="14"/>
        <v>0</v>
      </c>
      <c r="BL128" s="18" t="s">
        <v>148</v>
      </c>
      <c r="BM128" s="18" t="s">
        <v>156</v>
      </c>
    </row>
    <row r="129" spans="2:65" s="1" customFormat="1" ht="25.5" customHeight="1">
      <c r="B129" s="34"/>
      <c r="C129" s="166" t="s">
        <v>10</v>
      </c>
      <c r="D129" s="166" t="s">
        <v>144</v>
      </c>
      <c r="E129" s="167" t="s">
        <v>157</v>
      </c>
      <c r="F129" s="242" t="s">
        <v>158</v>
      </c>
      <c r="G129" s="242"/>
      <c r="H129" s="242"/>
      <c r="I129" s="242"/>
      <c r="J129" s="168" t="s">
        <v>147</v>
      </c>
      <c r="K129" s="169">
        <v>35</v>
      </c>
      <c r="L129" s="236">
        <v>0</v>
      </c>
      <c r="M129" s="237"/>
      <c r="N129" s="234">
        <f t="shared" si="5"/>
        <v>0</v>
      </c>
      <c r="O129" s="234"/>
      <c r="P129" s="234"/>
      <c r="Q129" s="234"/>
      <c r="R129" s="36"/>
      <c r="T129" s="170" t="s">
        <v>22</v>
      </c>
      <c r="U129" s="43" t="s">
        <v>40</v>
      </c>
      <c r="V129" s="35"/>
      <c r="W129" s="171">
        <f t="shared" si="6"/>
        <v>0</v>
      </c>
      <c r="X129" s="171">
        <v>0</v>
      </c>
      <c r="Y129" s="171">
        <f t="shared" si="7"/>
        <v>0</v>
      </c>
      <c r="Z129" s="171">
        <v>0.098</v>
      </c>
      <c r="AA129" s="172">
        <f t="shared" si="8"/>
        <v>3.43</v>
      </c>
      <c r="AR129" s="18" t="s">
        <v>148</v>
      </c>
      <c r="AT129" s="18" t="s">
        <v>144</v>
      </c>
      <c r="AU129" s="18" t="s">
        <v>86</v>
      </c>
      <c r="AY129" s="18" t="s">
        <v>143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18" t="s">
        <v>17</v>
      </c>
      <c r="BK129" s="109">
        <f t="shared" si="14"/>
        <v>0</v>
      </c>
      <c r="BL129" s="18" t="s">
        <v>148</v>
      </c>
      <c r="BM129" s="18" t="s">
        <v>159</v>
      </c>
    </row>
    <row r="130" spans="2:65" s="1" customFormat="1" ht="16.5" customHeight="1">
      <c r="B130" s="34"/>
      <c r="C130" s="166" t="s">
        <v>148</v>
      </c>
      <c r="D130" s="166" t="s">
        <v>144</v>
      </c>
      <c r="E130" s="167" t="s">
        <v>160</v>
      </c>
      <c r="F130" s="242" t="s">
        <v>161</v>
      </c>
      <c r="G130" s="242"/>
      <c r="H130" s="242"/>
      <c r="I130" s="242"/>
      <c r="J130" s="168" t="s">
        <v>162</v>
      </c>
      <c r="K130" s="169">
        <v>107.6</v>
      </c>
      <c r="L130" s="236">
        <v>0</v>
      </c>
      <c r="M130" s="237"/>
      <c r="N130" s="234">
        <f t="shared" si="5"/>
        <v>0</v>
      </c>
      <c r="O130" s="234"/>
      <c r="P130" s="234"/>
      <c r="Q130" s="234"/>
      <c r="R130" s="36"/>
      <c r="T130" s="170" t="s">
        <v>22</v>
      </c>
      <c r="U130" s="43" t="s">
        <v>40</v>
      </c>
      <c r="V130" s="35"/>
      <c r="W130" s="171">
        <f t="shared" si="6"/>
        <v>0</v>
      </c>
      <c r="X130" s="171">
        <v>0</v>
      </c>
      <c r="Y130" s="171">
        <f t="shared" si="7"/>
        <v>0</v>
      </c>
      <c r="Z130" s="171">
        <v>0.23</v>
      </c>
      <c r="AA130" s="172">
        <f t="shared" si="8"/>
        <v>24.748</v>
      </c>
      <c r="AR130" s="18" t="s">
        <v>148</v>
      </c>
      <c r="AT130" s="18" t="s">
        <v>144</v>
      </c>
      <c r="AU130" s="18" t="s">
        <v>86</v>
      </c>
      <c r="AY130" s="18" t="s">
        <v>143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8" t="s">
        <v>17</v>
      </c>
      <c r="BK130" s="109">
        <f t="shared" si="14"/>
        <v>0</v>
      </c>
      <c r="BL130" s="18" t="s">
        <v>148</v>
      </c>
      <c r="BM130" s="18" t="s">
        <v>163</v>
      </c>
    </row>
    <row r="131" spans="2:65" s="1" customFormat="1" ht="16.5" customHeight="1">
      <c r="B131" s="34"/>
      <c r="C131" s="166" t="s">
        <v>164</v>
      </c>
      <c r="D131" s="166" t="s">
        <v>144</v>
      </c>
      <c r="E131" s="167" t="s">
        <v>165</v>
      </c>
      <c r="F131" s="242" t="s">
        <v>166</v>
      </c>
      <c r="G131" s="242"/>
      <c r="H131" s="242"/>
      <c r="I131" s="242"/>
      <c r="J131" s="168" t="s">
        <v>162</v>
      </c>
      <c r="K131" s="169">
        <v>18</v>
      </c>
      <c r="L131" s="236">
        <v>0</v>
      </c>
      <c r="M131" s="237"/>
      <c r="N131" s="234">
        <f t="shared" si="5"/>
        <v>0</v>
      </c>
      <c r="O131" s="234"/>
      <c r="P131" s="234"/>
      <c r="Q131" s="234"/>
      <c r="R131" s="36"/>
      <c r="T131" s="170" t="s">
        <v>22</v>
      </c>
      <c r="U131" s="43" t="s">
        <v>40</v>
      </c>
      <c r="V131" s="35"/>
      <c r="W131" s="171">
        <f t="shared" si="6"/>
        <v>0</v>
      </c>
      <c r="X131" s="171">
        <v>0</v>
      </c>
      <c r="Y131" s="171">
        <f t="shared" si="7"/>
        <v>0</v>
      </c>
      <c r="Z131" s="171">
        <v>0.29</v>
      </c>
      <c r="AA131" s="172">
        <f t="shared" si="8"/>
        <v>5.22</v>
      </c>
      <c r="AR131" s="18" t="s">
        <v>148</v>
      </c>
      <c r="AT131" s="18" t="s">
        <v>144</v>
      </c>
      <c r="AU131" s="18" t="s">
        <v>86</v>
      </c>
      <c r="AY131" s="18" t="s">
        <v>143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8" t="s">
        <v>17</v>
      </c>
      <c r="BK131" s="109">
        <f t="shared" si="14"/>
        <v>0</v>
      </c>
      <c r="BL131" s="18" t="s">
        <v>148</v>
      </c>
      <c r="BM131" s="18" t="s">
        <v>167</v>
      </c>
    </row>
    <row r="132" spans="2:65" s="1" customFormat="1" ht="25.5" customHeight="1">
      <c r="B132" s="34"/>
      <c r="C132" s="166" t="s">
        <v>168</v>
      </c>
      <c r="D132" s="166" t="s">
        <v>144</v>
      </c>
      <c r="E132" s="167" t="s">
        <v>169</v>
      </c>
      <c r="F132" s="242" t="s">
        <v>170</v>
      </c>
      <c r="G132" s="242"/>
      <c r="H132" s="242"/>
      <c r="I132" s="242"/>
      <c r="J132" s="168" t="s">
        <v>171</v>
      </c>
      <c r="K132" s="169">
        <v>234</v>
      </c>
      <c r="L132" s="236">
        <v>0</v>
      </c>
      <c r="M132" s="237"/>
      <c r="N132" s="234">
        <f t="shared" si="5"/>
        <v>0</v>
      </c>
      <c r="O132" s="234"/>
      <c r="P132" s="234"/>
      <c r="Q132" s="234"/>
      <c r="R132" s="36"/>
      <c r="T132" s="170" t="s">
        <v>22</v>
      </c>
      <c r="U132" s="43" t="s">
        <v>40</v>
      </c>
      <c r="V132" s="35"/>
      <c r="W132" s="171">
        <f t="shared" si="6"/>
        <v>0</v>
      </c>
      <c r="X132" s="171">
        <v>0</v>
      </c>
      <c r="Y132" s="171">
        <f t="shared" si="7"/>
        <v>0</v>
      </c>
      <c r="Z132" s="171">
        <v>0</v>
      </c>
      <c r="AA132" s="172">
        <f t="shared" si="8"/>
        <v>0</v>
      </c>
      <c r="AR132" s="18" t="s">
        <v>148</v>
      </c>
      <c r="AT132" s="18" t="s">
        <v>144</v>
      </c>
      <c r="AU132" s="18" t="s">
        <v>86</v>
      </c>
      <c r="AY132" s="18" t="s">
        <v>143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8" t="s">
        <v>17</v>
      </c>
      <c r="BK132" s="109">
        <f t="shared" si="14"/>
        <v>0</v>
      </c>
      <c r="BL132" s="18" t="s">
        <v>148</v>
      </c>
      <c r="BM132" s="18" t="s">
        <v>172</v>
      </c>
    </row>
    <row r="133" spans="2:65" s="1" customFormat="1" ht="25.5" customHeight="1">
      <c r="B133" s="34"/>
      <c r="C133" s="166" t="s">
        <v>173</v>
      </c>
      <c r="D133" s="166" t="s">
        <v>144</v>
      </c>
      <c r="E133" s="167" t="s">
        <v>174</v>
      </c>
      <c r="F133" s="242" t="s">
        <v>175</v>
      </c>
      <c r="G133" s="242"/>
      <c r="H133" s="242"/>
      <c r="I133" s="242"/>
      <c r="J133" s="168" t="s">
        <v>171</v>
      </c>
      <c r="K133" s="169">
        <v>234</v>
      </c>
      <c r="L133" s="236">
        <v>0</v>
      </c>
      <c r="M133" s="237"/>
      <c r="N133" s="234">
        <f t="shared" si="5"/>
        <v>0</v>
      </c>
      <c r="O133" s="234"/>
      <c r="P133" s="234"/>
      <c r="Q133" s="234"/>
      <c r="R133" s="36"/>
      <c r="T133" s="170" t="s">
        <v>22</v>
      </c>
      <c r="U133" s="43" t="s">
        <v>40</v>
      </c>
      <c r="V133" s="35"/>
      <c r="W133" s="171">
        <f t="shared" si="6"/>
        <v>0</v>
      </c>
      <c r="X133" s="171">
        <v>0</v>
      </c>
      <c r="Y133" s="171">
        <f t="shared" si="7"/>
        <v>0</v>
      </c>
      <c r="Z133" s="171">
        <v>0</v>
      </c>
      <c r="AA133" s="172">
        <f t="shared" si="8"/>
        <v>0</v>
      </c>
      <c r="AR133" s="18" t="s">
        <v>148</v>
      </c>
      <c r="AT133" s="18" t="s">
        <v>144</v>
      </c>
      <c r="AU133" s="18" t="s">
        <v>86</v>
      </c>
      <c r="AY133" s="18" t="s">
        <v>143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8" t="s">
        <v>17</v>
      </c>
      <c r="BK133" s="109">
        <f t="shared" si="14"/>
        <v>0</v>
      </c>
      <c r="BL133" s="18" t="s">
        <v>148</v>
      </c>
      <c r="BM133" s="18" t="s">
        <v>176</v>
      </c>
    </row>
    <row r="134" spans="2:65" s="1" customFormat="1" ht="38.25" customHeight="1">
      <c r="B134" s="34"/>
      <c r="C134" s="166" t="s">
        <v>177</v>
      </c>
      <c r="D134" s="166" t="s">
        <v>144</v>
      </c>
      <c r="E134" s="167" t="s">
        <v>178</v>
      </c>
      <c r="F134" s="242" t="s">
        <v>179</v>
      </c>
      <c r="G134" s="242"/>
      <c r="H134" s="242"/>
      <c r="I134" s="242"/>
      <c r="J134" s="168" t="s">
        <v>147</v>
      </c>
      <c r="K134" s="169">
        <v>385</v>
      </c>
      <c r="L134" s="236">
        <v>0</v>
      </c>
      <c r="M134" s="237"/>
      <c r="N134" s="234">
        <f t="shared" si="5"/>
        <v>0</v>
      </c>
      <c r="O134" s="234"/>
      <c r="P134" s="234"/>
      <c r="Q134" s="234"/>
      <c r="R134" s="36"/>
      <c r="T134" s="170" t="s">
        <v>22</v>
      </c>
      <c r="U134" s="43" t="s">
        <v>40</v>
      </c>
      <c r="V134" s="35"/>
      <c r="W134" s="171">
        <f t="shared" si="6"/>
        <v>0</v>
      </c>
      <c r="X134" s="171">
        <v>0</v>
      </c>
      <c r="Y134" s="171">
        <f t="shared" si="7"/>
        <v>0</v>
      </c>
      <c r="Z134" s="171">
        <v>0</v>
      </c>
      <c r="AA134" s="172">
        <f t="shared" si="8"/>
        <v>0</v>
      </c>
      <c r="AR134" s="18" t="s">
        <v>148</v>
      </c>
      <c r="AT134" s="18" t="s">
        <v>144</v>
      </c>
      <c r="AU134" s="18" t="s">
        <v>86</v>
      </c>
      <c r="AY134" s="18" t="s">
        <v>143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8" t="s">
        <v>17</v>
      </c>
      <c r="BK134" s="109">
        <f t="shared" si="14"/>
        <v>0</v>
      </c>
      <c r="BL134" s="18" t="s">
        <v>148</v>
      </c>
      <c r="BM134" s="18" t="s">
        <v>180</v>
      </c>
    </row>
    <row r="135" spans="2:65" s="1" customFormat="1" ht="25.5" customHeight="1">
      <c r="B135" s="34"/>
      <c r="C135" s="166" t="s">
        <v>181</v>
      </c>
      <c r="D135" s="166" t="s">
        <v>144</v>
      </c>
      <c r="E135" s="167" t="s">
        <v>182</v>
      </c>
      <c r="F135" s="242" t="s">
        <v>183</v>
      </c>
      <c r="G135" s="242"/>
      <c r="H135" s="242"/>
      <c r="I135" s="242"/>
      <c r="J135" s="168" t="s">
        <v>171</v>
      </c>
      <c r="K135" s="169">
        <v>9</v>
      </c>
      <c r="L135" s="236">
        <v>0</v>
      </c>
      <c r="M135" s="237"/>
      <c r="N135" s="234">
        <f t="shared" si="5"/>
        <v>0</v>
      </c>
      <c r="O135" s="234"/>
      <c r="P135" s="234"/>
      <c r="Q135" s="234"/>
      <c r="R135" s="36"/>
      <c r="T135" s="170" t="s">
        <v>22</v>
      </c>
      <c r="U135" s="43" t="s">
        <v>40</v>
      </c>
      <c r="V135" s="35"/>
      <c r="W135" s="171">
        <f t="shared" si="6"/>
        <v>0</v>
      </c>
      <c r="X135" s="171">
        <v>0</v>
      </c>
      <c r="Y135" s="171">
        <f t="shared" si="7"/>
        <v>0</v>
      </c>
      <c r="Z135" s="171">
        <v>2.2</v>
      </c>
      <c r="AA135" s="172">
        <f t="shared" si="8"/>
        <v>19.8</v>
      </c>
      <c r="AR135" s="18" t="s">
        <v>148</v>
      </c>
      <c r="AT135" s="18" t="s">
        <v>144</v>
      </c>
      <c r="AU135" s="18" t="s">
        <v>86</v>
      </c>
      <c r="AY135" s="18" t="s">
        <v>143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8" t="s">
        <v>17</v>
      </c>
      <c r="BK135" s="109">
        <f t="shared" si="14"/>
        <v>0</v>
      </c>
      <c r="BL135" s="18" t="s">
        <v>148</v>
      </c>
      <c r="BM135" s="18" t="s">
        <v>184</v>
      </c>
    </row>
    <row r="136" spans="2:63" s="9" customFormat="1" ht="29.85" customHeight="1">
      <c r="B136" s="155"/>
      <c r="C136" s="156"/>
      <c r="D136" s="165" t="s">
        <v>114</v>
      </c>
      <c r="E136" s="165"/>
      <c r="F136" s="165"/>
      <c r="G136" s="165"/>
      <c r="H136" s="165"/>
      <c r="I136" s="165"/>
      <c r="J136" s="165"/>
      <c r="K136" s="165"/>
      <c r="L136" s="165"/>
      <c r="M136" s="165"/>
      <c r="N136" s="232">
        <f>BK136</f>
        <v>0</v>
      </c>
      <c r="O136" s="233"/>
      <c r="P136" s="233"/>
      <c r="Q136" s="233"/>
      <c r="R136" s="158"/>
      <c r="T136" s="159"/>
      <c r="U136" s="156"/>
      <c r="V136" s="156"/>
      <c r="W136" s="160">
        <f>W137</f>
        <v>0</v>
      </c>
      <c r="X136" s="156"/>
      <c r="Y136" s="160">
        <f>Y137</f>
        <v>0.01498</v>
      </c>
      <c r="Z136" s="156"/>
      <c r="AA136" s="161">
        <f>AA137</f>
        <v>0</v>
      </c>
      <c r="AR136" s="162" t="s">
        <v>17</v>
      </c>
      <c r="AT136" s="163" t="s">
        <v>74</v>
      </c>
      <c r="AU136" s="163" t="s">
        <v>17</v>
      </c>
      <c r="AY136" s="162" t="s">
        <v>143</v>
      </c>
      <c r="BK136" s="164">
        <f>BK137</f>
        <v>0</v>
      </c>
    </row>
    <row r="137" spans="2:65" s="1" customFormat="1" ht="16.5" customHeight="1">
      <c r="B137" s="34"/>
      <c r="C137" s="166" t="s">
        <v>185</v>
      </c>
      <c r="D137" s="166" t="s">
        <v>144</v>
      </c>
      <c r="E137" s="167" t="s">
        <v>186</v>
      </c>
      <c r="F137" s="242" t="s">
        <v>187</v>
      </c>
      <c r="G137" s="242"/>
      <c r="H137" s="242"/>
      <c r="I137" s="242"/>
      <c r="J137" s="168" t="s">
        <v>162</v>
      </c>
      <c r="K137" s="169">
        <v>14</v>
      </c>
      <c r="L137" s="236">
        <v>0</v>
      </c>
      <c r="M137" s="237"/>
      <c r="N137" s="234">
        <f>ROUND(L137*K137,2)</f>
        <v>0</v>
      </c>
      <c r="O137" s="234"/>
      <c r="P137" s="234"/>
      <c r="Q137" s="234"/>
      <c r="R137" s="36"/>
      <c r="T137" s="170" t="s">
        <v>22</v>
      </c>
      <c r="U137" s="43" t="s">
        <v>40</v>
      </c>
      <c r="V137" s="35"/>
      <c r="W137" s="171">
        <f>V137*K137</f>
        <v>0</v>
      </c>
      <c r="X137" s="171">
        <v>0.00107</v>
      </c>
      <c r="Y137" s="171">
        <f>X137*K137</f>
        <v>0.01498</v>
      </c>
      <c r="Z137" s="171">
        <v>0</v>
      </c>
      <c r="AA137" s="172">
        <f>Z137*K137</f>
        <v>0</v>
      </c>
      <c r="AR137" s="18" t="s">
        <v>148</v>
      </c>
      <c r="AT137" s="18" t="s">
        <v>144</v>
      </c>
      <c r="AU137" s="18" t="s">
        <v>86</v>
      </c>
      <c r="AY137" s="18" t="s">
        <v>143</v>
      </c>
      <c r="BE137" s="109">
        <f>IF(U137="základní",N137,0)</f>
        <v>0</v>
      </c>
      <c r="BF137" s="109">
        <f>IF(U137="snížená",N137,0)</f>
        <v>0</v>
      </c>
      <c r="BG137" s="109">
        <f>IF(U137="zákl. přenesená",N137,0)</f>
        <v>0</v>
      </c>
      <c r="BH137" s="109">
        <f>IF(U137="sníž. přenesená",N137,0)</f>
        <v>0</v>
      </c>
      <c r="BI137" s="109">
        <f>IF(U137="nulová",N137,0)</f>
        <v>0</v>
      </c>
      <c r="BJ137" s="18" t="s">
        <v>17</v>
      </c>
      <c r="BK137" s="109">
        <f>ROUND(L137*K137,2)</f>
        <v>0</v>
      </c>
      <c r="BL137" s="18" t="s">
        <v>148</v>
      </c>
      <c r="BM137" s="18" t="s">
        <v>188</v>
      </c>
    </row>
    <row r="138" spans="2:63" s="9" customFormat="1" ht="29.85" customHeight="1">
      <c r="B138" s="155"/>
      <c r="C138" s="156"/>
      <c r="D138" s="165" t="s">
        <v>115</v>
      </c>
      <c r="E138" s="165"/>
      <c r="F138" s="165"/>
      <c r="G138" s="165"/>
      <c r="H138" s="165"/>
      <c r="I138" s="165"/>
      <c r="J138" s="165"/>
      <c r="K138" s="165"/>
      <c r="L138" s="165"/>
      <c r="M138" s="165"/>
      <c r="N138" s="232">
        <f>BK138</f>
        <v>0</v>
      </c>
      <c r="O138" s="233"/>
      <c r="P138" s="233"/>
      <c r="Q138" s="233"/>
      <c r="R138" s="158"/>
      <c r="T138" s="159"/>
      <c r="U138" s="156"/>
      <c r="V138" s="156"/>
      <c r="W138" s="160">
        <f>SUM(W139:W142)</f>
        <v>0</v>
      </c>
      <c r="X138" s="156"/>
      <c r="Y138" s="160">
        <f>SUM(Y139:Y142)</f>
        <v>34.963750000000005</v>
      </c>
      <c r="Z138" s="156"/>
      <c r="AA138" s="161">
        <f>SUM(AA139:AA142)</f>
        <v>0</v>
      </c>
      <c r="AR138" s="162" t="s">
        <v>17</v>
      </c>
      <c r="AT138" s="163" t="s">
        <v>74</v>
      </c>
      <c r="AU138" s="163" t="s">
        <v>17</v>
      </c>
      <c r="AY138" s="162" t="s">
        <v>143</v>
      </c>
      <c r="BK138" s="164">
        <f>SUM(BK139:BK142)</f>
        <v>0</v>
      </c>
    </row>
    <row r="139" spans="2:65" s="1" customFormat="1" ht="16.5" customHeight="1">
      <c r="B139" s="34"/>
      <c r="C139" s="166" t="s">
        <v>189</v>
      </c>
      <c r="D139" s="166" t="s">
        <v>144</v>
      </c>
      <c r="E139" s="167" t="s">
        <v>190</v>
      </c>
      <c r="F139" s="242" t="s">
        <v>191</v>
      </c>
      <c r="G139" s="242"/>
      <c r="H139" s="242"/>
      <c r="I139" s="242"/>
      <c r="J139" s="168" t="s">
        <v>147</v>
      </c>
      <c r="K139" s="169">
        <v>436</v>
      </c>
      <c r="L139" s="236">
        <v>0</v>
      </c>
      <c r="M139" s="237"/>
      <c r="N139" s="234">
        <f>ROUND(L139*K139,2)</f>
        <v>0</v>
      </c>
      <c r="O139" s="234"/>
      <c r="P139" s="234"/>
      <c r="Q139" s="234"/>
      <c r="R139" s="36"/>
      <c r="T139" s="170" t="s">
        <v>22</v>
      </c>
      <c r="U139" s="43" t="s">
        <v>40</v>
      </c>
      <c r="V139" s="35"/>
      <c r="W139" s="171">
        <f>V139*K139</f>
        <v>0</v>
      </c>
      <c r="X139" s="171">
        <v>0</v>
      </c>
      <c r="Y139" s="171">
        <f>X139*K139</f>
        <v>0</v>
      </c>
      <c r="Z139" s="171">
        <v>0</v>
      </c>
      <c r="AA139" s="172">
        <f>Z139*K139</f>
        <v>0</v>
      </c>
      <c r="AR139" s="18" t="s">
        <v>148</v>
      </c>
      <c r="AT139" s="18" t="s">
        <v>144</v>
      </c>
      <c r="AU139" s="18" t="s">
        <v>86</v>
      </c>
      <c r="AY139" s="18" t="s">
        <v>143</v>
      </c>
      <c r="BE139" s="109">
        <f>IF(U139="základní",N139,0)</f>
        <v>0</v>
      </c>
      <c r="BF139" s="109">
        <f>IF(U139="snížená",N139,0)</f>
        <v>0</v>
      </c>
      <c r="BG139" s="109">
        <f>IF(U139="zákl. přenesená",N139,0)</f>
        <v>0</v>
      </c>
      <c r="BH139" s="109">
        <f>IF(U139="sníž. přenesená",N139,0)</f>
        <v>0</v>
      </c>
      <c r="BI139" s="109">
        <f>IF(U139="nulová",N139,0)</f>
        <v>0</v>
      </c>
      <c r="BJ139" s="18" t="s">
        <v>17</v>
      </c>
      <c r="BK139" s="109">
        <f>ROUND(L139*K139,2)</f>
        <v>0</v>
      </c>
      <c r="BL139" s="18" t="s">
        <v>148</v>
      </c>
      <c r="BM139" s="18" t="s">
        <v>192</v>
      </c>
    </row>
    <row r="140" spans="2:65" s="1" customFormat="1" ht="38.25" customHeight="1">
      <c r="B140" s="34"/>
      <c r="C140" s="166" t="s">
        <v>193</v>
      </c>
      <c r="D140" s="166" t="s">
        <v>144</v>
      </c>
      <c r="E140" s="167" t="s">
        <v>194</v>
      </c>
      <c r="F140" s="242" t="s">
        <v>195</v>
      </c>
      <c r="G140" s="242"/>
      <c r="H140" s="242"/>
      <c r="I140" s="242"/>
      <c r="J140" s="168" t="s">
        <v>147</v>
      </c>
      <c r="K140" s="169">
        <v>4.6</v>
      </c>
      <c r="L140" s="236">
        <v>0</v>
      </c>
      <c r="M140" s="237"/>
      <c r="N140" s="234">
        <f>ROUND(L140*K140,2)</f>
        <v>0</v>
      </c>
      <c r="O140" s="234"/>
      <c r="P140" s="234"/>
      <c r="Q140" s="234"/>
      <c r="R140" s="36"/>
      <c r="T140" s="170" t="s">
        <v>22</v>
      </c>
      <c r="U140" s="43" t="s">
        <v>40</v>
      </c>
      <c r="V140" s="35"/>
      <c r="W140" s="171">
        <f>V140*K140</f>
        <v>0</v>
      </c>
      <c r="X140" s="171">
        <v>0</v>
      </c>
      <c r="Y140" s="171">
        <f>X140*K140</f>
        <v>0</v>
      </c>
      <c r="Z140" s="171">
        <v>0</v>
      </c>
      <c r="AA140" s="172">
        <f>Z140*K140</f>
        <v>0</v>
      </c>
      <c r="AR140" s="18" t="s">
        <v>148</v>
      </c>
      <c r="AT140" s="18" t="s">
        <v>144</v>
      </c>
      <c r="AU140" s="18" t="s">
        <v>86</v>
      </c>
      <c r="AY140" s="18" t="s">
        <v>143</v>
      </c>
      <c r="BE140" s="109">
        <f>IF(U140="základní",N140,0)</f>
        <v>0</v>
      </c>
      <c r="BF140" s="109">
        <f>IF(U140="snížená",N140,0)</f>
        <v>0</v>
      </c>
      <c r="BG140" s="109">
        <f>IF(U140="zákl. přenesená",N140,0)</f>
        <v>0</v>
      </c>
      <c r="BH140" s="109">
        <f>IF(U140="sníž. přenesená",N140,0)</f>
        <v>0</v>
      </c>
      <c r="BI140" s="109">
        <f>IF(U140="nulová",N140,0)</f>
        <v>0</v>
      </c>
      <c r="BJ140" s="18" t="s">
        <v>17</v>
      </c>
      <c r="BK140" s="109">
        <f>ROUND(L140*K140,2)</f>
        <v>0</v>
      </c>
      <c r="BL140" s="18" t="s">
        <v>148</v>
      </c>
      <c r="BM140" s="18" t="s">
        <v>196</v>
      </c>
    </row>
    <row r="141" spans="2:65" s="1" customFormat="1" ht="25.5" customHeight="1">
      <c r="B141" s="34"/>
      <c r="C141" s="166" t="s">
        <v>197</v>
      </c>
      <c r="D141" s="166" t="s">
        <v>144</v>
      </c>
      <c r="E141" s="167" t="s">
        <v>198</v>
      </c>
      <c r="F141" s="242" t="s">
        <v>199</v>
      </c>
      <c r="G141" s="242"/>
      <c r="H141" s="242"/>
      <c r="I141" s="242"/>
      <c r="J141" s="168" t="s">
        <v>147</v>
      </c>
      <c r="K141" s="169">
        <v>415</v>
      </c>
      <c r="L141" s="236">
        <v>0</v>
      </c>
      <c r="M141" s="237"/>
      <c r="N141" s="234">
        <f>ROUND(L141*K141,2)</f>
        <v>0</v>
      </c>
      <c r="O141" s="234"/>
      <c r="P141" s="234"/>
      <c r="Q141" s="234"/>
      <c r="R141" s="36"/>
      <c r="T141" s="170" t="s">
        <v>22</v>
      </c>
      <c r="U141" s="43" t="s">
        <v>40</v>
      </c>
      <c r="V141" s="35"/>
      <c r="W141" s="171">
        <f>V141*K141</f>
        <v>0</v>
      </c>
      <c r="X141" s="171">
        <v>0.08425</v>
      </c>
      <c r="Y141" s="171">
        <f>X141*K141</f>
        <v>34.963750000000005</v>
      </c>
      <c r="Z141" s="171">
        <v>0</v>
      </c>
      <c r="AA141" s="172">
        <f>Z141*K141</f>
        <v>0</v>
      </c>
      <c r="AR141" s="18" t="s">
        <v>148</v>
      </c>
      <c r="AT141" s="18" t="s">
        <v>144</v>
      </c>
      <c r="AU141" s="18" t="s">
        <v>86</v>
      </c>
      <c r="AY141" s="18" t="s">
        <v>143</v>
      </c>
      <c r="BE141" s="109">
        <f>IF(U141="základní",N141,0)</f>
        <v>0</v>
      </c>
      <c r="BF141" s="109">
        <f>IF(U141="snížená",N141,0)</f>
        <v>0</v>
      </c>
      <c r="BG141" s="109">
        <f>IF(U141="zákl. přenesená",N141,0)</f>
        <v>0</v>
      </c>
      <c r="BH141" s="109">
        <f>IF(U141="sníž. přenesená",N141,0)</f>
        <v>0</v>
      </c>
      <c r="BI141" s="109">
        <f>IF(U141="nulová",N141,0)</f>
        <v>0</v>
      </c>
      <c r="BJ141" s="18" t="s">
        <v>17</v>
      </c>
      <c r="BK141" s="109">
        <f>ROUND(L141*K141,2)</f>
        <v>0</v>
      </c>
      <c r="BL141" s="18" t="s">
        <v>148</v>
      </c>
      <c r="BM141" s="18" t="s">
        <v>200</v>
      </c>
    </row>
    <row r="142" spans="2:65" s="1" customFormat="1" ht="16.5" customHeight="1">
      <c r="B142" s="34"/>
      <c r="C142" s="173" t="s">
        <v>201</v>
      </c>
      <c r="D142" s="173" t="s">
        <v>202</v>
      </c>
      <c r="E142" s="174" t="s">
        <v>203</v>
      </c>
      <c r="F142" s="251" t="s">
        <v>204</v>
      </c>
      <c r="G142" s="251"/>
      <c r="H142" s="251"/>
      <c r="I142" s="251"/>
      <c r="J142" s="175" t="s">
        <v>147</v>
      </c>
      <c r="K142" s="176">
        <v>456.5</v>
      </c>
      <c r="L142" s="238">
        <v>0</v>
      </c>
      <c r="M142" s="239"/>
      <c r="N142" s="235">
        <f>ROUND(L142*K142,2)</f>
        <v>0</v>
      </c>
      <c r="O142" s="234"/>
      <c r="P142" s="234"/>
      <c r="Q142" s="234"/>
      <c r="R142" s="36"/>
      <c r="T142" s="170" t="s">
        <v>22</v>
      </c>
      <c r="U142" s="43" t="s">
        <v>40</v>
      </c>
      <c r="V142" s="35"/>
      <c r="W142" s="171">
        <f>V142*K142</f>
        <v>0</v>
      </c>
      <c r="X142" s="171">
        <v>0</v>
      </c>
      <c r="Y142" s="171">
        <f>X142*K142</f>
        <v>0</v>
      </c>
      <c r="Z142" s="171">
        <v>0</v>
      </c>
      <c r="AA142" s="172">
        <f>Z142*K142</f>
        <v>0</v>
      </c>
      <c r="AR142" s="18" t="s">
        <v>205</v>
      </c>
      <c r="AT142" s="18" t="s">
        <v>202</v>
      </c>
      <c r="AU142" s="18" t="s">
        <v>86</v>
      </c>
      <c r="AY142" s="18" t="s">
        <v>143</v>
      </c>
      <c r="BE142" s="109">
        <f>IF(U142="základní",N142,0)</f>
        <v>0</v>
      </c>
      <c r="BF142" s="109">
        <f>IF(U142="snížená",N142,0)</f>
        <v>0</v>
      </c>
      <c r="BG142" s="109">
        <f>IF(U142="zákl. přenesená",N142,0)</f>
        <v>0</v>
      </c>
      <c r="BH142" s="109">
        <f>IF(U142="sníž. přenesená",N142,0)</f>
        <v>0</v>
      </c>
      <c r="BI142" s="109">
        <f>IF(U142="nulová",N142,0)</f>
        <v>0</v>
      </c>
      <c r="BJ142" s="18" t="s">
        <v>17</v>
      </c>
      <c r="BK142" s="109">
        <f>ROUND(L142*K142,2)</f>
        <v>0</v>
      </c>
      <c r="BL142" s="18" t="s">
        <v>148</v>
      </c>
      <c r="BM142" s="18" t="s">
        <v>206</v>
      </c>
    </row>
    <row r="143" spans="2:63" s="9" customFormat="1" ht="29.85" customHeight="1">
      <c r="B143" s="155"/>
      <c r="C143" s="156"/>
      <c r="D143" s="165" t="s">
        <v>116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232">
        <f>BK143</f>
        <v>0</v>
      </c>
      <c r="O143" s="233"/>
      <c r="P143" s="233"/>
      <c r="Q143" s="233"/>
      <c r="R143" s="158"/>
      <c r="T143" s="159"/>
      <c r="U143" s="156"/>
      <c r="V143" s="156"/>
      <c r="W143" s="160">
        <f>W144+SUM(W145:W150)</f>
        <v>0</v>
      </c>
      <c r="X143" s="156"/>
      <c r="Y143" s="160">
        <f>Y144+SUM(Y145:Y150)</f>
        <v>4.1392500000000005</v>
      </c>
      <c r="Z143" s="156"/>
      <c r="AA143" s="161">
        <f>AA144+SUM(AA145:AA150)</f>
        <v>0</v>
      </c>
      <c r="AR143" s="162" t="s">
        <v>17</v>
      </c>
      <c r="AT143" s="163" t="s">
        <v>74</v>
      </c>
      <c r="AU143" s="163" t="s">
        <v>17</v>
      </c>
      <c r="AY143" s="162" t="s">
        <v>143</v>
      </c>
      <c r="BK143" s="164">
        <f>BK144+SUM(BK145:BK150)</f>
        <v>0</v>
      </c>
    </row>
    <row r="144" spans="2:65" s="1" customFormat="1" ht="25.5" customHeight="1">
      <c r="B144" s="34"/>
      <c r="C144" s="166" t="s">
        <v>207</v>
      </c>
      <c r="D144" s="166" t="s">
        <v>144</v>
      </c>
      <c r="E144" s="167" t="s">
        <v>208</v>
      </c>
      <c r="F144" s="242" t="s">
        <v>209</v>
      </c>
      <c r="G144" s="242"/>
      <c r="H144" s="242"/>
      <c r="I144" s="242"/>
      <c r="J144" s="168" t="s">
        <v>147</v>
      </c>
      <c r="K144" s="169">
        <v>21.5</v>
      </c>
      <c r="L144" s="236">
        <v>0</v>
      </c>
      <c r="M144" s="237"/>
      <c r="N144" s="234">
        <f aca="true" t="shared" si="15" ref="N144:N149">ROUND(L144*K144,2)</f>
        <v>0</v>
      </c>
      <c r="O144" s="234"/>
      <c r="P144" s="234"/>
      <c r="Q144" s="234"/>
      <c r="R144" s="36"/>
      <c r="T144" s="170" t="s">
        <v>22</v>
      </c>
      <c r="U144" s="43" t="s">
        <v>40</v>
      </c>
      <c r="V144" s="35"/>
      <c r="W144" s="171">
        <f aca="true" t="shared" si="16" ref="W144:W149">V144*K144</f>
        <v>0</v>
      </c>
      <c r="X144" s="171">
        <v>0</v>
      </c>
      <c r="Y144" s="171">
        <f aca="true" t="shared" si="17" ref="Y144:Y149">X144*K144</f>
        <v>0</v>
      </c>
      <c r="Z144" s="171">
        <v>0</v>
      </c>
      <c r="AA144" s="172">
        <f aca="true" t="shared" si="18" ref="AA144:AA149">Z144*K144</f>
        <v>0</v>
      </c>
      <c r="AR144" s="18" t="s">
        <v>148</v>
      </c>
      <c r="AT144" s="18" t="s">
        <v>144</v>
      </c>
      <c r="AU144" s="18" t="s">
        <v>86</v>
      </c>
      <c r="AY144" s="18" t="s">
        <v>143</v>
      </c>
      <c r="BE144" s="109">
        <f aca="true" t="shared" si="19" ref="BE144:BE149">IF(U144="základní",N144,0)</f>
        <v>0</v>
      </c>
      <c r="BF144" s="109">
        <f aca="true" t="shared" si="20" ref="BF144:BF149">IF(U144="snížená",N144,0)</f>
        <v>0</v>
      </c>
      <c r="BG144" s="109">
        <f aca="true" t="shared" si="21" ref="BG144:BG149">IF(U144="zákl. přenesená",N144,0)</f>
        <v>0</v>
      </c>
      <c r="BH144" s="109">
        <f aca="true" t="shared" si="22" ref="BH144:BH149">IF(U144="sníž. přenesená",N144,0)</f>
        <v>0</v>
      </c>
      <c r="BI144" s="109">
        <f aca="true" t="shared" si="23" ref="BI144:BI149">IF(U144="nulová",N144,0)</f>
        <v>0</v>
      </c>
      <c r="BJ144" s="18" t="s">
        <v>17</v>
      </c>
      <c r="BK144" s="109">
        <f aca="true" t="shared" si="24" ref="BK144:BK149">ROUND(L144*K144,2)</f>
        <v>0</v>
      </c>
      <c r="BL144" s="18" t="s">
        <v>148</v>
      </c>
      <c r="BM144" s="18" t="s">
        <v>210</v>
      </c>
    </row>
    <row r="145" spans="2:65" s="1" customFormat="1" ht="16.5" customHeight="1">
      <c r="B145" s="34"/>
      <c r="C145" s="173" t="s">
        <v>211</v>
      </c>
      <c r="D145" s="173" t="s">
        <v>202</v>
      </c>
      <c r="E145" s="174" t="s">
        <v>212</v>
      </c>
      <c r="F145" s="251" t="s">
        <v>213</v>
      </c>
      <c r="G145" s="251"/>
      <c r="H145" s="251"/>
      <c r="I145" s="251"/>
      <c r="J145" s="175" t="s">
        <v>147</v>
      </c>
      <c r="K145" s="176">
        <v>21.5</v>
      </c>
      <c r="L145" s="238">
        <v>0</v>
      </c>
      <c r="M145" s="239"/>
      <c r="N145" s="235">
        <f t="shared" si="15"/>
        <v>0</v>
      </c>
      <c r="O145" s="234"/>
      <c r="P145" s="234"/>
      <c r="Q145" s="234"/>
      <c r="R145" s="36"/>
      <c r="T145" s="170" t="s">
        <v>22</v>
      </c>
      <c r="U145" s="43" t="s">
        <v>40</v>
      </c>
      <c r="V145" s="35"/>
      <c r="W145" s="171">
        <f t="shared" si="16"/>
        <v>0</v>
      </c>
      <c r="X145" s="171">
        <v>0.0005</v>
      </c>
      <c r="Y145" s="171">
        <f t="shared" si="17"/>
        <v>0.010750000000000001</v>
      </c>
      <c r="Z145" s="171">
        <v>0</v>
      </c>
      <c r="AA145" s="172">
        <f t="shared" si="18"/>
        <v>0</v>
      </c>
      <c r="AR145" s="18" t="s">
        <v>205</v>
      </c>
      <c r="AT145" s="18" t="s">
        <v>202</v>
      </c>
      <c r="AU145" s="18" t="s">
        <v>86</v>
      </c>
      <c r="AY145" s="18" t="s">
        <v>143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8" t="s">
        <v>17</v>
      </c>
      <c r="BK145" s="109">
        <f t="shared" si="24"/>
        <v>0</v>
      </c>
      <c r="BL145" s="18" t="s">
        <v>148</v>
      </c>
      <c r="BM145" s="18" t="s">
        <v>214</v>
      </c>
    </row>
    <row r="146" spans="2:65" s="1" customFormat="1" ht="25.5" customHeight="1">
      <c r="B146" s="34"/>
      <c r="C146" s="166" t="s">
        <v>215</v>
      </c>
      <c r="D146" s="166" t="s">
        <v>144</v>
      </c>
      <c r="E146" s="167" t="s">
        <v>216</v>
      </c>
      <c r="F146" s="242" t="s">
        <v>217</v>
      </c>
      <c r="G146" s="242"/>
      <c r="H146" s="242"/>
      <c r="I146" s="242"/>
      <c r="J146" s="168" t="s">
        <v>147</v>
      </c>
      <c r="K146" s="169">
        <v>5</v>
      </c>
      <c r="L146" s="236">
        <v>0</v>
      </c>
      <c r="M146" s="237"/>
      <c r="N146" s="234">
        <f t="shared" si="15"/>
        <v>0</v>
      </c>
      <c r="O146" s="234"/>
      <c r="P146" s="234"/>
      <c r="Q146" s="234"/>
      <c r="R146" s="36"/>
      <c r="T146" s="170" t="s">
        <v>22</v>
      </c>
      <c r="U146" s="43" t="s">
        <v>40</v>
      </c>
      <c r="V146" s="35"/>
      <c r="W146" s="171">
        <f t="shared" si="16"/>
        <v>0</v>
      </c>
      <c r="X146" s="171">
        <v>0.00026</v>
      </c>
      <c r="Y146" s="171">
        <f t="shared" si="17"/>
        <v>0.0013</v>
      </c>
      <c r="Z146" s="171">
        <v>0</v>
      </c>
      <c r="AA146" s="172">
        <f t="shared" si="18"/>
        <v>0</v>
      </c>
      <c r="AR146" s="18" t="s">
        <v>148</v>
      </c>
      <c r="AT146" s="18" t="s">
        <v>144</v>
      </c>
      <c r="AU146" s="18" t="s">
        <v>86</v>
      </c>
      <c r="AY146" s="18" t="s">
        <v>143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8" t="s">
        <v>17</v>
      </c>
      <c r="BK146" s="109">
        <f t="shared" si="24"/>
        <v>0</v>
      </c>
      <c r="BL146" s="18" t="s">
        <v>148</v>
      </c>
      <c r="BM146" s="18" t="s">
        <v>218</v>
      </c>
    </row>
    <row r="147" spans="2:65" s="1" customFormat="1" ht="38.25" customHeight="1">
      <c r="B147" s="34"/>
      <c r="C147" s="166" t="s">
        <v>219</v>
      </c>
      <c r="D147" s="166" t="s">
        <v>144</v>
      </c>
      <c r="E147" s="167" t="s">
        <v>220</v>
      </c>
      <c r="F147" s="242" t="s">
        <v>221</v>
      </c>
      <c r="G147" s="242"/>
      <c r="H147" s="242"/>
      <c r="I147" s="242"/>
      <c r="J147" s="168" t="s">
        <v>162</v>
      </c>
      <c r="K147" s="169">
        <v>268</v>
      </c>
      <c r="L147" s="236">
        <v>0</v>
      </c>
      <c r="M147" s="237"/>
      <c r="N147" s="234">
        <f t="shared" si="15"/>
        <v>0</v>
      </c>
      <c r="O147" s="234"/>
      <c r="P147" s="234"/>
      <c r="Q147" s="234"/>
      <c r="R147" s="36"/>
      <c r="T147" s="170" t="s">
        <v>22</v>
      </c>
      <c r="U147" s="43" t="s">
        <v>40</v>
      </c>
      <c r="V147" s="35"/>
      <c r="W147" s="171">
        <f t="shared" si="16"/>
        <v>0</v>
      </c>
      <c r="X147" s="171">
        <v>0</v>
      </c>
      <c r="Y147" s="171">
        <f t="shared" si="17"/>
        <v>0</v>
      </c>
      <c r="Z147" s="171">
        <v>0</v>
      </c>
      <c r="AA147" s="172">
        <f t="shared" si="18"/>
        <v>0</v>
      </c>
      <c r="AR147" s="18" t="s">
        <v>148</v>
      </c>
      <c r="AT147" s="18" t="s">
        <v>144</v>
      </c>
      <c r="AU147" s="18" t="s">
        <v>86</v>
      </c>
      <c r="AY147" s="18" t="s">
        <v>143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8" t="s">
        <v>17</v>
      </c>
      <c r="BK147" s="109">
        <f t="shared" si="24"/>
        <v>0</v>
      </c>
      <c r="BL147" s="18" t="s">
        <v>148</v>
      </c>
      <c r="BM147" s="18" t="s">
        <v>222</v>
      </c>
    </row>
    <row r="148" spans="2:65" s="1" customFormat="1" ht="25.5" customHeight="1">
      <c r="B148" s="34"/>
      <c r="C148" s="173" t="s">
        <v>223</v>
      </c>
      <c r="D148" s="173" t="s">
        <v>202</v>
      </c>
      <c r="E148" s="174" t="s">
        <v>224</v>
      </c>
      <c r="F148" s="251" t="s">
        <v>225</v>
      </c>
      <c r="G148" s="251"/>
      <c r="H148" s="251"/>
      <c r="I148" s="251"/>
      <c r="J148" s="175" t="s">
        <v>226</v>
      </c>
      <c r="K148" s="176">
        <v>294.8</v>
      </c>
      <c r="L148" s="238">
        <v>0</v>
      </c>
      <c r="M148" s="239"/>
      <c r="N148" s="235">
        <f t="shared" si="15"/>
        <v>0</v>
      </c>
      <c r="O148" s="234"/>
      <c r="P148" s="234"/>
      <c r="Q148" s="234"/>
      <c r="R148" s="36"/>
      <c r="T148" s="170" t="s">
        <v>22</v>
      </c>
      <c r="U148" s="43" t="s">
        <v>40</v>
      </c>
      <c r="V148" s="35"/>
      <c r="W148" s="171">
        <f t="shared" si="16"/>
        <v>0</v>
      </c>
      <c r="X148" s="171">
        <v>0.014</v>
      </c>
      <c r="Y148" s="171">
        <f t="shared" si="17"/>
        <v>4.1272</v>
      </c>
      <c r="Z148" s="171">
        <v>0</v>
      </c>
      <c r="AA148" s="172">
        <f t="shared" si="18"/>
        <v>0</v>
      </c>
      <c r="AR148" s="18" t="s">
        <v>205</v>
      </c>
      <c r="AT148" s="18" t="s">
        <v>202</v>
      </c>
      <c r="AU148" s="18" t="s">
        <v>86</v>
      </c>
      <c r="AY148" s="18" t="s">
        <v>143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8" t="s">
        <v>17</v>
      </c>
      <c r="BK148" s="109">
        <f t="shared" si="24"/>
        <v>0</v>
      </c>
      <c r="BL148" s="18" t="s">
        <v>148</v>
      </c>
      <c r="BM148" s="18" t="s">
        <v>227</v>
      </c>
    </row>
    <row r="149" spans="2:65" s="1" customFormat="1" ht="16.5" customHeight="1">
      <c r="B149" s="34"/>
      <c r="C149" s="166" t="s">
        <v>228</v>
      </c>
      <c r="D149" s="166" t="s">
        <v>144</v>
      </c>
      <c r="E149" s="167" t="s">
        <v>229</v>
      </c>
      <c r="F149" s="242" t="s">
        <v>230</v>
      </c>
      <c r="G149" s="242"/>
      <c r="H149" s="242"/>
      <c r="I149" s="242"/>
      <c r="J149" s="168" t="s">
        <v>231</v>
      </c>
      <c r="K149" s="169">
        <v>7</v>
      </c>
      <c r="L149" s="236">
        <v>0</v>
      </c>
      <c r="M149" s="237"/>
      <c r="N149" s="234">
        <f t="shared" si="15"/>
        <v>0</v>
      </c>
      <c r="O149" s="234"/>
      <c r="P149" s="234"/>
      <c r="Q149" s="234"/>
      <c r="R149" s="36"/>
      <c r="T149" s="170" t="s">
        <v>22</v>
      </c>
      <c r="U149" s="43" t="s">
        <v>40</v>
      </c>
      <c r="V149" s="35"/>
      <c r="W149" s="171">
        <f t="shared" si="16"/>
        <v>0</v>
      </c>
      <c r="X149" s="171">
        <v>0</v>
      </c>
      <c r="Y149" s="171">
        <f t="shared" si="17"/>
        <v>0</v>
      </c>
      <c r="Z149" s="171">
        <v>0</v>
      </c>
      <c r="AA149" s="172">
        <f t="shared" si="18"/>
        <v>0</v>
      </c>
      <c r="AR149" s="18" t="s">
        <v>232</v>
      </c>
      <c r="AT149" s="18" t="s">
        <v>144</v>
      </c>
      <c r="AU149" s="18" t="s">
        <v>86</v>
      </c>
      <c r="AY149" s="18" t="s">
        <v>143</v>
      </c>
      <c r="BE149" s="109">
        <f t="shared" si="19"/>
        <v>0</v>
      </c>
      <c r="BF149" s="109">
        <f t="shared" si="20"/>
        <v>0</v>
      </c>
      <c r="BG149" s="109">
        <f t="shared" si="21"/>
        <v>0</v>
      </c>
      <c r="BH149" s="109">
        <f t="shared" si="22"/>
        <v>0</v>
      </c>
      <c r="BI149" s="109">
        <f t="shared" si="23"/>
        <v>0</v>
      </c>
      <c r="BJ149" s="18" t="s">
        <v>17</v>
      </c>
      <c r="BK149" s="109">
        <f t="shared" si="24"/>
        <v>0</v>
      </c>
      <c r="BL149" s="18" t="s">
        <v>232</v>
      </c>
      <c r="BM149" s="18" t="s">
        <v>233</v>
      </c>
    </row>
    <row r="150" spans="2:63" s="9" customFormat="1" ht="22.35" customHeight="1">
      <c r="B150" s="155"/>
      <c r="C150" s="156"/>
      <c r="D150" s="165" t="s">
        <v>117</v>
      </c>
      <c r="E150" s="165"/>
      <c r="F150" s="165"/>
      <c r="G150" s="165"/>
      <c r="H150" s="165"/>
      <c r="I150" s="165"/>
      <c r="J150" s="165"/>
      <c r="K150" s="165"/>
      <c r="L150" s="165"/>
      <c r="M150" s="165"/>
      <c r="N150" s="232">
        <f>BK150</f>
        <v>0</v>
      </c>
      <c r="O150" s="233"/>
      <c r="P150" s="233"/>
      <c r="Q150" s="233"/>
      <c r="R150" s="158"/>
      <c r="T150" s="159"/>
      <c r="U150" s="156"/>
      <c r="V150" s="156"/>
      <c r="W150" s="160">
        <f>SUM(W151:W155)</f>
        <v>0</v>
      </c>
      <c r="X150" s="156"/>
      <c r="Y150" s="160">
        <f>SUM(Y151:Y155)</f>
        <v>0</v>
      </c>
      <c r="Z150" s="156"/>
      <c r="AA150" s="161">
        <f>SUM(AA151:AA155)</f>
        <v>0</v>
      </c>
      <c r="AR150" s="162" t="s">
        <v>17</v>
      </c>
      <c r="AT150" s="163" t="s">
        <v>74</v>
      </c>
      <c r="AU150" s="163" t="s">
        <v>86</v>
      </c>
      <c r="AY150" s="162" t="s">
        <v>143</v>
      </c>
      <c r="BK150" s="164">
        <f>SUM(BK151:BK155)</f>
        <v>0</v>
      </c>
    </row>
    <row r="151" spans="2:65" s="1" customFormat="1" ht="25.5" customHeight="1">
      <c r="B151" s="34"/>
      <c r="C151" s="166" t="s">
        <v>11</v>
      </c>
      <c r="D151" s="166" t="s">
        <v>144</v>
      </c>
      <c r="E151" s="167" t="s">
        <v>234</v>
      </c>
      <c r="F151" s="242" t="s">
        <v>235</v>
      </c>
      <c r="G151" s="242"/>
      <c r="H151" s="242"/>
      <c r="I151" s="242"/>
      <c r="J151" s="168" t="s">
        <v>236</v>
      </c>
      <c r="K151" s="169">
        <v>351</v>
      </c>
      <c r="L151" s="236">
        <v>0</v>
      </c>
      <c r="M151" s="237"/>
      <c r="N151" s="234">
        <f>ROUND(L151*K151,2)</f>
        <v>0</v>
      </c>
      <c r="O151" s="234"/>
      <c r="P151" s="234"/>
      <c r="Q151" s="234"/>
      <c r="R151" s="36"/>
      <c r="T151" s="170" t="s">
        <v>22</v>
      </c>
      <c r="U151" s="43" t="s">
        <v>40</v>
      </c>
      <c r="V151" s="35"/>
      <c r="W151" s="171">
        <f>V151*K151</f>
        <v>0</v>
      </c>
      <c r="X151" s="171">
        <v>0</v>
      </c>
      <c r="Y151" s="171">
        <f>X151*K151</f>
        <v>0</v>
      </c>
      <c r="Z151" s="171">
        <v>0</v>
      </c>
      <c r="AA151" s="172">
        <f>Z151*K151</f>
        <v>0</v>
      </c>
      <c r="AR151" s="18" t="s">
        <v>148</v>
      </c>
      <c r="AT151" s="18" t="s">
        <v>144</v>
      </c>
      <c r="AU151" s="18" t="s">
        <v>153</v>
      </c>
      <c r="AY151" s="18" t="s">
        <v>143</v>
      </c>
      <c r="BE151" s="109">
        <f>IF(U151="základní",N151,0)</f>
        <v>0</v>
      </c>
      <c r="BF151" s="109">
        <f>IF(U151="snížená",N151,0)</f>
        <v>0</v>
      </c>
      <c r="BG151" s="109">
        <f>IF(U151="zákl. přenesená",N151,0)</f>
        <v>0</v>
      </c>
      <c r="BH151" s="109">
        <f>IF(U151="sníž. přenesená",N151,0)</f>
        <v>0</v>
      </c>
      <c r="BI151" s="109">
        <f>IF(U151="nulová",N151,0)</f>
        <v>0</v>
      </c>
      <c r="BJ151" s="18" t="s">
        <v>17</v>
      </c>
      <c r="BK151" s="109">
        <f>ROUND(L151*K151,2)</f>
        <v>0</v>
      </c>
      <c r="BL151" s="18" t="s">
        <v>148</v>
      </c>
      <c r="BM151" s="18" t="s">
        <v>237</v>
      </c>
    </row>
    <row r="152" spans="2:65" s="1" customFormat="1" ht="25.5" customHeight="1">
      <c r="B152" s="34"/>
      <c r="C152" s="166" t="s">
        <v>238</v>
      </c>
      <c r="D152" s="166" t="s">
        <v>144</v>
      </c>
      <c r="E152" s="167" t="s">
        <v>239</v>
      </c>
      <c r="F152" s="242" t="s">
        <v>240</v>
      </c>
      <c r="G152" s="242"/>
      <c r="H152" s="242"/>
      <c r="I152" s="242"/>
      <c r="J152" s="168" t="s">
        <v>236</v>
      </c>
      <c r="K152" s="169">
        <v>3365.421</v>
      </c>
      <c r="L152" s="236">
        <v>0</v>
      </c>
      <c r="M152" s="237"/>
      <c r="N152" s="234">
        <f>ROUND(L152*K152,2)</f>
        <v>0</v>
      </c>
      <c r="O152" s="234"/>
      <c r="P152" s="234"/>
      <c r="Q152" s="234"/>
      <c r="R152" s="36"/>
      <c r="T152" s="170" t="s">
        <v>22</v>
      </c>
      <c r="U152" s="43" t="s">
        <v>40</v>
      </c>
      <c r="V152" s="35"/>
      <c r="W152" s="171">
        <f>V152*K152</f>
        <v>0</v>
      </c>
      <c r="X152" s="171">
        <v>0</v>
      </c>
      <c r="Y152" s="171">
        <f>X152*K152</f>
        <v>0</v>
      </c>
      <c r="Z152" s="171">
        <v>0</v>
      </c>
      <c r="AA152" s="172">
        <f>Z152*K152</f>
        <v>0</v>
      </c>
      <c r="AR152" s="18" t="s">
        <v>148</v>
      </c>
      <c r="AT152" s="18" t="s">
        <v>144</v>
      </c>
      <c r="AU152" s="18" t="s">
        <v>153</v>
      </c>
      <c r="AY152" s="18" t="s">
        <v>143</v>
      </c>
      <c r="BE152" s="109">
        <f>IF(U152="základní",N152,0)</f>
        <v>0</v>
      </c>
      <c r="BF152" s="109">
        <f>IF(U152="snížená",N152,0)</f>
        <v>0</v>
      </c>
      <c r="BG152" s="109">
        <f>IF(U152="zákl. přenesená",N152,0)</f>
        <v>0</v>
      </c>
      <c r="BH152" s="109">
        <f>IF(U152="sníž. přenesená",N152,0)</f>
        <v>0</v>
      </c>
      <c r="BI152" s="109">
        <f>IF(U152="nulová",N152,0)</f>
        <v>0</v>
      </c>
      <c r="BJ152" s="18" t="s">
        <v>17</v>
      </c>
      <c r="BK152" s="109">
        <f>ROUND(L152*K152,2)</f>
        <v>0</v>
      </c>
      <c r="BL152" s="18" t="s">
        <v>148</v>
      </c>
      <c r="BM152" s="18" t="s">
        <v>241</v>
      </c>
    </row>
    <row r="153" spans="2:65" s="1" customFormat="1" ht="25.5" customHeight="1">
      <c r="B153" s="34"/>
      <c r="C153" s="166" t="s">
        <v>242</v>
      </c>
      <c r="D153" s="166" t="s">
        <v>144</v>
      </c>
      <c r="E153" s="167" t="s">
        <v>243</v>
      </c>
      <c r="F153" s="242" t="s">
        <v>244</v>
      </c>
      <c r="G153" s="242"/>
      <c r="H153" s="242"/>
      <c r="I153" s="242"/>
      <c r="J153" s="168" t="s">
        <v>236</v>
      </c>
      <c r="K153" s="169">
        <v>42.75</v>
      </c>
      <c r="L153" s="236">
        <v>0</v>
      </c>
      <c r="M153" s="237"/>
      <c r="N153" s="234">
        <f>ROUND(L153*K153,2)</f>
        <v>0</v>
      </c>
      <c r="O153" s="234"/>
      <c r="P153" s="234"/>
      <c r="Q153" s="234"/>
      <c r="R153" s="36"/>
      <c r="T153" s="170" t="s">
        <v>22</v>
      </c>
      <c r="U153" s="43" t="s">
        <v>40</v>
      </c>
      <c r="V153" s="35"/>
      <c r="W153" s="171">
        <f>V153*K153</f>
        <v>0</v>
      </c>
      <c r="X153" s="171">
        <v>0</v>
      </c>
      <c r="Y153" s="171">
        <f>X153*K153</f>
        <v>0</v>
      </c>
      <c r="Z153" s="171">
        <v>0</v>
      </c>
      <c r="AA153" s="172">
        <f>Z153*K153</f>
        <v>0</v>
      </c>
      <c r="AR153" s="18" t="s">
        <v>148</v>
      </c>
      <c r="AT153" s="18" t="s">
        <v>144</v>
      </c>
      <c r="AU153" s="18" t="s">
        <v>153</v>
      </c>
      <c r="AY153" s="18" t="s">
        <v>143</v>
      </c>
      <c r="BE153" s="109">
        <f>IF(U153="základní",N153,0)</f>
        <v>0</v>
      </c>
      <c r="BF153" s="109">
        <f>IF(U153="snížená",N153,0)</f>
        <v>0</v>
      </c>
      <c r="BG153" s="109">
        <f>IF(U153="zákl. přenesená",N153,0)</f>
        <v>0</v>
      </c>
      <c r="BH153" s="109">
        <f>IF(U153="sníž. přenesená",N153,0)</f>
        <v>0</v>
      </c>
      <c r="BI153" s="109">
        <f>IF(U153="nulová",N153,0)</f>
        <v>0</v>
      </c>
      <c r="BJ153" s="18" t="s">
        <v>17</v>
      </c>
      <c r="BK153" s="109">
        <f>ROUND(L153*K153,2)</f>
        <v>0</v>
      </c>
      <c r="BL153" s="18" t="s">
        <v>148</v>
      </c>
      <c r="BM153" s="18" t="s">
        <v>245</v>
      </c>
    </row>
    <row r="154" spans="2:65" s="1" customFormat="1" ht="25.5" customHeight="1">
      <c r="B154" s="34"/>
      <c r="C154" s="166" t="s">
        <v>246</v>
      </c>
      <c r="D154" s="166" t="s">
        <v>144</v>
      </c>
      <c r="E154" s="167" t="s">
        <v>247</v>
      </c>
      <c r="F154" s="242" t="s">
        <v>248</v>
      </c>
      <c r="G154" s="242"/>
      <c r="H154" s="242"/>
      <c r="I154" s="242"/>
      <c r="J154" s="168" t="s">
        <v>236</v>
      </c>
      <c r="K154" s="169">
        <v>351</v>
      </c>
      <c r="L154" s="236">
        <v>0</v>
      </c>
      <c r="M154" s="237"/>
      <c r="N154" s="234">
        <f>ROUND(L154*K154,2)</f>
        <v>0</v>
      </c>
      <c r="O154" s="234"/>
      <c r="P154" s="234"/>
      <c r="Q154" s="234"/>
      <c r="R154" s="36"/>
      <c r="T154" s="170" t="s">
        <v>22</v>
      </c>
      <c r="U154" s="43" t="s">
        <v>40</v>
      </c>
      <c r="V154" s="35"/>
      <c r="W154" s="171">
        <f>V154*K154</f>
        <v>0</v>
      </c>
      <c r="X154" s="171">
        <v>0</v>
      </c>
      <c r="Y154" s="171">
        <f>X154*K154</f>
        <v>0</v>
      </c>
      <c r="Z154" s="171">
        <v>0</v>
      </c>
      <c r="AA154" s="172">
        <f>Z154*K154</f>
        <v>0</v>
      </c>
      <c r="AR154" s="18" t="s">
        <v>148</v>
      </c>
      <c r="AT154" s="18" t="s">
        <v>144</v>
      </c>
      <c r="AU154" s="18" t="s">
        <v>153</v>
      </c>
      <c r="AY154" s="18" t="s">
        <v>143</v>
      </c>
      <c r="BE154" s="109">
        <f>IF(U154="základní",N154,0)</f>
        <v>0</v>
      </c>
      <c r="BF154" s="109">
        <f>IF(U154="snížená",N154,0)</f>
        <v>0</v>
      </c>
      <c r="BG154" s="109">
        <f>IF(U154="zákl. přenesená",N154,0)</f>
        <v>0</v>
      </c>
      <c r="BH154" s="109">
        <f>IF(U154="sníž. přenesená",N154,0)</f>
        <v>0</v>
      </c>
      <c r="BI154" s="109">
        <f>IF(U154="nulová",N154,0)</f>
        <v>0</v>
      </c>
      <c r="BJ154" s="18" t="s">
        <v>17</v>
      </c>
      <c r="BK154" s="109">
        <f>ROUND(L154*K154,2)</f>
        <v>0</v>
      </c>
      <c r="BL154" s="18" t="s">
        <v>148</v>
      </c>
      <c r="BM154" s="18" t="s">
        <v>249</v>
      </c>
    </row>
    <row r="155" spans="2:65" s="1" customFormat="1" ht="25.5" customHeight="1">
      <c r="B155" s="34"/>
      <c r="C155" s="166" t="s">
        <v>250</v>
      </c>
      <c r="D155" s="166" t="s">
        <v>144</v>
      </c>
      <c r="E155" s="167" t="s">
        <v>251</v>
      </c>
      <c r="F155" s="242" t="s">
        <v>252</v>
      </c>
      <c r="G155" s="242"/>
      <c r="H155" s="242"/>
      <c r="I155" s="242"/>
      <c r="J155" s="168" t="s">
        <v>236</v>
      </c>
      <c r="K155" s="169">
        <v>120.906</v>
      </c>
      <c r="L155" s="236">
        <v>0</v>
      </c>
      <c r="M155" s="237"/>
      <c r="N155" s="234">
        <f>ROUND(L155*K155,2)</f>
        <v>0</v>
      </c>
      <c r="O155" s="234"/>
      <c r="P155" s="234"/>
      <c r="Q155" s="234"/>
      <c r="R155" s="36"/>
      <c r="T155" s="170" t="s">
        <v>22</v>
      </c>
      <c r="U155" s="43" t="s">
        <v>40</v>
      </c>
      <c r="V155" s="35"/>
      <c r="W155" s="171">
        <f>V155*K155</f>
        <v>0</v>
      </c>
      <c r="X155" s="171">
        <v>0</v>
      </c>
      <c r="Y155" s="171">
        <f>X155*K155</f>
        <v>0</v>
      </c>
      <c r="Z155" s="171">
        <v>0</v>
      </c>
      <c r="AA155" s="172">
        <f>Z155*K155</f>
        <v>0</v>
      </c>
      <c r="AR155" s="18" t="s">
        <v>148</v>
      </c>
      <c r="AT155" s="18" t="s">
        <v>144</v>
      </c>
      <c r="AU155" s="18" t="s">
        <v>153</v>
      </c>
      <c r="AY155" s="18" t="s">
        <v>143</v>
      </c>
      <c r="BE155" s="109">
        <f>IF(U155="základní",N155,0)</f>
        <v>0</v>
      </c>
      <c r="BF155" s="109">
        <f>IF(U155="snížená",N155,0)</f>
        <v>0</v>
      </c>
      <c r="BG155" s="109">
        <f>IF(U155="zákl. přenesená",N155,0)</f>
        <v>0</v>
      </c>
      <c r="BH155" s="109">
        <f>IF(U155="sníž. přenesená",N155,0)</f>
        <v>0</v>
      </c>
      <c r="BI155" s="109">
        <f>IF(U155="nulová",N155,0)</f>
        <v>0</v>
      </c>
      <c r="BJ155" s="18" t="s">
        <v>17</v>
      </c>
      <c r="BK155" s="109">
        <f>ROUND(L155*K155,2)</f>
        <v>0</v>
      </c>
      <c r="BL155" s="18" t="s">
        <v>148</v>
      </c>
      <c r="BM155" s="18" t="s">
        <v>253</v>
      </c>
    </row>
    <row r="156" spans="2:63" s="9" customFormat="1" ht="37.35" customHeight="1">
      <c r="B156" s="155"/>
      <c r="C156" s="156"/>
      <c r="D156" s="157" t="s">
        <v>118</v>
      </c>
      <c r="E156" s="157"/>
      <c r="F156" s="157"/>
      <c r="G156" s="157"/>
      <c r="H156" s="157"/>
      <c r="I156" s="157"/>
      <c r="J156" s="157"/>
      <c r="K156" s="157"/>
      <c r="L156" s="157"/>
      <c r="M156" s="157"/>
      <c r="N156" s="243">
        <f>BK156</f>
        <v>0</v>
      </c>
      <c r="O156" s="244"/>
      <c r="P156" s="244"/>
      <c r="Q156" s="244"/>
      <c r="R156" s="158"/>
      <c r="T156" s="159"/>
      <c r="U156" s="156"/>
      <c r="V156" s="156"/>
      <c r="W156" s="160">
        <f>W157</f>
        <v>0</v>
      </c>
      <c r="X156" s="156"/>
      <c r="Y156" s="160">
        <f>Y157</f>
        <v>0</v>
      </c>
      <c r="Z156" s="156"/>
      <c r="AA156" s="161">
        <f>AA157</f>
        <v>0.3465</v>
      </c>
      <c r="AR156" s="162" t="s">
        <v>86</v>
      </c>
      <c r="AT156" s="163" t="s">
        <v>74</v>
      </c>
      <c r="AU156" s="163" t="s">
        <v>75</v>
      </c>
      <c r="AY156" s="162" t="s">
        <v>143</v>
      </c>
      <c r="BK156" s="164">
        <f>BK157</f>
        <v>0</v>
      </c>
    </row>
    <row r="157" spans="2:63" s="9" customFormat="1" ht="19.9" customHeight="1">
      <c r="B157" s="155"/>
      <c r="C157" s="156"/>
      <c r="D157" s="165" t="s">
        <v>119</v>
      </c>
      <c r="E157" s="165"/>
      <c r="F157" s="165"/>
      <c r="G157" s="165"/>
      <c r="H157" s="165"/>
      <c r="I157" s="165"/>
      <c r="J157" s="165"/>
      <c r="K157" s="165"/>
      <c r="L157" s="165"/>
      <c r="M157" s="165"/>
      <c r="N157" s="245">
        <f>BK157</f>
        <v>0</v>
      </c>
      <c r="O157" s="246"/>
      <c r="P157" s="246"/>
      <c r="Q157" s="246"/>
      <c r="R157" s="158"/>
      <c r="T157" s="159"/>
      <c r="U157" s="156"/>
      <c r="V157" s="156"/>
      <c r="W157" s="160">
        <f>SUM(W158:W159)</f>
        <v>0</v>
      </c>
      <c r="X157" s="156"/>
      <c r="Y157" s="160">
        <f>SUM(Y158:Y159)</f>
        <v>0</v>
      </c>
      <c r="Z157" s="156"/>
      <c r="AA157" s="161">
        <f>SUM(AA158:AA159)</f>
        <v>0.3465</v>
      </c>
      <c r="AR157" s="162" t="s">
        <v>86</v>
      </c>
      <c r="AT157" s="163" t="s">
        <v>74</v>
      </c>
      <c r="AU157" s="163" t="s">
        <v>17</v>
      </c>
      <c r="AY157" s="162" t="s">
        <v>143</v>
      </c>
      <c r="BK157" s="164">
        <f>SUM(BK158:BK159)</f>
        <v>0</v>
      </c>
    </row>
    <row r="158" spans="2:65" s="1" customFormat="1" ht="25.5" customHeight="1">
      <c r="B158" s="34"/>
      <c r="C158" s="166" t="s">
        <v>254</v>
      </c>
      <c r="D158" s="166" t="s">
        <v>144</v>
      </c>
      <c r="E158" s="167" t="s">
        <v>255</v>
      </c>
      <c r="F158" s="242" t="s">
        <v>256</v>
      </c>
      <c r="G158" s="242"/>
      <c r="H158" s="242"/>
      <c r="I158" s="242"/>
      <c r="J158" s="168" t="s">
        <v>147</v>
      </c>
      <c r="K158" s="169">
        <v>4.5</v>
      </c>
      <c r="L158" s="236">
        <v>0</v>
      </c>
      <c r="M158" s="237"/>
      <c r="N158" s="234">
        <f>ROUND(L158*K158,2)</f>
        <v>0</v>
      </c>
      <c r="O158" s="234"/>
      <c r="P158" s="234"/>
      <c r="Q158" s="234"/>
      <c r="R158" s="36"/>
      <c r="T158" s="170" t="s">
        <v>22</v>
      </c>
      <c r="U158" s="43" t="s">
        <v>40</v>
      </c>
      <c r="V158" s="35"/>
      <c r="W158" s="171">
        <f>V158*K158</f>
        <v>0</v>
      </c>
      <c r="X158" s="171">
        <v>0</v>
      </c>
      <c r="Y158" s="171">
        <f>X158*K158</f>
        <v>0</v>
      </c>
      <c r="Z158" s="171">
        <v>0.077</v>
      </c>
      <c r="AA158" s="172">
        <f>Z158*K158</f>
        <v>0.3465</v>
      </c>
      <c r="AR158" s="18" t="s">
        <v>238</v>
      </c>
      <c r="AT158" s="18" t="s">
        <v>144</v>
      </c>
      <c r="AU158" s="18" t="s">
        <v>86</v>
      </c>
      <c r="AY158" s="18" t="s">
        <v>143</v>
      </c>
      <c r="BE158" s="109">
        <f>IF(U158="základní",N158,0)</f>
        <v>0</v>
      </c>
      <c r="BF158" s="109">
        <f>IF(U158="snížená",N158,0)</f>
        <v>0</v>
      </c>
      <c r="BG158" s="109">
        <f>IF(U158="zákl. přenesená",N158,0)</f>
        <v>0</v>
      </c>
      <c r="BH158" s="109">
        <f>IF(U158="sníž. přenesená",N158,0)</f>
        <v>0</v>
      </c>
      <c r="BI158" s="109">
        <f>IF(U158="nulová",N158,0)</f>
        <v>0</v>
      </c>
      <c r="BJ158" s="18" t="s">
        <v>17</v>
      </c>
      <c r="BK158" s="109">
        <f>ROUND(L158*K158,2)</f>
        <v>0</v>
      </c>
      <c r="BL158" s="18" t="s">
        <v>238</v>
      </c>
      <c r="BM158" s="18" t="s">
        <v>257</v>
      </c>
    </row>
    <row r="159" spans="2:47" s="1" customFormat="1" ht="16.5" customHeight="1">
      <c r="B159" s="34"/>
      <c r="C159" s="35"/>
      <c r="D159" s="35"/>
      <c r="E159" s="35"/>
      <c r="F159" s="258" t="s">
        <v>258</v>
      </c>
      <c r="G159" s="259"/>
      <c r="H159" s="259"/>
      <c r="I159" s="259"/>
      <c r="J159" s="35"/>
      <c r="K159" s="35"/>
      <c r="L159" s="35"/>
      <c r="M159" s="35"/>
      <c r="N159" s="35"/>
      <c r="O159" s="35"/>
      <c r="P159" s="35"/>
      <c r="Q159" s="35"/>
      <c r="R159" s="36"/>
      <c r="T159" s="142"/>
      <c r="U159" s="35"/>
      <c r="V159" s="35"/>
      <c r="W159" s="35"/>
      <c r="X159" s="35"/>
      <c r="Y159" s="35"/>
      <c r="Z159" s="35"/>
      <c r="AA159" s="77"/>
      <c r="AT159" s="18" t="s">
        <v>259</v>
      </c>
      <c r="AU159" s="18" t="s">
        <v>86</v>
      </c>
    </row>
    <row r="160" spans="2:63" s="1" customFormat="1" ht="49.9" customHeight="1">
      <c r="B160" s="34"/>
      <c r="C160" s="35"/>
      <c r="D160" s="157" t="s">
        <v>260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240">
        <f>BK160</f>
        <v>0</v>
      </c>
      <c r="O160" s="241"/>
      <c r="P160" s="241"/>
      <c r="Q160" s="241"/>
      <c r="R160" s="36"/>
      <c r="T160" s="146"/>
      <c r="U160" s="55"/>
      <c r="V160" s="55"/>
      <c r="W160" s="55"/>
      <c r="X160" s="55"/>
      <c r="Y160" s="55"/>
      <c r="Z160" s="55"/>
      <c r="AA160" s="57"/>
      <c r="AT160" s="18" t="s">
        <v>74</v>
      </c>
      <c r="AU160" s="18" t="s">
        <v>75</v>
      </c>
      <c r="AY160" s="18" t="s">
        <v>261</v>
      </c>
      <c r="BK160" s="109">
        <v>0</v>
      </c>
    </row>
    <row r="161" spans="2:18" s="1" customFormat="1" ht="6.95" customHeight="1">
      <c r="B161" s="58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60"/>
    </row>
  </sheetData>
  <sheetProtection algorithmName="SHA-512" hashValue="MWvDh+kc3DULcOXs5TFr7IK6We3cHQvB+y3LPC+dFnbu5yeD9Aw32gaLpWIzv8x/AVGcAvBrPS6l1qjFDIhtIA==" saltValue="mQtZQsOo6BdVaM//qFNIPFCjNnRLzb36uGLJ8cV66zqbSNDz8z7dqMW7jrJZBaac0TbEqjBHaSu5uEvUWV8ZQw==" spinCount="10" sheet="1" objects="1" scenarios="1" formatColumns="0" formatRows="0"/>
  <mergeCells count="162">
    <mergeCell ref="F147:I147"/>
    <mergeCell ref="F146:I146"/>
    <mergeCell ref="F148:I148"/>
    <mergeCell ref="F149:I149"/>
    <mergeCell ref="F151:I151"/>
    <mergeCell ref="F152:I152"/>
    <mergeCell ref="F153:I153"/>
    <mergeCell ref="F154:I154"/>
    <mergeCell ref="F155:I155"/>
    <mergeCell ref="F158:I158"/>
    <mergeCell ref="F159:I159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L130:M130"/>
    <mergeCell ref="L131:M131"/>
    <mergeCell ref="L132:M132"/>
    <mergeCell ref="L134:M134"/>
    <mergeCell ref="L135:M135"/>
    <mergeCell ref="L137:M137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L155:M155"/>
    <mergeCell ref="L158:M158"/>
    <mergeCell ref="N158:Q158"/>
    <mergeCell ref="N155:Q155"/>
    <mergeCell ref="N156:Q156"/>
    <mergeCell ref="N157:Q157"/>
    <mergeCell ref="M120:Q120"/>
    <mergeCell ref="F122:I122"/>
    <mergeCell ref="L122:M122"/>
    <mergeCell ref="N122:Q122"/>
    <mergeCell ref="N123:Q123"/>
    <mergeCell ref="N124:Q124"/>
    <mergeCell ref="N125:Q125"/>
    <mergeCell ref="L147:M147"/>
    <mergeCell ref="L146:M146"/>
    <mergeCell ref="F139:I139"/>
    <mergeCell ref="F140:I140"/>
    <mergeCell ref="F141:I141"/>
    <mergeCell ref="F142:I142"/>
    <mergeCell ref="F144:I144"/>
    <mergeCell ref="F145:I145"/>
    <mergeCell ref="L128:M128"/>
    <mergeCell ref="L133:M133"/>
    <mergeCell ref="L129:M129"/>
    <mergeCell ref="N160:Q160"/>
    <mergeCell ref="F126:I126"/>
    <mergeCell ref="F127:I127"/>
    <mergeCell ref="L126:M126"/>
    <mergeCell ref="N126:Q126"/>
    <mergeCell ref="L127:M127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F128:I128"/>
    <mergeCell ref="F131:I131"/>
    <mergeCell ref="F130:I130"/>
    <mergeCell ref="F129:I129"/>
    <mergeCell ref="F132:I132"/>
    <mergeCell ref="F133:I133"/>
    <mergeCell ref="F134:I134"/>
    <mergeCell ref="F135:I135"/>
    <mergeCell ref="F137:I137"/>
    <mergeCell ref="L139:M139"/>
    <mergeCell ref="L140:M140"/>
    <mergeCell ref="L141:M141"/>
    <mergeCell ref="L142:M142"/>
    <mergeCell ref="L144:M144"/>
    <mergeCell ref="L145:M145"/>
    <mergeCell ref="N154:Q154"/>
    <mergeCell ref="N153:Q153"/>
    <mergeCell ref="N152:Q152"/>
    <mergeCell ref="N151:Q151"/>
    <mergeCell ref="N150:Q150"/>
    <mergeCell ref="N147:Q147"/>
    <mergeCell ref="N148:Q148"/>
    <mergeCell ref="N149:Q149"/>
    <mergeCell ref="L148:M148"/>
    <mergeCell ref="L149:M149"/>
    <mergeCell ref="L151:M151"/>
    <mergeCell ref="L152:M152"/>
    <mergeCell ref="L153:M153"/>
    <mergeCell ref="L154:M154"/>
    <mergeCell ref="N136:Q136"/>
    <mergeCell ref="N137:Q137"/>
    <mergeCell ref="N140:Q140"/>
    <mergeCell ref="N139:Q139"/>
    <mergeCell ref="N141:Q141"/>
    <mergeCell ref="N142:Q142"/>
    <mergeCell ref="N144:Q144"/>
    <mergeCell ref="N145:Q145"/>
    <mergeCell ref="N146:Q146"/>
    <mergeCell ref="N138:Q138"/>
    <mergeCell ref="N143:Q143"/>
    <mergeCell ref="E15:L15"/>
    <mergeCell ref="O15:P15"/>
    <mergeCell ref="O17:P17"/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98</v>
      </c>
      <c r="G1" s="13"/>
      <c r="H1" s="226" t="s">
        <v>99</v>
      </c>
      <c r="I1" s="226"/>
      <c r="J1" s="226"/>
      <c r="K1" s="226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11" t="s">
        <v>8</v>
      </c>
      <c r="T2" s="212"/>
      <c r="U2" s="212"/>
      <c r="V2" s="212"/>
      <c r="W2" s="212"/>
      <c r="X2" s="212"/>
      <c r="Y2" s="212"/>
      <c r="Z2" s="212"/>
      <c r="AA2" s="212"/>
      <c r="AB2" s="212"/>
      <c r="AC2" s="212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95" customHeight="1">
      <c r="B4" s="22"/>
      <c r="C4" s="197" t="s">
        <v>103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7" t="str">
        <f>'Rekapitulace stavby'!K6</f>
        <v>DPS Krásné Březno - Rekonstrukce chodníkových ploch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5"/>
      <c r="R6" s="23"/>
    </row>
    <row r="7" spans="2:18" s="1" customFormat="1" ht="32.85" customHeight="1">
      <c r="B7" s="34"/>
      <c r="C7" s="35"/>
      <c r="D7" s="28" t="s">
        <v>104</v>
      </c>
      <c r="E7" s="35"/>
      <c r="F7" s="215" t="s">
        <v>262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30">
        <f>'Rekapitulace stavby'!AN8</f>
        <v>0</v>
      </c>
      <c r="P9" s="23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tr">
        <f>IF('Rekapitulace stavby'!AN10="","",'Rekapitulace stavby'!AN10)</f>
        <v/>
      </c>
      <c r="P11" s="21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IF('Rekapitulace stavby'!AN11="","",'Rekapitulace stavby'!AN11)</f>
        <v/>
      </c>
      <c r="P12" s="21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24" t="str">
        <f>IF('Rekapitulace stavby'!AN13="","",'Rekapitulace stavby'!AN13)</f>
        <v>Vyplň údaj</v>
      </c>
      <c r="P14" s="213"/>
      <c r="Q14" s="35"/>
      <c r="R14" s="36"/>
    </row>
    <row r="15" spans="2:18" s="1" customFormat="1" ht="18" customHeight="1">
      <c r="B15" s="34"/>
      <c r="C15" s="35"/>
      <c r="D15" s="35"/>
      <c r="E15" s="224" t="str">
        <f>IF('Rekapitulace stavby'!E14="","",'Rekapitulace stavby'!E14)</f>
        <v>Vyplň údaj</v>
      </c>
      <c r="F15" s="225"/>
      <c r="G15" s="225"/>
      <c r="H15" s="225"/>
      <c r="I15" s="225"/>
      <c r="J15" s="225"/>
      <c r="K15" s="225"/>
      <c r="L15" s="225"/>
      <c r="M15" s="29" t="s">
        <v>29</v>
      </c>
      <c r="N15" s="35"/>
      <c r="O15" s="224" t="str">
        <f>IF('Rekapitulace stavby'!AN14="","",'Rekapitulace stavby'!AN14)</f>
        <v>Vyplň údaj</v>
      </c>
      <c r="P15" s="21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tr">
        <f>IF('Rekapitulace stavby'!AN16="","",'Rekapitulace stavby'!AN16)</f>
        <v/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tr">
        <f>IF('Rekapitulace stavby'!AN17="","",'Rekapitulace stavby'!AN17)</f>
        <v/>
      </c>
      <c r="P18" s="21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tr">
        <f>IF('Rekapitulace stavby'!AN19="","",'Rekapitulace stavby'!AN19)</f>
        <v/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IF('Rekapitulace stavby'!AN20="","",'Rekapitulace stavby'!AN20)</f>
        <v/>
      </c>
      <c r="P21" s="21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22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106</v>
      </c>
      <c r="E27" s="35"/>
      <c r="F27" s="35"/>
      <c r="G27" s="35"/>
      <c r="H27" s="35"/>
      <c r="I27" s="35"/>
      <c r="J27" s="35"/>
      <c r="K27" s="35"/>
      <c r="L27" s="35"/>
      <c r="M27" s="221">
        <f>N88</f>
        <v>0</v>
      </c>
      <c r="N27" s="221"/>
      <c r="O27" s="221"/>
      <c r="P27" s="221"/>
      <c r="Q27" s="35"/>
      <c r="R27" s="36"/>
    </row>
    <row r="28" spans="2:18" s="1" customFormat="1" ht="14.45" customHeight="1">
      <c r="B28" s="34"/>
      <c r="C28" s="35"/>
      <c r="D28" s="33" t="s">
        <v>92</v>
      </c>
      <c r="E28" s="35"/>
      <c r="F28" s="35"/>
      <c r="G28" s="35"/>
      <c r="H28" s="35"/>
      <c r="I28" s="35"/>
      <c r="J28" s="35"/>
      <c r="K28" s="35"/>
      <c r="L28" s="35"/>
      <c r="M28" s="221">
        <f>N97</f>
        <v>0</v>
      </c>
      <c r="N28" s="221"/>
      <c r="O28" s="221"/>
      <c r="P28" s="22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38</v>
      </c>
      <c r="E30" s="35"/>
      <c r="F30" s="35"/>
      <c r="G30" s="35"/>
      <c r="H30" s="35"/>
      <c r="I30" s="35"/>
      <c r="J30" s="35"/>
      <c r="K30" s="35"/>
      <c r="L30" s="35"/>
      <c r="M30" s="260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21" t="s">
        <v>41</v>
      </c>
      <c r="H32" s="261">
        <f>(SUM(BE97:BE104)+SUM(BE122:BE146))</f>
        <v>0</v>
      </c>
      <c r="I32" s="229"/>
      <c r="J32" s="229"/>
      <c r="K32" s="35"/>
      <c r="L32" s="35"/>
      <c r="M32" s="261">
        <f>ROUND((SUM(BE97:BE104)+SUM(BE122:BE146)),2)*F32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21" t="s">
        <v>41</v>
      </c>
      <c r="H33" s="261">
        <f>(SUM(BF97:BF104)+SUM(BF122:BF146))</f>
        <v>0</v>
      </c>
      <c r="I33" s="229"/>
      <c r="J33" s="229"/>
      <c r="K33" s="35"/>
      <c r="L33" s="35"/>
      <c r="M33" s="261">
        <f>ROUND((SUM(BF97:BF104)+SUM(BF122:BF146)),2)*F33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43</v>
      </c>
      <c r="F34" s="42">
        <v>0.21</v>
      </c>
      <c r="G34" s="121" t="s">
        <v>41</v>
      </c>
      <c r="H34" s="261">
        <f>(SUM(BG97:BG104)+SUM(BG122:BG146))</f>
        <v>0</v>
      </c>
      <c r="I34" s="229"/>
      <c r="J34" s="229"/>
      <c r="K34" s="35"/>
      <c r="L34" s="35"/>
      <c r="M34" s="261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44</v>
      </c>
      <c r="F35" s="42">
        <v>0.15</v>
      </c>
      <c r="G35" s="121" t="s">
        <v>41</v>
      </c>
      <c r="H35" s="261">
        <f>(SUM(BH97:BH104)+SUM(BH122:BH146))</f>
        <v>0</v>
      </c>
      <c r="I35" s="229"/>
      <c r="J35" s="229"/>
      <c r="K35" s="35"/>
      <c r="L35" s="35"/>
      <c r="M35" s="261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45</v>
      </c>
      <c r="F36" s="42">
        <v>0</v>
      </c>
      <c r="G36" s="121" t="s">
        <v>41</v>
      </c>
      <c r="H36" s="261">
        <f>(SUM(BI97:BI104)+SUM(BI122:BI146))</f>
        <v>0</v>
      </c>
      <c r="I36" s="229"/>
      <c r="J36" s="229"/>
      <c r="K36" s="35"/>
      <c r="L36" s="35"/>
      <c r="M36" s="261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46</v>
      </c>
      <c r="E38" s="78"/>
      <c r="F38" s="78"/>
      <c r="G38" s="123" t="s">
        <v>47</v>
      </c>
      <c r="H38" s="124" t="s">
        <v>48</v>
      </c>
      <c r="I38" s="78"/>
      <c r="J38" s="78"/>
      <c r="K38" s="78"/>
      <c r="L38" s="262">
        <f>SUM(M30:M36)</f>
        <v>0</v>
      </c>
      <c r="M38" s="262"/>
      <c r="N38" s="262"/>
      <c r="O38" s="262"/>
      <c r="P38" s="263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97" t="s">
        <v>107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7" t="str">
        <f>F6</f>
        <v>DPS Krásné Březno - Rekonstrukce chodníkových ploch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35"/>
      <c r="R78" s="36"/>
      <c r="T78" s="128"/>
      <c r="U78" s="128"/>
    </row>
    <row r="79" spans="2:21" s="1" customFormat="1" ht="36.95" customHeight="1">
      <c r="B79" s="34"/>
      <c r="C79" s="68" t="s">
        <v>104</v>
      </c>
      <c r="D79" s="35"/>
      <c r="E79" s="35"/>
      <c r="F79" s="199" t="str">
        <f>F7</f>
        <v>1 - 2 - Pergola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31">
        <f>IF(O9="","",O9)</f>
        <v>0</v>
      </c>
      <c r="N81" s="231"/>
      <c r="O81" s="231"/>
      <c r="P81" s="231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3" t="str">
        <f>E18</f>
        <v xml:space="preserve"> </v>
      </c>
      <c r="N83" s="213"/>
      <c r="O83" s="213"/>
      <c r="P83" s="213"/>
      <c r="Q83" s="213"/>
      <c r="R83" s="36"/>
      <c r="T83" s="128"/>
      <c r="U83" s="128"/>
    </row>
    <row r="84" spans="2:21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54" t="s">
        <v>108</v>
      </c>
      <c r="D86" s="255"/>
      <c r="E86" s="255"/>
      <c r="F86" s="255"/>
      <c r="G86" s="255"/>
      <c r="H86" s="117"/>
      <c r="I86" s="117"/>
      <c r="J86" s="117"/>
      <c r="K86" s="117"/>
      <c r="L86" s="117"/>
      <c r="M86" s="117"/>
      <c r="N86" s="254" t="s">
        <v>109</v>
      </c>
      <c r="O86" s="255"/>
      <c r="P86" s="255"/>
      <c r="Q86" s="255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3">
        <f>N122</f>
        <v>0</v>
      </c>
      <c r="O88" s="252"/>
      <c r="P88" s="252"/>
      <c r="Q88" s="252"/>
      <c r="R88" s="36"/>
      <c r="T88" s="128"/>
      <c r="U88" s="128"/>
      <c r="AU88" s="18" t="s">
        <v>111</v>
      </c>
    </row>
    <row r="89" spans="2:21" s="6" customFormat="1" ht="24.95" customHeight="1">
      <c r="B89" s="130"/>
      <c r="C89" s="131"/>
      <c r="D89" s="132" t="s">
        <v>112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1">
        <f>N123</f>
        <v>0</v>
      </c>
      <c r="O89" s="256"/>
      <c r="P89" s="256"/>
      <c r="Q89" s="256"/>
      <c r="R89" s="133"/>
      <c r="T89" s="134"/>
      <c r="U89" s="134"/>
    </row>
    <row r="90" spans="2:21" s="7" customFormat="1" ht="19.9" customHeight="1">
      <c r="B90" s="135"/>
      <c r="C90" s="136"/>
      <c r="D90" s="105" t="s">
        <v>113</v>
      </c>
      <c r="E90" s="136"/>
      <c r="F90" s="136"/>
      <c r="G90" s="136"/>
      <c r="H90" s="136"/>
      <c r="I90" s="136"/>
      <c r="J90" s="136"/>
      <c r="K90" s="136"/>
      <c r="L90" s="136"/>
      <c r="M90" s="136"/>
      <c r="N90" s="181">
        <f>N124</f>
        <v>0</v>
      </c>
      <c r="O90" s="257"/>
      <c r="P90" s="257"/>
      <c r="Q90" s="257"/>
      <c r="R90" s="137"/>
      <c r="T90" s="138"/>
      <c r="U90" s="138"/>
    </row>
    <row r="91" spans="2:21" s="7" customFormat="1" ht="19.9" customHeight="1">
      <c r="B91" s="135"/>
      <c r="C91" s="136"/>
      <c r="D91" s="105" t="s">
        <v>263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81">
        <f>N129</f>
        <v>0</v>
      </c>
      <c r="O91" s="257"/>
      <c r="P91" s="257"/>
      <c r="Q91" s="257"/>
      <c r="R91" s="137"/>
      <c r="T91" s="138"/>
      <c r="U91" s="138"/>
    </row>
    <row r="92" spans="2:21" s="7" customFormat="1" ht="19.9" customHeight="1">
      <c r="B92" s="135"/>
      <c r="C92" s="136"/>
      <c r="D92" s="105" t="s">
        <v>115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81">
        <f>N136</f>
        <v>0</v>
      </c>
      <c r="O92" s="257"/>
      <c r="P92" s="257"/>
      <c r="Q92" s="257"/>
      <c r="R92" s="137"/>
      <c r="T92" s="138"/>
      <c r="U92" s="138"/>
    </row>
    <row r="93" spans="2:21" s="6" customFormat="1" ht="24.95" customHeight="1">
      <c r="B93" s="130"/>
      <c r="C93" s="131"/>
      <c r="D93" s="132" t="s">
        <v>118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1">
        <f>N139</f>
        <v>0</v>
      </c>
      <c r="O93" s="256"/>
      <c r="P93" s="256"/>
      <c r="Q93" s="256"/>
      <c r="R93" s="133"/>
      <c r="T93" s="134"/>
      <c r="U93" s="134"/>
    </row>
    <row r="94" spans="2:21" s="7" customFormat="1" ht="19.9" customHeight="1">
      <c r="B94" s="135"/>
      <c r="C94" s="136"/>
      <c r="D94" s="105" t="s">
        <v>264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81">
        <f>N140</f>
        <v>0</v>
      </c>
      <c r="O94" s="257"/>
      <c r="P94" s="257"/>
      <c r="Q94" s="257"/>
      <c r="R94" s="137"/>
      <c r="T94" s="138"/>
      <c r="U94" s="138"/>
    </row>
    <row r="95" spans="2:21" s="7" customFormat="1" ht="19.9" customHeight="1">
      <c r="B95" s="135"/>
      <c r="C95" s="136"/>
      <c r="D95" s="105" t="s">
        <v>119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81">
        <f>N143</f>
        <v>0</v>
      </c>
      <c r="O95" s="257"/>
      <c r="P95" s="257"/>
      <c r="Q95" s="257"/>
      <c r="R95" s="137"/>
      <c r="T95" s="138"/>
      <c r="U95" s="138"/>
    </row>
    <row r="96" spans="2:21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  <c r="T96" s="128"/>
      <c r="U96" s="128"/>
    </row>
    <row r="97" spans="2:21" s="1" customFormat="1" ht="29.25" customHeight="1">
      <c r="B97" s="34"/>
      <c r="C97" s="129" t="s">
        <v>120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2">
        <f>ROUND(N98+N99+N100+N101+N102+N103,2)</f>
        <v>0</v>
      </c>
      <c r="O97" s="253"/>
      <c r="P97" s="253"/>
      <c r="Q97" s="253"/>
      <c r="R97" s="36"/>
      <c r="T97" s="139"/>
      <c r="U97" s="140" t="s">
        <v>39</v>
      </c>
    </row>
    <row r="98" spans="2:65" s="1" customFormat="1" ht="18" customHeight="1">
      <c r="B98" s="34"/>
      <c r="C98" s="35"/>
      <c r="D98" s="194" t="s">
        <v>121</v>
      </c>
      <c r="E98" s="195"/>
      <c r="F98" s="195"/>
      <c r="G98" s="195"/>
      <c r="H98" s="195"/>
      <c r="I98" s="35"/>
      <c r="J98" s="35"/>
      <c r="K98" s="35"/>
      <c r="L98" s="35"/>
      <c r="M98" s="35"/>
      <c r="N98" s="180">
        <f>ROUND(N88*T98,2)</f>
        <v>0</v>
      </c>
      <c r="O98" s="181"/>
      <c r="P98" s="181"/>
      <c r="Q98" s="181"/>
      <c r="R98" s="36"/>
      <c r="S98" s="141"/>
      <c r="T98" s="142"/>
      <c r="U98" s="143" t="s">
        <v>40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122</v>
      </c>
      <c r="AZ98" s="141"/>
      <c r="BA98" s="141"/>
      <c r="BB98" s="141"/>
      <c r="BC98" s="141"/>
      <c r="BD98" s="141"/>
      <c r="BE98" s="145">
        <f aca="true" t="shared" si="0" ref="BE98:BE103">IF(U98="základní",N98,0)</f>
        <v>0</v>
      </c>
      <c r="BF98" s="145">
        <f aca="true" t="shared" si="1" ref="BF98:BF103">IF(U98="snížená",N98,0)</f>
        <v>0</v>
      </c>
      <c r="BG98" s="145">
        <f aca="true" t="shared" si="2" ref="BG98:BG103">IF(U98="zákl. přenesená",N98,0)</f>
        <v>0</v>
      </c>
      <c r="BH98" s="145">
        <f aca="true" t="shared" si="3" ref="BH98:BH103">IF(U98="sníž. přenesená",N98,0)</f>
        <v>0</v>
      </c>
      <c r="BI98" s="145">
        <f aca="true" t="shared" si="4" ref="BI98:BI103">IF(U98="nulová",N98,0)</f>
        <v>0</v>
      </c>
      <c r="BJ98" s="144" t="s">
        <v>17</v>
      </c>
      <c r="BK98" s="141"/>
      <c r="BL98" s="141"/>
      <c r="BM98" s="141"/>
    </row>
    <row r="99" spans="2:65" s="1" customFormat="1" ht="18" customHeight="1">
      <c r="B99" s="34"/>
      <c r="C99" s="35"/>
      <c r="D99" s="194" t="s">
        <v>123</v>
      </c>
      <c r="E99" s="195"/>
      <c r="F99" s="195"/>
      <c r="G99" s="195"/>
      <c r="H99" s="195"/>
      <c r="I99" s="35"/>
      <c r="J99" s="35"/>
      <c r="K99" s="35"/>
      <c r="L99" s="35"/>
      <c r="M99" s="35"/>
      <c r="N99" s="180">
        <f>ROUND(N88*T99,2)</f>
        <v>0</v>
      </c>
      <c r="O99" s="181"/>
      <c r="P99" s="181"/>
      <c r="Q99" s="181"/>
      <c r="R99" s="36"/>
      <c r="S99" s="141"/>
      <c r="T99" s="142"/>
      <c r="U99" s="143" t="s">
        <v>40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4" t="s">
        <v>122</v>
      </c>
      <c r="AZ99" s="141"/>
      <c r="BA99" s="141"/>
      <c r="BB99" s="141"/>
      <c r="BC99" s="141"/>
      <c r="BD99" s="141"/>
      <c r="BE99" s="145">
        <f t="shared" si="0"/>
        <v>0</v>
      </c>
      <c r="BF99" s="145">
        <f t="shared" si="1"/>
        <v>0</v>
      </c>
      <c r="BG99" s="145">
        <f t="shared" si="2"/>
        <v>0</v>
      </c>
      <c r="BH99" s="145">
        <f t="shared" si="3"/>
        <v>0</v>
      </c>
      <c r="BI99" s="145">
        <f t="shared" si="4"/>
        <v>0</v>
      </c>
      <c r="BJ99" s="144" t="s">
        <v>17</v>
      </c>
      <c r="BK99" s="141"/>
      <c r="BL99" s="141"/>
      <c r="BM99" s="141"/>
    </row>
    <row r="100" spans="2:65" s="1" customFormat="1" ht="18" customHeight="1">
      <c r="B100" s="34"/>
      <c r="C100" s="35"/>
      <c r="D100" s="194" t="s">
        <v>124</v>
      </c>
      <c r="E100" s="195"/>
      <c r="F100" s="195"/>
      <c r="G100" s="195"/>
      <c r="H100" s="195"/>
      <c r="I100" s="35"/>
      <c r="J100" s="35"/>
      <c r="K100" s="35"/>
      <c r="L100" s="35"/>
      <c r="M100" s="35"/>
      <c r="N100" s="180">
        <f>ROUND(N88*T100,2)</f>
        <v>0</v>
      </c>
      <c r="O100" s="181"/>
      <c r="P100" s="181"/>
      <c r="Q100" s="181"/>
      <c r="R100" s="36"/>
      <c r="S100" s="141"/>
      <c r="T100" s="142"/>
      <c r="U100" s="143" t="s">
        <v>40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122</v>
      </c>
      <c r="AZ100" s="141"/>
      <c r="BA100" s="141"/>
      <c r="BB100" s="141"/>
      <c r="BC100" s="141"/>
      <c r="BD100" s="141"/>
      <c r="BE100" s="145">
        <f t="shared" si="0"/>
        <v>0</v>
      </c>
      <c r="BF100" s="145">
        <f t="shared" si="1"/>
        <v>0</v>
      </c>
      <c r="BG100" s="145">
        <f t="shared" si="2"/>
        <v>0</v>
      </c>
      <c r="BH100" s="145">
        <f t="shared" si="3"/>
        <v>0</v>
      </c>
      <c r="BI100" s="145">
        <f t="shared" si="4"/>
        <v>0</v>
      </c>
      <c r="BJ100" s="144" t="s">
        <v>17</v>
      </c>
      <c r="BK100" s="141"/>
      <c r="BL100" s="141"/>
      <c r="BM100" s="141"/>
    </row>
    <row r="101" spans="2:65" s="1" customFormat="1" ht="18" customHeight="1">
      <c r="B101" s="34"/>
      <c r="C101" s="35"/>
      <c r="D101" s="194" t="s">
        <v>125</v>
      </c>
      <c r="E101" s="195"/>
      <c r="F101" s="195"/>
      <c r="G101" s="195"/>
      <c r="H101" s="195"/>
      <c r="I101" s="35"/>
      <c r="J101" s="35"/>
      <c r="K101" s="35"/>
      <c r="L101" s="35"/>
      <c r="M101" s="35"/>
      <c r="N101" s="180">
        <f>ROUND(N88*T101,2)</f>
        <v>0</v>
      </c>
      <c r="O101" s="181"/>
      <c r="P101" s="181"/>
      <c r="Q101" s="181"/>
      <c r="R101" s="36"/>
      <c r="S101" s="141"/>
      <c r="T101" s="142"/>
      <c r="U101" s="143" t="s">
        <v>40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122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17</v>
      </c>
      <c r="BK101" s="141"/>
      <c r="BL101" s="141"/>
      <c r="BM101" s="141"/>
    </row>
    <row r="102" spans="2:65" s="1" customFormat="1" ht="18" customHeight="1">
      <c r="B102" s="34"/>
      <c r="C102" s="35"/>
      <c r="D102" s="194" t="s">
        <v>126</v>
      </c>
      <c r="E102" s="195"/>
      <c r="F102" s="195"/>
      <c r="G102" s="195"/>
      <c r="H102" s="195"/>
      <c r="I102" s="35"/>
      <c r="J102" s="35"/>
      <c r="K102" s="35"/>
      <c r="L102" s="35"/>
      <c r="M102" s="35"/>
      <c r="N102" s="180">
        <f>ROUND(N88*T102,2)</f>
        <v>0</v>
      </c>
      <c r="O102" s="181"/>
      <c r="P102" s="181"/>
      <c r="Q102" s="181"/>
      <c r="R102" s="36"/>
      <c r="S102" s="141"/>
      <c r="T102" s="142"/>
      <c r="U102" s="143" t="s">
        <v>40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122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17</v>
      </c>
      <c r="BK102" s="141"/>
      <c r="BL102" s="141"/>
      <c r="BM102" s="141"/>
    </row>
    <row r="103" spans="2:65" s="1" customFormat="1" ht="18" customHeight="1">
      <c r="B103" s="34"/>
      <c r="C103" s="35"/>
      <c r="D103" s="105" t="s">
        <v>127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180">
        <f>ROUND(N88*T103,2)</f>
        <v>0</v>
      </c>
      <c r="O103" s="181"/>
      <c r="P103" s="181"/>
      <c r="Q103" s="181"/>
      <c r="R103" s="36"/>
      <c r="S103" s="141"/>
      <c r="T103" s="146"/>
      <c r="U103" s="147" t="s">
        <v>40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128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17</v>
      </c>
      <c r="BK103" s="141"/>
      <c r="BL103" s="141"/>
      <c r="BM103" s="141"/>
    </row>
    <row r="104" spans="2:21" s="1" customFormat="1" ht="13.5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T104" s="128"/>
      <c r="U104" s="128"/>
    </row>
    <row r="105" spans="2:21" s="1" customFormat="1" ht="29.25" customHeight="1">
      <c r="B105" s="34"/>
      <c r="C105" s="116" t="s">
        <v>97</v>
      </c>
      <c r="D105" s="117"/>
      <c r="E105" s="117"/>
      <c r="F105" s="117"/>
      <c r="G105" s="117"/>
      <c r="H105" s="117"/>
      <c r="I105" s="117"/>
      <c r="J105" s="117"/>
      <c r="K105" s="117"/>
      <c r="L105" s="177">
        <f>ROUND(SUM(N88+N97),2)</f>
        <v>0</v>
      </c>
      <c r="M105" s="177"/>
      <c r="N105" s="177"/>
      <c r="O105" s="177"/>
      <c r="P105" s="177"/>
      <c r="Q105" s="177"/>
      <c r="R105" s="36"/>
      <c r="T105" s="128"/>
      <c r="U105" s="128"/>
    </row>
    <row r="106" spans="2:21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  <c r="T106" s="128"/>
      <c r="U106" s="128"/>
    </row>
    <row r="110" spans="2:18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18" s="1" customFormat="1" ht="36.95" customHeight="1">
      <c r="B111" s="34"/>
      <c r="C111" s="197" t="s">
        <v>129</v>
      </c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30" customHeight="1">
      <c r="B113" s="34"/>
      <c r="C113" s="29" t="s">
        <v>19</v>
      </c>
      <c r="D113" s="35"/>
      <c r="E113" s="35"/>
      <c r="F113" s="227" t="str">
        <f>F6</f>
        <v>DPS Krásné Březno - Rekonstrukce chodníkových ploch</v>
      </c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35"/>
      <c r="R113" s="36"/>
    </row>
    <row r="114" spans="2:18" s="1" customFormat="1" ht="36.95" customHeight="1">
      <c r="B114" s="34"/>
      <c r="C114" s="68" t="s">
        <v>104</v>
      </c>
      <c r="D114" s="35"/>
      <c r="E114" s="35"/>
      <c r="F114" s="199" t="str">
        <f>F7</f>
        <v>1 - 2 - Pergola</v>
      </c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35"/>
      <c r="R114" s="36"/>
    </row>
    <row r="115" spans="2:18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18" s="1" customFormat="1" ht="18" customHeight="1">
      <c r="B116" s="34"/>
      <c r="C116" s="29" t="s">
        <v>24</v>
      </c>
      <c r="D116" s="35"/>
      <c r="E116" s="35"/>
      <c r="F116" s="27" t="str">
        <f>F9</f>
        <v xml:space="preserve"> </v>
      </c>
      <c r="G116" s="35"/>
      <c r="H116" s="35"/>
      <c r="I116" s="35"/>
      <c r="J116" s="35"/>
      <c r="K116" s="29" t="s">
        <v>26</v>
      </c>
      <c r="L116" s="35"/>
      <c r="M116" s="231">
        <f>IF(O9="","",O9)</f>
        <v>0</v>
      </c>
      <c r="N116" s="231"/>
      <c r="O116" s="231"/>
      <c r="P116" s="231"/>
      <c r="Q116" s="35"/>
      <c r="R116" s="36"/>
    </row>
    <row r="117" spans="2:18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15">
      <c r="B118" s="34"/>
      <c r="C118" s="29" t="s">
        <v>27</v>
      </c>
      <c r="D118" s="35"/>
      <c r="E118" s="35"/>
      <c r="F118" s="27" t="str">
        <f>E12</f>
        <v xml:space="preserve"> </v>
      </c>
      <c r="G118" s="35"/>
      <c r="H118" s="35"/>
      <c r="I118" s="35"/>
      <c r="J118" s="35"/>
      <c r="K118" s="29" t="s">
        <v>32</v>
      </c>
      <c r="L118" s="35"/>
      <c r="M118" s="213" t="str">
        <f>E18</f>
        <v xml:space="preserve"> </v>
      </c>
      <c r="N118" s="213"/>
      <c r="O118" s="213"/>
      <c r="P118" s="213"/>
      <c r="Q118" s="213"/>
      <c r="R118" s="36"/>
    </row>
    <row r="119" spans="2:18" s="1" customFormat="1" ht="14.45" customHeight="1">
      <c r="B119" s="34"/>
      <c r="C119" s="29" t="s">
        <v>30</v>
      </c>
      <c r="D119" s="35"/>
      <c r="E119" s="35"/>
      <c r="F119" s="27" t="str">
        <f>IF(E15="","",E15)</f>
        <v>Vyplň údaj</v>
      </c>
      <c r="G119" s="35"/>
      <c r="H119" s="35"/>
      <c r="I119" s="35"/>
      <c r="J119" s="35"/>
      <c r="K119" s="29" t="s">
        <v>34</v>
      </c>
      <c r="L119" s="35"/>
      <c r="M119" s="213" t="str">
        <f>E21</f>
        <v xml:space="preserve"> </v>
      </c>
      <c r="N119" s="213"/>
      <c r="O119" s="213"/>
      <c r="P119" s="213"/>
      <c r="Q119" s="213"/>
      <c r="R119" s="36"/>
    </row>
    <row r="120" spans="2:18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27" s="8" customFormat="1" ht="29.25" customHeight="1">
      <c r="B121" s="148"/>
      <c r="C121" s="149" t="s">
        <v>130</v>
      </c>
      <c r="D121" s="150" t="s">
        <v>131</v>
      </c>
      <c r="E121" s="150" t="s">
        <v>57</v>
      </c>
      <c r="F121" s="247" t="s">
        <v>132</v>
      </c>
      <c r="G121" s="247"/>
      <c r="H121" s="247"/>
      <c r="I121" s="247"/>
      <c r="J121" s="150" t="s">
        <v>133</v>
      </c>
      <c r="K121" s="150" t="s">
        <v>134</v>
      </c>
      <c r="L121" s="247" t="s">
        <v>135</v>
      </c>
      <c r="M121" s="247"/>
      <c r="N121" s="247" t="s">
        <v>109</v>
      </c>
      <c r="O121" s="247"/>
      <c r="P121" s="247"/>
      <c r="Q121" s="248"/>
      <c r="R121" s="151"/>
      <c r="T121" s="79" t="s">
        <v>136</v>
      </c>
      <c r="U121" s="80" t="s">
        <v>39</v>
      </c>
      <c r="V121" s="80" t="s">
        <v>137</v>
      </c>
      <c r="W121" s="80" t="s">
        <v>138</v>
      </c>
      <c r="X121" s="80" t="s">
        <v>139</v>
      </c>
      <c r="Y121" s="80" t="s">
        <v>140</v>
      </c>
      <c r="Z121" s="80" t="s">
        <v>141</v>
      </c>
      <c r="AA121" s="81" t="s">
        <v>142</v>
      </c>
    </row>
    <row r="122" spans="2:63" s="1" customFormat="1" ht="29.25" customHeight="1">
      <c r="B122" s="34"/>
      <c r="C122" s="83" t="s">
        <v>106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49">
        <f>BK122</f>
        <v>0</v>
      </c>
      <c r="O122" s="250"/>
      <c r="P122" s="250"/>
      <c r="Q122" s="250"/>
      <c r="R122" s="36"/>
      <c r="T122" s="82"/>
      <c r="U122" s="50"/>
      <c r="V122" s="50"/>
      <c r="W122" s="152">
        <f>W123+W139+W147</f>
        <v>0</v>
      </c>
      <c r="X122" s="50"/>
      <c r="Y122" s="152">
        <f>Y123+Y139+Y147</f>
        <v>55.84169231</v>
      </c>
      <c r="Z122" s="50"/>
      <c r="AA122" s="153">
        <f>AA123+AA139+AA147</f>
        <v>0.0154</v>
      </c>
      <c r="AT122" s="18" t="s">
        <v>74</v>
      </c>
      <c r="AU122" s="18" t="s">
        <v>111</v>
      </c>
      <c r="BK122" s="154">
        <f>BK123+BK139+BK147</f>
        <v>0</v>
      </c>
    </row>
    <row r="123" spans="2:63" s="9" customFormat="1" ht="37.35" customHeight="1">
      <c r="B123" s="155"/>
      <c r="C123" s="156"/>
      <c r="D123" s="157" t="s">
        <v>112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240">
        <f>BK123</f>
        <v>0</v>
      </c>
      <c r="O123" s="241"/>
      <c r="P123" s="241"/>
      <c r="Q123" s="241"/>
      <c r="R123" s="158"/>
      <c r="T123" s="159"/>
      <c r="U123" s="156"/>
      <c r="V123" s="156"/>
      <c r="W123" s="160">
        <f>W124+W129+W136</f>
        <v>0</v>
      </c>
      <c r="X123" s="156"/>
      <c r="Y123" s="160">
        <f>Y124+Y129+Y136</f>
        <v>53.03668391</v>
      </c>
      <c r="Z123" s="156"/>
      <c r="AA123" s="161">
        <f>AA124+AA129+AA136</f>
        <v>0.0154</v>
      </c>
      <c r="AR123" s="162" t="s">
        <v>17</v>
      </c>
      <c r="AT123" s="163" t="s">
        <v>74</v>
      </c>
      <c r="AU123" s="163" t="s">
        <v>75</v>
      </c>
      <c r="AY123" s="162" t="s">
        <v>143</v>
      </c>
      <c r="BK123" s="164">
        <f>BK124+BK129+BK136</f>
        <v>0</v>
      </c>
    </row>
    <row r="124" spans="2:63" s="9" customFormat="1" ht="19.9" customHeight="1">
      <c r="B124" s="155"/>
      <c r="C124" s="156"/>
      <c r="D124" s="165" t="s">
        <v>113</v>
      </c>
      <c r="E124" s="165"/>
      <c r="F124" s="165"/>
      <c r="G124" s="165"/>
      <c r="H124" s="165"/>
      <c r="I124" s="165"/>
      <c r="J124" s="165"/>
      <c r="K124" s="165"/>
      <c r="L124" s="165"/>
      <c r="M124" s="165"/>
      <c r="N124" s="245">
        <f>BK124</f>
        <v>0</v>
      </c>
      <c r="O124" s="246"/>
      <c r="P124" s="246"/>
      <c r="Q124" s="246"/>
      <c r="R124" s="158"/>
      <c r="T124" s="159"/>
      <c r="U124" s="156"/>
      <c r="V124" s="156"/>
      <c r="W124" s="160">
        <f>SUM(W125:W128)</f>
        <v>0</v>
      </c>
      <c r="X124" s="156"/>
      <c r="Y124" s="160">
        <f>SUM(Y125:Y128)</f>
        <v>0</v>
      </c>
      <c r="Z124" s="156"/>
      <c r="AA124" s="161">
        <f>SUM(AA125:AA128)</f>
        <v>0</v>
      </c>
      <c r="AR124" s="162" t="s">
        <v>17</v>
      </c>
      <c r="AT124" s="163" t="s">
        <v>74</v>
      </c>
      <c r="AU124" s="163" t="s">
        <v>17</v>
      </c>
      <c r="AY124" s="162" t="s">
        <v>143</v>
      </c>
      <c r="BK124" s="164">
        <f>SUM(BK125:BK128)</f>
        <v>0</v>
      </c>
    </row>
    <row r="125" spans="2:65" s="1" customFormat="1" ht="25.5" customHeight="1">
      <c r="B125" s="34"/>
      <c r="C125" s="166" t="s">
        <v>17</v>
      </c>
      <c r="D125" s="166" t="s">
        <v>144</v>
      </c>
      <c r="E125" s="167" t="s">
        <v>265</v>
      </c>
      <c r="F125" s="242" t="s">
        <v>266</v>
      </c>
      <c r="G125" s="242"/>
      <c r="H125" s="242"/>
      <c r="I125" s="242"/>
      <c r="J125" s="168" t="s">
        <v>171</v>
      </c>
      <c r="K125" s="169">
        <v>21</v>
      </c>
      <c r="L125" s="236">
        <v>0</v>
      </c>
      <c r="M125" s="237"/>
      <c r="N125" s="234">
        <f>ROUND(L125*K125,2)</f>
        <v>0</v>
      </c>
      <c r="O125" s="234"/>
      <c r="P125" s="234"/>
      <c r="Q125" s="234"/>
      <c r="R125" s="36"/>
      <c r="T125" s="170" t="s">
        <v>22</v>
      </c>
      <c r="U125" s="43" t="s">
        <v>40</v>
      </c>
      <c r="V125" s="35"/>
      <c r="W125" s="171">
        <f>V125*K125</f>
        <v>0</v>
      </c>
      <c r="X125" s="171">
        <v>0</v>
      </c>
      <c r="Y125" s="171">
        <f>X125*K125</f>
        <v>0</v>
      </c>
      <c r="Z125" s="171">
        <v>0</v>
      </c>
      <c r="AA125" s="172">
        <f>Z125*K125</f>
        <v>0</v>
      </c>
      <c r="AR125" s="18" t="s">
        <v>148</v>
      </c>
      <c r="AT125" s="18" t="s">
        <v>144</v>
      </c>
      <c r="AU125" s="18" t="s">
        <v>86</v>
      </c>
      <c r="AY125" s="18" t="s">
        <v>143</v>
      </c>
      <c r="BE125" s="109">
        <f>IF(U125="základní",N125,0)</f>
        <v>0</v>
      </c>
      <c r="BF125" s="109">
        <f>IF(U125="snížená",N125,0)</f>
        <v>0</v>
      </c>
      <c r="BG125" s="109">
        <f>IF(U125="zákl. přenesená",N125,0)</f>
        <v>0</v>
      </c>
      <c r="BH125" s="109">
        <f>IF(U125="sníž. přenesená",N125,0)</f>
        <v>0</v>
      </c>
      <c r="BI125" s="109">
        <f>IF(U125="nulová",N125,0)</f>
        <v>0</v>
      </c>
      <c r="BJ125" s="18" t="s">
        <v>17</v>
      </c>
      <c r="BK125" s="109">
        <f>ROUND(L125*K125,2)</f>
        <v>0</v>
      </c>
      <c r="BL125" s="18" t="s">
        <v>148</v>
      </c>
      <c r="BM125" s="18" t="s">
        <v>267</v>
      </c>
    </row>
    <row r="126" spans="2:65" s="1" customFormat="1" ht="25.5" customHeight="1">
      <c r="B126" s="34"/>
      <c r="C126" s="166" t="s">
        <v>153</v>
      </c>
      <c r="D126" s="166" t="s">
        <v>144</v>
      </c>
      <c r="E126" s="167" t="s">
        <v>268</v>
      </c>
      <c r="F126" s="242" t="s">
        <v>269</v>
      </c>
      <c r="G126" s="242"/>
      <c r="H126" s="242"/>
      <c r="I126" s="242"/>
      <c r="J126" s="168" t="s">
        <v>171</v>
      </c>
      <c r="K126" s="169">
        <v>21</v>
      </c>
      <c r="L126" s="236">
        <v>0</v>
      </c>
      <c r="M126" s="237"/>
      <c r="N126" s="234">
        <f>ROUND(L126*K126,2)</f>
        <v>0</v>
      </c>
      <c r="O126" s="234"/>
      <c r="P126" s="234"/>
      <c r="Q126" s="234"/>
      <c r="R126" s="36"/>
      <c r="T126" s="170" t="s">
        <v>22</v>
      </c>
      <c r="U126" s="43" t="s">
        <v>40</v>
      </c>
      <c r="V126" s="35"/>
      <c r="W126" s="171">
        <f>V126*K126</f>
        <v>0</v>
      </c>
      <c r="X126" s="171">
        <v>0</v>
      </c>
      <c r="Y126" s="171">
        <f>X126*K126</f>
        <v>0</v>
      </c>
      <c r="Z126" s="171">
        <v>0</v>
      </c>
      <c r="AA126" s="172">
        <f>Z126*K126</f>
        <v>0</v>
      </c>
      <c r="AR126" s="18" t="s">
        <v>148</v>
      </c>
      <c r="AT126" s="18" t="s">
        <v>144</v>
      </c>
      <c r="AU126" s="18" t="s">
        <v>86</v>
      </c>
      <c r="AY126" s="18" t="s">
        <v>143</v>
      </c>
      <c r="BE126" s="109">
        <f>IF(U126="základní",N126,0)</f>
        <v>0</v>
      </c>
      <c r="BF126" s="109">
        <f>IF(U126="snížená",N126,0)</f>
        <v>0</v>
      </c>
      <c r="BG126" s="109">
        <f>IF(U126="zákl. přenesená",N126,0)</f>
        <v>0</v>
      </c>
      <c r="BH126" s="109">
        <f>IF(U126="sníž. přenesená",N126,0)</f>
        <v>0</v>
      </c>
      <c r="BI126" s="109">
        <f>IF(U126="nulová",N126,0)</f>
        <v>0</v>
      </c>
      <c r="BJ126" s="18" t="s">
        <v>17</v>
      </c>
      <c r="BK126" s="109">
        <f>ROUND(L126*K126,2)</f>
        <v>0</v>
      </c>
      <c r="BL126" s="18" t="s">
        <v>148</v>
      </c>
      <c r="BM126" s="18" t="s">
        <v>270</v>
      </c>
    </row>
    <row r="127" spans="2:65" s="1" customFormat="1" ht="25.5" customHeight="1">
      <c r="B127" s="34"/>
      <c r="C127" s="166" t="s">
        <v>148</v>
      </c>
      <c r="D127" s="166" t="s">
        <v>144</v>
      </c>
      <c r="E127" s="167" t="s">
        <v>271</v>
      </c>
      <c r="F127" s="242" t="s">
        <v>272</v>
      </c>
      <c r="G127" s="242"/>
      <c r="H127" s="242"/>
      <c r="I127" s="242"/>
      <c r="J127" s="168" t="s">
        <v>171</v>
      </c>
      <c r="K127" s="169">
        <v>21</v>
      </c>
      <c r="L127" s="236">
        <v>0</v>
      </c>
      <c r="M127" s="237"/>
      <c r="N127" s="234">
        <f>ROUND(L127*K127,2)</f>
        <v>0</v>
      </c>
      <c r="O127" s="234"/>
      <c r="P127" s="234"/>
      <c r="Q127" s="234"/>
      <c r="R127" s="36"/>
      <c r="T127" s="170" t="s">
        <v>22</v>
      </c>
      <c r="U127" s="43" t="s">
        <v>40</v>
      </c>
      <c r="V127" s="35"/>
      <c r="W127" s="171">
        <f>V127*K127</f>
        <v>0</v>
      </c>
      <c r="X127" s="171">
        <v>0</v>
      </c>
      <c r="Y127" s="171">
        <f>X127*K127</f>
        <v>0</v>
      </c>
      <c r="Z127" s="171">
        <v>0</v>
      </c>
      <c r="AA127" s="172">
        <f>Z127*K127</f>
        <v>0</v>
      </c>
      <c r="AR127" s="18" t="s">
        <v>148</v>
      </c>
      <c r="AT127" s="18" t="s">
        <v>144</v>
      </c>
      <c r="AU127" s="18" t="s">
        <v>86</v>
      </c>
      <c r="AY127" s="18" t="s">
        <v>143</v>
      </c>
      <c r="BE127" s="109">
        <f>IF(U127="základní",N127,0)</f>
        <v>0</v>
      </c>
      <c r="BF127" s="109">
        <f>IF(U127="snížená",N127,0)</f>
        <v>0</v>
      </c>
      <c r="BG127" s="109">
        <f>IF(U127="zákl. přenesená",N127,0)</f>
        <v>0</v>
      </c>
      <c r="BH127" s="109">
        <f>IF(U127="sníž. přenesená",N127,0)</f>
        <v>0</v>
      </c>
      <c r="BI127" s="109">
        <f>IF(U127="nulová",N127,0)</f>
        <v>0</v>
      </c>
      <c r="BJ127" s="18" t="s">
        <v>17</v>
      </c>
      <c r="BK127" s="109">
        <f>ROUND(L127*K127,2)</f>
        <v>0</v>
      </c>
      <c r="BL127" s="18" t="s">
        <v>148</v>
      </c>
      <c r="BM127" s="18" t="s">
        <v>273</v>
      </c>
    </row>
    <row r="128" spans="2:65" s="1" customFormat="1" ht="25.5" customHeight="1">
      <c r="B128" s="34"/>
      <c r="C128" s="166" t="s">
        <v>86</v>
      </c>
      <c r="D128" s="166" t="s">
        <v>144</v>
      </c>
      <c r="E128" s="167" t="s">
        <v>274</v>
      </c>
      <c r="F128" s="242" t="s">
        <v>275</v>
      </c>
      <c r="G128" s="242"/>
      <c r="H128" s="242"/>
      <c r="I128" s="242"/>
      <c r="J128" s="168" t="s">
        <v>236</v>
      </c>
      <c r="K128" s="169">
        <v>37.8</v>
      </c>
      <c r="L128" s="236">
        <v>0</v>
      </c>
      <c r="M128" s="237"/>
      <c r="N128" s="234">
        <f>ROUND(L128*K128,2)</f>
        <v>0</v>
      </c>
      <c r="O128" s="234"/>
      <c r="P128" s="234"/>
      <c r="Q128" s="234"/>
      <c r="R128" s="36"/>
      <c r="T128" s="170" t="s">
        <v>22</v>
      </c>
      <c r="U128" s="43" t="s">
        <v>40</v>
      </c>
      <c r="V128" s="35"/>
      <c r="W128" s="171">
        <f>V128*K128</f>
        <v>0</v>
      </c>
      <c r="X128" s="171">
        <v>0</v>
      </c>
      <c r="Y128" s="171">
        <f>X128*K128</f>
        <v>0</v>
      </c>
      <c r="Z128" s="171">
        <v>0</v>
      </c>
      <c r="AA128" s="172">
        <f>Z128*K128</f>
        <v>0</v>
      </c>
      <c r="AR128" s="18" t="s">
        <v>148</v>
      </c>
      <c r="AT128" s="18" t="s">
        <v>144</v>
      </c>
      <c r="AU128" s="18" t="s">
        <v>86</v>
      </c>
      <c r="AY128" s="18" t="s">
        <v>143</v>
      </c>
      <c r="BE128" s="109">
        <f>IF(U128="základní",N128,0)</f>
        <v>0</v>
      </c>
      <c r="BF128" s="109">
        <f>IF(U128="snížená",N128,0)</f>
        <v>0</v>
      </c>
      <c r="BG128" s="109">
        <f>IF(U128="zákl. přenesená",N128,0)</f>
        <v>0</v>
      </c>
      <c r="BH128" s="109">
        <f>IF(U128="sníž. přenesená",N128,0)</f>
        <v>0</v>
      </c>
      <c r="BI128" s="109">
        <f>IF(U128="nulová",N128,0)</f>
        <v>0</v>
      </c>
      <c r="BJ128" s="18" t="s">
        <v>17</v>
      </c>
      <c r="BK128" s="109">
        <f>ROUND(L128*K128,2)</f>
        <v>0</v>
      </c>
      <c r="BL128" s="18" t="s">
        <v>148</v>
      </c>
      <c r="BM128" s="18" t="s">
        <v>276</v>
      </c>
    </row>
    <row r="129" spans="2:63" s="9" customFormat="1" ht="29.85" customHeight="1">
      <c r="B129" s="155"/>
      <c r="C129" s="156"/>
      <c r="D129" s="165" t="s">
        <v>263</v>
      </c>
      <c r="E129" s="165"/>
      <c r="F129" s="165"/>
      <c r="G129" s="165"/>
      <c r="H129" s="165"/>
      <c r="I129" s="165"/>
      <c r="J129" s="165"/>
      <c r="K129" s="165"/>
      <c r="L129" s="165"/>
      <c r="M129" s="165"/>
      <c r="N129" s="232">
        <f>BK129</f>
        <v>0</v>
      </c>
      <c r="O129" s="233"/>
      <c r="P129" s="233"/>
      <c r="Q129" s="233"/>
      <c r="R129" s="158"/>
      <c r="T129" s="159"/>
      <c r="U129" s="156"/>
      <c r="V129" s="156"/>
      <c r="W129" s="160">
        <f>SUM(W130:W135)</f>
        <v>0</v>
      </c>
      <c r="X129" s="156"/>
      <c r="Y129" s="160">
        <f>SUM(Y130:Y135)</f>
        <v>53.03668391</v>
      </c>
      <c r="Z129" s="156"/>
      <c r="AA129" s="161">
        <f>SUM(AA130:AA135)</f>
        <v>0.0154</v>
      </c>
      <c r="AR129" s="162" t="s">
        <v>17</v>
      </c>
      <c r="AT129" s="163" t="s">
        <v>74</v>
      </c>
      <c r="AU129" s="163" t="s">
        <v>17</v>
      </c>
      <c r="AY129" s="162" t="s">
        <v>143</v>
      </c>
      <c r="BK129" s="164">
        <f>SUM(BK130:BK135)</f>
        <v>0</v>
      </c>
    </row>
    <row r="130" spans="2:65" s="1" customFormat="1" ht="16.5" customHeight="1">
      <c r="B130" s="34"/>
      <c r="C130" s="166" t="s">
        <v>177</v>
      </c>
      <c r="D130" s="166" t="s">
        <v>144</v>
      </c>
      <c r="E130" s="167" t="s">
        <v>277</v>
      </c>
      <c r="F130" s="242" t="s">
        <v>278</v>
      </c>
      <c r="G130" s="242"/>
      <c r="H130" s="242"/>
      <c r="I130" s="242"/>
      <c r="J130" s="168" t="s">
        <v>171</v>
      </c>
      <c r="K130" s="169">
        <v>5.47</v>
      </c>
      <c r="L130" s="236">
        <v>0</v>
      </c>
      <c r="M130" s="237"/>
      <c r="N130" s="234">
        <f aca="true" t="shared" si="5" ref="N130:N135">ROUND(L130*K130,2)</f>
        <v>0</v>
      </c>
      <c r="O130" s="234"/>
      <c r="P130" s="234"/>
      <c r="Q130" s="234"/>
      <c r="R130" s="36"/>
      <c r="T130" s="170" t="s">
        <v>22</v>
      </c>
      <c r="U130" s="43" t="s">
        <v>40</v>
      </c>
      <c r="V130" s="35"/>
      <c r="W130" s="171">
        <f aca="true" t="shared" si="6" ref="W130:W135">V130*K130</f>
        <v>0</v>
      </c>
      <c r="X130" s="171">
        <v>2.45329</v>
      </c>
      <c r="Y130" s="171">
        <f aca="true" t="shared" si="7" ref="Y130:Y135">X130*K130</f>
        <v>13.419496299999999</v>
      </c>
      <c r="Z130" s="171">
        <v>0</v>
      </c>
      <c r="AA130" s="172">
        <f aca="true" t="shared" si="8" ref="AA130:AA135">Z130*K130</f>
        <v>0</v>
      </c>
      <c r="AR130" s="18" t="s">
        <v>148</v>
      </c>
      <c r="AT130" s="18" t="s">
        <v>144</v>
      </c>
      <c r="AU130" s="18" t="s">
        <v>86</v>
      </c>
      <c r="AY130" s="18" t="s">
        <v>143</v>
      </c>
      <c r="BE130" s="109">
        <f aca="true" t="shared" si="9" ref="BE130:BE135">IF(U130="základní",N130,0)</f>
        <v>0</v>
      </c>
      <c r="BF130" s="109">
        <f aca="true" t="shared" si="10" ref="BF130:BF135">IF(U130="snížená",N130,0)</f>
        <v>0</v>
      </c>
      <c r="BG130" s="109">
        <f aca="true" t="shared" si="11" ref="BG130:BG135">IF(U130="zákl. přenesená",N130,0)</f>
        <v>0</v>
      </c>
      <c r="BH130" s="109">
        <f aca="true" t="shared" si="12" ref="BH130:BH135">IF(U130="sníž. přenesená",N130,0)</f>
        <v>0</v>
      </c>
      <c r="BI130" s="109">
        <f aca="true" t="shared" si="13" ref="BI130:BI135">IF(U130="nulová",N130,0)</f>
        <v>0</v>
      </c>
      <c r="BJ130" s="18" t="s">
        <v>17</v>
      </c>
      <c r="BK130" s="109">
        <f aca="true" t="shared" si="14" ref="BK130:BK135">ROUND(L130*K130,2)</f>
        <v>0</v>
      </c>
      <c r="BL130" s="18" t="s">
        <v>148</v>
      </c>
      <c r="BM130" s="18" t="s">
        <v>279</v>
      </c>
    </row>
    <row r="131" spans="2:65" s="1" customFormat="1" ht="38.25" customHeight="1">
      <c r="B131" s="34"/>
      <c r="C131" s="166" t="s">
        <v>11</v>
      </c>
      <c r="D131" s="166" t="s">
        <v>144</v>
      </c>
      <c r="E131" s="167" t="s">
        <v>280</v>
      </c>
      <c r="F131" s="242" t="s">
        <v>281</v>
      </c>
      <c r="G131" s="242"/>
      <c r="H131" s="242"/>
      <c r="I131" s="242"/>
      <c r="J131" s="168" t="s">
        <v>147</v>
      </c>
      <c r="K131" s="169">
        <v>7.25</v>
      </c>
      <c r="L131" s="236">
        <v>0</v>
      </c>
      <c r="M131" s="237"/>
      <c r="N131" s="234">
        <f t="shared" si="5"/>
        <v>0</v>
      </c>
      <c r="O131" s="234"/>
      <c r="P131" s="234"/>
      <c r="Q131" s="234"/>
      <c r="R131" s="36"/>
      <c r="T131" s="170" t="s">
        <v>22</v>
      </c>
      <c r="U131" s="43" t="s">
        <v>40</v>
      </c>
      <c r="V131" s="35"/>
      <c r="W131" s="171">
        <f t="shared" si="6"/>
        <v>0</v>
      </c>
      <c r="X131" s="171">
        <v>1.13666</v>
      </c>
      <c r="Y131" s="171">
        <f t="shared" si="7"/>
        <v>8.240785</v>
      </c>
      <c r="Z131" s="171">
        <v>0</v>
      </c>
      <c r="AA131" s="172">
        <f t="shared" si="8"/>
        <v>0</v>
      </c>
      <c r="AR131" s="18" t="s">
        <v>148</v>
      </c>
      <c r="AT131" s="18" t="s">
        <v>144</v>
      </c>
      <c r="AU131" s="18" t="s">
        <v>86</v>
      </c>
      <c r="AY131" s="18" t="s">
        <v>143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8" t="s">
        <v>17</v>
      </c>
      <c r="BK131" s="109">
        <f t="shared" si="14"/>
        <v>0</v>
      </c>
      <c r="BL131" s="18" t="s">
        <v>148</v>
      </c>
      <c r="BM131" s="18" t="s">
        <v>282</v>
      </c>
    </row>
    <row r="132" spans="2:65" s="1" customFormat="1" ht="25.5" customHeight="1">
      <c r="B132" s="34"/>
      <c r="C132" s="166" t="s">
        <v>246</v>
      </c>
      <c r="D132" s="166" t="s">
        <v>144</v>
      </c>
      <c r="E132" s="167" t="s">
        <v>283</v>
      </c>
      <c r="F132" s="242" t="s">
        <v>284</v>
      </c>
      <c r="G132" s="242"/>
      <c r="H132" s="242"/>
      <c r="I132" s="242"/>
      <c r="J132" s="168" t="s">
        <v>236</v>
      </c>
      <c r="K132" s="169">
        <v>0.268</v>
      </c>
      <c r="L132" s="236">
        <v>0</v>
      </c>
      <c r="M132" s="237"/>
      <c r="N132" s="234">
        <f t="shared" si="5"/>
        <v>0</v>
      </c>
      <c r="O132" s="234"/>
      <c r="P132" s="234"/>
      <c r="Q132" s="234"/>
      <c r="R132" s="36"/>
      <c r="T132" s="170" t="s">
        <v>22</v>
      </c>
      <c r="U132" s="43" t="s">
        <v>40</v>
      </c>
      <c r="V132" s="35"/>
      <c r="W132" s="171">
        <f t="shared" si="6"/>
        <v>0</v>
      </c>
      <c r="X132" s="171">
        <v>1.06017</v>
      </c>
      <c r="Y132" s="171">
        <f t="shared" si="7"/>
        <v>0.28412556000000005</v>
      </c>
      <c r="Z132" s="171">
        <v>0</v>
      </c>
      <c r="AA132" s="172">
        <f t="shared" si="8"/>
        <v>0</v>
      </c>
      <c r="AR132" s="18" t="s">
        <v>148</v>
      </c>
      <c r="AT132" s="18" t="s">
        <v>144</v>
      </c>
      <c r="AU132" s="18" t="s">
        <v>86</v>
      </c>
      <c r="AY132" s="18" t="s">
        <v>143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8" t="s">
        <v>17</v>
      </c>
      <c r="BK132" s="109">
        <f t="shared" si="14"/>
        <v>0</v>
      </c>
      <c r="BL132" s="18" t="s">
        <v>148</v>
      </c>
      <c r="BM132" s="18" t="s">
        <v>285</v>
      </c>
    </row>
    <row r="133" spans="2:65" s="1" customFormat="1" ht="25.5" customHeight="1">
      <c r="B133" s="34"/>
      <c r="C133" s="166" t="s">
        <v>173</v>
      </c>
      <c r="D133" s="166" t="s">
        <v>144</v>
      </c>
      <c r="E133" s="167" t="s">
        <v>286</v>
      </c>
      <c r="F133" s="242" t="s">
        <v>287</v>
      </c>
      <c r="G133" s="242"/>
      <c r="H133" s="242"/>
      <c r="I133" s="242"/>
      <c r="J133" s="168" t="s">
        <v>147</v>
      </c>
      <c r="K133" s="169">
        <v>54.955</v>
      </c>
      <c r="L133" s="236">
        <v>0</v>
      </c>
      <c r="M133" s="237"/>
      <c r="N133" s="234">
        <f t="shared" si="5"/>
        <v>0</v>
      </c>
      <c r="O133" s="234"/>
      <c r="P133" s="234"/>
      <c r="Q133" s="234"/>
      <c r="R133" s="36"/>
      <c r="T133" s="170" t="s">
        <v>22</v>
      </c>
      <c r="U133" s="43" t="s">
        <v>40</v>
      </c>
      <c r="V133" s="35"/>
      <c r="W133" s="171">
        <f t="shared" si="6"/>
        <v>0</v>
      </c>
      <c r="X133" s="171">
        <v>0.55291</v>
      </c>
      <c r="Y133" s="171">
        <f t="shared" si="7"/>
        <v>30.38516905</v>
      </c>
      <c r="Z133" s="171">
        <v>0</v>
      </c>
      <c r="AA133" s="172">
        <f t="shared" si="8"/>
        <v>0</v>
      </c>
      <c r="AR133" s="18" t="s">
        <v>148</v>
      </c>
      <c r="AT133" s="18" t="s">
        <v>144</v>
      </c>
      <c r="AU133" s="18" t="s">
        <v>86</v>
      </c>
      <c r="AY133" s="18" t="s">
        <v>143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8" t="s">
        <v>17</v>
      </c>
      <c r="BK133" s="109">
        <f t="shared" si="14"/>
        <v>0</v>
      </c>
      <c r="BL133" s="18" t="s">
        <v>148</v>
      </c>
      <c r="BM133" s="18" t="s">
        <v>288</v>
      </c>
    </row>
    <row r="134" spans="2:65" s="1" customFormat="1" ht="16.5" customHeight="1">
      <c r="B134" s="34"/>
      <c r="C134" s="166" t="s">
        <v>238</v>
      </c>
      <c r="D134" s="166" t="s">
        <v>144</v>
      </c>
      <c r="E134" s="167" t="s">
        <v>289</v>
      </c>
      <c r="F134" s="242" t="s">
        <v>290</v>
      </c>
      <c r="G134" s="242"/>
      <c r="H134" s="242"/>
      <c r="I134" s="242"/>
      <c r="J134" s="168" t="s">
        <v>226</v>
      </c>
      <c r="K134" s="169">
        <v>57</v>
      </c>
      <c r="L134" s="236">
        <v>0</v>
      </c>
      <c r="M134" s="237"/>
      <c r="N134" s="234">
        <f t="shared" si="5"/>
        <v>0</v>
      </c>
      <c r="O134" s="234"/>
      <c r="P134" s="234"/>
      <c r="Q134" s="234"/>
      <c r="R134" s="36"/>
      <c r="T134" s="170" t="s">
        <v>22</v>
      </c>
      <c r="U134" s="43" t="s">
        <v>40</v>
      </c>
      <c r="V134" s="35"/>
      <c r="W134" s="171">
        <f t="shared" si="6"/>
        <v>0</v>
      </c>
      <c r="X134" s="171">
        <v>0.0124</v>
      </c>
      <c r="Y134" s="171">
        <f t="shared" si="7"/>
        <v>0.7068</v>
      </c>
      <c r="Z134" s="171">
        <v>0</v>
      </c>
      <c r="AA134" s="172">
        <f t="shared" si="8"/>
        <v>0</v>
      </c>
      <c r="AR134" s="18" t="s">
        <v>148</v>
      </c>
      <c r="AT134" s="18" t="s">
        <v>144</v>
      </c>
      <c r="AU134" s="18" t="s">
        <v>86</v>
      </c>
      <c r="AY134" s="18" t="s">
        <v>143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8" t="s">
        <v>17</v>
      </c>
      <c r="BK134" s="109">
        <f t="shared" si="14"/>
        <v>0</v>
      </c>
      <c r="BL134" s="18" t="s">
        <v>148</v>
      </c>
      <c r="BM134" s="18" t="s">
        <v>291</v>
      </c>
    </row>
    <row r="135" spans="2:65" s="1" customFormat="1" ht="25.5" customHeight="1">
      <c r="B135" s="34"/>
      <c r="C135" s="166" t="s">
        <v>242</v>
      </c>
      <c r="D135" s="166" t="s">
        <v>144</v>
      </c>
      <c r="E135" s="167" t="s">
        <v>292</v>
      </c>
      <c r="F135" s="242" t="s">
        <v>293</v>
      </c>
      <c r="G135" s="242"/>
      <c r="H135" s="242"/>
      <c r="I135" s="242"/>
      <c r="J135" s="168" t="s">
        <v>162</v>
      </c>
      <c r="K135" s="169">
        <v>15.4</v>
      </c>
      <c r="L135" s="236">
        <v>0</v>
      </c>
      <c r="M135" s="237"/>
      <c r="N135" s="234">
        <f t="shared" si="5"/>
        <v>0</v>
      </c>
      <c r="O135" s="234"/>
      <c r="P135" s="234"/>
      <c r="Q135" s="234"/>
      <c r="R135" s="36"/>
      <c r="T135" s="170" t="s">
        <v>22</v>
      </c>
      <c r="U135" s="43" t="s">
        <v>40</v>
      </c>
      <c r="V135" s="35"/>
      <c r="W135" s="171">
        <f t="shared" si="6"/>
        <v>0</v>
      </c>
      <c r="X135" s="171">
        <v>2E-05</v>
      </c>
      <c r="Y135" s="171">
        <f t="shared" si="7"/>
        <v>0.000308</v>
      </c>
      <c r="Z135" s="171">
        <v>0.001</v>
      </c>
      <c r="AA135" s="172">
        <f t="shared" si="8"/>
        <v>0.0154</v>
      </c>
      <c r="AR135" s="18" t="s">
        <v>148</v>
      </c>
      <c r="AT135" s="18" t="s">
        <v>144</v>
      </c>
      <c r="AU135" s="18" t="s">
        <v>86</v>
      </c>
      <c r="AY135" s="18" t="s">
        <v>143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8" t="s">
        <v>17</v>
      </c>
      <c r="BK135" s="109">
        <f t="shared" si="14"/>
        <v>0</v>
      </c>
      <c r="BL135" s="18" t="s">
        <v>148</v>
      </c>
      <c r="BM135" s="18" t="s">
        <v>294</v>
      </c>
    </row>
    <row r="136" spans="2:63" s="9" customFormat="1" ht="29.85" customHeight="1">
      <c r="B136" s="155"/>
      <c r="C136" s="156"/>
      <c r="D136" s="165" t="s">
        <v>115</v>
      </c>
      <c r="E136" s="165"/>
      <c r="F136" s="165"/>
      <c r="G136" s="165"/>
      <c r="H136" s="165"/>
      <c r="I136" s="165"/>
      <c r="J136" s="165"/>
      <c r="K136" s="165"/>
      <c r="L136" s="165"/>
      <c r="M136" s="165"/>
      <c r="N136" s="232">
        <f>BK136</f>
        <v>0</v>
      </c>
      <c r="O136" s="233"/>
      <c r="P136" s="233"/>
      <c r="Q136" s="233"/>
      <c r="R136" s="158"/>
      <c r="T136" s="159"/>
      <c r="U136" s="156"/>
      <c r="V136" s="156"/>
      <c r="W136" s="160">
        <f>SUM(W137:W138)</f>
        <v>0</v>
      </c>
      <c r="X136" s="156"/>
      <c r="Y136" s="160">
        <f>SUM(Y137:Y138)</f>
        <v>0</v>
      </c>
      <c r="Z136" s="156"/>
      <c r="AA136" s="161">
        <f>SUM(AA137:AA138)</f>
        <v>0</v>
      </c>
      <c r="AR136" s="162" t="s">
        <v>17</v>
      </c>
      <c r="AT136" s="163" t="s">
        <v>74</v>
      </c>
      <c r="AU136" s="163" t="s">
        <v>17</v>
      </c>
      <c r="AY136" s="162" t="s">
        <v>143</v>
      </c>
      <c r="BK136" s="164">
        <f>SUM(BK137:BK138)</f>
        <v>0</v>
      </c>
    </row>
    <row r="137" spans="2:65" s="1" customFormat="1" ht="25.5" customHeight="1">
      <c r="B137" s="34"/>
      <c r="C137" s="166" t="s">
        <v>295</v>
      </c>
      <c r="D137" s="166" t="s">
        <v>144</v>
      </c>
      <c r="E137" s="167" t="s">
        <v>296</v>
      </c>
      <c r="F137" s="242" t="s">
        <v>297</v>
      </c>
      <c r="G137" s="242"/>
      <c r="H137" s="242"/>
      <c r="I137" s="242"/>
      <c r="J137" s="168" t="s">
        <v>147</v>
      </c>
      <c r="K137" s="169">
        <v>8.4</v>
      </c>
      <c r="L137" s="236">
        <v>0</v>
      </c>
      <c r="M137" s="237"/>
      <c r="N137" s="234">
        <f>ROUND(L137*K137,2)</f>
        <v>0</v>
      </c>
      <c r="O137" s="234"/>
      <c r="P137" s="234"/>
      <c r="Q137" s="234"/>
      <c r="R137" s="36"/>
      <c r="T137" s="170" t="s">
        <v>22</v>
      </c>
      <c r="U137" s="43" t="s">
        <v>40</v>
      </c>
      <c r="V137" s="35"/>
      <c r="W137" s="171">
        <f>V137*K137</f>
        <v>0</v>
      </c>
      <c r="X137" s="171">
        <v>0</v>
      </c>
      <c r="Y137" s="171">
        <f>X137*K137</f>
        <v>0</v>
      </c>
      <c r="Z137" s="171">
        <v>0</v>
      </c>
      <c r="AA137" s="172">
        <f>Z137*K137</f>
        <v>0</v>
      </c>
      <c r="AR137" s="18" t="s">
        <v>148</v>
      </c>
      <c r="AT137" s="18" t="s">
        <v>144</v>
      </c>
      <c r="AU137" s="18" t="s">
        <v>86</v>
      </c>
      <c r="AY137" s="18" t="s">
        <v>143</v>
      </c>
      <c r="BE137" s="109">
        <f>IF(U137="základní",N137,0)</f>
        <v>0</v>
      </c>
      <c r="BF137" s="109">
        <f>IF(U137="snížená",N137,0)</f>
        <v>0</v>
      </c>
      <c r="BG137" s="109">
        <f>IF(U137="zákl. přenesená",N137,0)</f>
        <v>0</v>
      </c>
      <c r="BH137" s="109">
        <f>IF(U137="sníž. přenesená",N137,0)</f>
        <v>0</v>
      </c>
      <c r="BI137" s="109">
        <f>IF(U137="nulová",N137,0)</f>
        <v>0</v>
      </c>
      <c r="BJ137" s="18" t="s">
        <v>17</v>
      </c>
      <c r="BK137" s="109">
        <f>ROUND(L137*K137,2)</f>
        <v>0</v>
      </c>
      <c r="BL137" s="18" t="s">
        <v>148</v>
      </c>
      <c r="BM137" s="18" t="s">
        <v>298</v>
      </c>
    </row>
    <row r="138" spans="2:65" s="1" customFormat="1" ht="16.5" customHeight="1">
      <c r="B138" s="34"/>
      <c r="C138" s="166" t="s">
        <v>205</v>
      </c>
      <c r="D138" s="166" t="s">
        <v>144</v>
      </c>
      <c r="E138" s="167" t="s">
        <v>190</v>
      </c>
      <c r="F138" s="242" t="s">
        <v>191</v>
      </c>
      <c r="G138" s="242"/>
      <c r="H138" s="242"/>
      <c r="I138" s="242"/>
      <c r="J138" s="168" t="s">
        <v>147</v>
      </c>
      <c r="K138" s="169">
        <v>49</v>
      </c>
      <c r="L138" s="236">
        <v>0</v>
      </c>
      <c r="M138" s="237"/>
      <c r="N138" s="234">
        <f>ROUND(L138*K138,2)</f>
        <v>0</v>
      </c>
      <c r="O138" s="234"/>
      <c r="P138" s="234"/>
      <c r="Q138" s="234"/>
      <c r="R138" s="36"/>
      <c r="T138" s="170" t="s">
        <v>22</v>
      </c>
      <c r="U138" s="43" t="s">
        <v>40</v>
      </c>
      <c r="V138" s="35"/>
      <c r="W138" s="171">
        <f>V138*K138</f>
        <v>0</v>
      </c>
      <c r="X138" s="171">
        <v>0</v>
      </c>
      <c r="Y138" s="171">
        <f>X138*K138</f>
        <v>0</v>
      </c>
      <c r="Z138" s="171">
        <v>0</v>
      </c>
      <c r="AA138" s="172">
        <f>Z138*K138</f>
        <v>0</v>
      </c>
      <c r="AR138" s="18" t="s">
        <v>148</v>
      </c>
      <c r="AT138" s="18" t="s">
        <v>144</v>
      </c>
      <c r="AU138" s="18" t="s">
        <v>86</v>
      </c>
      <c r="AY138" s="18" t="s">
        <v>143</v>
      </c>
      <c r="BE138" s="109">
        <f>IF(U138="základní",N138,0)</f>
        <v>0</v>
      </c>
      <c r="BF138" s="109">
        <f>IF(U138="snížená",N138,0)</f>
        <v>0</v>
      </c>
      <c r="BG138" s="109">
        <f>IF(U138="zákl. přenesená",N138,0)</f>
        <v>0</v>
      </c>
      <c r="BH138" s="109">
        <f>IF(U138="sníž. přenesená",N138,0)</f>
        <v>0</v>
      </c>
      <c r="BI138" s="109">
        <f>IF(U138="nulová",N138,0)</f>
        <v>0</v>
      </c>
      <c r="BJ138" s="18" t="s">
        <v>17</v>
      </c>
      <c r="BK138" s="109">
        <f>ROUND(L138*K138,2)</f>
        <v>0</v>
      </c>
      <c r="BL138" s="18" t="s">
        <v>148</v>
      </c>
      <c r="BM138" s="18" t="s">
        <v>299</v>
      </c>
    </row>
    <row r="139" spans="2:63" s="9" customFormat="1" ht="37.35" customHeight="1">
      <c r="B139" s="155"/>
      <c r="C139" s="156"/>
      <c r="D139" s="157" t="s">
        <v>118</v>
      </c>
      <c r="E139" s="157"/>
      <c r="F139" s="157"/>
      <c r="G139" s="157"/>
      <c r="H139" s="157"/>
      <c r="I139" s="157"/>
      <c r="J139" s="157"/>
      <c r="K139" s="157"/>
      <c r="L139" s="157"/>
      <c r="M139" s="157"/>
      <c r="N139" s="243">
        <f>BK139</f>
        <v>0</v>
      </c>
      <c r="O139" s="244"/>
      <c r="P139" s="244"/>
      <c r="Q139" s="244"/>
      <c r="R139" s="158"/>
      <c r="T139" s="159"/>
      <c r="U139" s="156"/>
      <c r="V139" s="156"/>
      <c r="W139" s="160">
        <f>W140+W143</f>
        <v>0</v>
      </c>
      <c r="X139" s="156"/>
      <c r="Y139" s="160">
        <f>Y140+Y143</f>
        <v>2.8050084</v>
      </c>
      <c r="Z139" s="156"/>
      <c r="AA139" s="161">
        <f>AA140+AA143</f>
        <v>0</v>
      </c>
      <c r="AR139" s="162" t="s">
        <v>86</v>
      </c>
      <c r="AT139" s="163" t="s">
        <v>74</v>
      </c>
      <c r="AU139" s="163" t="s">
        <v>75</v>
      </c>
      <c r="AY139" s="162" t="s">
        <v>143</v>
      </c>
      <c r="BK139" s="164">
        <f>BK140+BK143</f>
        <v>0</v>
      </c>
    </row>
    <row r="140" spans="2:63" s="9" customFormat="1" ht="19.9" customHeight="1">
      <c r="B140" s="155"/>
      <c r="C140" s="156"/>
      <c r="D140" s="165" t="s">
        <v>264</v>
      </c>
      <c r="E140" s="165"/>
      <c r="F140" s="165"/>
      <c r="G140" s="165"/>
      <c r="H140" s="165"/>
      <c r="I140" s="165"/>
      <c r="J140" s="165"/>
      <c r="K140" s="165"/>
      <c r="L140" s="165"/>
      <c r="M140" s="165"/>
      <c r="N140" s="245">
        <f>BK140</f>
        <v>0</v>
      </c>
      <c r="O140" s="246"/>
      <c r="P140" s="246"/>
      <c r="Q140" s="246"/>
      <c r="R140" s="158"/>
      <c r="T140" s="159"/>
      <c r="U140" s="156"/>
      <c r="V140" s="156"/>
      <c r="W140" s="160">
        <f>SUM(W141:W142)</f>
        <v>0</v>
      </c>
      <c r="X140" s="156"/>
      <c r="Y140" s="160">
        <f>SUM(Y141:Y142)</f>
        <v>0.210036</v>
      </c>
      <c r="Z140" s="156"/>
      <c r="AA140" s="161">
        <f>SUM(AA141:AA142)</f>
        <v>0</v>
      </c>
      <c r="AR140" s="162" t="s">
        <v>86</v>
      </c>
      <c r="AT140" s="163" t="s">
        <v>74</v>
      </c>
      <c r="AU140" s="163" t="s">
        <v>17</v>
      </c>
      <c r="AY140" s="162" t="s">
        <v>143</v>
      </c>
      <c r="BK140" s="164">
        <f>SUM(BK141:BK142)</f>
        <v>0</v>
      </c>
    </row>
    <row r="141" spans="2:65" s="1" customFormat="1" ht="25.5" customHeight="1">
      <c r="B141" s="34"/>
      <c r="C141" s="166" t="s">
        <v>300</v>
      </c>
      <c r="D141" s="166" t="s">
        <v>144</v>
      </c>
      <c r="E141" s="167" t="s">
        <v>301</v>
      </c>
      <c r="F141" s="242" t="s">
        <v>302</v>
      </c>
      <c r="G141" s="242"/>
      <c r="H141" s="242"/>
      <c r="I141" s="242"/>
      <c r="J141" s="168" t="s">
        <v>147</v>
      </c>
      <c r="K141" s="169">
        <v>60.88</v>
      </c>
      <c r="L141" s="236">
        <v>0</v>
      </c>
      <c r="M141" s="237"/>
      <c r="N141" s="234">
        <f>ROUND(L141*K141,2)</f>
        <v>0</v>
      </c>
      <c r="O141" s="234"/>
      <c r="P141" s="234"/>
      <c r="Q141" s="234"/>
      <c r="R141" s="36"/>
      <c r="T141" s="170" t="s">
        <v>22</v>
      </c>
      <c r="U141" s="43" t="s">
        <v>40</v>
      </c>
      <c r="V141" s="35"/>
      <c r="W141" s="171">
        <f>V141*K141</f>
        <v>0</v>
      </c>
      <c r="X141" s="171">
        <v>0</v>
      </c>
      <c r="Y141" s="171">
        <f>X141*K141</f>
        <v>0</v>
      </c>
      <c r="Z141" s="171">
        <v>0</v>
      </c>
      <c r="AA141" s="172">
        <f>Z141*K141</f>
        <v>0</v>
      </c>
      <c r="AR141" s="18" t="s">
        <v>238</v>
      </c>
      <c r="AT141" s="18" t="s">
        <v>144</v>
      </c>
      <c r="AU141" s="18" t="s">
        <v>86</v>
      </c>
      <c r="AY141" s="18" t="s">
        <v>143</v>
      </c>
      <c r="BE141" s="109">
        <f>IF(U141="základní",N141,0)</f>
        <v>0</v>
      </c>
      <c r="BF141" s="109">
        <f>IF(U141="snížená",N141,0)</f>
        <v>0</v>
      </c>
      <c r="BG141" s="109">
        <f>IF(U141="zákl. přenesená",N141,0)</f>
        <v>0</v>
      </c>
      <c r="BH141" s="109">
        <f>IF(U141="sníž. přenesená",N141,0)</f>
        <v>0</v>
      </c>
      <c r="BI141" s="109">
        <f>IF(U141="nulová",N141,0)</f>
        <v>0</v>
      </c>
      <c r="BJ141" s="18" t="s">
        <v>17</v>
      </c>
      <c r="BK141" s="109">
        <f>ROUND(L141*K141,2)</f>
        <v>0</v>
      </c>
      <c r="BL141" s="18" t="s">
        <v>238</v>
      </c>
      <c r="BM141" s="18" t="s">
        <v>303</v>
      </c>
    </row>
    <row r="142" spans="2:65" s="1" customFormat="1" ht="25.5" customHeight="1">
      <c r="B142" s="34"/>
      <c r="C142" s="173" t="s">
        <v>304</v>
      </c>
      <c r="D142" s="173" t="s">
        <v>202</v>
      </c>
      <c r="E142" s="174" t="s">
        <v>305</v>
      </c>
      <c r="F142" s="251" t="s">
        <v>306</v>
      </c>
      <c r="G142" s="251"/>
      <c r="H142" s="251"/>
      <c r="I142" s="251"/>
      <c r="J142" s="175" t="s">
        <v>147</v>
      </c>
      <c r="K142" s="176">
        <v>70.012</v>
      </c>
      <c r="L142" s="238">
        <v>0</v>
      </c>
      <c r="M142" s="239"/>
      <c r="N142" s="235">
        <f>ROUND(L142*K142,2)</f>
        <v>0</v>
      </c>
      <c r="O142" s="234"/>
      <c r="P142" s="234"/>
      <c r="Q142" s="234"/>
      <c r="R142" s="36"/>
      <c r="T142" s="170" t="s">
        <v>22</v>
      </c>
      <c r="U142" s="43" t="s">
        <v>40</v>
      </c>
      <c r="V142" s="35"/>
      <c r="W142" s="171">
        <f>V142*K142</f>
        <v>0</v>
      </c>
      <c r="X142" s="171">
        <v>0.003</v>
      </c>
      <c r="Y142" s="171">
        <f>X142*K142</f>
        <v>0.210036</v>
      </c>
      <c r="Z142" s="171">
        <v>0</v>
      </c>
      <c r="AA142" s="172">
        <f>Z142*K142</f>
        <v>0</v>
      </c>
      <c r="AR142" s="18" t="s">
        <v>181</v>
      </c>
      <c r="AT142" s="18" t="s">
        <v>202</v>
      </c>
      <c r="AU142" s="18" t="s">
        <v>86</v>
      </c>
      <c r="AY142" s="18" t="s">
        <v>143</v>
      </c>
      <c r="BE142" s="109">
        <f>IF(U142="základní",N142,0)</f>
        <v>0</v>
      </c>
      <c r="BF142" s="109">
        <f>IF(U142="snížená",N142,0)</f>
        <v>0</v>
      </c>
      <c r="BG142" s="109">
        <f>IF(U142="zákl. přenesená",N142,0)</f>
        <v>0</v>
      </c>
      <c r="BH142" s="109">
        <f>IF(U142="sníž. přenesená",N142,0)</f>
        <v>0</v>
      </c>
      <c r="BI142" s="109">
        <f>IF(U142="nulová",N142,0)</f>
        <v>0</v>
      </c>
      <c r="BJ142" s="18" t="s">
        <v>17</v>
      </c>
      <c r="BK142" s="109">
        <f>ROUND(L142*K142,2)</f>
        <v>0</v>
      </c>
      <c r="BL142" s="18" t="s">
        <v>238</v>
      </c>
      <c r="BM142" s="18" t="s">
        <v>307</v>
      </c>
    </row>
    <row r="143" spans="2:63" s="9" customFormat="1" ht="29.85" customHeight="1">
      <c r="B143" s="155"/>
      <c r="C143" s="156"/>
      <c r="D143" s="165" t="s">
        <v>119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232">
        <f>BK143</f>
        <v>0</v>
      </c>
      <c r="O143" s="233"/>
      <c r="P143" s="233"/>
      <c r="Q143" s="233"/>
      <c r="R143" s="158"/>
      <c r="T143" s="159"/>
      <c r="U143" s="156"/>
      <c r="V143" s="156"/>
      <c r="W143" s="160">
        <f>SUM(W144:W146)</f>
        <v>0</v>
      </c>
      <c r="X143" s="156"/>
      <c r="Y143" s="160">
        <f>SUM(Y144:Y146)</f>
        <v>2.5949724</v>
      </c>
      <c r="Z143" s="156"/>
      <c r="AA143" s="161">
        <f>SUM(AA144:AA146)</f>
        <v>0</v>
      </c>
      <c r="AR143" s="162" t="s">
        <v>86</v>
      </c>
      <c r="AT143" s="163" t="s">
        <v>74</v>
      </c>
      <c r="AU143" s="163" t="s">
        <v>17</v>
      </c>
      <c r="AY143" s="162" t="s">
        <v>143</v>
      </c>
      <c r="BK143" s="164">
        <f>SUM(BK144:BK146)</f>
        <v>0</v>
      </c>
    </row>
    <row r="144" spans="2:65" s="1" customFormat="1" ht="25.5" customHeight="1">
      <c r="B144" s="34"/>
      <c r="C144" s="166" t="s">
        <v>189</v>
      </c>
      <c r="D144" s="166" t="s">
        <v>144</v>
      </c>
      <c r="E144" s="167" t="s">
        <v>308</v>
      </c>
      <c r="F144" s="242" t="s">
        <v>309</v>
      </c>
      <c r="G144" s="242"/>
      <c r="H144" s="242"/>
      <c r="I144" s="242"/>
      <c r="J144" s="168" t="s">
        <v>171</v>
      </c>
      <c r="K144" s="169">
        <v>3.143</v>
      </c>
      <c r="L144" s="236">
        <v>0</v>
      </c>
      <c r="M144" s="237"/>
      <c r="N144" s="234">
        <f>ROUND(L144*K144,2)</f>
        <v>0</v>
      </c>
      <c r="O144" s="234"/>
      <c r="P144" s="234"/>
      <c r="Q144" s="234"/>
      <c r="R144" s="36"/>
      <c r="T144" s="170" t="s">
        <v>22</v>
      </c>
      <c r="U144" s="43" t="s">
        <v>40</v>
      </c>
      <c r="V144" s="35"/>
      <c r="W144" s="171">
        <f>V144*K144</f>
        <v>0</v>
      </c>
      <c r="X144" s="171">
        <v>0</v>
      </c>
      <c r="Y144" s="171">
        <f>X144*K144</f>
        <v>0</v>
      </c>
      <c r="Z144" s="171">
        <v>0</v>
      </c>
      <c r="AA144" s="172">
        <f>Z144*K144</f>
        <v>0</v>
      </c>
      <c r="AR144" s="18" t="s">
        <v>238</v>
      </c>
      <c r="AT144" s="18" t="s">
        <v>144</v>
      </c>
      <c r="AU144" s="18" t="s">
        <v>86</v>
      </c>
      <c r="AY144" s="18" t="s">
        <v>143</v>
      </c>
      <c r="BE144" s="109">
        <f>IF(U144="základní",N144,0)</f>
        <v>0</v>
      </c>
      <c r="BF144" s="109">
        <f>IF(U144="snížená",N144,0)</f>
        <v>0</v>
      </c>
      <c r="BG144" s="109">
        <f>IF(U144="zákl. přenesená",N144,0)</f>
        <v>0</v>
      </c>
      <c r="BH144" s="109">
        <f>IF(U144="sníž. přenesená",N144,0)</f>
        <v>0</v>
      </c>
      <c r="BI144" s="109">
        <f>IF(U144="nulová",N144,0)</f>
        <v>0</v>
      </c>
      <c r="BJ144" s="18" t="s">
        <v>17</v>
      </c>
      <c r="BK144" s="109">
        <f>ROUND(L144*K144,2)</f>
        <v>0</v>
      </c>
      <c r="BL144" s="18" t="s">
        <v>238</v>
      </c>
      <c r="BM144" s="18" t="s">
        <v>310</v>
      </c>
    </row>
    <row r="145" spans="2:65" s="1" customFormat="1" ht="25.5" customHeight="1">
      <c r="B145" s="34"/>
      <c r="C145" s="173" t="s">
        <v>197</v>
      </c>
      <c r="D145" s="173" t="s">
        <v>202</v>
      </c>
      <c r="E145" s="174" t="s">
        <v>311</v>
      </c>
      <c r="F145" s="251" t="s">
        <v>312</v>
      </c>
      <c r="G145" s="251"/>
      <c r="H145" s="251"/>
      <c r="I145" s="251"/>
      <c r="J145" s="175" t="s">
        <v>171</v>
      </c>
      <c r="K145" s="176">
        <v>3.143</v>
      </c>
      <c r="L145" s="238">
        <v>0</v>
      </c>
      <c r="M145" s="239"/>
      <c r="N145" s="235">
        <f>ROUND(L145*K145,2)</f>
        <v>0</v>
      </c>
      <c r="O145" s="234"/>
      <c r="P145" s="234"/>
      <c r="Q145" s="234"/>
      <c r="R145" s="36"/>
      <c r="T145" s="170" t="s">
        <v>22</v>
      </c>
      <c r="U145" s="43" t="s">
        <v>40</v>
      </c>
      <c r="V145" s="35"/>
      <c r="W145" s="171">
        <f>V145*K145</f>
        <v>0</v>
      </c>
      <c r="X145" s="171">
        <v>0.55</v>
      </c>
      <c r="Y145" s="171">
        <f>X145*K145</f>
        <v>1.72865</v>
      </c>
      <c r="Z145" s="171">
        <v>0</v>
      </c>
      <c r="AA145" s="172">
        <f>Z145*K145</f>
        <v>0</v>
      </c>
      <c r="AR145" s="18" t="s">
        <v>181</v>
      </c>
      <c r="AT145" s="18" t="s">
        <v>202</v>
      </c>
      <c r="AU145" s="18" t="s">
        <v>86</v>
      </c>
      <c r="AY145" s="18" t="s">
        <v>143</v>
      </c>
      <c r="BE145" s="109">
        <f>IF(U145="základní",N145,0)</f>
        <v>0</v>
      </c>
      <c r="BF145" s="109">
        <f>IF(U145="snížená",N145,0)</f>
        <v>0</v>
      </c>
      <c r="BG145" s="109">
        <f>IF(U145="zákl. přenesená",N145,0)</f>
        <v>0</v>
      </c>
      <c r="BH145" s="109">
        <f>IF(U145="sníž. přenesená",N145,0)</f>
        <v>0</v>
      </c>
      <c r="BI145" s="109">
        <f>IF(U145="nulová",N145,0)</f>
        <v>0</v>
      </c>
      <c r="BJ145" s="18" t="s">
        <v>17</v>
      </c>
      <c r="BK145" s="109">
        <f>ROUND(L145*K145,2)</f>
        <v>0</v>
      </c>
      <c r="BL145" s="18" t="s">
        <v>238</v>
      </c>
      <c r="BM145" s="18" t="s">
        <v>313</v>
      </c>
    </row>
    <row r="146" spans="2:65" s="1" customFormat="1" ht="25.5" customHeight="1">
      <c r="B146" s="34"/>
      <c r="C146" s="166" t="s">
        <v>201</v>
      </c>
      <c r="D146" s="166" t="s">
        <v>144</v>
      </c>
      <c r="E146" s="167" t="s">
        <v>314</v>
      </c>
      <c r="F146" s="242" t="s">
        <v>315</v>
      </c>
      <c r="G146" s="242"/>
      <c r="H146" s="242"/>
      <c r="I146" s="242"/>
      <c r="J146" s="168" t="s">
        <v>147</v>
      </c>
      <c r="K146" s="169">
        <v>60.88</v>
      </c>
      <c r="L146" s="236">
        <v>0</v>
      </c>
      <c r="M146" s="237"/>
      <c r="N146" s="234">
        <f>ROUND(L146*K146,2)</f>
        <v>0</v>
      </c>
      <c r="O146" s="234"/>
      <c r="P146" s="234"/>
      <c r="Q146" s="234"/>
      <c r="R146" s="36"/>
      <c r="T146" s="170" t="s">
        <v>22</v>
      </c>
      <c r="U146" s="43" t="s">
        <v>40</v>
      </c>
      <c r="V146" s="35"/>
      <c r="W146" s="171">
        <f>V146*K146</f>
        <v>0</v>
      </c>
      <c r="X146" s="171">
        <v>0.01423</v>
      </c>
      <c r="Y146" s="171">
        <f>X146*K146</f>
        <v>0.8663224</v>
      </c>
      <c r="Z146" s="171">
        <v>0</v>
      </c>
      <c r="AA146" s="172">
        <f>Z146*K146</f>
        <v>0</v>
      </c>
      <c r="AR146" s="18" t="s">
        <v>238</v>
      </c>
      <c r="AT146" s="18" t="s">
        <v>144</v>
      </c>
      <c r="AU146" s="18" t="s">
        <v>86</v>
      </c>
      <c r="AY146" s="18" t="s">
        <v>143</v>
      </c>
      <c r="BE146" s="109">
        <f>IF(U146="základní",N146,0)</f>
        <v>0</v>
      </c>
      <c r="BF146" s="109">
        <f>IF(U146="snížená",N146,0)</f>
        <v>0</v>
      </c>
      <c r="BG146" s="109">
        <f>IF(U146="zákl. přenesená",N146,0)</f>
        <v>0</v>
      </c>
      <c r="BH146" s="109">
        <f>IF(U146="sníž. přenesená",N146,0)</f>
        <v>0</v>
      </c>
      <c r="BI146" s="109">
        <f>IF(U146="nulová",N146,0)</f>
        <v>0</v>
      </c>
      <c r="BJ146" s="18" t="s">
        <v>17</v>
      </c>
      <c r="BK146" s="109">
        <f>ROUND(L146*K146,2)</f>
        <v>0</v>
      </c>
      <c r="BL146" s="18" t="s">
        <v>238</v>
      </c>
      <c r="BM146" s="18" t="s">
        <v>316</v>
      </c>
    </row>
    <row r="147" spans="2:63" s="1" customFormat="1" ht="49.9" customHeight="1">
      <c r="B147" s="34"/>
      <c r="C147" s="35"/>
      <c r="D147" s="157" t="s">
        <v>260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243">
        <f>BK147</f>
        <v>0</v>
      </c>
      <c r="O147" s="244"/>
      <c r="P147" s="244"/>
      <c r="Q147" s="244"/>
      <c r="R147" s="36"/>
      <c r="T147" s="146"/>
      <c r="U147" s="55"/>
      <c r="V147" s="55"/>
      <c r="W147" s="55"/>
      <c r="X147" s="55"/>
      <c r="Y147" s="55"/>
      <c r="Z147" s="55"/>
      <c r="AA147" s="57"/>
      <c r="AT147" s="18" t="s">
        <v>74</v>
      </c>
      <c r="AU147" s="18" t="s">
        <v>75</v>
      </c>
      <c r="AY147" s="18" t="s">
        <v>261</v>
      </c>
      <c r="BK147" s="109">
        <v>0</v>
      </c>
    </row>
    <row r="148" spans="2:18" s="1" customFormat="1" ht="6.95" customHeight="1">
      <c r="B148" s="58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60"/>
    </row>
  </sheetData>
  <sheetProtection algorithmName="SHA-512" hashValue="Ux7nNkfC1I3rQqpw9mmD63Rf3ruC0BU9Y4Gtor88Wg9pnTepXS+faduM/KqbThObMdJGZRxRZoe2q+2jDsgLaA==" saltValue="LDneRtvQT+ZLki4zeCJXSV52RcHbZlvyx83UMWHb+XcJoIRUHTPLDqiQ92bAW5Qv1ZtQjm7Z+y/Ifbj7uPvJcw==" spinCount="10" sheet="1" objects="1" scenarios="1" formatColumns="0" formatRows="0"/>
  <mergeCells count="129">
    <mergeCell ref="F146:I146"/>
    <mergeCell ref="F144:I144"/>
    <mergeCell ref="F141:I141"/>
    <mergeCell ref="F142:I142"/>
    <mergeCell ref="F145:I145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7:Q97"/>
    <mergeCell ref="N95:Q95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N129:Q129"/>
    <mergeCell ref="L128:M128"/>
    <mergeCell ref="N128:Q128"/>
    <mergeCell ref="F128:I128"/>
    <mergeCell ref="F131:I131"/>
    <mergeCell ref="F130:I130"/>
    <mergeCell ref="L130:M130"/>
    <mergeCell ref="N130:Q130"/>
    <mergeCell ref="L131:M131"/>
    <mergeCell ref="N131:Q131"/>
    <mergeCell ref="N142:Q142"/>
    <mergeCell ref="L144:M144"/>
    <mergeCell ref="N144:Q144"/>
    <mergeCell ref="L145:M145"/>
    <mergeCell ref="N145:Q145"/>
    <mergeCell ref="F132:I132"/>
    <mergeCell ref="F135:I135"/>
    <mergeCell ref="F133:I133"/>
    <mergeCell ref="F134:I134"/>
    <mergeCell ref="F137:I137"/>
    <mergeCell ref="L137:M137"/>
    <mergeCell ref="N137:Q137"/>
    <mergeCell ref="F138:I138"/>
    <mergeCell ref="L138:M138"/>
    <mergeCell ref="N138:Q138"/>
    <mergeCell ref="N136:Q136"/>
    <mergeCell ref="L132:M132"/>
    <mergeCell ref="N132:Q132"/>
    <mergeCell ref="L133:M133"/>
    <mergeCell ref="N133:Q133"/>
    <mergeCell ref="L134:M134"/>
    <mergeCell ref="N134:Q134"/>
    <mergeCell ref="L135:M135"/>
    <mergeCell ref="N135:Q135"/>
    <mergeCell ref="L146:M146"/>
    <mergeCell ref="N146:Q146"/>
    <mergeCell ref="N143:Q143"/>
    <mergeCell ref="N147:Q147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N139:Q139"/>
    <mergeCell ref="N140:Q140"/>
    <mergeCell ref="L141:M141"/>
    <mergeCell ref="N141:Q141"/>
    <mergeCell ref="L142:M142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98</v>
      </c>
      <c r="G1" s="13"/>
      <c r="H1" s="226" t="s">
        <v>99</v>
      </c>
      <c r="I1" s="226"/>
      <c r="J1" s="226"/>
      <c r="K1" s="226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11" t="s">
        <v>8</v>
      </c>
      <c r="T2" s="212"/>
      <c r="U2" s="212"/>
      <c r="V2" s="212"/>
      <c r="W2" s="212"/>
      <c r="X2" s="212"/>
      <c r="Y2" s="212"/>
      <c r="Z2" s="212"/>
      <c r="AA2" s="212"/>
      <c r="AB2" s="212"/>
      <c r="AC2" s="212"/>
      <c r="AT2" s="18" t="s">
        <v>88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2:46" ht="36.95" customHeight="1">
      <c r="B4" s="22"/>
      <c r="C4" s="197" t="s">
        <v>103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7" t="str">
        <f>'Rekapitulace stavby'!K6</f>
        <v>DPS Krásné Březno - Rekonstrukce chodníkových ploch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5"/>
      <c r="R6" s="23"/>
    </row>
    <row r="7" spans="2:18" s="1" customFormat="1" ht="32.85" customHeight="1">
      <c r="B7" s="34"/>
      <c r="C7" s="35"/>
      <c r="D7" s="28" t="s">
        <v>104</v>
      </c>
      <c r="E7" s="35"/>
      <c r="F7" s="215" t="s">
        <v>317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30">
        <f>'Rekapitulace stavby'!AN8</f>
        <v>0</v>
      </c>
      <c r="P9" s="23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213" t="str">
        <f>IF('Rekapitulace stavby'!AN10="","",'Rekapitulace stavby'!AN10)</f>
        <v/>
      </c>
      <c r="P11" s="21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IF('Rekapitulace stavby'!AN11="","",'Rekapitulace stavby'!AN11)</f>
        <v/>
      </c>
      <c r="P12" s="21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24" t="str">
        <f>IF('Rekapitulace stavby'!AN13="","",'Rekapitulace stavby'!AN13)</f>
        <v>Vyplň údaj</v>
      </c>
      <c r="P14" s="213"/>
      <c r="Q14" s="35"/>
      <c r="R14" s="36"/>
    </row>
    <row r="15" spans="2:18" s="1" customFormat="1" ht="18" customHeight="1">
      <c r="B15" s="34"/>
      <c r="C15" s="35"/>
      <c r="D15" s="35"/>
      <c r="E15" s="224" t="str">
        <f>IF('Rekapitulace stavby'!E14="","",'Rekapitulace stavby'!E14)</f>
        <v>Vyplň údaj</v>
      </c>
      <c r="F15" s="225"/>
      <c r="G15" s="225"/>
      <c r="H15" s="225"/>
      <c r="I15" s="225"/>
      <c r="J15" s="225"/>
      <c r="K15" s="225"/>
      <c r="L15" s="225"/>
      <c r="M15" s="29" t="s">
        <v>29</v>
      </c>
      <c r="N15" s="35"/>
      <c r="O15" s="224" t="str">
        <f>IF('Rekapitulace stavby'!AN14="","",'Rekapitulace stavby'!AN14)</f>
        <v>Vyplň údaj</v>
      </c>
      <c r="P15" s="21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213" t="str">
        <f>IF('Rekapitulace stavby'!AN16="","",'Rekapitulace stavby'!AN16)</f>
        <v/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tr">
        <f>IF('Rekapitulace stavby'!AN17="","",'Rekapitulace stavby'!AN17)</f>
        <v/>
      </c>
      <c r="P18" s="21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213" t="str">
        <f>IF('Rekapitulace stavby'!AN19="","",'Rekapitulace stavby'!AN19)</f>
        <v/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IF('Rekapitulace stavby'!AN20="","",'Rekapitulace stavby'!AN20)</f>
        <v/>
      </c>
      <c r="P21" s="21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22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106</v>
      </c>
      <c r="E27" s="35"/>
      <c r="F27" s="35"/>
      <c r="G27" s="35"/>
      <c r="H27" s="35"/>
      <c r="I27" s="35"/>
      <c r="J27" s="35"/>
      <c r="K27" s="35"/>
      <c r="L27" s="35"/>
      <c r="M27" s="221">
        <f>N88</f>
        <v>0</v>
      </c>
      <c r="N27" s="221"/>
      <c r="O27" s="221"/>
      <c r="P27" s="221"/>
      <c r="Q27" s="35"/>
      <c r="R27" s="36"/>
    </row>
    <row r="28" spans="2:18" s="1" customFormat="1" ht="14.45" customHeight="1">
      <c r="B28" s="34"/>
      <c r="C28" s="35"/>
      <c r="D28" s="33" t="s">
        <v>92</v>
      </c>
      <c r="E28" s="35"/>
      <c r="F28" s="35"/>
      <c r="G28" s="35"/>
      <c r="H28" s="35"/>
      <c r="I28" s="35"/>
      <c r="J28" s="35"/>
      <c r="K28" s="35"/>
      <c r="L28" s="35"/>
      <c r="M28" s="221">
        <f>N91</f>
        <v>0</v>
      </c>
      <c r="N28" s="221"/>
      <c r="O28" s="221"/>
      <c r="P28" s="22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38</v>
      </c>
      <c r="E30" s="35"/>
      <c r="F30" s="35"/>
      <c r="G30" s="35"/>
      <c r="H30" s="35"/>
      <c r="I30" s="35"/>
      <c r="J30" s="35"/>
      <c r="K30" s="35"/>
      <c r="L30" s="35"/>
      <c r="M30" s="260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21" t="s">
        <v>41</v>
      </c>
      <c r="H32" s="261">
        <f>(SUM(BE91:BE98)+SUM(BE116:BE119))</f>
        <v>0</v>
      </c>
      <c r="I32" s="229"/>
      <c r="J32" s="229"/>
      <c r="K32" s="35"/>
      <c r="L32" s="35"/>
      <c r="M32" s="261">
        <f>ROUND((SUM(BE91:BE98)+SUM(BE116:BE119)),2)*F32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21" t="s">
        <v>41</v>
      </c>
      <c r="H33" s="261">
        <f>(SUM(BF91:BF98)+SUM(BF116:BF119))</f>
        <v>0</v>
      </c>
      <c r="I33" s="229"/>
      <c r="J33" s="229"/>
      <c r="K33" s="35"/>
      <c r="L33" s="35"/>
      <c r="M33" s="261">
        <f>ROUND((SUM(BF91:BF98)+SUM(BF116:BF119)),2)*F33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43</v>
      </c>
      <c r="F34" s="42">
        <v>0.21</v>
      </c>
      <c r="G34" s="121" t="s">
        <v>41</v>
      </c>
      <c r="H34" s="261">
        <f>(SUM(BG91:BG98)+SUM(BG116:BG119))</f>
        <v>0</v>
      </c>
      <c r="I34" s="229"/>
      <c r="J34" s="229"/>
      <c r="K34" s="35"/>
      <c r="L34" s="35"/>
      <c r="M34" s="261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44</v>
      </c>
      <c r="F35" s="42">
        <v>0.15</v>
      </c>
      <c r="G35" s="121" t="s">
        <v>41</v>
      </c>
      <c r="H35" s="261">
        <f>(SUM(BH91:BH98)+SUM(BH116:BH119))</f>
        <v>0</v>
      </c>
      <c r="I35" s="229"/>
      <c r="J35" s="229"/>
      <c r="K35" s="35"/>
      <c r="L35" s="35"/>
      <c r="M35" s="261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45</v>
      </c>
      <c r="F36" s="42">
        <v>0</v>
      </c>
      <c r="G36" s="121" t="s">
        <v>41</v>
      </c>
      <c r="H36" s="261">
        <f>(SUM(BI91:BI98)+SUM(BI116:BI119))</f>
        <v>0</v>
      </c>
      <c r="I36" s="229"/>
      <c r="J36" s="229"/>
      <c r="K36" s="35"/>
      <c r="L36" s="35"/>
      <c r="M36" s="261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46</v>
      </c>
      <c r="E38" s="78"/>
      <c r="F38" s="78"/>
      <c r="G38" s="123" t="s">
        <v>47</v>
      </c>
      <c r="H38" s="124" t="s">
        <v>48</v>
      </c>
      <c r="I38" s="78"/>
      <c r="J38" s="78"/>
      <c r="K38" s="78"/>
      <c r="L38" s="262">
        <f>SUM(M30:M36)</f>
        <v>0</v>
      </c>
      <c r="M38" s="262"/>
      <c r="N38" s="262"/>
      <c r="O38" s="262"/>
      <c r="P38" s="263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" customHeight="1">
      <c r="B76" s="34"/>
      <c r="C76" s="197" t="s">
        <v>107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19</v>
      </c>
      <c r="D78" s="35"/>
      <c r="E78" s="35"/>
      <c r="F78" s="227" t="str">
        <f>F6</f>
        <v>DPS Krásné Březno - Rekonstrukce chodníkových ploch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35"/>
      <c r="R78" s="36"/>
      <c r="T78" s="128"/>
      <c r="U78" s="128"/>
    </row>
    <row r="79" spans="2:21" s="1" customFormat="1" ht="36.95" customHeight="1">
      <c r="B79" s="34"/>
      <c r="C79" s="68" t="s">
        <v>104</v>
      </c>
      <c r="D79" s="35"/>
      <c r="E79" s="35"/>
      <c r="F79" s="199" t="str">
        <f>F7</f>
        <v>2 - 2 - VRN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31">
        <f>IF(O9="","",O9)</f>
        <v>0</v>
      </c>
      <c r="N81" s="231"/>
      <c r="O81" s="231"/>
      <c r="P81" s="231"/>
      <c r="Q81" s="35"/>
      <c r="R81" s="36"/>
      <c r="T81" s="128"/>
      <c r="U81" s="128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21" s="1" customFormat="1" ht="1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3" t="str">
        <f>E18</f>
        <v xml:space="preserve"> </v>
      </c>
      <c r="N83" s="213"/>
      <c r="O83" s="213"/>
      <c r="P83" s="213"/>
      <c r="Q83" s="213"/>
      <c r="R83" s="36"/>
      <c r="T83" s="128"/>
      <c r="U83" s="128"/>
    </row>
    <row r="84" spans="2:21" s="1" customFormat="1" ht="14.45" customHeight="1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  <c r="T84" s="128"/>
      <c r="U84" s="128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21" s="1" customFormat="1" ht="29.25" customHeight="1">
      <c r="B86" s="34"/>
      <c r="C86" s="254" t="s">
        <v>108</v>
      </c>
      <c r="D86" s="255"/>
      <c r="E86" s="255"/>
      <c r="F86" s="255"/>
      <c r="G86" s="255"/>
      <c r="H86" s="117"/>
      <c r="I86" s="117"/>
      <c r="J86" s="117"/>
      <c r="K86" s="117"/>
      <c r="L86" s="117"/>
      <c r="M86" s="117"/>
      <c r="N86" s="254" t="s">
        <v>109</v>
      </c>
      <c r="O86" s="255"/>
      <c r="P86" s="255"/>
      <c r="Q86" s="255"/>
      <c r="R86" s="36"/>
      <c r="T86" s="128"/>
      <c r="U86" s="128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3">
        <f>N116</f>
        <v>0</v>
      </c>
      <c r="O88" s="252"/>
      <c r="P88" s="252"/>
      <c r="Q88" s="252"/>
      <c r="R88" s="36"/>
      <c r="T88" s="128"/>
      <c r="U88" s="128"/>
      <c r="AU88" s="18" t="s">
        <v>111</v>
      </c>
    </row>
    <row r="89" spans="2:21" s="6" customFormat="1" ht="24.95" customHeight="1">
      <c r="B89" s="130"/>
      <c r="C89" s="131"/>
      <c r="D89" s="132" t="s">
        <v>318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1">
        <f>N117</f>
        <v>0</v>
      </c>
      <c r="O89" s="256"/>
      <c r="P89" s="256"/>
      <c r="Q89" s="256"/>
      <c r="R89" s="133"/>
      <c r="T89" s="134"/>
      <c r="U89" s="134"/>
    </row>
    <row r="90" spans="2:21" s="1" customFormat="1" ht="21.75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T90" s="128"/>
      <c r="U90" s="128"/>
    </row>
    <row r="91" spans="2:21" s="1" customFormat="1" ht="29.25" customHeight="1">
      <c r="B91" s="34"/>
      <c r="C91" s="129" t="s">
        <v>120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52">
        <f>ROUND(N92+N93+N94+N95+N96+N97,2)</f>
        <v>0</v>
      </c>
      <c r="O91" s="253"/>
      <c r="P91" s="253"/>
      <c r="Q91" s="253"/>
      <c r="R91" s="36"/>
      <c r="T91" s="139"/>
      <c r="U91" s="140" t="s">
        <v>39</v>
      </c>
    </row>
    <row r="92" spans="2:65" s="1" customFormat="1" ht="18" customHeight="1">
      <c r="B92" s="34"/>
      <c r="C92" s="35"/>
      <c r="D92" s="194" t="s">
        <v>121</v>
      </c>
      <c r="E92" s="195"/>
      <c r="F92" s="195"/>
      <c r="G92" s="195"/>
      <c r="H92" s="195"/>
      <c r="I92" s="35"/>
      <c r="J92" s="35"/>
      <c r="K92" s="35"/>
      <c r="L92" s="35"/>
      <c r="M92" s="35"/>
      <c r="N92" s="180">
        <f>ROUND(N88*T92,2)</f>
        <v>0</v>
      </c>
      <c r="O92" s="181"/>
      <c r="P92" s="181"/>
      <c r="Q92" s="181"/>
      <c r="R92" s="36"/>
      <c r="S92" s="141"/>
      <c r="T92" s="142"/>
      <c r="U92" s="143" t="s">
        <v>40</v>
      </c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4" t="s">
        <v>122</v>
      </c>
      <c r="AZ92" s="141"/>
      <c r="BA92" s="141"/>
      <c r="BB92" s="141"/>
      <c r="BC92" s="141"/>
      <c r="BD92" s="141"/>
      <c r="BE92" s="145">
        <f aca="true" t="shared" si="0" ref="BE92:BE97">IF(U92="základní",N92,0)</f>
        <v>0</v>
      </c>
      <c r="BF92" s="145">
        <f aca="true" t="shared" si="1" ref="BF92:BF97">IF(U92="snížená",N92,0)</f>
        <v>0</v>
      </c>
      <c r="BG92" s="145">
        <f aca="true" t="shared" si="2" ref="BG92:BG97">IF(U92="zákl. přenesená",N92,0)</f>
        <v>0</v>
      </c>
      <c r="BH92" s="145">
        <f aca="true" t="shared" si="3" ref="BH92:BH97">IF(U92="sníž. přenesená",N92,0)</f>
        <v>0</v>
      </c>
      <c r="BI92" s="145">
        <f aca="true" t="shared" si="4" ref="BI92:BI97">IF(U92="nulová",N92,0)</f>
        <v>0</v>
      </c>
      <c r="BJ92" s="144" t="s">
        <v>17</v>
      </c>
      <c r="BK92" s="141"/>
      <c r="BL92" s="141"/>
      <c r="BM92" s="141"/>
    </row>
    <row r="93" spans="2:65" s="1" customFormat="1" ht="18" customHeight="1">
      <c r="B93" s="34"/>
      <c r="C93" s="35"/>
      <c r="D93" s="194" t="s">
        <v>123</v>
      </c>
      <c r="E93" s="195"/>
      <c r="F93" s="195"/>
      <c r="G93" s="195"/>
      <c r="H93" s="195"/>
      <c r="I93" s="35"/>
      <c r="J93" s="35"/>
      <c r="K93" s="35"/>
      <c r="L93" s="35"/>
      <c r="M93" s="35"/>
      <c r="N93" s="180">
        <f>ROUND(N88*T93,2)</f>
        <v>0</v>
      </c>
      <c r="O93" s="181"/>
      <c r="P93" s="181"/>
      <c r="Q93" s="181"/>
      <c r="R93" s="36"/>
      <c r="S93" s="141"/>
      <c r="T93" s="142"/>
      <c r="U93" s="143" t="s">
        <v>40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4" t="s">
        <v>122</v>
      </c>
      <c r="AZ93" s="141"/>
      <c r="BA93" s="141"/>
      <c r="BB93" s="141"/>
      <c r="BC93" s="141"/>
      <c r="BD93" s="141"/>
      <c r="BE93" s="145">
        <f t="shared" si="0"/>
        <v>0</v>
      </c>
      <c r="BF93" s="145">
        <f t="shared" si="1"/>
        <v>0</v>
      </c>
      <c r="BG93" s="145">
        <f t="shared" si="2"/>
        <v>0</v>
      </c>
      <c r="BH93" s="145">
        <f t="shared" si="3"/>
        <v>0</v>
      </c>
      <c r="BI93" s="145">
        <f t="shared" si="4"/>
        <v>0</v>
      </c>
      <c r="BJ93" s="144" t="s">
        <v>17</v>
      </c>
      <c r="BK93" s="141"/>
      <c r="BL93" s="141"/>
      <c r="BM93" s="141"/>
    </row>
    <row r="94" spans="2:65" s="1" customFormat="1" ht="18" customHeight="1">
      <c r="B94" s="34"/>
      <c r="C94" s="35"/>
      <c r="D94" s="194" t="s">
        <v>124</v>
      </c>
      <c r="E94" s="195"/>
      <c r="F94" s="195"/>
      <c r="G94" s="195"/>
      <c r="H94" s="195"/>
      <c r="I94" s="35"/>
      <c r="J94" s="35"/>
      <c r="K94" s="35"/>
      <c r="L94" s="35"/>
      <c r="M94" s="35"/>
      <c r="N94" s="180">
        <f>ROUND(N88*T94,2)</f>
        <v>0</v>
      </c>
      <c r="O94" s="181"/>
      <c r="P94" s="181"/>
      <c r="Q94" s="181"/>
      <c r="R94" s="36"/>
      <c r="S94" s="141"/>
      <c r="T94" s="142"/>
      <c r="U94" s="143" t="s">
        <v>40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4" t="s">
        <v>122</v>
      </c>
      <c r="AZ94" s="141"/>
      <c r="BA94" s="141"/>
      <c r="BB94" s="141"/>
      <c r="BC94" s="141"/>
      <c r="BD94" s="141"/>
      <c r="BE94" s="145">
        <f t="shared" si="0"/>
        <v>0</v>
      </c>
      <c r="BF94" s="145">
        <f t="shared" si="1"/>
        <v>0</v>
      </c>
      <c r="BG94" s="145">
        <f t="shared" si="2"/>
        <v>0</v>
      </c>
      <c r="BH94" s="145">
        <f t="shared" si="3"/>
        <v>0</v>
      </c>
      <c r="BI94" s="145">
        <f t="shared" si="4"/>
        <v>0</v>
      </c>
      <c r="BJ94" s="144" t="s">
        <v>17</v>
      </c>
      <c r="BK94" s="141"/>
      <c r="BL94" s="141"/>
      <c r="BM94" s="141"/>
    </row>
    <row r="95" spans="2:65" s="1" customFormat="1" ht="18" customHeight="1">
      <c r="B95" s="34"/>
      <c r="C95" s="35"/>
      <c r="D95" s="194" t="s">
        <v>125</v>
      </c>
      <c r="E95" s="195"/>
      <c r="F95" s="195"/>
      <c r="G95" s="195"/>
      <c r="H95" s="195"/>
      <c r="I95" s="35"/>
      <c r="J95" s="35"/>
      <c r="K95" s="35"/>
      <c r="L95" s="35"/>
      <c r="M95" s="35"/>
      <c r="N95" s="180">
        <f>ROUND(N88*T95,2)</f>
        <v>0</v>
      </c>
      <c r="O95" s="181"/>
      <c r="P95" s="181"/>
      <c r="Q95" s="181"/>
      <c r="R95" s="36"/>
      <c r="S95" s="141"/>
      <c r="T95" s="142"/>
      <c r="U95" s="143" t="s">
        <v>40</v>
      </c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4" t="s">
        <v>122</v>
      </c>
      <c r="AZ95" s="141"/>
      <c r="BA95" s="141"/>
      <c r="BB95" s="141"/>
      <c r="BC95" s="141"/>
      <c r="BD95" s="141"/>
      <c r="BE95" s="145">
        <f t="shared" si="0"/>
        <v>0</v>
      </c>
      <c r="BF95" s="145">
        <f t="shared" si="1"/>
        <v>0</v>
      </c>
      <c r="BG95" s="145">
        <f t="shared" si="2"/>
        <v>0</v>
      </c>
      <c r="BH95" s="145">
        <f t="shared" si="3"/>
        <v>0</v>
      </c>
      <c r="BI95" s="145">
        <f t="shared" si="4"/>
        <v>0</v>
      </c>
      <c r="BJ95" s="144" t="s">
        <v>17</v>
      </c>
      <c r="BK95" s="141"/>
      <c r="BL95" s="141"/>
      <c r="BM95" s="141"/>
    </row>
    <row r="96" spans="2:65" s="1" customFormat="1" ht="18" customHeight="1">
      <c r="B96" s="34"/>
      <c r="C96" s="35"/>
      <c r="D96" s="194" t="s">
        <v>126</v>
      </c>
      <c r="E96" s="195"/>
      <c r="F96" s="195"/>
      <c r="G96" s="195"/>
      <c r="H96" s="195"/>
      <c r="I96" s="35"/>
      <c r="J96" s="35"/>
      <c r="K96" s="35"/>
      <c r="L96" s="35"/>
      <c r="M96" s="35"/>
      <c r="N96" s="180">
        <f>ROUND(N88*T96,2)</f>
        <v>0</v>
      </c>
      <c r="O96" s="181"/>
      <c r="P96" s="181"/>
      <c r="Q96" s="181"/>
      <c r="R96" s="36"/>
      <c r="S96" s="141"/>
      <c r="T96" s="142"/>
      <c r="U96" s="143" t="s">
        <v>40</v>
      </c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4" t="s">
        <v>122</v>
      </c>
      <c r="AZ96" s="141"/>
      <c r="BA96" s="141"/>
      <c r="BB96" s="141"/>
      <c r="BC96" s="141"/>
      <c r="BD96" s="141"/>
      <c r="BE96" s="145">
        <f t="shared" si="0"/>
        <v>0</v>
      </c>
      <c r="BF96" s="145">
        <f t="shared" si="1"/>
        <v>0</v>
      </c>
      <c r="BG96" s="145">
        <f t="shared" si="2"/>
        <v>0</v>
      </c>
      <c r="BH96" s="145">
        <f t="shared" si="3"/>
        <v>0</v>
      </c>
      <c r="BI96" s="145">
        <f t="shared" si="4"/>
        <v>0</v>
      </c>
      <c r="BJ96" s="144" t="s">
        <v>17</v>
      </c>
      <c r="BK96" s="141"/>
      <c r="BL96" s="141"/>
      <c r="BM96" s="141"/>
    </row>
    <row r="97" spans="2:65" s="1" customFormat="1" ht="18" customHeight="1">
      <c r="B97" s="34"/>
      <c r="C97" s="35"/>
      <c r="D97" s="105" t="s">
        <v>127</v>
      </c>
      <c r="E97" s="35"/>
      <c r="F97" s="35"/>
      <c r="G97" s="35"/>
      <c r="H97" s="35"/>
      <c r="I97" s="35"/>
      <c r="J97" s="35"/>
      <c r="K97" s="35"/>
      <c r="L97" s="35"/>
      <c r="M97" s="35"/>
      <c r="N97" s="180">
        <f>ROUND(N88*T97,2)</f>
        <v>0</v>
      </c>
      <c r="O97" s="181"/>
      <c r="P97" s="181"/>
      <c r="Q97" s="181"/>
      <c r="R97" s="36"/>
      <c r="S97" s="141"/>
      <c r="T97" s="146"/>
      <c r="U97" s="147" t="s">
        <v>40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4" t="s">
        <v>128</v>
      </c>
      <c r="AZ97" s="141"/>
      <c r="BA97" s="141"/>
      <c r="BB97" s="141"/>
      <c r="BC97" s="141"/>
      <c r="BD97" s="141"/>
      <c r="BE97" s="145">
        <f t="shared" si="0"/>
        <v>0</v>
      </c>
      <c r="BF97" s="145">
        <f t="shared" si="1"/>
        <v>0</v>
      </c>
      <c r="BG97" s="145">
        <f t="shared" si="2"/>
        <v>0</v>
      </c>
      <c r="BH97" s="145">
        <f t="shared" si="3"/>
        <v>0</v>
      </c>
      <c r="BI97" s="145">
        <f t="shared" si="4"/>
        <v>0</v>
      </c>
      <c r="BJ97" s="144" t="s">
        <v>17</v>
      </c>
      <c r="BK97" s="141"/>
      <c r="BL97" s="141"/>
      <c r="BM97" s="141"/>
    </row>
    <row r="98" spans="2:21" s="1" customFormat="1" ht="13.5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T98" s="128"/>
      <c r="U98" s="128"/>
    </row>
    <row r="99" spans="2:21" s="1" customFormat="1" ht="29.25" customHeight="1">
      <c r="B99" s="34"/>
      <c r="C99" s="116" t="s">
        <v>97</v>
      </c>
      <c r="D99" s="117"/>
      <c r="E99" s="117"/>
      <c r="F99" s="117"/>
      <c r="G99" s="117"/>
      <c r="H99" s="117"/>
      <c r="I99" s="117"/>
      <c r="J99" s="117"/>
      <c r="K99" s="117"/>
      <c r="L99" s="177">
        <f>ROUND(SUM(N88+N91),2)</f>
        <v>0</v>
      </c>
      <c r="M99" s="177"/>
      <c r="N99" s="177"/>
      <c r="O99" s="177"/>
      <c r="P99" s="177"/>
      <c r="Q99" s="177"/>
      <c r="R99" s="36"/>
      <c r="T99" s="128"/>
      <c r="U99" s="128"/>
    </row>
    <row r="100" spans="2:21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  <c r="T100" s="128"/>
      <c r="U100" s="128"/>
    </row>
    <row r="104" spans="2:18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18" s="1" customFormat="1" ht="36.95" customHeight="1">
      <c r="B105" s="34"/>
      <c r="C105" s="197" t="s">
        <v>129</v>
      </c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36"/>
    </row>
    <row r="106" spans="2:18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30" customHeight="1">
      <c r="B107" s="34"/>
      <c r="C107" s="29" t="s">
        <v>19</v>
      </c>
      <c r="D107" s="35"/>
      <c r="E107" s="35"/>
      <c r="F107" s="227" t="str">
        <f>F6</f>
        <v>DPS Krásné Březno - Rekonstrukce chodníkových ploch</v>
      </c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35"/>
      <c r="R107" s="36"/>
    </row>
    <row r="108" spans="2:18" s="1" customFormat="1" ht="36.95" customHeight="1">
      <c r="B108" s="34"/>
      <c r="C108" s="68" t="s">
        <v>104</v>
      </c>
      <c r="D108" s="35"/>
      <c r="E108" s="35"/>
      <c r="F108" s="199" t="str">
        <f>F7</f>
        <v>2 - 2 - VRN</v>
      </c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8" customHeight="1">
      <c r="B110" s="34"/>
      <c r="C110" s="29" t="s">
        <v>24</v>
      </c>
      <c r="D110" s="35"/>
      <c r="E110" s="35"/>
      <c r="F110" s="27" t="str">
        <f>F9</f>
        <v xml:space="preserve"> </v>
      </c>
      <c r="G110" s="35"/>
      <c r="H110" s="35"/>
      <c r="I110" s="35"/>
      <c r="J110" s="35"/>
      <c r="K110" s="29" t="s">
        <v>26</v>
      </c>
      <c r="L110" s="35"/>
      <c r="M110" s="231">
        <f>IF(O9="","",O9)</f>
        <v>0</v>
      </c>
      <c r="N110" s="231"/>
      <c r="O110" s="231"/>
      <c r="P110" s="231"/>
      <c r="Q110" s="35"/>
      <c r="R110" s="36"/>
    </row>
    <row r="111" spans="2:18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15">
      <c r="B112" s="34"/>
      <c r="C112" s="29" t="s">
        <v>27</v>
      </c>
      <c r="D112" s="35"/>
      <c r="E112" s="35"/>
      <c r="F112" s="27" t="str">
        <f>E12</f>
        <v xml:space="preserve"> </v>
      </c>
      <c r="G112" s="35"/>
      <c r="H112" s="35"/>
      <c r="I112" s="35"/>
      <c r="J112" s="35"/>
      <c r="K112" s="29" t="s">
        <v>32</v>
      </c>
      <c r="L112" s="35"/>
      <c r="M112" s="213" t="str">
        <f>E18</f>
        <v xml:space="preserve"> </v>
      </c>
      <c r="N112" s="213"/>
      <c r="O112" s="213"/>
      <c r="P112" s="213"/>
      <c r="Q112" s="213"/>
      <c r="R112" s="36"/>
    </row>
    <row r="113" spans="2:18" s="1" customFormat="1" ht="14.45" customHeight="1">
      <c r="B113" s="34"/>
      <c r="C113" s="29" t="s">
        <v>30</v>
      </c>
      <c r="D113" s="35"/>
      <c r="E113" s="35"/>
      <c r="F113" s="27" t="str">
        <f>IF(E15="","",E15)</f>
        <v>Vyplň údaj</v>
      </c>
      <c r="G113" s="35"/>
      <c r="H113" s="35"/>
      <c r="I113" s="35"/>
      <c r="J113" s="35"/>
      <c r="K113" s="29" t="s">
        <v>34</v>
      </c>
      <c r="L113" s="35"/>
      <c r="M113" s="213" t="str">
        <f>E21</f>
        <v xml:space="preserve"> </v>
      </c>
      <c r="N113" s="213"/>
      <c r="O113" s="213"/>
      <c r="P113" s="213"/>
      <c r="Q113" s="213"/>
      <c r="R113" s="36"/>
    </row>
    <row r="114" spans="2:18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27" s="8" customFormat="1" ht="29.25" customHeight="1">
      <c r="B115" s="148"/>
      <c r="C115" s="149" t="s">
        <v>130</v>
      </c>
      <c r="D115" s="150" t="s">
        <v>131</v>
      </c>
      <c r="E115" s="150" t="s">
        <v>57</v>
      </c>
      <c r="F115" s="247" t="s">
        <v>132</v>
      </c>
      <c r="G115" s="247"/>
      <c r="H115" s="247"/>
      <c r="I115" s="247"/>
      <c r="J115" s="150" t="s">
        <v>133</v>
      </c>
      <c r="K115" s="150" t="s">
        <v>134</v>
      </c>
      <c r="L115" s="247" t="s">
        <v>135</v>
      </c>
      <c r="M115" s="247"/>
      <c r="N115" s="247" t="s">
        <v>109</v>
      </c>
      <c r="O115" s="247"/>
      <c r="P115" s="247"/>
      <c r="Q115" s="248"/>
      <c r="R115" s="151"/>
      <c r="T115" s="79" t="s">
        <v>136</v>
      </c>
      <c r="U115" s="80" t="s">
        <v>39</v>
      </c>
      <c r="V115" s="80" t="s">
        <v>137</v>
      </c>
      <c r="W115" s="80" t="s">
        <v>138</v>
      </c>
      <c r="X115" s="80" t="s">
        <v>139</v>
      </c>
      <c r="Y115" s="80" t="s">
        <v>140</v>
      </c>
      <c r="Z115" s="80" t="s">
        <v>141</v>
      </c>
      <c r="AA115" s="81" t="s">
        <v>142</v>
      </c>
    </row>
    <row r="116" spans="2:63" s="1" customFormat="1" ht="29.25" customHeight="1">
      <c r="B116" s="34"/>
      <c r="C116" s="83" t="s">
        <v>106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49">
        <f>BK116</f>
        <v>0</v>
      </c>
      <c r="O116" s="250"/>
      <c r="P116" s="250"/>
      <c r="Q116" s="250"/>
      <c r="R116" s="36"/>
      <c r="T116" s="82"/>
      <c r="U116" s="50"/>
      <c r="V116" s="50"/>
      <c r="W116" s="152">
        <f>W117+W120</f>
        <v>0</v>
      </c>
      <c r="X116" s="50"/>
      <c r="Y116" s="152">
        <f>Y117+Y120</f>
        <v>0</v>
      </c>
      <c r="Z116" s="50"/>
      <c r="AA116" s="153">
        <f>AA117+AA120</f>
        <v>0</v>
      </c>
      <c r="AT116" s="18" t="s">
        <v>74</v>
      </c>
      <c r="AU116" s="18" t="s">
        <v>111</v>
      </c>
      <c r="BK116" s="154">
        <f>BK117+BK120</f>
        <v>0</v>
      </c>
    </row>
    <row r="117" spans="2:63" s="9" customFormat="1" ht="37.35" customHeight="1">
      <c r="B117" s="155"/>
      <c r="C117" s="156"/>
      <c r="D117" s="157" t="s">
        <v>318</v>
      </c>
      <c r="E117" s="157"/>
      <c r="F117" s="157"/>
      <c r="G117" s="157"/>
      <c r="H117" s="157"/>
      <c r="I117" s="157"/>
      <c r="J117" s="157"/>
      <c r="K117" s="157"/>
      <c r="L117" s="157"/>
      <c r="M117" s="157"/>
      <c r="N117" s="264">
        <f>BK117</f>
        <v>0</v>
      </c>
      <c r="O117" s="265"/>
      <c r="P117" s="265"/>
      <c r="Q117" s="265"/>
      <c r="R117" s="158"/>
      <c r="T117" s="159"/>
      <c r="U117" s="156"/>
      <c r="V117" s="156"/>
      <c r="W117" s="160">
        <f>SUM(W118:W119)</f>
        <v>0</v>
      </c>
      <c r="X117" s="156"/>
      <c r="Y117" s="160">
        <f>SUM(Y118:Y119)</f>
        <v>0</v>
      </c>
      <c r="Z117" s="156"/>
      <c r="AA117" s="161">
        <f>SUM(AA118:AA119)</f>
        <v>0</v>
      </c>
      <c r="AR117" s="162" t="s">
        <v>168</v>
      </c>
      <c r="AT117" s="163" t="s">
        <v>74</v>
      </c>
      <c r="AU117" s="163" t="s">
        <v>75</v>
      </c>
      <c r="AY117" s="162" t="s">
        <v>143</v>
      </c>
      <c r="BK117" s="164">
        <f>SUM(BK118:BK119)</f>
        <v>0</v>
      </c>
    </row>
    <row r="118" spans="2:65" s="1" customFormat="1" ht="16.5" customHeight="1">
      <c r="B118" s="34"/>
      <c r="C118" s="166" t="s">
        <v>17</v>
      </c>
      <c r="D118" s="166" t="s">
        <v>144</v>
      </c>
      <c r="E118" s="167" t="s">
        <v>319</v>
      </c>
      <c r="F118" s="242" t="s">
        <v>320</v>
      </c>
      <c r="G118" s="242"/>
      <c r="H118" s="242"/>
      <c r="I118" s="242"/>
      <c r="J118" s="168" t="s">
        <v>321</v>
      </c>
      <c r="K118" s="169">
        <v>1</v>
      </c>
      <c r="L118" s="236">
        <v>0</v>
      </c>
      <c r="M118" s="237"/>
      <c r="N118" s="234">
        <f>ROUND(L118*K118,2)</f>
        <v>0</v>
      </c>
      <c r="O118" s="234"/>
      <c r="P118" s="234"/>
      <c r="Q118" s="234"/>
      <c r="R118" s="36"/>
      <c r="T118" s="170" t="s">
        <v>22</v>
      </c>
      <c r="U118" s="43" t="s">
        <v>40</v>
      </c>
      <c r="V118" s="35"/>
      <c r="W118" s="171">
        <f>V118*K118</f>
        <v>0</v>
      </c>
      <c r="X118" s="171">
        <v>0</v>
      </c>
      <c r="Y118" s="171">
        <f>X118*K118</f>
        <v>0</v>
      </c>
      <c r="Z118" s="171">
        <v>0</v>
      </c>
      <c r="AA118" s="172">
        <f>Z118*K118</f>
        <v>0</v>
      </c>
      <c r="AR118" s="18" t="s">
        <v>322</v>
      </c>
      <c r="AT118" s="18" t="s">
        <v>144</v>
      </c>
      <c r="AU118" s="18" t="s">
        <v>17</v>
      </c>
      <c r="AY118" s="18" t="s">
        <v>143</v>
      </c>
      <c r="BE118" s="109">
        <f>IF(U118="základní",N118,0)</f>
        <v>0</v>
      </c>
      <c r="BF118" s="109">
        <f>IF(U118="snížená",N118,0)</f>
        <v>0</v>
      </c>
      <c r="BG118" s="109">
        <f>IF(U118="zákl. přenesená",N118,0)</f>
        <v>0</v>
      </c>
      <c r="BH118" s="109">
        <f>IF(U118="sníž. přenesená",N118,0)</f>
        <v>0</v>
      </c>
      <c r="BI118" s="109">
        <f>IF(U118="nulová",N118,0)</f>
        <v>0</v>
      </c>
      <c r="BJ118" s="18" t="s">
        <v>17</v>
      </c>
      <c r="BK118" s="109">
        <f>ROUND(L118*K118,2)</f>
        <v>0</v>
      </c>
      <c r="BL118" s="18" t="s">
        <v>322</v>
      </c>
      <c r="BM118" s="18" t="s">
        <v>323</v>
      </c>
    </row>
    <row r="119" spans="2:65" s="1" customFormat="1" ht="16.5" customHeight="1">
      <c r="B119" s="34"/>
      <c r="C119" s="166" t="s">
        <v>86</v>
      </c>
      <c r="D119" s="166" t="s">
        <v>144</v>
      </c>
      <c r="E119" s="167" t="s">
        <v>324</v>
      </c>
      <c r="F119" s="242" t="s">
        <v>121</v>
      </c>
      <c r="G119" s="242"/>
      <c r="H119" s="242"/>
      <c r="I119" s="242"/>
      <c r="J119" s="168" t="s">
        <v>321</v>
      </c>
      <c r="K119" s="169">
        <v>1</v>
      </c>
      <c r="L119" s="236">
        <v>0</v>
      </c>
      <c r="M119" s="237"/>
      <c r="N119" s="234">
        <f>ROUND(L119*K119,2)</f>
        <v>0</v>
      </c>
      <c r="O119" s="234"/>
      <c r="P119" s="234"/>
      <c r="Q119" s="234"/>
      <c r="R119" s="36"/>
      <c r="T119" s="170" t="s">
        <v>22</v>
      </c>
      <c r="U119" s="43" t="s">
        <v>40</v>
      </c>
      <c r="V119" s="35"/>
      <c r="W119" s="171">
        <f>V119*K119</f>
        <v>0</v>
      </c>
      <c r="X119" s="171">
        <v>0</v>
      </c>
      <c r="Y119" s="171">
        <f>X119*K119</f>
        <v>0</v>
      </c>
      <c r="Z119" s="171">
        <v>0</v>
      </c>
      <c r="AA119" s="172">
        <f>Z119*K119</f>
        <v>0</v>
      </c>
      <c r="AR119" s="18" t="s">
        <v>322</v>
      </c>
      <c r="AT119" s="18" t="s">
        <v>144</v>
      </c>
      <c r="AU119" s="18" t="s">
        <v>17</v>
      </c>
      <c r="AY119" s="18" t="s">
        <v>143</v>
      </c>
      <c r="BE119" s="109">
        <f>IF(U119="základní",N119,0)</f>
        <v>0</v>
      </c>
      <c r="BF119" s="109">
        <f>IF(U119="snížená",N119,0)</f>
        <v>0</v>
      </c>
      <c r="BG119" s="109">
        <f>IF(U119="zákl. přenesená",N119,0)</f>
        <v>0</v>
      </c>
      <c r="BH119" s="109">
        <f>IF(U119="sníž. přenesená",N119,0)</f>
        <v>0</v>
      </c>
      <c r="BI119" s="109">
        <f>IF(U119="nulová",N119,0)</f>
        <v>0</v>
      </c>
      <c r="BJ119" s="18" t="s">
        <v>17</v>
      </c>
      <c r="BK119" s="109">
        <f>ROUND(L119*K119,2)</f>
        <v>0</v>
      </c>
      <c r="BL119" s="18" t="s">
        <v>322</v>
      </c>
      <c r="BM119" s="18" t="s">
        <v>325</v>
      </c>
    </row>
    <row r="120" spans="2:63" s="1" customFormat="1" ht="49.9" customHeight="1">
      <c r="B120" s="34"/>
      <c r="C120" s="35"/>
      <c r="D120" s="157" t="s">
        <v>260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243">
        <f>BK120</f>
        <v>0</v>
      </c>
      <c r="O120" s="244"/>
      <c r="P120" s="244"/>
      <c r="Q120" s="244"/>
      <c r="R120" s="36"/>
      <c r="T120" s="146"/>
      <c r="U120" s="55"/>
      <c r="V120" s="55"/>
      <c r="W120" s="55"/>
      <c r="X120" s="55"/>
      <c r="Y120" s="55"/>
      <c r="Z120" s="55"/>
      <c r="AA120" s="57"/>
      <c r="AT120" s="18" t="s">
        <v>74</v>
      </c>
      <c r="AU120" s="18" t="s">
        <v>75</v>
      </c>
      <c r="AY120" s="18" t="s">
        <v>261</v>
      </c>
      <c r="BK120" s="109">
        <v>0</v>
      </c>
    </row>
    <row r="121" spans="2:18" s="1" customFormat="1" ht="6.95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</row>
  </sheetData>
  <sheetProtection algorithmName="SHA-512" hashValue="a/pLDl4Dy2Q05dqFjALBSAXOHaLLuj66KrwD8v1r4qHvml6ceLGZopdrl4BrQsvrozQjQZ1yNFwfBtPOsIINfw==" saltValue="wdEE5EOV9sdEhCtkyZlkJSzZmoh4uRSdk4VuBPL0/C62aO9kArmqxMwYn6rlt3eAwfbzAdnkkVggKEu9dsovgw==" spinCount="10" sheet="1" objects="1" scenarios="1" formatColumns="0" formatRows="0"/>
  <mergeCells count="72">
    <mergeCell ref="D94:H94"/>
    <mergeCell ref="D92:H92"/>
    <mergeCell ref="D93:H93"/>
    <mergeCell ref="D95:H95"/>
    <mergeCell ref="D96:H96"/>
    <mergeCell ref="E24:L24"/>
    <mergeCell ref="S2:AC2"/>
    <mergeCell ref="M27:P27"/>
    <mergeCell ref="M28:P28"/>
    <mergeCell ref="M30:P30"/>
    <mergeCell ref="O18:P18"/>
    <mergeCell ref="O20:P20"/>
    <mergeCell ref="O21:P21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19:I119"/>
    <mergeCell ref="F115:I115"/>
    <mergeCell ref="L115:M115"/>
    <mergeCell ref="N115:Q115"/>
    <mergeCell ref="F118:I118"/>
    <mergeCell ref="L118:M118"/>
    <mergeCell ref="N118:Q118"/>
    <mergeCell ref="L119:M119"/>
    <mergeCell ref="N119:Q119"/>
    <mergeCell ref="N116:Q116"/>
    <mergeCell ref="N117:Q117"/>
    <mergeCell ref="N120:Q120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1:Q91"/>
    <mergeCell ref="N97:Q97"/>
    <mergeCell ref="N92:Q92"/>
    <mergeCell ref="N93:Q93"/>
    <mergeCell ref="N94:Q94"/>
    <mergeCell ref="N95:Q95"/>
    <mergeCell ref="N96:Q96"/>
    <mergeCell ref="L99:Q99"/>
    <mergeCell ref="C105:Q105"/>
    <mergeCell ref="F107:P107"/>
    <mergeCell ref="F108:P108"/>
    <mergeCell ref="M110:P110"/>
    <mergeCell ref="M112:Q112"/>
    <mergeCell ref="M113:Q113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Svoboda</dc:creator>
  <cp:keywords/>
  <dc:description/>
  <cp:lastModifiedBy>Ředitel</cp:lastModifiedBy>
  <dcterms:created xsi:type="dcterms:W3CDTF">2018-12-12T10:44:46Z</dcterms:created>
  <dcterms:modified xsi:type="dcterms:W3CDTF">2018-12-28T11:27:14Z</dcterms:modified>
  <cp:category/>
  <cp:version/>
  <cp:contentType/>
  <cp:contentStatus/>
</cp:coreProperties>
</file>